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Office documents\Office Folders\2023\Financial Report\Financial Reports\"/>
    </mc:Choice>
  </mc:AlternateContent>
  <bookViews>
    <workbookView xWindow="8370" yWindow="0" windowWidth="20490" windowHeight="7245" tabRatio="862" activeTab="2"/>
  </bookViews>
  <sheets>
    <sheet name="Data Analysis" sheetId="329" r:id="rId1"/>
    <sheet name="Personal Costs" sheetId="330" r:id="rId2"/>
    <sheet name="Total Expenses" sheetId="49" r:id="rId3"/>
    <sheet name="Personal Recieved" sheetId="331" r:id="rId4"/>
    <sheet name="UGX Cash Box Dec" sheetId="63" r:id="rId5"/>
    <sheet name="USD-cash box " sheetId="116" r:id="rId6"/>
    <sheet name="Balance UGX" sheetId="55" r:id="rId7"/>
    <sheet name="Balance USD" sheetId="143" r:id="rId8"/>
    <sheet name="Bank reconciliation USD" sheetId="52" r:id="rId9"/>
    <sheet name="Bank reconciliation UGX" sheetId="56" r:id="rId10"/>
    <sheet name="UGX-Operational Account" sheetId="221" r:id="rId11"/>
    <sheet name="December cashdesk closing" sheetId="176" r:id="rId12"/>
    <sheet name="Advances" sheetId="216" r:id="rId13"/>
    <sheet name="Lydia" sheetId="80" r:id="rId14"/>
    <sheet name="Grace" sheetId="319" r:id="rId15"/>
    <sheet name="Deborah" sheetId="255" r:id="rId16"/>
    <sheet name="Jolly" sheetId="297" r:id="rId17"/>
    <sheet name="i03" sheetId="323" r:id="rId18"/>
    <sheet name="i18" sheetId="299" r:id="rId19"/>
    <sheet name="Airtime summary" sheetId="194" r:id="rId20"/>
  </sheets>
  <definedNames>
    <definedName name="_xlnm._FilterDatabase" localSheetId="19" hidden="1">'Airtime summary'!$A$1:$N$27</definedName>
    <definedName name="_xlnm._FilterDatabase" localSheetId="15" hidden="1">Deborah!$A$1:$N$8</definedName>
    <definedName name="_xlnm._FilterDatabase" localSheetId="14" hidden="1">Grace!$A$1:$N$4</definedName>
    <definedName name="_xlnm._FilterDatabase" localSheetId="17" hidden="1">'i03'!$A$1:$N$26</definedName>
    <definedName name="_xlnm._FilterDatabase" localSheetId="18" hidden="1">'i18'!$A$1:$N$29</definedName>
    <definedName name="_xlnm._FilterDatabase" localSheetId="16" hidden="1">Jolly!$A$1:$N$16</definedName>
    <definedName name="_xlnm._FilterDatabase" localSheetId="13" hidden="1">Lydia!$A$1:$N$31</definedName>
    <definedName name="_xlnm._FilterDatabase" localSheetId="2" hidden="1">'Total Expenses'!$A$2:$N$294</definedName>
    <definedName name="_xlnm._FilterDatabase" localSheetId="4" hidden="1">'UGX Cash Box Dec'!$A$2:$N$80</definedName>
    <definedName name="_xlnm._FilterDatabase" localSheetId="5" hidden="1">'USD-cash box '!$A$3:$S$4</definedName>
  </definedNames>
  <calcPr calcId="152511"/>
  <pivotCaches>
    <pivotCache cacheId="130" r:id="rId21"/>
    <pivotCache cacheId="131" r:id="rId22"/>
    <pivotCache cacheId="132" r:id="rId23"/>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F13" i="55" l="1"/>
  <c r="G242" i="49"/>
  <c r="G241" i="49"/>
  <c r="G187" i="49"/>
  <c r="G186" i="49"/>
  <c r="G185" i="49"/>
  <c r="G184" i="49"/>
  <c r="G263" i="49" l="1"/>
  <c r="G264" i="49"/>
  <c r="G27" i="80" l="1"/>
  <c r="G28" i="80" s="1"/>
  <c r="G29" i="80" s="1"/>
  <c r="G24" i="49"/>
  <c r="G75" i="49"/>
  <c r="G288" i="49" l="1"/>
  <c r="F19" i="55" l="1"/>
  <c r="G13" i="55"/>
  <c r="G12" i="55"/>
  <c r="I8" i="55"/>
  <c r="H8" i="55"/>
  <c r="H6" i="55"/>
  <c r="H5" i="55"/>
  <c r="H3" i="55"/>
  <c r="C3" i="55"/>
  <c r="C6" i="55"/>
  <c r="C14" i="331"/>
  <c r="D19" i="55" s="1"/>
  <c r="G281" i="49"/>
  <c r="G282" i="49"/>
  <c r="G283" i="49"/>
  <c r="G284" i="49"/>
  <c r="G285" i="49"/>
  <c r="G286" i="49"/>
  <c r="G287" i="49"/>
  <c r="G289" i="49"/>
  <c r="F27" i="194"/>
  <c r="E27" i="194"/>
  <c r="E294" i="49"/>
  <c r="G290" i="49"/>
  <c r="G291" i="49"/>
  <c r="G292" i="49"/>
  <c r="G293" i="49"/>
  <c r="G204" i="49"/>
  <c r="G205" i="49"/>
  <c r="G206" i="49"/>
  <c r="G207" i="49"/>
  <c r="G29" i="255"/>
  <c r="F29" i="255"/>
  <c r="E29" i="255"/>
  <c r="G160" i="49"/>
  <c r="G144" i="49"/>
  <c r="M6" i="55"/>
  <c r="D6" i="331"/>
  <c r="E12" i="55"/>
  <c r="D8" i="331"/>
  <c r="E5" i="55"/>
  <c r="D4" i="331"/>
  <c r="D10" i="331"/>
  <c r="E3" i="55"/>
  <c r="E7" i="55"/>
  <c r="D5" i="331"/>
  <c r="E2" i="55"/>
  <c r="D7" i="331"/>
  <c r="E4" i="55"/>
  <c r="E19" i="55"/>
  <c r="D9" i="331"/>
  <c r="E6" i="55"/>
  <c r="E13" i="55"/>
  <c r="D6" i="55" l="1"/>
  <c r="I6" i="55" s="1"/>
  <c r="J6" i="55" s="1"/>
  <c r="D4" i="55"/>
  <c r="G44" i="49"/>
  <c r="G45" i="49"/>
  <c r="G46" i="49"/>
  <c r="F131" i="323" l="1"/>
  <c r="E131" i="323"/>
  <c r="G5" i="323"/>
  <c r="G6" i="323" s="1"/>
  <c r="G7" i="323" s="1"/>
  <c r="G8" i="323" s="1"/>
  <c r="G9" i="323" s="1"/>
  <c r="G10" i="323" s="1"/>
  <c r="G11" i="323" s="1"/>
  <c r="G12" i="323" s="1"/>
  <c r="G13" i="323" s="1"/>
  <c r="G14" i="323" s="1"/>
  <c r="G15" i="323" s="1"/>
  <c r="G16" i="323" s="1"/>
  <c r="G17" i="323" s="1"/>
  <c r="G18" i="323" s="1"/>
  <c r="G19" i="323" s="1"/>
  <c r="G20" i="323" s="1"/>
  <c r="G21" i="323" s="1"/>
  <c r="G22" i="323" s="1"/>
  <c r="G23" i="323" s="1"/>
  <c r="G24" i="323" s="1"/>
  <c r="G25" i="323" s="1"/>
  <c r="G26" i="323" s="1"/>
  <c r="G27" i="323" s="1"/>
  <c r="G28" i="323" s="1"/>
  <c r="G29" i="323" s="1"/>
  <c r="G30" i="323" s="1"/>
  <c r="G31" i="323" s="1"/>
  <c r="G32" i="323" s="1"/>
  <c r="G33" i="323" s="1"/>
  <c r="G34" i="323" s="1"/>
  <c r="G35" i="323" s="1"/>
  <c r="G36" i="323" s="1"/>
  <c r="G37" i="323" s="1"/>
  <c r="G38" i="323" s="1"/>
  <c r="G39" i="323" s="1"/>
  <c r="G40" i="323" s="1"/>
  <c r="G41" i="323" s="1"/>
  <c r="G42" i="323" s="1"/>
  <c r="G43" i="323" s="1"/>
  <c r="G44" i="323" s="1"/>
  <c r="G45" i="323" s="1"/>
  <c r="G46" i="323" s="1"/>
  <c r="G47" i="323" s="1"/>
  <c r="G48" i="323" s="1"/>
  <c r="G49" i="323" s="1"/>
  <c r="G50" i="323" s="1"/>
  <c r="G51" i="323" s="1"/>
  <c r="G52" i="323" s="1"/>
  <c r="G53" i="323" s="1"/>
  <c r="G54" i="323" s="1"/>
  <c r="G55" i="323" s="1"/>
  <c r="G56" i="323" s="1"/>
  <c r="G57" i="323" s="1"/>
  <c r="G58" i="323" s="1"/>
  <c r="G59" i="323" s="1"/>
  <c r="G60" i="323" s="1"/>
  <c r="G61" i="323" s="1"/>
  <c r="G62" i="323" s="1"/>
  <c r="G63" i="323" s="1"/>
  <c r="G64" i="323" s="1"/>
  <c r="G65" i="323" s="1"/>
  <c r="G66" i="323" s="1"/>
  <c r="G67" i="323" s="1"/>
  <c r="G68" i="323" s="1"/>
  <c r="G69" i="323" s="1"/>
  <c r="G70" i="323" s="1"/>
  <c r="G71" i="323" s="1"/>
  <c r="G72" i="323" s="1"/>
  <c r="G73" i="323" s="1"/>
  <c r="G74" i="323" s="1"/>
  <c r="G75" i="323" s="1"/>
  <c r="G76" i="323" s="1"/>
  <c r="G77" i="323" s="1"/>
  <c r="G78" i="323" s="1"/>
  <c r="G79" i="323" s="1"/>
  <c r="G80" i="323" s="1"/>
  <c r="G81" i="323" s="1"/>
  <c r="G82" i="323" s="1"/>
  <c r="G83" i="323" s="1"/>
  <c r="G84" i="323" s="1"/>
  <c r="G85" i="323" s="1"/>
  <c r="G86" i="323" s="1"/>
  <c r="G87" i="323" s="1"/>
  <c r="G88" i="323" s="1"/>
  <c r="G89" i="323" s="1"/>
  <c r="G90" i="323" s="1"/>
  <c r="G91" i="323" s="1"/>
  <c r="G92" i="323" s="1"/>
  <c r="G93" i="323" s="1"/>
  <c r="G94" i="323" s="1"/>
  <c r="G95" i="323" s="1"/>
  <c r="G96" i="323" s="1"/>
  <c r="G97" i="323" s="1"/>
  <c r="G98" i="323" s="1"/>
  <c r="G99" i="323" s="1"/>
  <c r="G100" i="323" s="1"/>
  <c r="G101" i="323" s="1"/>
  <c r="G102" i="323" s="1"/>
  <c r="G103" i="323" s="1"/>
  <c r="G104" i="323" s="1"/>
  <c r="G105" i="323" s="1"/>
  <c r="G106" i="323" s="1"/>
  <c r="G107" i="323" s="1"/>
  <c r="G108" i="323" l="1"/>
  <c r="G109" i="323" s="1"/>
  <c r="G110" i="323" s="1"/>
  <c r="G111" i="323" s="1"/>
  <c r="G112" i="323" s="1"/>
  <c r="G113" i="323" s="1"/>
  <c r="G114" i="323" s="1"/>
  <c r="G115" i="323" s="1"/>
  <c r="G116" i="323" s="1"/>
  <c r="G117" i="323" s="1"/>
  <c r="G118" i="323" s="1"/>
  <c r="G119" i="323" s="1"/>
  <c r="G120" i="323" s="1"/>
  <c r="G121" i="323" s="1"/>
  <c r="G122" i="323" s="1"/>
  <c r="G123" i="323" s="1"/>
  <c r="G124" i="323" s="1"/>
  <c r="G125" i="323" s="1"/>
  <c r="G126" i="323" s="1"/>
  <c r="G127" i="323" s="1"/>
  <c r="G128" i="323" s="1"/>
  <c r="G129" i="323" s="1"/>
  <c r="G130" i="323" s="1"/>
  <c r="G131" i="323"/>
  <c r="G238" i="49"/>
  <c r="G237" i="49"/>
  <c r="G58" i="49"/>
  <c r="G57" i="49"/>
  <c r="G277" i="49" l="1"/>
  <c r="E6" i="176"/>
  <c r="E7" i="176"/>
  <c r="E8" i="176"/>
  <c r="E9" i="176"/>
  <c r="E10" i="176"/>
  <c r="E11" i="176"/>
  <c r="E14" i="176"/>
  <c r="E15" i="176"/>
  <c r="E16" i="176"/>
  <c r="E17" i="176"/>
  <c r="F72" i="80"/>
  <c r="F72" i="319"/>
  <c r="E72" i="319"/>
  <c r="F30" i="299"/>
  <c r="E30" i="299"/>
  <c r="G218" i="49"/>
  <c r="G219" i="49"/>
  <c r="G220" i="49"/>
  <c r="G221" i="49"/>
  <c r="G222" i="49"/>
  <c r="G223" i="49"/>
  <c r="M7" i="55"/>
  <c r="D7" i="55" l="1"/>
  <c r="I7" i="55" s="1"/>
  <c r="G72" i="319"/>
  <c r="H7" i="55" s="1"/>
  <c r="G30" i="299"/>
  <c r="G235" i="49"/>
  <c r="G5" i="319" l="1"/>
  <c r="G6" i="319" s="1"/>
  <c r="G7" i="319" s="1"/>
  <c r="G8" i="319" s="1"/>
  <c r="G9" i="319" s="1"/>
  <c r="G10" i="319" s="1"/>
  <c r="G11" i="319" s="1"/>
  <c r="G12" i="319" s="1"/>
  <c r="G13" i="319" s="1"/>
  <c r="G14" i="319" s="1"/>
  <c r="G15" i="319" s="1"/>
  <c r="G16" i="319" s="1"/>
  <c r="G17" i="319" s="1"/>
  <c r="G18" i="319" s="1"/>
  <c r="G19" i="319" s="1"/>
  <c r="G20" i="319" s="1"/>
  <c r="G21" i="319" s="1"/>
  <c r="G22" i="319" s="1"/>
  <c r="G23" i="319" s="1"/>
  <c r="G24" i="319" s="1"/>
  <c r="G25" i="319" s="1"/>
  <c r="G26" i="319" s="1"/>
  <c r="G27" i="319" s="1"/>
  <c r="G28" i="319" s="1"/>
  <c r="G29" i="319" s="1"/>
  <c r="G30" i="319" s="1"/>
  <c r="G31" i="319" s="1"/>
  <c r="G32" i="319" s="1"/>
  <c r="G33" i="319" s="1"/>
  <c r="G34" i="319" s="1"/>
  <c r="G35" i="319" s="1"/>
  <c r="G36" i="319" l="1"/>
  <c r="G37" i="319" s="1"/>
  <c r="G38" i="319" s="1"/>
  <c r="G39" i="319" l="1"/>
  <c r="G118" i="49"/>
  <c r="G40" i="319" l="1"/>
  <c r="G41" i="319" s="1"/>
  <c r="G42" i="319" s="1"/>
  <c r="G43" i="319" s="1"/>
  <c r="G44" i="319" s="1"/>
  <c r="G45" i="319" s="1"/>
  <c r="G46" i="319" s="1"/>
  <c r="G47" i="319" s="1"/>
  <c r="G48" i="319" s="1"/>
  <c r="G49" i="319" s="1"/>
  <c r="G50" i="319" s="1"/>
  <c r="G51" i="319" s="1"/>
  <c r="G52" i="319" s="1"/>
  <c r="G53" i="319" s="1"/>
  <c r="G54" i="319" s="1"/>
  <c r="G55" i="319" s="1"/>
  <c r="G56" i="319" s="1"/>
  <c r="G57" i="319" s="1"/>
  <c r="G58" i="319" s="1"/>
  <c r="G59" i="319" s="1"/>
  <c r="G60" i="319" s="1"/>
  <c r="G61" i="319" s="1"/>
  <c r="G62" i="319" s="1"/>
  <c r="G63" i="319" s="1"/>
  <c r="G64" i="319" s="1"/>
  <c r="G65" i="319" s="1"/>
  <c r="G66" i="319" s="1"/>
  <c r="G67" i="319" s="1"/>
  <c r="G68" i="319" s="1"/>
  <c r="G69" i="319" s="1"/>
  <c r="G70" i="319" s="1"/>
  <c r="G71" i="319" s="1"/>
  <c r="G9" i="49"/>
  <c r="G162" i="49" l="1"/>
  <c r="G163" i="49"/>
  <c r="G164" i="49"/>
  <c r="G165" i="49"/>
  <c r="G166" i="49"/>
  <c r="G167" i="49"/>
  <c r="G168" i="49"/>
  <c r="G169" i="49"/>
  <c r="G170" i="49"/>
  <c r="G155" i="49"/>
  <c r="D12" i="55"/>
  <c r="G190" i="49"/>
  <c r="G161" i="49"/>
  <c r="M2" i="55"/>
  <c r="D2" i="55" l="1"/>
  <c r="J7" i="55"/>
  <c r="G265" i="49"/>
  <c r="G262" i="49"/>
  <c r="G272" i="49" l="1"/>
  <c r="G271" i="49"/>
  <c r="G258" i="49"/>
  <c r="G257" i="49"/>
  <c r="G208" i="49"/>
  <c r="G10" i="49"/>
  <c r="G11" i="49"/>
  <c r="G12" i="49"/>
  <c r="G13" i="49"/>
  <c r="G14" i="49"/>
  <c r="G15" i="49"/>
  <c r="G16" i="49"/>
  <c r="G17" i="49"/>
  <c r="G18" i="49"/>
  <c r="G19" i="49"/>
  <c r="G20" i="49"/>
  <c r="G21" i="49"/>
  <c r="G22" i="49"/>
  <c r="G23" i="49"/>
  <c r="G25" i="49"/>
  <c r="G26" i="49"/>
  <c r="G27" i="49"/>
  <c r="G28" i="49"/>
  <c r="G29" i="49"/>
  <c r="G30" i="49"/>
  <c r="G31" i="49"/>
  <c r="G32" i="49"/>
  <c r="G33" i="49"/>
  <c r="G34" i="49"/>
  <c r="G35" i="49"/>
  <c r="G36" i="49"/>
  <c r="G37" i="49"/>
  <c r="G38" i="49"/>
  <c r="G39" i="49"/>
  <c r="G40" i="49"/>
  <c r="G41" i="49"/>
  <c r="G42" i="49"/>
  <c r="G43" i="49"/>
  <c r="G47" i="49"/>
  <c r="G48" i="49"/>
  <c r="G49" i="49"/>
  <c r="G50" i="49"/>
  <c r="G51" i="49"/>
  <c r="G52" i="49"/>
  <c r="G53" i="49"/>
  <c r="G54" i="49"/>
  <c r="G55" i="49"/>
  <c r="G56" i="49"/>
  <c r="G59" i="49"/>
  <c r="G60" i="49"/>
  <c r="G61" i="49"/>
  <c r="G62" i="49"/>
  <c r="G63" i="49"/>
  <c r="G64" i="49"/>
  <c r="G65" i="49"/>
  <c r="G66" i="49"/>
  <c r="G67" i="49"/>
  <c r="G68" i="49"/>
  <c r="G69" i="49"/>
  <c r="G70" i="49"/>
  <c r="G71" i="49"/>
  <c r="G72" i="49"/>
  <c r="G73" i="49"/>
  <c r="G74" i="49"/>
  <c r="G76" i="49"/>
  <c r="G77" i="49"/>
  <c r="G78" i="49"/>
  <c r="G79" i="49"/>
  <c r="G80" i="49"/>
  <c r="G81" i="49"/>
  <c r="G82" i="49"/>
  <c r="G83" i="49"/>
  <c r="G84" i="49"/>
  <c r="G85" i="49"/>
  <c r="G86" i="49"/>
  <c r="G87" i="49"/>
  <c r="G88" i="49"/>
  <c r="G89" i="49"/>
  <c r="G90" i="49"/>
  <c r="G91" i="49"/>
  <c r="G92" i="49"/>
  <c r="G93" i="49"/>
  <c r="G94" i="49"/>
  <c r="G95" i="49"/>
  <c r="G96" i="49"/>
  <c r="G97" i="49"/>
  <c r="G98" i="49"/>
  <c r="G99" i="49"/>
  <c r="G100" i="49"/>
  <c r="G101" i="49"/>
  <c r="G102" i="49"/>
  <c r="G103" i="49"/>
  <c r="G104" i="49"/>
  <c r="G105" i="49"/>
  <c r="G106" i="49"/>
  <c r="G107" i="49"/>
  <c r="G108" i="49"/>
  <c r="G109" i="49"/>
  <c r="G110" i="49"/>
  <c r="G111" i="49"/>
  <c r="G112" i="49"/>
  <c r="G113" i="49"/>
  <c r="G114" i="49"/>
  <c r="G115" i="49"/>
  <c r="G116" i="49"/>
  <c r="G117" i="49"/>
  <c r="G119" i="49"/>
  <c r="G120" i="49"/>
  <c r="G121" i="49"/>
  <c r="G122" i="49"/>
  <c r="G123" i="49"/>
  <c r="G124" i="49"/>
  <c r="G125" i="49"/>
  <c r="G126" i="49"/>
  <c r="G127" i="49"/>
  <c r="G128" i="49"/>
  <c r="G129" i="49"/>
  <c r="G130" i="49"/>
  <c r="G131" i="49"/>
  <c r="G132" i="49"/>
  <c r="G133" i="49"/>
  <c r="G134" i="49"/>
  <c r="G135" i="49"/>
  <c r="G136" i="49"/>
  <c r="G137" i="49"/>
  <c r="G138" i="49"/>
  <c r="G139" i="49"/>
  <c r="G140" i="49"/>
  <c r="G141" i="49"/>
  <c r="G142" i="49"/>
  <c r="G143" i="49"/>
  <c r="G145" i="49"/>
  <c r="G146" i="49"/>
  <c r="G147" i="49"/>
  <c r="G148" i="49"/>
  <c r="G149" i="49"/>
  <c r="G150" i="49"/>
  <c r="G151" i="49"/>
  <c r="G152" i="49"/>
  <c r="G153" i="49"/>
  <c r="G154" i="49"/>
  <c r="G156" i="49"/>
  <c r="G157" i="49"/>
  <c r="G158" i="49"/>
  <c r="G159" i="49"/>
  <c r="G171" i="49"/>
  <c r="G172" i="49"/>
  <c r="G173" i="49"/>
  <c r="G174" i="49"/>
  <c r="G175" i="49"/>
  <c r="G176" i="49"/>
  <c r="G177" i="49"/>
  <c r="G178" i="49"/>
  <c r="G179" i="49"/>
  <c r="G180" i="49"/>
  <c r="G181" i="49"/>
  <c r="G182" i="49"/>
  <c r="G183" i="49"/>
  <c r="G188" i="49"/>
  <c r="G189" i="49"/>
  <c r="G191" i="49"/>
  <c r="G192" i="49"/>
  <c r="G193" i="49"/>
  <c r="G194" i="49"/>
  <c r="G195" i="49"/>
  <c r="G196" i="49"/>
  <c r="G197" i="49"/>
  <c r="G198" i="49"/>
  <c r="G199" i="49"/>
  <c r="G200" i="49"/>
  <c r="G201" i="49"/>
  <c r="G202" i="49"/>
  <c r="G203" i="49"/>
  <c r="G209" i="49"/>
  <c r="G210" i="49"/>
  <c r="G211" i="49"/>
  <c r="G212" i="49"/>
  <c r="G213" i="49"/>
  <c r="G214" i="49"/>
  <c r="G215" i="49"/>
  <c r="G216" i="49"/>
  <c r="G217" i="49"/>
  <c r="G224" i="49"/>
  <c r="G225" i="49"/>
  <c r="G226" i="49"/>
  <c r="G227" i="49"/>
  <c r="G228" i="49"/>
  <c r="G229" i="49"/>
  <c r="G230" i="49"/>
  <c r="G231" i="49"/>
  <c r="G232" i="49"/>
  <c r="G233" i="49"/>
  <c r="G234" i="49"/>
  <c r="G236" i="49"/>
  <c r="G239" i="49"/>
  <c r="G240" i="49"/>
  <c r="G243" i="49"/>
  <c r="G244" i="49"/>
  <c r="G245" i="49"/>
  <c r="G246" i="49"/>
  <c r="G247" i="49"/>
  <c r="G248" i="49"/>
  <c r="G249" i="49"/>
  <c r="G250" i="49"/>
  <c r="G251" i="49"/>
  <c r="G252" i="49"/>
  <c r="G253" i="49"/>
  <c r="G254" i="49"/>
  <c r="G255" i="49"/>
  <c r="G256" i="49"/>
  <c r="G259" i="49"/>
  <c r="G260" i="49"/>
  <c r="G261" i="49"/>
  <c r="G266" i="49"/>
  <c r="G267" i="49"/>
  <c r="G268" i="49"/>
  <c r="G269" i="49"/>
  <c r="G270" i="49"/>
  <c r="G273" i="49"/>
  <c r="G274" i="49"/>
  <c r="G275" i="49"/>
  <c r="G276" i="49"/>
  <c r="G278" i="49"/>
  <c r="G279" i="49"/>
  <c r="G280" i="49"/>
  <c r="G4" i="49"/>
  <c r="G3" i="49"/>
  <c r="J3" i="143" l="1"/>
  <c r="C5" i="55"/>
  <c r="C4" i="55"/>
  <c r="E72" i="80"/>
  <c r="F17" i="297"/>
  <c r="E17" i="297"/>
  <c r="G72" i="80" l="1"/>
  <c r="H2" i="55" s="1"/>
  <c r="G17" i="297"/>
  <c r="J6" i="143" l="1"/>
  <c r="F80" i="63"/>
  <c r="E80" i="63"/>
  <c r="M5" i="55"/>
  <c r="D5" i="55" l="1"/>
  <c r="I5" i="55"/>
  <c r="I4" i="55"/>
  <c r="D18" i="52" l="1"/>
  <c r="D34" i="221" l="1"/>
  <c r="G5" i="299" l="1"/>
  <c r="G6" i="299" s="1"/>
  <c r="G7" i="299" s="1"/>
  <c r="G8" i="299" s="1"/>
  <c r="G9" i="299" s="1"/>
  <c r="G10" i="299" s="1"/>
  <c r="G11" i="299" s="1"/>
  <c r="G12" i="299" s="1"/>
  <c r="G13" i="299" s="1"/>
  <c r="G14" i="299" s="1"/>
  <c r="G15" i="299" s="1"/>
  <c r="G16" i="299" s="1"/>
  <c r="G5" i="297"/>
  <c r="G6" i="297" s="1"/>
  <c r="G7" i="297" s="1"/>
  <c r="G8" i="297" s="1"/>
  <c r="G9" i="297" s="1"/>
  <c r="G10" i="297" s="1"/>
  <c r="G11" i="297" s="1"/>
  <c r="G12" i="297" s="1"/>
  <c r="G13" i="297" s="1"/>
  <c r="G14" i="297" s="1"/>
  <c r="G15" i="297" s="1"/>
  <c r="G16" i="297" s="1"/>
  <c r="G17" i="299" l="1"/>
  <c r="G18" i="299" s="1"/>
  <c r="G19" i="299" s="1"/>
  <c r="G20" i="299" s="1"/>
  <c r="G21" i="299" s="1"/>
  <c r="G22" i="299" s="1"/>
  <c r="G23" i="299" s="1"/>
  <c r="G24" i="299" s="1"/>
  <c r="G25" i="299" s="1"/>
  <c r="G26" i="299" s="1"/>
  <c r="G27" i="299" s="1"/>
  <c r="G28" i="299" s="1"/>
  <c r="G29" i="299" s="1"/>
  <c r="H4" i="55"/>
  <c r="J4" i="55" s="1"/>
  <c r="G8" i="49" l="1"/>
  <c r="G7" i="49" l="1"/>
  <c r="C19" i="55" l="1"/>
  <c r="I19" i="55" l="1"/>
  <c r="K34" i="221"/>
  <c r="J5" i="55" l="1"/>
  <c r="G5" i="49" l="1"/>
  <c r="G6" i="49"/>
  <c r="M3" i="55"/>
  <c r="G294" i="49" l="1"/>
  <c r="D3" i="55"/>
  <c r="I3" i="55" s="1"/>
  <c r="D17" i="56" l="1"/>
  <c r="D23" i="55"/>
  <c r="G27" i="194" l="1"/>
  <c r="K17" i="56"/>
  <c r="K18" i="52" l="1"/>
  <c r="G4" i="63" l="1"/>
  <c r="G5" i="63" s="1"/>
  <c r="G6" i="63" s="1"/>
  <c r="G7" i="63" s="1"/>
  <c r="G8" i="63" s="1"/>
  <c r="G9" i="63" l="1"/>
  <c r="G10" i="63" s="1"/>
  <c r="G11" i="63" s="1"/>
  <c r="G12" i="63" s="1"/>
  <c r="G13" i="63" s="1"/>
  <c r="G14" i="63" s="1"/>
  <c r="G15" i="63" s="1"/>
  <c r="G16" i="63" s="1"/>
  <c r="G17" i="63" s="1"/>
  <c r="G18" i="63" l="1"/>
  <c r="G19" i="63" s="1"/>
  <c r="G20" i="63" s="1"/>
  <c r="G21" i="63" s="1"/>
  <c r="G22" i="63" l="1"/>
  <c r="G23" i="63" s="1"/>
  <c r="G24" i="63" s="1"/>
  <c r="G25" i="63" s="1"/>
  <c r="G26" i="63" l="1"/>
  <c r="G27" i="63" s="1"/>
  <c r="G28" i="63" s="1"/>
  <c r="C2" i="55"/>
  <c r="I2" i="55" s="1"/>
  <c r="G29" i="63" l="1"/>
  <c r="G30" i="63" l="1"/>
  <c r="G31" i="63" s="1"/>
  <c r="G5" i="80"/>
  <c r="G6" i="80" s="1"/>
  <c r="G7" i="80" s="1"/>
  <c r="F14" i="55"/>
  <c r="H11" i="143"/>
  <c r="C11" i="143"/>
  <c r="C12" i="143" s="1"/>
  <c r="G5" i="194"/>
  <c r="C13" i="55"/>
  <c r="I13" i="55" s="1"/>
  <c r="G5" i="255"/>
  <c r="G6" i="255" s="1"/>
  <c r="G7" i="255" s="1"/>
  <c r="G8" i="255" s="1"/>
  <c r="G9" i="255" s="1"/>
  <c r="G10" i="255" s="1"/>
  <c r="G11" i="255" s="1"/>
  <c r="G12" i="255" s="1"/>
  <c r="G13" i="255" s="1"/>
  <c r="G14" i="255" s="1"/>
  <c r="G15" i="255" s="1"/>
  <c r="G16" i="255" s="1"/>
  <c r="G17" i="255" s="1"/>
  <c r="G18" i="255" s="1"/>
  <c r="G19" i="255" s="1"/>
  <c r="G20" i="255" s="1"/>
  <c r="G21" i="255" s="1"/>
  <c r="G22" i="255" s="1"/>
  <c r="G23" i="255" s="1"/>
  <c r="G24" i="255" s="1"/>
  <c r="G25" i="255" s="1"/>
  <c r="G26" i="255" s="1"/>
  <c r="G27" i="255" s="1"/>
  <c r="G28" i="255" s="1"/>
  <c r="H13" i="55"/>
  <c r="G21" i="143"/>
  <c r="I4" i="143"/>
  <c r="J4" i="143" s="1"/>
  <c r="I5" i="143"/>
  <c r="J5" i="143" s="1"/>
  <c r="I7" i="143"/>
  <c r="J7" i="143" s="1"/>
  <c r="I2" i="143"/>
  <c r="J2" i="143" s="1"/>
  <c r="C12" i="55"/>
  <c r="C17" i="143"/>
  <c r="I17" i="143" s="1"/>
  <c r="F5" i="116"/>
  <c r="E5" i="116"/>
  <c r="G5" i="116"/>
  <c r="H17" i="143"/>
  <c r="K40" i="216"/>
  <c r="L40" i="216"/>
  <c r="J40" i="216"/>
  <c r="I40" i="216"/>
  <c r="H12" i="55"/>
  <c r="C8" i="55"/>
  <c r="C9" i="143"/>
  <c r="E9" i="143"/>
  <c r="H9" i="143"/>
  <c r="K19" i="143"/>
  <c r="F12" i="143"/>
  <c r="F13" i="143" s="1"/>
  <c r="K10" i="176"/>
  <c r="K9" i="176"/>
  <c r="K20" i="176"/>
  <c r="K22" i="176"/>
  <c r="K23" i="176"/>
  <c r="K24" i="176"/>
  <c r="K6" i="176"/>
  <c r="K7" i="176"/>
  <c r="K8" i="176"/>
  <c r="M39" i="216"/>
  <c r="M40" i="216"/>
  <c r="D9" i="143"/>
  <c r="D14" i="55"/>
  <c r="G12" i="143"/>
  <c r="G13" i="143" s="1"/>
  <c r="D12" i="143"/>
  <c r="D21" i="143" s="1"/>
  <c r="I21" i="143" s="1"/>
  <c r="G8" i="80" l="1"/>
  <c r="G9" i="80" s="1"/>
  <c r="G10" i="80" s="1"/>
  <c r="G11" i="80" s="1"/>
  <c r="G12" i="80" s="1"/>
  <c r="G13" i="80" s="1"/>
  <c r="G14" i="80" s="1"/>
  <c r="G15" i="80" s="1"/>
  <c r="G16" i="80" s="1"/>
  <c r="G17" i="80" s="1"/>
  <c r="G18" i="80" s="1"/>
  <c r="G19" i="80" s="1"/>
  <c r="G20" i="80" s="1"/>
  <c r="G21" i="80" s="1"/>
  <c r="G22" i="80" s="1"/>
  <c r="G23" i="80" s="1"/>
  <c r="G24" i="80" s="1"/>
  <c r="G25" i="80" s="1"/>
  <c r="G26" i="80" s="1"/>
  <c r="G32" i="63"/>
  <c r="G33" i="63" s="1"/>
  <c r="G34" i="63" s="1"/>
  <c r="G35" i="63" s="1"/>
  <c r="G36" i="63" s="1"/>
  <c r="I9" i="143"/>
  <c r="G6" i="194"/>
  <c r="G7" i="194" s="1"/>
  <c r="G8" i="194" s="1"/>
  <c r="G9" i="194" s="1"/>
  <c r="G10" i="194" s="1"/>
  <c r="G11" i="194" s="1"/>
  <c r="M9" i="55"/>
  <c r="J17" i="143"/>
  <c r="J9" i="143"/>
  <c r="E20" i="176"/>
  <c r="E22" i="176" s="1"/>
  <c r="C21" i="143"/>
  <c r="I11" i="143"/>
  <c r="I12" i="143" s="1"/>
  <c r="E12" i="143"/>
  <c r="E15" i="143" s="1"/>
  <c r="E21" i="143" s="1"/>
  <c r="E10" i="55"/>
  <c r="E14" i="55"/>
  <c r="J13" i="55"/>
  <c r="I12" i="55"/>
  <c r="J12" i="55" s="1"/>
  <c r="C10" i="55"/>
  <c r="G80" i="63"/>
  <c r="G14" i="55"/>
  <c r="H14" i="55"/>
  <c r="C14" i="55"/>
  <c r="H12" i="143"/>
  <c r="G37" i="63" l="1"/>
  <c r="G38" i="63" s="1"/>
  <c r="G39" i="63" s="1"/>
  <c r="E17" i="55"/>
  <c r="E23" i="55" s="1"/>
  <c r="G12" i="194"/>
  <c r="G13" i="194" s="1"/>
  <c r="G14" i="194" s="1"/>
  <c r="G15" i="194" s="1"/>
  <c r="G16" i="194" s="1"/>
  <c r="G17" i="194" s="1"/>
  <c r="G18" i="194" s="1"/>
  <c r="E23" i="176"/>
  <c r="E24" i="176" s="1"/>
  <c r="H19" i="55"/>
  <c r="G30" i="80"/>
  <c r="G31" i="80" s="1"/>
  <c r="G32" i="80" s="1"/>
  <c r="G33" i="80" s="1"/>
  <c r="G34" i="80" s="1"/>
  <c r="G35" i="80" s="1"/>
  <c r="G36" i="80" s="1"/>
  <c r="G37" i="80" s="1"/>
  <c r="D10" i="55"/>
  <c r="J11" i="143"/>
  <c r="I10" i="55"/>
  <c r="I14" i="55"/>
  <c r="J14" i="55" s="1"/>
  <c r="C23" i="55"/>
  <c r="J3" i="55"/>
  <c r="H21" i="143"/>
  <c r="J12" i="143"/>
  <c r="G40" i="63" l="1"/>
  <c r="I23" i="55"/>
  <c r="G38" i="80"/>
  <c r="G39" i="80" s="1"/>
  <c r="G40" i="80" s="1"/>
  <c r="G41" i="80" s="1"/>
  <c r="G42" i="80" s="1"/>
  <c r="G43" i="80" s="1"/>
  <c r="G44" i="80" s="1"/>
  <c r="G45" i="80" s="1"/>
  <c r="J19" i="55"/>
  <c r="G19" i="194"/>
  <c r="G20" i="194" s="1"/>
  <c r="G21" i="194" s="1"/>
  <c r="G22" i="194" s="1"/>
  <c r="G23" i="194" s="1"/>
  <c r="G24" i="194" s="1"/>
  <c r="G25" i="194" s="1"/>
  <c r="G26" i="194" s="1"/>
  <c r="J21" i="143"/>
  <c r="G41" i="63" l="1"/>
  <c r="G42" i="63" s="1"/>
  <c r="G43" i="63" s="1"/>
  <c r="G44" i="63" s="1"/>
  <c r="G45" i="63" s="1"/>
  <c r="G46" i="63" s="1"/>
  <c r="G47" i="63" s="1"/>
  <c r="G48" i="63" s="1"/>
  <c r="G49" i="63" s="1"/>
  <c r="G46" i="80"/>
  <c r="G47" i="80" s="1"/>
  <c r="G48" i="80" s="1"/>
  <c r="G49" i="80" s="1"/>
  <c r="G50" i="63" l="1"/>
  <c r="G51" i="63" s="1"/>
  <c r="G52" i="63" s="1"/>
  <c r="G50" i="80"/>
  <c r="G51" i="80" s="1"/>
  <c r="G52" i="80" s="1"/>
  <c r="G53" i="80" s="1"/>
  <c r="G54" i="80" s="1"/>
  <c r="G55" i="80" s="1"/>
  <c r="G56" i="80" s="1"/>
  <c r="G57" i="80" s="1"/>
  <c r="G58" i="80" s="1"/>
  <c r="G59" i="80" s="1"/>
  <c r="G53" i="63" l="1"/>
  <c r="G54" i="63" s="1"/>
  <c r="G55" i="63" s="1"/>
  <c r="G56" i="63" s="1"/>
  <c r="G60" i="80"/>
  <c r="G61" i="80" s="1"/>
  <c r="J8" i="55"/>
  <c r="J2" i="55"/>
  <c r="G62" i="80" l="1"/>
  <c r="G63" i="80" s="1"/>
  <c r="G64" i="80" s="1"/>
  <c r="G65" i="80" s="1"/>
  <c r="G66" i="80" s="1"/>
  <c r="G67" i="80" s="1"/>
  <c r="G68" i="80" s="1"/>
  <c r="G69" i="80" s="1"/>
  <c r="G70" i="80" s="1"/>
  <c r="G71" i="80" s="1"/>
  <c r="G57" i="63"/>
  <c r="H10" i="55"/>
  <c r="H23" i="55" s="1"/>
  <c r="J23" i="55" s="1"/>
  <c r="G58" i="63" l="1"/>
  <c r="G59" i="63" s="1"/>
  <c r="G60" i="63" s="1"/>
  <c r="G61" i="63" s="1"/>
  <c r="G62" i="63" s="1"/>
  <c r="G63" i="63" s="1"/>
  <c r="G64" i="63" s="1"/>
  <c r="G65" i="63" s="1"/>
  <c r="G66" i="63" s="1"/>
  <c r="G67" i="63" s="1"/>
  <c r="G68" i="63" s="1"/>
  <c r="J10" i="55"/>
  <c r="G69" i="63" l="1"/>
  <c r="G70" i="63" s="1"/>
  <c r="G71" i="63" s="1"/>
  <c r="G72" i="63" s="1"/>
  <c r="G73" i="63" s="1"/>
  <c r="G74" i="63" s="1"/>
  <c r="G75" i="63" l="1"/>
  <c r="G76" i="63" s="1"/>
  <c r="G77" i="63" s="1"/>
  <c r="G78" i="63" s="1"/>
  <c r="G79" i="63" s="1"/>
</calcChain>
</file>

<file path=xl/sharedStrings.xml><?xml version="1.0" encoding="utf-8"?>
<sst xmlns="http://schemas.openxmlformats.org/spreadsheetml/2006/main" count="6421" uniqueCount="465">
  <si>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</si>
  <si>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</si>
  <si>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</si>
  <si>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</si>
  <si>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</si>
  <si>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</si>
  <si>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</si>
  <si>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</si>
  <si>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</si>
  <si>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</si>
  <si>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</si>
  <si>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</si>
  <si>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</si>
  <si>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</si>
  <si>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</si>
  <si>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</si>
  <si>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</si>
  <si>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</si>
  <si>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</si>
  <si>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</si>
  <si>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</si>
  <si>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</si>
  <si>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</si>
  <si>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</si>
  <si>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</si>
  <si>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</si>
  <si>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</si>
  <si>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</si>
  <si>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</si>
  <si>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</si>
  <si>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</si>
  <si>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</si>
  <si>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</si>
  <si>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</si>
  <si>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</si>
  <si>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</si>
  <si>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</si>
  <si>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</si>
  <si>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</si>
  <si>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in USD</t>
  </si>
  <si>
    <t>account balance</t>
  </si>
  <si>
    <t>Balance</t>
  </si>
  <si>
    <t>Lydia</t>
  </si>
  <si>
    <t xml:space="preserve">EAGLE Uganda </t>
  </si>
  <si>
    <t>EAGLE Uganda</t>
  </si>
  <si>
    <t>Uganda</t>
  </si>
  <si>
    <t>=1009201132940</t>
  </si>
  <si>
    <t>Bank balance</t>
  </si>
  <si>
    <t>Personal balance Accountant</t>
  </si>
  <si>
    <t>Advance</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</si>
  <si>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</si>
  <si>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</si>
  <si>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</si>
  <si>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</si>
  <si>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</si>
  <si>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</si>
  <si>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</si>
  <si>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</si>
  <si>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</si>
  <si>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</si>
  <si>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</si>
  <si>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</si>
  <si>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</si>
  <si>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Account Balance</t>
  </si>
  <si>
    <t>Airtime</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</si>
  <si>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</si>
  <si>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</si>
  <si>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</si>
  <si>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</si>
  <si>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</si>
  <si>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</si>
  <si>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</si>
  <si>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</si>
  <si>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</si>
  <si>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</si>
  <si>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</si>
  <si>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</si>
  <si>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</si>
  <si>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</si>
  <si>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</si>
  <si>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</si>
  <si>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</si>
  <si>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</si>
  <si>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</si>
  <si>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</si>
  <si>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</si>
  <si>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</si>
  <si>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</si>
  <si>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</si>
  <si>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</si>
  <si>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</si>
  <si>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 xml:space="preserve">Eco- Activities for Governance and Law Enforcement-Operational Account </t>
  </si>
  <si>
    <t>Operational Account</t>
  </si>
  <si>
    <t>May</t>
  </si>
  <si>
    <t>Jan</t>
  </si>
  <si>
    <t>Feb</t>
  </si>
  <si>
    <t>Mar</t>
  </si>
  <si>
    <t>April</t>
  </si>
  <si>
    <t>June</t>
  </si>
  <si>
    <t>July</t>
  </si>
  <si>
    <t>Aug</t>
  </si>
  <si>
    <t>Sept</t>
  </si>
  <si>
    <t>Oct</t>
  </si>
  <si>
    <t>Nov.</t>
  </si>
  <si>
    <t>Dec</t>
  </si>
  <si>
    <t>Row Labels</t>
  </si>
  <si>
    <t>(blank)</t>
  </si>
  <si>
    <t>Grand Total</t>
  </si>
  <si>
    <t>Sum of Spent  in national currency (UGX)</t>
  </si>
  <si>
    <t>Balance Due</t>
  </si>
  <si>
    <t>Sum of Spent in $</t>
  </si>
  <si>
    <t>PROJECT</t>
  </si>
  <si>
    <t>Mission Budget for 1 day</t>
  </si>
  <si>
    <t>Legal</t>
  </si>
  <si>
    <t>Local Transport</t>
  </si>
  <si>
    <t>Transport</t>
  </si>
  <si>
    <t>Telephone</t>
  </si>
  <si>
    <t>0-10-20223</t>
  </si>
  <si>
    <t>Services</t>
  </si>
  <si>
    <t>Column Labels</t>
  </si>
  <si>
    <t>Cashbox  -2023 USD</t>
  </si>
  <si>
    <t>Personal balance Legal</t>
  </si>
  <si>
    <t>Reimbursement to the project</t>
  </si>
  <si>
    <t>Deborah</t>
  </si>
  <si>
    <t>List Of advanced salaries EAGLE Uganda 2023</t>
  </si>
  <si>
    <t>List Of Personal Financial Report Balances salaries EAGLE Uganda 2023</t>
  </si>
  <si>
    <t>Office Materials</t>
  </si>
  <si>
    <t>Bank Fees</t>
  </si>
  <si>
    <t>Investigations</t>
  </si>
  <si>
    <t>Sum of spent in national currency (Ugx)</t>
  </si>
  <si>
    <t>Sum of Received</t>
  </si>
  <si>
    <t>Bank UGX</t>
  </si>
  <si>
    <t>Jolly</t>
  </si>
  <si>
    <t>Personal balance i18</t>
  </si>
  <si>
    <t>Trust Building</t>
  </si>
  <si>
    <t>i18</t>
  </si>
  <si>
    <t>home/office</t>
  </si>
  <si>
    <t>office/home</t>
  </si>
  <si>
    <t>Mission budget for 1 day</t>
  </si>
  <si>
    <t>Jane</t>
  </si>
  <si>
    <t>Bank Opp</t>
  </si>
  <si>
    <t>Airtime for Lydia</t>
  </si>
  <si>
    <t>Airtime for Deborah</t>
  </si>
  <si>
    <t>Airtime for i18</t>
  </si>
  <si>
    <t>Transfer from the UGX Account</t>
  </si>
  <si>
    <t>Grace</t>
  </si>
  <si>
    <t>Cash withdraw charges</t>
  </si>
  <si>
    <t>Airtime for Grace</t>
  </si>
  <si>
    <t>EAGLE</t>
  </si>
  <si>
    <t>Internet</t>
  </si>
  <si>
    <t>Personnel</t>
  </si>
  <si>
    <t>Bank Charges</t>
  </si>
  <si>
    <t>Bank charges</t>
  </si>
  <si>
    <t>Transfer charges</t>
  </si>
  <si>
    <t>Home/office</t>
  </si>
  <si>
    <t>AVAAZ</t>
  </si>
  <si>
    <t>Cash Box November 2023</t>
  </si>
  <si>
    <t>i03</t>
  </si>
  <si>
    <t>Balance from previous month Nov 23</t>
  </si>
  <si>
    <t>Dec_J_V1</t>
  </si>
  <si>
    <t>Balance from previous month (Nov) 23</t>
  </si>
  <si>
    <t>EAGLE UGANDA FINANCIAL REPORT DECEMBER 2023</t>
  </si>
  <si>
    <t>Dec_J_V2</t>
  </si>
  <si>
    <t>Dec_i18_V1</t>
  </si>
  <si>
    <t>Personal balance i03</t>
  </si>
  <si>
    <t>Dec_i03_V1</t>
  </si>
  <si>
    <t>Dec_J_V3</t>
  </si>
  <si>
    <t>Dec_i03_V2</t>
  </si>
  <si>
    <t>Dec_L_V1</t>
  </si>
  <si>
    <t>office/ura</t>
  </si>
  <si>
    <t>ura/office</t>
  </si>
  <si>
    <t>Dec_i03_V3</t>
  </si>
  <si>
    <t>office/kampala city</t>
  </si>
  <si>
    <t>kampala/kireka</t>
  </si>
  <si>
    <t>kireka/ntinda</t>
  </si>
  <si>
    <t>ntinda/home</t>
  </si>
  <si>
    <t>Dec_J_V4</t>
  </si>
  <si>
    <t>Dec_i03_V4</t>
  </si>
  <si>
    <t>office/kampala</t>
  </si>
  <si>
    <t>kampala/banda</t>
  </si>
  <si>
    <t>banda/nalya</t>
  </si>
  <si>
    <t>nalya/home</t>
  </si>
  <si>
    <t>Dec_L_V2</t>
  </si>
  <si>
    <t>ura/oasis mall</t>
  </si>
  <si>
    <t>oasis mall/bank</t>
  </si>
  <si>
    <t>Balance from November 2023</t>
  </si>
  <si>
    <t>Airtime for i03</t>
  </si>
  <si>
    <t>Dec_L_R1</t>
  </si>
  <si>
    <t>Dec_L_V3</t>
  </si>
  <si>
    <t>Dec_L_V4</t>
  </si>
  <si>
    <t>Dec_L_R2</t>
  </si>
  <si>
    <t xml:space="preserve">December </t>
  </si>
  <si>
    <t>December</t>
  </si>
  <si>
    <t>Transfer to operational Account</t>
  </si>
  <si>
    <t>Bank Transfer charges</t>
  </si>
  <si>
    <t>Dec_BS_1</t>
  </si>
  <si>
    <t>Dec_BS_2</t>
  </si>
  <si>
    <t>Cash withdraw chq:307</t>
  </si>
  <si>
    <t>November Security Services</t>
  </si>
  <si>
    <t>Dec_L_R3</t>
  </si>
  <si>
    <t>Dec_BS_3</t>
  </si>
  <si>
    <t>Internal Transfer</t>
  </si>
  <si>
    <t>Dec_L_V5</t>
  </si>
  <si>
    <t>Dec_Inv_2</t>
  </si>
  <si>
    <t>Dec_i03_V5</t>
  </si>
  <si>
    <t>office/kyambogo</t>
  </si>
  <si>
    <t>kyambogo/bweyogerere</t>
  </si>
  <si>
    <t>bweyogerere/kiira</t>
  </si>
  <si>
    <t>kiiira/home</t>
  </si>
  <si>
    <t>Office/capital shoppers</t>
  </si>
  <si>
    <t>capital shoppers/bugolobi c&amp;A</t>
  </si>
  <si>
    <t>C&amp;A/Office</t>
  </si>
  <si>
    <t>4packets of powdered milk@12,000</t>
  </si>
  <si>
    <t>1tin of cloves@14,500</t>
  </si>
  <si>
    <t>1tin of cloves@7300</t>
  </si>
  <si>
    <t>2kgs of sugar@6400</t>
  </si>
  <si>
    <t>2kgs of sugar@6500</t>
  </si>
  <si>
    <t>2 boxes of face masks@15000</t>
  </si>
  <si>
    <t>Dec_L_R5</t>
  </si>
  <si>
    <t>Dec_L_R6</t>
  </si>
  <si>
    <t>Dec_L_R7</t>
  </si>
  <si>
    <t>Dec_Inv_V2</t>
  </si>
  <si>
    <t>November garbagge collection(Globe)</t>
  </si>
  <si>
    <t>Dec_L_R8</t>
  </si>
  <si>
    <t>Building</t>
  </si>
  <si>
    <t>Dec_i03_V6</t>
  </si>
  <si>
    <t>office/namasuba</t>
  </si>
  <si>
    <t>namasuba/kajjansi</t>
  </si>
  <si>
    <t>kajjansi/nakawa</t>
  </si>
  <si>
    <t>nakawa/home</t>
  </si>
  <si>
    <t>Dec_G_V1</t>
  </si>
  <si>
    <t>office/natete</t>
  </si>
  <si>
    <t>natete/tides hotel</t>
  </si>
  <si>
    <t>tides/twins</t>
  </si>
  <si>
    <t>twins/lugunja</t>
  </si>
  <si>
    <t>lugunja/etana</t>
  </si>
  <si>
    <t>etana/biyen</t>
  </si>
  <si>
    <t>biyen/home</t>
  </si>
  <si>
    <t>Dec_i03_V7</t>
  </si>
  <si>
    <t>office/banda</t>
  </si>
  <si>
    <t>banda/kirinya</t>
  </si>
  <si>
    <t>kirinya/kiira</t>
  </si>
  <si>
    <t>kiira/home</t>
  </si>
  <si>
    <t>Dec_G_V2</t>
  </si>
  <si>
    <t>office/lugunja</t>
  </si>
  <si>
    <t>lugunja/gardens</t>
  </si>
  <si>
    <t>gardens/eminent</t>
  </si>
  <si>
    <t>eminet/sampro</t>
  </si>
  <si>
    <t>sampro/wakaliga</t>
  </si>
  <si>
    <t>wakaliga/roya matt</t>
  </si>
  <si>
    <t>royal matt/247</t>
  </si>
  <si>
    <t>247/super paradise</t>
  </si>
  <si>
    <t>super/officr</t>
  </si>
  <si>
    <t>Dec_i03_V8</t>
  </si>
  <si>
    <t>office/najanankumbi</t>
  </si>
  <si>
    <t>najanakumbi/owino</t>
  </si>
  <si>
    <t>owino/ntinda</t>
  </si>
  <si>
    <t>Dec_inv_3</t>
  </si>
  <si>
    <t>Dec_inv_4</t>
  </si>
  <si>
    <t>December internet subscription</t>
  </si>
  <si>
    <t>Dec_L_R9</t>
  </si>
  <si>
    <t>Dec_G_V3</t>
  </si>
  <si>
    <t>office/gabba</t>
  </si>
  <si>
    <t>gaba/black &amp; white hotel</t>
  </si>
  <si>
    <t>black &amp; white/speedy m</t>
  </si>
  <si>
    <t>speedy/grren valley</t>
  </si>
  <si>
    <t>green valley/namasuba</t>
  </si>
  <si>
    <t>namasuba/toyed 3</t>
  </si>
  <si>
    <t>toyedmidland</t>
  </si>
  <si>
    <t>midland/home</t>
  </si>
  <si>
    <t>Dec_i03_V9</t>
  </si>
  <si>
    <t>office/nsambya</t>
  </si>
  <si>
    <t>nsambya/kisenyi</t>
  </si>
  <si>
    <t>kisenyi/agenda 2000</t>
  </si>
  <si>
    <t>agenda 2000/home</t>
  </si>
  <si>
    <t>Dec_Inv_4</t>
  </si>
  <si>
    <t>Replacement of office door lock</t>
  </si>
  <si>
    <t>Labour for fixing office door</t>
  </si>
  <si>
    <t>Dec_L_R10</t>
  </si>
  <si>
    <t>Dec_i03_V10</t>
  </si>
  <si>
    <t>office/luzira</t>
  </si>
  <si>
    <t>luzira/kireka</t>
  </si>
  <si>
    <t>kireka/nalya</t>
  </si>
  <si>
    <t>office/bank</t>
  </si>
  <si>
    <t>bank/office</t>
  </si>
  <si>
    <t>Lydia's Dec salary:chq 314</t>
  </si>
  <si>
    <t>Dec_L_R11</t>
  </si>
  <si>
    <t>Dec_BS_4</t>
  </si>
  <si>
    <t>November Lydia &amp; Graces's NSSF subs.</t>
  </si>
  <si>
    <t>November NSSF (Lydia) subscription</t>
  </si>
  <si>
    <t>November NSSF (Grace) subscription</t>
  </si>
  <si>
    <t>Dec_L_R12</t>
  </si>
  <si>
    <t>Dec_BS_5</t>
  </si>
  <si>
    <t>November (Lydia+Grace) PAYE</t>
  </si>
  <si>
    <t>November PAYE (Lydia)</t>
  </si>
  <si>
    <t>November PAYE(Grace)</t>
  </si>
  <si>
    <t>Dec_L_R13</t>
  </si>
  <si>
    <t>Dec_BS_6</t>
  </si>
  <si>
    <t>Balance from previous month (November) 23</t>
  </si>
  <si>
    <t>Dec_D_V1</t>
  </si>
  <si>
    <t>Office/Holyfam</t>
  </si>
  <si>
    <t>Holyfam/office</t>
  </si>
  <si>
    <t>Dec_i03_V11</t>
  </si>
  <si>
    <t>office/nansana</t>
  </si>
  <si>
    <t>nansana/office</t>
  </si>
  <si>
    <t>Dec_G_V4</t>
  </si>
  <si>
    <t>nansana/calendar guest house</t>
  </si>
  <si>
    <t>calenda/front page</t>
  </si>
  <si>
    <t>Front page/mads guest house</t>
  </si>
  <si>
    <t>mads/rest inn</t>
  </si>
  <si>
    <t>rest inn/office</t>
  </si>
  <si>
    <t>Reimbursement to the Lydia</t>
  </si>
  <si>
    <t>Reimbursement to Lydia</t>
  </si>
  <si>
    <t>Dec_G_V5</t>
  </si>
  <si>
    <t>Dec_i03_V12</t>
  </si>
  <si>
    <t>Dec_i18_V2</t>
  </si>
  <si>
    <t>office/alpha hotel</t>
  </si>
  <si>
    <t>alpha/office</t>
  </si>
  <si>
    <t>Reimbursement to i03</t>
  </si>
  <si>
    <t>Dec_i03_V13</t>
  </si>
  <si>
    <t>office/munyonyo</t>
  </si>
  <si>
    <t>munyonyo/office</t>
  </si>
  <si>
    <t>office/kiira</t>
  </si>
  <si>
    <t>office/Lapaz lounge</t>
  </si>
  <si>
    <t>Lounge/Shairi motel</t>
  </si>
  <si>
    <t>Shairi m/Alpha hotel</t>
  </si>
  <si>
    <t>office/namugongo</t>
  </si>
  <si>
    <t>Maisha bar/home</t>
  </si>
  <si>
    <t>Dec_L_V6</t>
  </si>
  <si>
    <t>Dec_L_R14</t>
  </si>
  <si>
    <t>Dec_G_V6</t>
  </si>
  <si>
    <t>office/alpha</t>
  </si>
  <si>
    <t>office/angels hotel</t>
  </si>
  <si>
    <t>angels/shairi</t>
  </si>
  <si>
    <t>shairi/keisha</t>
  </si>
  <si>
    <t>keisha/abba</t>
  </si>
  <si>
    <t>abba/home</t>
  </si>
  <si>
    <t>Reimbursement to Grace</t>
  </si>
  <si>
    <t>Dec_i03_V14</t>
  </si>
  <si>
    <t>office/kirinya</t>
  </si>
  <si>
    <t>kirinya/agenda</t>
  </si>
  <si>
    <t>agenda/kamuli</t>
  </si>
  <si>
    <t>kamuli/home</t>
  </si>
  <si>
    <t>Dec_D_V2</t>
  </si>
  <si>
    <t>office/jaguar</t>
  </si>
  <si>
    <t>jaguar/sitadal</t>
  </si>
  <si>
    <t>sitadal/mt zion</t>
  </si>
  <si>
    <t>mt zion/home</t>
  </si>
  <si>
    <t>Office/elnorah</t>
  </si>
  <si>
    <t>elnorah/inn</t>
  </si>
  <si>
    <t>inn/inn</t>
  </si>
  <si>
    <t>inn/office</t>
  </si>
  <si>
    <t>Dec_i18_V3</t>
  </si>
  <si>
    <t>office/katwe</t>
  </si>
  <si>
    <t>katwe/kawempe</t>
  </si>
  <si>
    <t>kawempe/muyenga</t>
  </si>
  <si>
    <t>muyenga/kisenyi</t>
  </si>
  <si>
    <t>kisenyi/home</t>
  </si>
  <si>
    <t>Dec_G_V7</t>
  </si>
  <si>
    <t>munyonyo/paradis</t>
  </si>
  <si>
    <t>paradise/namasuba</t>
  </si>
  <si>
    <t>namasuba/rinsor</t>
  </si>
  <si>
    <t>rinsor/rasome gues house</t>
  </si>
  <si>
    <t>rasome/nankulabye</t>
  </si>
  <si>
    <t>nankulabye/green motel</t>
  </si>
  <si>
    <t>green/home care</t>
  </si>
  <si>
    <t>home care/shae</t>
  </si>
  <si>
    <t>shade/home</t>
  </si>
  <si>
    <t>Reimbursement to Deborah</t>
  </si>
  <si>
    <t>Dec_D_V3</t>
  </si>
  <si>
    <t>office/sunniez hotel</t>
  </si>
  <si>
    <t>sunniez/avesta</t>
  </si>
  <si>
    <t>avesta/steric</t>
  </si>
  <si>
    <t>steric/emin pasha</t>
  </si>
  <si>
    <t>emin pasha/modest</t>
  </si>
  <si>
    <t>modest/home</t>
  </si>
  <si>
    <t>Dec_i03_V15</t>
  </si>
  <si>
    <t>office/agenda</t>
  </si>
  <si>
    <t>agenda/namuwongo</t>
  </si>
  <si>
    <t>namuwongo/kimbejja</t>
  </si>
  <si>
    <t>kimbejja/home</t>
  </si>
  <si>
    <t>December Lydia's + Grace's PAYE</t>
  </si>
  <si>
    <t>December Lydia's + Grace's NSSF</t>
  </si>
  <si>
    <t>December NSSF (Lydia) subscription</t>
  </si>
  <si>
    <t>December NSSF (Grace) subscription</t>
  </si>
  <si>
    <t>Dec_BS_7</t>
  </si>
  <si>
    <t>December PAYE (Lydia)</t>
  </si>
  <si>
    <t>December  PAYE(Grace)</t>
  </si>
  <si>
    <t>URA charge for filing before period</t>
  </si>
  <si>
    <t>Dec_L_R15</t>
  </si>
  <si>
    <t>Dec_L_R16</t>
  </si>
  <si>
    <t>Dec_BS_8</t>
  </si>
  <si>
    <t>Dec_G_V8</t>
  </si>
  <si>
    <t>office/bunga</t>
  </si>
  <si>
    <t>bunga/bunga lesiure gardens</t>
  </si>
  <si>
    <t>leisure gardens/grace land hotel</t>
  </si>
  <si>
    <t>grace land/salama</t>
  </si>
  <si>
    <t>salama/inn belwen</t>
  </si>
  <si>
    <t>inn belwen/kabalagala</t>
  </si>
  <si>
    <t>kabalagala/family hotel</t>
  </si>
  <si>
    <t>family hotel/home</t>
  </si>
  <si>
    <t>alpha/home</t>
  </si>
  <si>
    <t>Office/city royale</t>
  </si>
  <si>
    <t>city royale/alpha hotel</t>
  </si>
  <si>
    <t>Office/neptune hotel</t>
  </si>
  <si>
    <t>neptune Kabz</t>
  </si>
  <si>
    <t>kabz kyebando</t>
  </si>
  <si>
    <t>Kyebando/Office</t>
  </si>
  <si>
    <t>Office/home</t>
  </si>
  <si>
    <t>Dec_L_V7</t>
  </si>
  <si>
    <t>Dec_D_V4</t>
  </si>
  <si>
    <t>officesojovalo hotel</t>
  </si>
  <si>
    <t>sojovalo/prime nile</t>
  </si>
  <si>
    <t>prime nile/hartis inn</t>
  </si>
  <si>
    <t>hartis/college inn</t>
  </si>
  <si>
    <t>college/office</t>
  </si>
  <si>
    <t>office/seguku</t>
  </si>
  <si>
    <t>seguku/home</t>
  </si>
  <si>
    <t>Dec_i18_V4</t>
  </si>
  <si>
    <t>katwe/bunga</t>
  </si>
  <si>
    <t>bunga/buziga</t>
  </si>
  <si>
    <t>buziga/home</t>
  </si>
  <si>
    <t>Dec_i03_V16</t>
  </si>
  <si>
    <t>office/ntinda</t>
  </si>
  <si>
    <t>ntinda/nalya</t>
  </si>
  <si>
    <t>nalya/najjera</t>
  </si>
  <si>
    <t>najjera/kiira</t>
  </si>
  <si>
    <t>kiira/kasanganti</t>
  </si>
  <si>
    <t>kasanganti/home</t>
  </si>
  <si>
    <t>DECEMBER Cash Box 2023</t>
  </si>
  <si>
    <t>Repairs and replacement to office sink</t>
  </si>
  <si>
    <t>Dec_Inv_5</t>
  </si>
  <si>
    <t>Dec_L_R17</t>
  </si>
  <si>
    <t>Grace's  December salary</t>
  </si>
  <si>
    <t>Dec_L_R18</t>
  </si>
  <si>
    <t>Dec_BS_9</t>
  </si>
  <si>
    <t>Deborah's Dec salary</t>
  </si>
  <si>
    <t>Dec_L_R19</t>
  </si>
  <si>
    <t>December security services</t>
  </si>
  <si>
    <t>Dec_L_R20</t>
  </si>
  <si>
    <t>Airtime for  Deborah</t>
  </si>
  <si>
    <t>Dec_i03_V17</t>
  </si>
  <si>
    <t>home/kisenyi</t>
  </si>
  <si>
    <t>kisenyi/kasanga</t>
  </si>
  <si>
    <t>kasanga/muyenga</t>
  </si>
  <si>
    <t>muyenga/home</t>
  </si>
  <si>
    <t>01.12.2023  Balance and advance</t>
  </si>
  <si>
    <t>31.12.2023  Balance and advance</t>
  </si>
  <si>
    <t>Grace's December salary</t>
  </si>
  <si>
    <t>Deborah's December salary</t>
  </si>
  <si>
    <t>FINANCIAL POSITION AT 1/12/2023</t>
  </si>
  <si>
    <t>FINANCIAL POSITION AT 31/12/2023</t>
  </si>
  <si>
    <t>1.12.2023  Balance and advance</t>
  </si>
  <si>
    <t>Peninah's December salary</t>
  </si>
  <si>
    <t>Dec_L_V8</t>
  </si>
  <si>
    <t>Dec_L_R4</t>
  </si>
  <si>
    <t>2kgs of office sugar@6500</t>
  </si>
  <si>
    <t>Dec_L_V9</t>
  </si>
  <si>
    <t>Dec_L_V10</t>
  </si>
  <si>
    <t>Dec_L_V11</t>
  </si>
  <si>
    <t>Dec_L_V12</t>
  </si>
  <si>
    <t>Dec_Inv_6</t>
  </si>
  <si>
    <t>November Security Services chq:306</t>
  </si>
  <si>
    <t>December Security Services chq314</t>
  </si>
  <si>
    <t>Lydia's December salary chq:311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</si>
</sst>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0.00_ ;[Red]\-#,##0.00\ "/>
    <numFmt numFmtId="166" formatCode="#,##0.00_ ;\-#,##0.00\ "/>
    <numFmt numFmtId="167" formatCode="_-* #,##0\ _F_-;\-* #,##0\ _F_-;_-* &quot;-&quot;??\ _F_-;_-@_-"/>
    <numFmt numFmtId="168" formatCode="_-* #,##0\ _€_-;\-* #,##0\ _€_-;_-* &quot;-&quot;??\ _€_-;_-@_-"/>
    <numFmt numFmtId="169" formatCode="#,##0.00;[Red]#,##0.00"/>
  </numFmts>
  <fonts count="7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
      <b/>
      <sz val="9"/>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10"/>
      <color theme="3" tint="-0.499984740745262"/>
      <name val="Calibri"/>
      <family val="2"/>
      <scheme val="minor"/>
    </font>
    <font>
      <b/>
      <i/>
      <u/>
      <sz val="10"/>
      <color theme="3" tint="-0.499984740745262"/>
      <name val="Calibri"/>
      <family val="2"/>
      <scheme val="minor"/>
    </font>
    <font>
      <b/>
      <i/>
      <sz val="9"/>
      <color theme="3" tint="-0.499984740745262"/>
      <name val="Calibri"/>
      <family val="2"/>
      <scheme val="minor"/>
    </font>
    <font>
      <b/>
      <sz val="11"/>
      <color rgb="FF000000"/>
      <name val="Calibri"/>
      <family val="2"/>
      <scheme val="minor"/>
    </font>
    <font>
      <sz val="11"/>
      <color indexed="8"/>
      <name val="Calibri"/>
      <family val="2"/>
      <scheme val="minor"/>
    </font>
    <font>
      <b/>
      <sz val="11"/>
      <color rgb="FFFF0000"/>
      <name val="Calibri"/>
      <family val="2"/>
      <scheme val="minor"/>
    </font>
  </fonts>
  <fills count="24">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
      <patternFill patternType="solid">
        <fgColor theme="3" tint="0.39997558519241921"/>
        <bgColor indexed="64"/>
      </patternFill>
    </fill>
    <fill>
      <patternFill patternType="solid">
        <fgColor theme="3" tint="0.59999389629810485"/>
        <bgColor indexed="64"/>
      </patternFill>
    </fill>
  </fills>
  <borders count="5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indexed="64"/>
      </left>
      <right style="medium">
        <color indexed="64"/>
      </right>
      <top/>
      <bottom style="medium">
        <color indexed="64"/>
      </bottom>
      <diagonal/>
    </border>
    <border>
      <left style="thin">
        <color auto="1"/>
      </left>
      <right style="thin">
        <color auto="1"/>
      </right>
      <top/>
      <bottom style="medium">
        <color auto="1"/>
      </bottom>
      <diagonal/>
    </border>
    <border>
      <left/>
      <right style="thin">
        <color auto="1"/>
      </right>
      <top style="medium">
        <color indexed="64"/>
      </top>
      <bottom style="thin">
        <color auto="1"/>
      </bottom>
      <diagonal/>
    </border>
    <border>
      <left style="medium">
        <color auto="1"/>
      </left>
      <right style="thin">
        <color auto="1"/>
      </right>
      <top/>
      <bottom style="medium">
        <color auto="1"/>
      </bottom>
      <diagonal/>
    </border>
  </borders>
  <cellStyleXfs count="45">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94">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15" fillId="0" borderId="0" xfId="0" applyFont="1" applyAlignment="1">
      <alignment vertical="center"/>
    </xf>
    <xf numFmtId="0" fontId="16" fillId="0" borderId="0" xfId="0"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4" fillId="0" borderId="19" xfId="0" applyFont="1" applyBorder="1" applyAlignment="1">
      <alignment vertical="center"/>
    </xf>
    <xf numFmtId="3" fontId="17" fillId="0" borderId="14" xfId="0" applyNumberFormat="1"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14" fillId="0" borderId="19" xfId="0" applyNumberFormat="1" applyFont="1" applyBorder="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16" fillId="0" borderId="19" xfId="0" applyFont="1" applyBorder="1" applyAlignment="1">
      <alignment vertical="center"/>
    </xf>
    <xf numFmtId="14" fontId="0" fillId="0" borderId="19" xfId="0" applyNumberFormat="1" applyFont="1" applyFill="1" applyBorder="1" applyAlignment="1">
      <alignment horizontal="left" vertical="center" wrapText="1"/>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41" fillId="0" borderId="19" xfId="0" applyFont="1" applyFill="1" applyBorder="1" applyAlignment="1">
      <alignment horizontal="left" vertical="center" wrapText="1"/>
    </xf>
    <xf numFmtId="14" fontId="41" fillId="0" borderId="19" xfId="0" applyNumberFormat="1" applyFont="1" applyFill="1" applyBorder="1" applyAlignment="1">
      <alignment horizontal="left" vertical="center" wrapText="1"/>
    </xf>
    <xf numFmtId="0" fontId="0" fillId="0" borderId="19" xfId="0" applyBorder="1"/>
    <xf numFmtId="0" fontId="43"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3" fillId="0" borderId="0" xfId="0" applyNumberFormat="1" applyFont="1"/>
    <xf numFmtId="3" fontId="14"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0" borderId="19" xfId="2" applyFont="1" applyFill="1" applyBorder="1" applyAlignment="1">
      <alignment horizontal="right" vertical="center" wrapText="1"/>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0" fillId="6" borderId="6" xfId="0" applyFont="1" applyFill="1" applyBorder="1" applyAlignment="1">
      <alignment horizontal="left" vertical="center"/>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64" fontId="41" fillId="0" borderId="19" xfId="2" applyFont="1" applyFill="1" applyBorder="1" applyAlignment="1">
      <alignment horizontal="right"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14" fontId="0" fillId="0" borderId="19" xfId="0" applyNumberFormat="1" applyFont="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164" fontId="19" fillId="6" borderId="19" xfId="2" applyFont="1" applyFill="1" applyBorder="1" applyAlignment="1">
      <alignment horizontal="right" wrapText="1"/>
    </xf>
    <xf numFmtId="0" fontId="0" fillId="0" borderId="0" xfId="0" applyAlignment="1">
      <alignment horizontal="left"/>
    </xf>
    <xf numFmtId="0" fontId="0" fillId="6" borderId="6" xfId="0" applyFont="1" applyFill="1" applyBorder="1" applyAlignment="1">
      <alignment horizontal="left" vertical="center"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4" fontId="0" fillId="0" borderId="16" xfId="0" applyNumberFormat="1" applyBorder="1" applyAlignment="1">
      <alignment horizontal="left" vertical="center" wrapText="1"/>
    </xf>
    <xf numFmtId="14" fontId="2" fillId="0" borderId="16" xfId="0"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5" fillId="13" borderId="20" xfId="0" applyFont="1" applyFill="1" applyBorder="1"/>
    <xf numFmtId="165" fontId="45" fillId="13" borderId="21" xfId="0" applyNumberFormat="1" applyFont="1" applyFill="1" applyBorder="1"/>
    <xf numFmtId="0" fontId="46" fillId="8" borderId="22" xfId="0" applyFont="1" applyFill="1" applyBorder="1"/>
    <xf numFmtId="0" fontId="46" fillId="13" borderId="23" xfId="0" applyFont="1" applyFill="1" applyBorder="1" applyAlignment="1">
      <alignment wrapText="1"/>
    </xf>
    <xf numFmtId="165" fontId="45" fillId="13" borderId="19" xfId="0" applyNumberFormat="1" applyFont="1" applyFill="1" applyBorder="1" applyAlignment="1">
      <alignment wrapText="1"/>
    </xf>
    <xf numFmtId="0" fontId="46" fillId="8" borderId="14" xfId="0" applyFont="1" applyFill="1" applyBorder="1" applyAlignment="1">
      <alignment wrapText="1"/>
    </xf>
    <xf numFmtId="0" fontId="45" fillId="14" borderId="24" xfId="0" applyFont="1" applyFill="1" applyBorder="1" applyAlignment="1">
      <alignment wrapText="1"/>
    </xf>
    <xf numFmtId="165" fontId="45" fillId="14" borderId="25" xfId="0" applyNumberFormat="1" applyFont="1" applyFill="1" applyBorder="1"/>
    <xf numFmtId="165" fontId="46"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7"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8" fillId="0" borderId="19" xfId="2" applyNumberFormat="1" applyFont="1" applyBorder="1"/>
    <xf numFmtId="165" fontId="48" fillId="0" borderId="6" xfId="2" applyNumberFormat="1" applyFont="1" applyBorder="1"/>
    <xf numFmtId="165" fontId="47"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49" fillId="15" borderId="19" xfId="0" applyNumberFormat="1" applyFont="1" applyFill="1" applyBorder="1"/>
    <xf numFmtId="165" fontId="34" fillId="15" borderId="19" xfId="2" applyNumberFormat="1" applyFont="1" applyFill="1" applyBorder="1"/>
    <xf numFmtId="165" fontId="30" fillId="15" borderId="19" xfId="0" applyNumberFormat="1" applyFont="1" applyFill="1" applyBorder="1"/>
    <xf numFmtId="165" fontId="34" fillId="15" borderId="16" xfId="2" applyNumberFormat="1" applyFont="1" applyFill="1" applyBorder="1"/>
    <xf numFmtId="165" fontId="34" fillId="15" borderId="5" xfId="2" applyNumberFormat="1" applyFont="1" applyFill="1" applyBorder="1"/>
    <xf numFmtId="165" fontId="34" fillId="15" borderId="12" xfId="2" applyNumberFormat="1" applyFont="1" applyFill="1" applyBorder="1"/>
    <xf numFmtId="165" fontId="47" fillId="15"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0" fillId="0" borderId="19" xfId="0" applyFont="1" applyBorder="1"/>
    <xf numFmtId="165" fontId="50" fillId="0" borderId="19" xfId="0" applyNumberFormat="1" applyFont="1" applyBorder="1"/>
    <xf numFmtId="165" fontId="50" fillId="0" borderId="19" xfId="2" applyNumberFormat="1" applyFont="1" applyBorder="1"/>
    <xf numFmtId="165" fontId="50" fillId="0" borderId="6" xfId="2" applyNumberFormat="1" applyFont="1" applyBorder="1"/>
    <xf numFmtId="0" fontId="29" fillId="16" borderId="19" xfId="0" applyFont="1" applyFill="1" applyBorder="1"/>
    <xf numFmtId="165" fontId="26" fillId="16" borderId="19" xfId="0" applyNumberFormat="1" applyFont="1" applyFill="1" applyBorder="1"/>
    <xf numFmtId="165" fontId="26" fillId="16" borderId="6" xfId="0" applyNumberFormat="1" applyFont="1" applyFill="1" applyBorder="1"/>
    <xf numFmtId="165" fontId="47" fillId="16" borderId="19" xfId="2" applyNumberFormat="1" applyFont="1" applyFill="1" applyBorder="1"/>
    <xf numFmtId="0" fontId="51" fillId="0" borderId="16" xfId="0" applyFont="1" applyBorder="1"/>
    <xf numFmtId="165" fontId="52" fillId="0" borderId="16" xfId="0" applyNumberFormat="1" applyFont="1" applyBorder="1"/>
    <xf numFmtId="165" fontId="52" fillId="0" borderId="32" xfId="0" applyNumberFormat="1" applyFont="1" applyBorder="1"/>
    <xf numFmtId="165" fontId="53"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2" xfId="0" applyNumberFormat="1" applyFont="1" applyBorder="1"/>
    <xf numFmtId="0" fontId="29" fillId="12" borderId="18" xfId="0" applyFont="1" applyFill="1" applyBorder="1"/>
    <xf numFmtId="165" fontId="26" fillId="12" borderId="15" xfId="0" applyNumberFormat="1" applyFont="1" applyFill="1" applyBorder="1"/>
    <xf numFmtId="165" fontId="26" fillId="12" borderId="29" xfId="0" applyNumberFormat="1" applyFont="1" applyFill="1" applyBorder="1"/>
    <xf numFmtId="165" fontId="47"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6" fillId="6" borderId="0" xfId="0" applyFont="1" applyFill="1" applyBorder="1"/>
    <xf numFmtId="0" fontId="46" fillId="6" borderId="0" xfId="0" applyFont="1" applyFill="1" applyBorder="1" applyAlignment="1">
      <alignment wrapText="1"/>
    </xf>
    <xf numFmtId="165" fontId="46" fillId="6" borderId="0" xfId="0" applyNumberFormat="1" applyFont="1" applyFill="1" applyBorder="1"/>
    <xf numFmtId="165" fontId="45" fillId="13" borderId="33" xfId="0" applyNumberFormat="1" applyFont="1" applyFill="1" applyBorder="1"/>
    <xf numFmtId="0" fontId="46" fillId="8" borderId="19" xfId="0" applyFont="1" applyFill="1" applyBorder="1"/>
    <xf numFmtId="14" fontId="0" fillId="0" borderId="11" xfId="0" applyNumberFormat="1" applyBorder="1" applyAlignment="1">
      <alignment horizontal="left" vertical="center" wrapText="1"/>
    </xf>
    <xf numFmtId="40" fontId="14" fillId="0" borderId="0" xfId="0" applyNumberFormat="1" applyFont="1" applyAlignment="1">
      <alignment horizontal="center" vertical="center"/>
    </xf>
    <xf numFmtId="165" fontId="50" fillId="6" borderId="19" xfId="2" applyNumberFormat="1" applyFont="1" applyFill="1" applyBorder="1"/>
    <xf numFmtId="0" fontId="41" fillId="0" borderId="0" xfId="0" applyFont="1" applyAlignment="1">
      <alignment horizontal="left" vertical="center"/>
    </xf>
    <xf numFmtId="0" fontId="0" fillId="0" borderId="10" xfId="0" applyBorder="1"/>
    <xf numFmtId="0" fontId="41" fillId="13" borderId="0" xfId="0" applyFont="1" applyFill="1"/>
    <xf numFmtId="17" fontId="42" fillId="11" borderId="5" xfId="0" applyNumberFormat="1" applyFont="1" applyFill="1" applyBorder="1"/>
    <xf numFmtId="0" fontId="41" fillId="19" borderId="10" xfId="0" applyFont="1" applyFill="1" applyBorder="1"/>
    <xf numFmtId="3" fontId="55" fillId="19" borderId="16" xfId="0" applyNumberFormat="1" applyFont="1" applyFill="1" applyBorder="1"/>
    <xf numFmtId="3" fontId="42" fillId="19" borderId="16" xfId="0" applyNumberFormat="1" applyFont="1" applyFill="1" applyBorder="1"/>
    <xf numFmtId="3" fontId="41" fillId="19" borderId="16" xfId="0" applyNumberFormat="1" applyFont="1" applyFill="1" applyBorder="1"/>
    <xf numFmtId="0" fontId="42" fillId="20" borderId="0" xfId="0" applyFont="1" applyFill="1"/>
    <xf numFmtId="3" fontId="19" fillId="20" borderId="5" xfId="0" applyNumberFormat="1" applyFont="1" applyFill="1" applyBorder="1"/>
    <xf numFmtId="0" fontId="41" fillId="12" borderId="4" xfId="0" applyFont="1" applyFill="1" applyBorder="1"/>
    <xf numFmtId="3" fontId="56" fillId="12" borderId="3" xfId="0" applyNumberFormat="1" applyFont="1" applyFill="1" applyBorder="1"/>
    <xf numFmtId="3" fontId="42" fillId="12" borderId="3" xfId="0" applyNumberFormat="1" applyFont="1" applyFill="1" applyBorder="1"/>
    <xf numFmtId="0" fontId="41" fillId="19" borderId="0" xfId="0" applyFont="1" applyFill="1"/>
    <xf numFmtId="3" fontId="42" fillId="19" borderId="5" xfId="0" applyNumberFormat="1" applyFont="1" applyFill="1" applyBorder="1"/>
    <xf numFmtId="3" fontId="41" fillId="19" borderId="5" xfId="0" applyNumberFormat="1" applyFont="1" applyFill="1" applyBorder="1"/>
    <xf numFmtId="0" fontId="0" fillId="0" borderId="32" xfId="0" applyBorder="1"/>
    <xf numFmtId="0" fontId="41" fillId="13" borderId="12" xfId="0" applyFont="1" applyFill="1" applyBorder="1"/>
    <xf numFmtId="0" fontId="41" fillId="13" borderId="32" xfId="0" applyFont="1" applyFill="1" applyBorder="1"/>
    <xf numFmtId="0" fontId="42" fillId="13" borderId="12" xfId="0" applyFont="1" applyFill="1" applyBorder="1"/>
    <xf numFmtId="0" fontId="41" fillId="13" borderId="13" xfId="0" applyFont="1" applyFill="1" applyBorder="1"/>
    <xf numFmtId="165" fontId="26" fillId="21" borderId="19" xfId="0" applyNumberFormat="1" applyFont="1" applyFill="1" applyBorder="1" applyAlignment="1">
      <alignment vertical="top" wrapText="1"/>
    </xf>
    <xf numFmtId="165" fontId="25" fillId="21"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7" fontId="42" fillId="19"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7"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14" fontId="1" fillId="0" borderId="19" xfId="0" applyNumberFormat="1" applyFont="1" applyBorder="1" applyAlignment="1">
      <alignment horizontal="left" vertical="center" wrapText="1"/>
    </xf>
    <xf numFmtId="0" fontId="45" fillId="14" borderId="34" xfId="0" applyFont="1" applyFill="1" applyBorder="1" applyAlignment="1">
      <alignment wrapText="1"/>
    </xf>
    <xf numFmtId="165" fontId="45" fillId="14" borderId="1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8" fillId="0" borderId="0" xfId="0" applyFont="1" applyAlignment="1">
      <alignment horizontal="center" vertical="center"/>
    </xf>
    <xf numFmtId="0" fontId="60" fillId="0" borderId="0" xfId="0" applyFont="1" applyAlignment="1">
      <alignment vertical="center"/>
    </xf>
    <xf numFmtId="0" fontId="61" fillId="0" borderId="0" xfId="0" applyFont="1" applyAlignment="1">
      <alignment vertical="center"/>
    </xf>
    <xf numFmtId="0" fontId="61" fillId="0" borderId="0" xfId="0" applyFont="1" applyAlignment="1">
      <alignment horizontal="right" vertical="center"/>
    </xf>
    <xf numFmtId="0" fontId="62" fillId="0" borderId="0" xfId="0" applyFont="1" applyAlignment="1">
      <alignment vertical="center"/>
    </xf>
    <xf numFmtId="0" fontId="62" fillId="0" borderId="12" xfId="0" applyFont="1" applyBorder="1" applyAlignment="1">
      <alignment vertical="center"/>
    </xf>
    <xf numFmtId="0" fontId="62" fillId="0" borderId="13" xfId="0" applyFont="1" applyBorder="1" applyAlignment="1">
      <alignment vertical="center"/>
    </xf>
    <xf numFmtId="49" fontId="61" fillId="0" borderId="0" xfId="0" applyNumberFormat="1" applyFont="1" applyAlignment="1">
      <alignment vertical="center"/>
    </xf>
    <xf numFmtId="0" fontId="59" fillId="11" borderId="23" xfId="0" applyFont="1" applyFill="1" applyBorder="1" applyAlignment="1">
      <alignment vertical="center"/>
    </xf>
    <xf numFmtId="0" fontId="59" fillId="11" borderId="19" xfId="0" applyFont="1" applyFill="1" applyBorder="1" applyAlignment="1">
      <alignment vertical="center"/>
    </xf>
    <xf numFmtId="0" fontId="59" fillId="11" borderId="14" xfId="0" applyFont="1" applyFill="1" applyBorder="1" applyAlignment="1">
      <alignment vertical="center"/>
    </xf>
    <xf numFmtId="0" fontId="61" fillId="11" borderId="23" xfId="0" applyFont="1" applyFill="1" applyBorder="1" applyAlignment="1">
      <alignment horizontal="center" vertical="center"/>
    </xf>
    <xf numFmtId="0" fontId="61" fillId="11" borderId="19" xfId="0" applyFont="1" applyFill="1" applyBorder="1" applyAlignment="1">
      <alignment horizontal="center" vertical="center"/>
    </xf>
    <xf numFmtId="0" fontId="61" fillId="11" borderId="14" xfId="0" applyFont="1" applyFill="1" applyBorder="1" applyAlignment="1">
      <alignment horizontal="center" vertical="center"/>
    </xf>
    <xf numFmtId="0" fontId="62" fillId="0" borderId="0" xfId="0" applyFont="1" applyAlignment="1">
      <alignment horizontal="center" vertical="center"/>
    </xf>
    <xf numFmtId="3" fontId="63" fillId="0" borderId="0" xfId="0" applyNumberFormat="1" applyFont="1" applyAlignment="1">
      <alignment vertical="center"/>
    </xf>
    <xf numFmtId="0" fontId="60" fillId="0" borderId="0" xfId="0" applyFont="1"/>
    <xf numFmtId="3" fontId="60" fillId="0" borderId="0" xfId="0" applyNumberFormat="1" applyFont="1"/>
    <xf numFmtId="0" fontId="59" fillId="0" borderId="0" xfId="0" applyFont="1"/>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3" fontId="16" fillId="0" borderId="19" xfId="0" applyNumberFormat="1" applyFont="1" applyBorder="1" applyAlignment="1">
      <alignment vertical="center"/>
    </xf>
    <xf numFmtId="3" fontId="17" fillId="0" borderId="14" xfId="0" applyNumberFormat="1" applyFont="1" applyFill="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5" fillId="0" borderId="0" xfId="0" applyNumberFormat="1" applyFont="1" applyAlignment="1">
      <alignment horizontal="center" vertical="center"/>
    </xf>
    <xf numFmtId="3" fontId="23" fillId="0" borderId="0" xfId="0" applyNumberFormat="1" applyFont="1" applyAlignment="1">
      <alignment vertical="center"/>
    </xf>
    <xf numFmtId="0" fontId="20" fillId="0" borderId="0" xfId="0" applyFont="1" applyAlignment="1">
      <alignment horizontal="center"/>
    </xf>
    <xf numFmtId="3" fontId="20" fillId="0" borderId="0" xfId="0" applyNumberFormat="1" applyFont="1"/>
    <xf numFmtId="14" fontId="60" fillId="6" borderId="19" xfId="0" applyNumberFormat="1" applyFont="1" applyFill="1" applyBorder="1" applyAlignment="1">
      <alignment horizontal="left" vertical="center"/>
    </xf>
    <xf numFmtId="0" fontId="60" fillId="6" borderId="19" xfId="0" applyFont="1" applyFill="1" applyBorder="1" applyAlignment="1">
      <alignment horizontal="center" vertical="center" wrapText="1"/>
    </xf>
    <xf numFmtId="0" fontId="62" fillId="6" borderId="19" xfId="0" applyFont="1" applyFill="1" applyBorder="1" applyAlignment="1">
      <alignment vertical="center"/>
    </xf>
    <xf numFmtId="3" fontId="63" fillId="6" borderId="19" xfId="0" applyNumberFormat="1" applyFont="1" applyFill="1" applyBorder="1" applyAlignment="1">
      <alignment vertical="center"/>
    </xf>
    <xf numFmtId="0" fontId="14" fillId="6" borderId="19" xfId="0" applyFont="1" applyFill="1" applyBorder="1"/>
    <xf numFmtId="0" fontId="63" fillId="6" borderId="19" xfId="0" applyFont="1" applyFill="1" applyBorder="1" applyAlignment="1">
      <alignment horizontal="center" vertical="center"/>
    </xf>
    <xf numFmtId="14" fontId="61" fillId="6" borderId="19" xfId="0" applyNumberFormat="1" applyFont="1" applyFill="1" applyBorder="1" applyAlignment="1">
      <alignment horizontal="left" vertical="center"/>
    </xf>
    <xf numFmtId="0" fontId="61" fillId="6" borderId="19" xfId="0" applyFont="1" applyFill="1" applyBorder="1" applyAlignment="1">
      <alignment vertical="center"/>
    </xf>
    <xf numFmtId="3" fontId="61" fillId="6" borderId="19" xfId="0" applyNumberFormat="1" applyFont="1" applyFill="1" applyBorder="1" applyAlignment="1">
      <alignment vertical="center"/>
    </xf>
    <xf numFmtId="3" fontId="60" fillId="6" borderId="19" xfId="0" applyNumberFormat="1" applyFont="1" applyFill="1" applyBorder="1" applyAlignment="1">
      <alignment vertical="center"/>
    </xf>
    <xf numFmtId="0" fontId="60" fillId="6" borderId="19" xfId="0" applyFont="1" applyFill="1" applyBorder="1" applyAlignment="1">
      <alignment vertical="center"/>
    </xf>
    <xf numFmtId="3" fontId="59" fillId="6" borderId="19" xfId="0" applyNumberFormat="1" applyFont="1" applyFill="1" applyBorder="1" applyAlignment="1">
      <alignment vertical="center"/>
    </xf>
    <xf numFmtId="3" fontId="62" fillId="6" borderId="19" xfId="0" applyNumberFormat="1" applyFont="1" applyFill="1" applyBorder="1" applyAlignment="1">
      <alignment vertical="center"/>
    </xf>
    <xf numFmtId="0" fontId="62" fillId="6" borderId="19" xfId="0" applyFont="1" applyFill="1" applyBorder="1"/>
    <xf numFmtId="0" fontId="64" fillId="6" borderId="19" xfId="0" applyFont="1" applyFill="1" applyBorder="1" applyAlignment="1">
      <alignment vertical="center"/>
    </xf>
    <xf numFmtId="14" fontId="61" fillId="6" borderId="19" xfId="0" applyNumberFormat="1" applyFont="1" applyFill="1" applyBorder="1" applyAlignment="1">
      <alignment horizontal="center" vertical="center"/>
    </xf>
    <xf numFmtId="3" fontId="66" fillId="6" borderId="19" xfId="0" applyNumberFormat="1" applyFont="1" applyFill="1" applyBorder="1" applyAlignment="1">
      <alignment vertical="center"/>
    </xf>
    <xf numFmtId="0" fontId="65" fillId="6" borderId="19" xfId="0" applyFont="1" applyFill="1" applyBorder="1" applyAlignment="1">
      <alignment vertical="center"/>
    </xf>
    <xf numFmtId="14" fontId="65" fillId="6" borderId="19" xfId="0" applyNumberFormat="1" applyFont="1" applyFill="1" applyBorder="1" applyAlignment="1">
      <alignment horizontal="center" vertical="center"/>
    </xf>
    <xf numFmtId="0" fontId="24" fillId="6" borderId="19" xfId="0" applyFont="1" applyFill="1" applyBorder="1"/>
    <xf numFmtId="0" fontId="60" fillId="6" borderId="19" xfId="0" applyFont="1" applyFill="1" applyBorder="1"/>
    <xf numFmtId="0" fontId="59" fillId="6" borderId="19" xfId="0" applyFont="1" applyFill="1" applyBorder="1" applyAlignment="1">
      <alignment horizontal="center"/>
    </xf>
    <xf numFmtId="3" fontId="59" fillId="6" borderId="19" xfId="0" applyNumberFormat="1" applyFont="1" applyFill="1" applyBorder="1"/>
    <xf numFmtId="3" fontId="60" fillId="6" borderId="19" xfId="0" applyNumberFormat="1" applyFont="1" applyFill="1" applyBorder="1"/>
    <xf numFmtId="14" fontId="60" fillId="6" borderId="19" xfId="0" applyNumberFormat="1" applyFont="1" applyFill="1" applyBorder="1"/>
    <xf numFmtId="14" fontId="14" fillId="0" borderId="19" xfId="0" applyNumberFormat="1" applyFont="1" applyBorder="1" applyAlignment="1">
      <alignment horizontal="center" vertical="center"/>
    </xf>
    <xf numFmtId="3" fontId="15" fillId="7" borderId="14" xfId="0" applyNumberFormat="1" applyFont="1" applyFill="1" applyBorder="1" applyAlignment="1">
      <alignment vertical="center"/>
    </xf>
    <xf numFmtId="0" fontId="1" fillId="0" borderId="19" xfId="0" applyFont="1" applyFill="1" applyBorder="1" applyAlignment="1">
      <alignment horizontal="left" vertical="center" wrapText="1"/>
    </xf>
    <xf numFmtId="164" fontId="1" fillId="0" borderId="19" xfId="2" applyFont="1" applyFill="1" applyBorder="1" applyAlignment="1">
      <alignment horizontal="right" vertical="center" wrapText="1"/>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1" fillId="0" borderId="0" xfId="0" applyFont="1" applyAlignment="1">
      <alignment horizontal="center" vertical="center"/>
    </xf>
    <xf numFmtId="0" fontId="30" fillId="0" borderId="3" xfId="0" applyFont="1" applyBorder="1"/>
    <xf numFmtId="165" fontId="52" fillId="6" borderId="16" xfId="0" applyNumberFormat="1" applyFont="1" applyFill="1" applyBorder="1"/>
    <xf numFmtId="165" fontId="26" fillId="7" borderId="19" xfId="0" applyNumberFormat="1" applyFont="1" applyFill="1" applyBorder="1"/>
    <xf numFmtId="43" fontId="0" fillId="0" borderId="0" xfId="0" applyNumberFormat="1" applyAlignment="1">
      <alignment horizontal="left" vertical="center"/>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7" fillId="6" borderId="19" xfId="0" applyFont="1" applyFill="1" applyBorder="1" applyAlignment="1">
      <alignment horizontal="left" vertical="center"/>
    </xf>
    <xf numFmtId="0" fontId="67"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14" fontId="32" fillId="0" borderId="19" xfId="0" applyNumberFormat="1" applyFont="1" applyBorder="1" applyAlignment="1">
      <alignment vertical="center" wrapText="1"/>
    </xf>
    <xf numFmtId="3" fontId="0" fillId="6" borderId="19" xfId="0" applyNumberFormat="1" applyFont="1" applyFill="1" applyBorder="1" applyAlignment="1">
      <alignment horizontal="left" wrapText="1"/>
    </xf>
    <xf numFmtId="3" fontId="16" fillId="0" borderId="0" xfId="0" applyNumberFormat="1" applyFont="1" applyAlignment="1">
      <alignment vertical="center"/>
    </xf>
    <xf numFmtId="165" fontId="1" fillId="6" borderId="19" xfId="0" applyNumberFormat="1" applyFont="1" applyFill="1" applyBorder="1" applyAlignment="1">
      <alignment horizontal="right" vertical="center" wrapText="1"/>
    </xf>
    <xf numFmtId="14" fontId="9" fillId="0" borderId="31" xfId="1" applyNumberFormat="1" applyFont="1" applyBorder="1" applyAlignment="1">
      <alignment horizontal="left" wrapText="1"/>
    </xf>
    <xf numFmtId="3" fontId="9" fillId="0" borderId="17" xfId="1" applyNumberFormat="1" applyFont="1" applyBorder="1" applyAlignment="1">
      <alignment horizontal="left" wrapText="1"/>
    </xf>
    <xf numFmtId="0" fontId="67"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0" fontId="0" fillId="6" borderId="19" xfId="0" pivotButton="1" applyFont="1" applyFill="1" applyBorder="1" applyAlignment="1">
      <alignment horizontal="left" vertical="center" wrapText="1"/>
    </xf>
    <xf numFmtId="0" fontId="14" fillId="0" borderId="0" xfId="0" applyFont="1" applyBorder="1"/>
    <xf numFmtId="0" fontId="60" fillId="0" borderId="0" xfId="0" applyFont="1" applyBorder="1"/>
    <xf numFmtId="3" fontId="60" fillId="0" borderId="0" xfId="0" applyNumberFormat="1" applyFont="1" applyBorder="1"/>
    <xf numFmtId="0" fontId="59" fillId="0" borderId="0" xfId="0" applyFont="1" applyBorder="1"/>
    <xf numFmtId="3" fontId="14" fillId="0" borderId="0" xfId="0" applyNumberFormat="1" applyFont="1" applyBorder="1"/>
    <xf numFmtId="0" fontId="16" fillId="0" borderId="0" xfId="0" applyFont="1" applyBorder="1" applyAlignment="1">
      <alignment vertical="center"/>
    </xf>
    <xf numFmtId="3" fontId="17" fillId="0" borderId="0" xfId="0" applyNumberFormat="1" applyFont="1" applyBorder="1" applyAlignment="1">
      <alignment vertical="center"/>
    </xf>
    <xf numFmtId="0" fontId="0" fillId="0" borderId="0" xfId="0" applyAlignment="1"/>
    <xf numFmtId="0" fontId="54" fillId="17" borderId="0" xfId="0" applyFont="1" applyFill="1" applyAlignment="1">
      <alignment vertical="center"/>
    </xf>
    <xf numFmtId="0" fontId="0" fillId="17" borderId="0" xfId="0" applyFill="1" applyAlignment="1">
      <alignment vertical="center"/>
    </xf>
    <xf numFmtId="4" fontId="20" fillId="0" borderId="0" xfId="0" applyNumberFormat="1" applyFont="1" applyAlignment="1">
      <alignment horizontal="center" vertical="center"/>
    </xf>
    <xf numFmtId="3" fontId="42" fillId="12" borderId="5" xfId="0" applyNumberFormat="1" applyFont="1" applyFill="1" applyBorder="1"/>
    <xf numFmtId="3" fontId="41" fillId="0" borderId="28"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0" fontId="41" fillId="6" borderId="19" xfId="0" applyFont="1" applyFill="1" applyBorder="1"/>
    <xf numFmtId="3" fontId="42"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7" xfId="40" applyNumberFormat="1" applyFont="1" applyBorder="1" applyAlignment="1">
      <alignment horizontal="left" vertical="center" wrapText="1"/>
    </xf>
    <xf numFmtId="3" fontId="9" fillId="0" borderId="38" xfId="1" applyNumberFormat="1" applyFont="1" applyBorder="1" applyAlignment="1">
      <alignment horizontal="left" vertical="center" wrapText="1"/>
    </xf>
    <xf numFmtId="3" fontId="9" fillId="0" borderId="31"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39" xfId="0" applyNumberFormat="1" applyFont="1" applyBorder="1" applyAlignment="1">
      <alignment horizontal="left" vertical="center" wrapText="1"/>
    </xf>
    <xf numFmtId="0" fontId="0" fillId="6" borderId="2" xfId="0" applyFont="1" applyFill="1" applyBorder="1" applyAlignment="1">
      <alignment horizontal="left" vertical="center"/>
    </xf>
    <xf numFmtId="0" fontId="61" fillId="0" borderId="0" xfId="0" applyFont="1" applyAlignment="1">
      <alignment horizontal="left" vertical="center"/>
    </xf>
    <xf numFmtId="165" fontId="0" fillId="6" borderId="19" xfId="0" applyNumberFormat="1" applyFont="1" applyFill="1" applyBorder="1" applyAlignment="1">
      <alignment horizontal="right" wrapText="1"/>
    </xf>
    <xf numFmtId="164" fontId="19" fillId="6" borderId="19" xfId="2" applyFont="1" applyFill="1" applyBorder="1" applyAlignment="1">
      <alignment horizontal="right" vertical="center" wrapText="1"/>
    </xf>
    <xf numFmtId="0" fontId="0" fillId="6" borderId="19" xfId="0" applyFont="1" applyFill="1" applyBorder="1" applyAlignment="1">
      <alignment horizontal="left" wrapText="1"/>
    </xf>
    <xf numFmtId="165" fontId="4" fillId="6" borderId="3" xfId="2" applyNumberFormat="1" applyFont="1" applyFill="1" applyBorder="1" applyAlignment="1">
      <alignment horizontal="right" vertical="center" wrapText="1"/>
    </xf>
    <xf numFmtId="164" fontId="19" fillId="6" borderId="16" xfId="2" applyFont="1" applyFill="1" applyBorder="1" applyAlignment="1">
      <alignment horizontal="right" wrapText="1"/>
    </xf>
    <xf numFmtId="164" fontId="4" fillId="6" borderId="5" xfId="2" applyFont="1" applyFill="1" applyBorder="1" applyAlignment="1">
      <alignment horizontal="right" wrapText="1"/>
    </xf>
    <xf numFmtId="3" fontId="0" fillId="6" borderId="19" xfId="0" applyNumberFormat="1" applyFont="1" applyFill="1" applyBorder="1" applyAlignment="1">
      <alignment horizontal="left" vertical="center" wrapText="1"/>
    </xf>
    <xf numFmtId="4" fontId="0" fillId="6" borderId="19" xfId="0" applyNumberFormat="1" applyFont="1" applyFill="1" applyBorder="1" applyAlignment="1">
      <alignment horizontal="left" vertical="center" wrapText="1"/>
    </xf>
    <xf numFmtId="14" fontId="41" fillId="22" borderId="19" xfId="1" applyNumberFormat="1" applyFont="1" applyFill="1" applyBorder="1" applyAlignment="1">
      <alignment horizontal="left" vertical="center" wrapText="1"/>
    </xf>
    <xf numFmtId="3" fontId="41" fillId="22" borderId="19" xfId="1" applyNumberFormat="1" applyFont="1" applyFill="1" applyBorder="1" applyAlignment="1">
      <alignment horizontal="left" vertical="center" wrapText="1"/>
    </xf>
    <xf numFmtId="165" fontId="41" fillId="22" borderId="19" xfId="1" applyNumberFormat="1" applyFont="1" applyFill="1" applyBorder="1" applyAlignment="1">
      <alignment horizontal="left" vertical="center" wrapText="1"/>
    </xf>
    <xf numFmtId="164" fontId="41" fillId="22" borderId="19" xfId="2" applyFont="1" applyFill="1" applyBorder="1" applyAlignment="1">
      <alignment horizontal="right" vertical="center" wrapText="1"/>
    </xf>
    <xf numFmtId="165" fontId="41" fillId="22" borderId="19" xfId="2" applyNumberFormat="1" applyFont="1" applyFill="1" applyBorder="1" applyAlignment="1">
      <alignment horizontal="right" vertical="center" wrapText="1"/>
    </xf>
    <xf numFmtId="165" fontId="41" fillId="22" borderId="19" xfId="40" applyNumberFormat="1" applyFont="1" applyFill="1" applyBorder="1" applyAlignment="1">
      <alignment horizontal="left" vertical="center" wrapText="1"/>
    </xf>
    <xf numFmtId="0" fontId="41" fillId="22" borderId="19" xfId="0" applyFont="1" applyFill="1" applyBorder="1" applyAlignment="1">
      <alignment horizontal="left" vertical="center"/>
    </xf>
    <xf numFmtId="4" fontId="41" fillId="22" borderId="19" xfId="0" applyNumberFormat="1" applyFont="1" applyFill="1" applyBorder="1" applyAlignment="1">
      <alignment horizontal="left" vertical="center" wrapText="1"/>
    </xf>
    <xf numFmtId="3" fontId="41" fillId="22" borderId="19" xfId="0" applyNumberFormat="1" applyFont="1" applyFill="1" applyBorder="1" applyAlignment="1">
      <alignment horizontal="left" vertical="center" wrapText="1"/>
    </xf>
    <xf numFmtId="0" fontId="0" fillId="6" borderId="13" xfId="0" applyFont="1" applyFill="1" applyBorder="1" applyAlignment="1">
      <alignment horizontal="left" vertical="center"/>
    </xf>
    <xf numFmtId="165" fontId="0" fillId="0" borderId="0" xfId="0" applyNumberFormat="1" applyAlignment="1">
      <alignment horizontal="right" vertical="center"/>
    </xf>
    <xf numFmtId="3" fontId="19" fillId="6" borderId="19" xfId="1" applyNumberFormat="1" applyFont="1" applyFill="1" applyBorder="1" applyAlignment="1">
      <alignment horizontal="left" wrapText="1"/>
    </xf>
    <xf numFmtId="165" fontId="45" fillId="14" borderId="32" xfId="0" applyNumberFormat="1" applyFont="1" applyFill="1" applyBorder="1"/>
    <xf numFmtId="0" fontId="46" fillId="8" borderId="35" xfId="0" applyFont="1" applyFill="1" applyBorder="1" applyAlignment="1">
      <alignment wrapText="1"/>
    </xf>
    <xf numFmtId="0" fontId="0" fillId="0" borderId="3" xfId="0" applyBorder="1"/>
    <xf numFmtId="169" fontId="20" fillId="8" borderId="28" xfId="0" applyNumberFormat="1" applyFont="1" applyFill="1" applyBorder="1" applyAlignment="1">
      <alignment horizontal="right"/>
    </xf>
    <xf numFmtId="165" fontId="0" fillId="6" borderId="19" xfId="0" applyNumberFormat="1" applyFont="1" applyFill="1" applyBorder="1" applyAlignment="1">
      <alignment wrapText="1"/>
    </xf>
    <xf numFmtId="165" fontId="41" fillId="0" borderId="44" xfId="0" applyNumberFormat="1" applyFont="1" applyBorder="1" applyAlignment="1">
      <alignment horizontal="right" vertical="center" wrapText="1"/>
    </xf>
    <xf numFmtId="165" fontId="41" fillId="0" borderId="45" xfId="0" applyNumberFormat="1" applyFont="1" applyBorder="1" applyAlignment="1">
      <alignment horizontal="right" vertical="center" wrapText="1"/>
    </xf>
    <xf numFmtId="165" fontId="0" fillId="0" borderId="0" xfId="0" applyNumberFormat="1" applyAlignment="1">
      <alignment horizontal="right" vertical="center" wrapText="1"/>
    </xf>
    <xf numFmtId="165" fontId="0" fillId="6" borderId="3" xfId="0" applyNumberFormat="1" applyFont="1" applyFill="1" applyBorder="1" applyAlignment="1">
      <alignment wrapText="1"/>
    </xf>
    <xf numFmtId="165" fontId="0" fillId="6" borderId="0" xfId="0" applyNumberFormat="1" applyFont="1" applyFill="1" applyAlignment="1">
      <alignment horizontal="right" vertical="center"/>
    </xf>
    <xf numFmtId="165" fontId="0" fillId="6" borderId="0" xfId="0" applyNumberFormat="1" applyFont="1" applyFill="1" applyAlignment="1">
      <alignment horizontal="right" vertical="center" wrapText="1"/>
    </xf>
    <xf numFmtId="165" fontId="0" fillId="6" borderId="0" xfId="0" applyNumberFormat="1" applyFont="1" applyFill="1" applyAlignment="1">
      <alignment horizontal="left" vertical="center"/>
    </xf>
    <xf numFmtId="165" fontId="0" fillId="6" borderId="11" xfId="1" applyNumberFormat="1" applyFont="1" applyFill="1" applyBorder="1" applyAlignment="1">
      <alignment horizontal="left" vertical="center" wrapText="1"/>
    </xf>
    <xf numFmtId="165" fontId="26" fillId="0" borderId="0" xfId="0" applyNumberFormat="1" applyFont="1" applyAlignment="1">
      <alignment horizontal="left" vertical="center" wrapText="1"/>
    </xf>
    <xf numFmtId="165" fontId="1" fillId="0" borderId="0" xfId="0" applyNumberFormat="1" applyFont="1" applyAlignment="1">
      <alignment horizontal="left" vertical="center" wrapText="1"/>
    </xf>
    <xf numFmtId="14" fontId="0" fillId="6" borderId="19" xfId="1" applyNumberFormat="1" applyFont="1" applyFill="1" applyBorder="1" applyAlignment="1">
      <alignment horizontal="left" vertical="center" wrapText="1"/>
    </xf>
    <xf numFmtId="3" fontId="9" fillId="6" borderId="0" xfId="0" applyNumberFormat="1" applyFont="1" applyFill="1" applyAlignment="1">
      <alignment horizontal="left" vertical="center" wrapText="1"/>
    </xf>
    <xf numFmtId="3" fontId="42" fillId="22" borderId="19" xfId="1" applyNumberFormat="1" applyFont="1" applyFill="1" applyBorder="1" applyAlignment="1">
      <alignment horizontal="left" wrapText="1"/>
    </xf>
    <xf numFmtId="165" fontId="41" fillId="6" borderId="28" xfId="0" applyNumberFormat="1" applyFont="1" applyFill="1" applyBorder="1" applyAlignment="1">
      <alignment wrapText="1"/>
    </xf>
    <xf numFmtId="165" fontId="41" fillId="6" borderId="28" xfId="2" applyNumberFormat="1" applyFont="1" applyFill="1" applyBorder="1" applyAlignment="1">
      <alignment horizontal="right" vertical="center" wrapText="1"/>
    </xf>
    <xf numFmtId="14" fontId="41" fillId="0" borderId="19" xfId="0" applyNumberFormat="1" applyFont="1" applyBorder="1" applyAlignment="1">
      <alignment horizontal="left" vertical="center" wrapText="1"/>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72" fillId="0" borderId="0" xfId="0" applyFont="1" applyAlignment="1">
      <alignment horizontal="center" vertical="center"/>
    </xf>
    <xf numFmtId="165" fontId="72" fillId="0" borderId="0" xfId="0" applyNumberFormat="1" applyFont="1" applyAlignment="1">
      <alignment horizontal="center" vertical="center"/>
    </xf>
    <xf numFmtId="165" fontId="70" fillId="0" borderId="0" xfId="0" applyNumberFormat="1" applyFont="1" applyAlignment="1">
      <alignment vertical="center"/>
    </xf>
    <xf numFmtId="165" fontId="71" fillId="0" borderId="0" xfId="0" applyNumberFormat="1" applyFont="1" applyAlignment="1">
      <alignment horizontal="right" vertical="center"/>
    </xf>
    <xf numFmtId="165" fontId="71" fillId="0" borderId="0" xfId="0" applyNumberFormat="1" applyFont="1" applyAlignment="1">
      <alignment vertical="center"/>
    </xf>
    <xf numFmtId="0" fontId="71" fillId="0" borderId="0" xfId="0" applyFont="1" applyAlignment="1">
      <alignment horizontal="left" vertical="center"/>
    </xf>
    <xf numFmtId="0" fontId="70" fillId="0" borderId="12" xfId="0" applyFont="1" applyBorder="1" applyAlignment="1">
      <alignment vertical="center"/>
    </xf>
    <xf numFmtId="0" fontId="70" fillId="0" borderId="13" xfId="0" applyFont="1" applyBorder="1" applyAlignment="1">
      <alignment vertical="center"/>
    </xf>
    <xf numFmtId="0" fontId="71" fillId="0" borderId="0" xfId="0" applyFont="1" applyAlignment="1">
      <alignment horizontal="center" vertical="center"/>
    </xf>
    <xf numFmtId="49" fontId="71" fillId="0" borderId="0" xfId="0" applyNumberFormat="1" applyFont="1" applyAlignment="1">
      <alignment vertical="center"/>
    </xf>
    <xf numFmtId="0" fontId="71" fillId="11" borderId="23" xfId="0" applyFont="1" applyFill="1" applyBorder="1" applyAlignment="1">
      <alignment vertical="center"/>
    </xf>
    <xf numFmtId="0" fontId="71" fillId="11" borderId="19" xfId="0" applyFont="1" applyFill="1" applyBorder="1" applyAlignment="1">
      <alignment vertical="center"/>
    </xf>
    <xf numFmtId="165" fontId="71" fillId="11" borderId="19" xfId="0" applyNumberFormat="1" applyFont="1" applyFill="1" applyBorder="1" applyAlignment="1">
      <alignment vertical="center"/>
    </xf>
    <xf numFmtId="165" fontId="71" fillId="11" borderId="14" xfId="0" applyNumberFormat="1" applyFont="1" applyFill="1" applyBorder="1" applyAlignment="1">
      <alignment vertical="center"/>
    </xf>
    <xf numFmtId="0" fontId="71" fillId="11" borderId="34" xfId="0" applyFont="1" applyFill="1" applyBorder="1" applyAlignment="1">
      <alignment horizontal="center" vertical="center"/>
    </xf>
    <xf numFmtId="0" fontId="71" fillId="11" borderId="16" xfId="0" applyFont="1" applyFill="1" applyBorder="1" applyAlignment="1">
      <alignment horizontal="center" vertical="center"/>
    </xf>
    <xf numFmtId="165" fontId="71" fillId="11" borderId="16" xfId="0" applyNumberFormat="1" applyFont="1" applyFill="1" applyBorder="1" applyAlignment="1">
      <alignment horizontal="center" vertical="center"/>
    </xf>
    <xf numFmtId="165" fontId="71" fillId="11" borderId="35" xfId="0" applyNumberFormat="1" applyFont="1" applyFill="1" applyBorder="1" applyAlignment="1">
      <alignment horizontal="center" vertical="center"/>
    </xf>
    <xf numFmtId="0" fontId="70" fillId="0" borderId="0" xfId="0" applyFont="1" applyAlignment="1">
      <alignment horizontal="center" vertical="center"/>
    </xf>
    <xf numFmtId="0" fontId="71" fillId="11" borderId="23" xfId="0" applyFont="1" applyFill="1" applyBorder="1" applyAlignment="1">
      <alignment horizontal="center" vertical="center"/>
    </xf>
    <xf numFmtId="0" fontId="71" fillId="11" borderId="19" xfId="0" applyFont="1" applyFill="1" applyBorder="1" applyAlignment="1">
      <alignment horizontal="center" vertical="center"/>
    </xf>
    <xf numFmtId="165" fontId="71" fillId="11" borderId="19" xfId="0" applyNumberFormat="1" applyFont="1" applyFill="1" applyBorder="1" applyAlignment="1">
      <alignment horizontal="center" vertical="center"/>
    </xf>
    <xf numFmtId="165" fontId="71" fillId="11" borderId="14" xfId="0" applyNumberFormat="1" applyFont="1" applyFill="1" applyBorder="1" applyAlignment="1">
      <alignment horizontal="center" vertical="center"/>
    </xf>
    <xf numFmtId="14" fontId="69" fillId="0" borderId="31" xfId="0" applyNumberFormat="1" applyFont="1" applyBorder="1" applyAlignment="1">
      <alignment horizontal="center" vertical="center"/>
    </xf>
    <xf numFmtId="0" fontId="69" fillId="0" borderId="17" xfId="0" applyFont="1" applyBorder="1" applyAlignment="1">
      <alignment vertical="center"/>
    </xf>
    <xf numFmtId="165" fontId="69" fillId="0" borderId="17" xfId="0" applyNumberFormat="1" applyFont="1" applyBorder="1" applyAlignment="1">
      <alignment vertical="center"/>
    </xf>
    <xf numFmtId="165" fontId="69" fillId="0" borderId="39" xfId="0" applyNumberFormat="1" applyFont="1" applyBorder="1" applyAlignment="1">
      <alignment vertical="center"/>
    </xf>
    <xf numFmtId="14" fontId="69" fillId="0" borderId="34" xfId="0" applyNumberFormat="1" applyFont="1" applyBorder="1" applyAlignment="1">
      <alignment horizontal="center" vertical="center"/>
    </xf>
    <xf numFmtId="0" fontId="69" fillId="0" borderId="16" xfId="0" applyFont="1" applyBorder="1" applyAlignment="1">
      <alignment vertical="center"/>
    </xf>
    <xf numFmtId="165" fontId="69" fillId="0" borderId="16" xfId="0" applyNumberFormat="1" applyFont="1" applyBorder="1" applyAlignment="1">
      <alignment vertical="center"/>
    </xf>
    <xf numFmtId="165" fontId="69" fillId="0" borderId="35" xfId="0" applyNumberFormat="1" applyFont="1" applyBorder="1" applyAlignment="1">
      <alignment vertical="center"/>
    </xf>
    <xf numFmtId="14" fontId="68" fillId="0" borderId="18" xfId="0" applyNumberFormat="1" applyFont="1" applyBorder="1" applyAlignment="1">
      <alignment horizontal="center" vertical="center"/>
    </xf>
    <xf numFmtId="40" fontId="68" fillId="0" borderId="29" xfId="0" applyNumberFormat="1" applyFont="1" applyBorder="1" applyAlignment="1">
      <alignment vertical="center"/>
    </xf>
    <xf numFmtId="165" fontId="68" fillId="0" borderId="27" xfId="0" applyNumberFormat="1" applyFont="1" applyBorder="1" applyAlignment="1">
      <alignment vertical="center"/>
    </xf>
    <xf numFmtId="0" fontId="69" fillId="0" borderId="46" xfId="0" applyFont="1" applyBorder="1" applyAlignment="1">
      <alignment vertical="center"/>
    </xf>
    <xf numFmtId="0" fontId="69" fillId="0" borderId="15" xfId="0" applyFont="1" applyBorder="1" applyAlignment="1">
      <alignment vertical="center"/>
    </xf>
    <xf numFmtId="0" fontId="73" fillId="0" borderId="15" xfId="0" applyFont="1" applyBorder="1" applyAlignment="1">
      <alignment vertical="center"/>
    </xf>
    <xf numFmtId="0" fontId="70" fillId="0" borderId="36" xfId="0" applyFont="1" applyBorder="1" applyAlignment="1">
      <alignment vertical="center"/>
    </xf>
    <xf numFmtId="0" fontId="70" fillId="0" borderId="5" xfId="0" applyFont="1" applyBorder="1" applyAlignment="1">
      <alignment vertical="center"/>
    </xf>
    <xf numFmtId="165" fontId="70" fillId="0" borderId="5" xfId="0" applyNumberFormat="1" applyFont="1" applyBorder="1" applyAlignment="1">
      <alignment vertical="center"/>
    </xf>
    <xf numFmtId="165" fontId="70" fillId="0" borderId="30" xfId="0" applyNumberFormat="1" applyFont="1" applyBorder="1" applyAlignment="1">
      <alignment vertical="center"/>
    </xf>
    <xf numFmtId="164" fontId="74" fillId="6" borderId="19" xfId="2" applyFont="1" applyFill="1" applyBorder="1" applyAlignment="1">
      <alignment horizontal="right" wrapText="1"/>
    </xf>
    <xf numFmtId="0" fontId="16" fillId="0" borderId="0" xfId="0" applyFont="1"/>
    <xf numFmtId="0" fontId="61" fillId="6" borderId="0" xfId="0" applyFont="1" applyFill="1" applyAlignment="1">
      <alignment horizontal="center" vertical="center"/>
    </xf>
    <xf numFmtId="0" fontId="61" fillId="11" borderId="19" xfId="0" applyFont="1" applyFill="1" applyBorder="1" applyAlignment="1">
      <alignment vertical="center"/>
    </xf>
    <xf numFmtId="0" fontId="61" fillId="11" borderId="14" xfId="0" applyFont="1" applyFill="1" applyBorder="1" applyAlignment="1">
      <alignment vertical="center"/>
    </xf>
    <xf numFmtId="0" fontId="62" fillId="6" borderId="0" xfId="0" applyFont="1" applyFill="1" applyAlignment="1">
      <alignment vertical="center"/>
    </xf>
    <xf numFmtId="0" fontId="61" fillId="11" borderId="41" xfId="0" applyFont="1" applyFill="1" applyBorder="1" applyAlignment="1">
      <alignment vertical="center"/>
    </xf>
    <xf numFmtId="0" fontId="61" fillId="11" borderId="51" xfId="0" applyFont="1" applyFill="1" applyBorder="1" applyAlignment="1">
      <alignment vertical="center"/>
    </xf>
    <xf numFmtId="0" fontId="61" fillId="11" borderId="21" xfId="0" applyFont="1" applyFill="1" applyBorder="1" applyAlignment="1">
      <alignment vertical="center"/>
    </xf>
    <xf numFmtId="0" fontId="61" fillId="11" borderId="22" xfId="0" applyFont="1" applyFill="1" applyBorder="1" applyAlignment="1">
      <alignment vertical="center"/>
    </xf>
    <xf numFmtId="0" fontId="62" fillId="6" borderId="0" xfId="0" applyFont="1" applyFill="1" applyAlignment="1">
      <alignment horizontal="center" vertical="center"/>
    </xf>
    <xf numFmtId="0" fontId="61" fillId="11" borderId="42" xfId="0" applyFont="1" applyFill="1" applyBorder="1" applyAlignment="1">
      <alignment horizontal="center" vertical="center"/>
    </xf>
    <xf numFmtId="0" fontId="61" fillId="11" borderId="9" xfId="0" applyFont="1" applyFill="1" applyBorder="1" applyAlignment="1">
      <alignment horizontal="center" vertical="center"/>
    </xf>
    <xf numFmtId="0" fontId="16" fillId="0" borderId="14" xfId="0" applyFont="1" applyBorder="1" applyAlignment="1">
      <alignment vertical="center"/>
    </xf>
    <xf numFmtId="14" fontId="16" fillId="0" borderId="42" xfId="0" applyNumberFormat="1" applyFont="1" applyBorder="1" applyAlignment="1">
      <alignment horizontal="left" vertical="center"/>
    </xf>
    <xf numFmtId="0" fontId="16" fillId="0" borderId="9" xfId="0" applyFont="1" applyBorder="1" applyAlignment="1">
      <alignment horizontal="center" vertical="center"/>
    </xf>
    <xf numFmtId="164" fontId="16" fillId="0" borderId="14" xfId="2" applyFont="1" applyBorder="1" applyAlignment="1">
      <alignment horizontal="right" wrapText="1"/>
    </xf>
    <xf numFmtId="3" fontId="16" fillId="0" borderId="14" xfId="0" applyNumberFormat="1" applyFont="1" applyBorder="1" applyAlignment="1">
      <alignment vertical="center"/>
    </xf>
    <xf numFmtId="164" fontId="16" fillId="7" borderId="14" xfId="2" applyFont="1" applyFill="1" applyBorder="1" applyAlignment="1">
      <alignment vertical="center"/>
    </xf>
    <xf numFmtId="3" fontId="62" fillId="6" borderId="0" xfId="0" applyNumberFormat="1" applyFont="1" applyFill="1" applyAlignment="1">
      <alignment vertical="center"/>
    </xf>
    <xf numFmtId="14" fontId="15" fillId="7" borderId="43" xfId="0" applyNumberFormat="1" applyFont="1" applyFill="1" applyBorder="1" applyAlignment="1">
      <alignment horizontal="left" vertical="center"/>
    </xf>
    <xf numFmtId="0" fontId="16" fillId="7" borderId="40" xfId="0" applyFont="1" applyFill="1" applyBorder="1" applyAlignment="1">
      <alignment vertical="center"/>
    </xf>
    <xf numFmtId="0" fontId="15" fillId="7" borderId="25" xfId="0" applyFont="1" applyFill="1" applyBorder="1" applyAlignment="1">
      <alignment vertical="center"/>
    </xf>
    <xf numFmtId="3" fontId="15" fillId="7" borderId="25" xfId="0" applyNumberFormat="1" applyFont="1" applyFill="1" applyBorder="1" applyAlignment="1">
      <alignment vertical="center"/>
    </xf>
    <xf numFmtId="3" fontId="15" fillId="7" borderId="26" xfId="0" applyNumberFormat="1" applyFont="1" applyFill="1" applyBorder="1" applyAlignment="1">
      <alignment horizontal="right" vertical="center" wrapText="1"/>
    </xf>
    <xf numFmtId="0" fontId="16" fillId="0" borderId="25" xfId="0" applyFont="1" applyBorder="1" applyAlignment="1">
      <alignment vertical="center"/>
    </xf>
    <xf numFmtId="0" fontId="16" fillId="0" borderId="49" xfId="0" applyFont="1" applyBorder="1" applyAlignment="1">
      <alignment vertical="center"/>
    </xf>
    <xf numFmtId="0" fontId="16" fillId="0" borderId="48" xfId="0" applyFont="1" applyBorder="1" applyAlignment="1">
      <alignment vertical="center"/>
    </xf>
    <xf numFmtId="0" fontId="16" fillId="0" borderId="50" xfId="0" applyFont="1" applyBorder="1" applyAlignment="1">
      <alignment vertical="center"/>
    </xf>
    <xf numFmtId="3" fontId="16" fillId="0" borderId="47" xfId="0" applyNumberFormat="1" applyFont="1" applyBorder="1" applyAlignment="1">
      <alignment horizontal="right" vertical="center" wrapText="1"/>
    </xf>
    <xf numFmtId="0" fontId="16" fillId="0" borderId="0" xfId="0" applyFont="1" applyAlignment="1">
      <alignment horizontal="right" vertical="center" wrapText="1"/>
    </xf>
    <xf numFmtId="3" fontId="62" fillId="0" borderId="0" xfId="0" applyNumberFormat="1" applyFont="1" applyAlignment="1">
      <alignment vertical="center"/>
    </xf>
    <xf numFmtId="14" fontId="15" fillId="7" borderId="49" xfId="0" applyNumberFormat="1" applyFont="1" applyFill="1" applyBorder="1" applyAlignment="1">
      <alignment horizontal="left" vertical="center"/>
    </xf>
    <xf numFmtId="0" fontId="61" fillId="11" borderId="9" xfId="0" applyFont="1" applyFill="1" applyBorder="1" applyAlignment="1">
      <alignment vertical="center"/>
    </xf>
    <xf numFmtId="0" fontId="16" fillId="7" borderId="9" xfId="0" applyFont="1" applyFill="1" applyBorder="1" applyAlignment="1">
      <alignment vertical="center"/>
    </xf>
    <xf numFmtId="0" fontId="16" fillId="0" borderId="52" xfId="0" applyFont="1" applyBorder="1" applyAlignment="1">
      <alignment vertical="center"/>
    </xf>
    <xf numFmtId="14" fontId="14" fillId="0" borderId="9" xfId="0" applyNumberFormat="1" applyFont="1" applyBorder="1" applyAlignment="1">
      <alignment horizontal="left" vertical="center"/>
    </xf>
    <xf numFmtId="168" fontId="14" fillId="0" borderId="14" xfId="2" applyNumberFormat="1" applyFont="1" applyBorder="1" applyAlignment="1">
      <alignment horizontal="right" vertical="center" wrapText="1"/>
    </xf>
    <xf numFmtId="3" fontId="14" fillId="0" borderId="14" xfId="0" applyNumberFormat="1" applyFont="1" applyBorder="1" applyAlignment="1">
      <alignment vertical="center"/>
    </xf>
    <xf numFmtId="0" fontId="0" fillId="0" borderId="19" xfId="0" applyFont="1" applyBorder="1"/>
    <xf numFmtId="3" fontId="4" fillId="6" borderId="11" xfId="1" applyNumberFormat="1" applyFont="1" applyFill="1" applyBorder="1" applyAlignment="1">
      <alignment horizontal="left" vertical="center" wrapText="1"/>
    </xf>
    <xf numFmtId="0" fontId="69" fillId="0" borderId="29" xfId="0" applyFont="1" applyBorder="1" applyAlignment="1">
      <alignment vertical="center"/>
    </xf>
    <xf numFmtId="0" fontId="73" fillId="0" borderId="18" xfId="0" applyFont="1" applyBorder="1" applyAlignment="1">
      <alignment vertical="center"/>
    </xf>
    <xf numFmtId="0" fontId="41" fillId="22" borderId="19" xfId="0" applyFont="1" applyFill="1" applyBorder="1" applyAlignment="1">
      <alignment horizontal="left" vertical="center" wrapText="1"/>
    </xf>
    <xf numFmtId="165" fontId="41" fillId="22" borderId="19" xfId="0" applyNumberFormat="1" applyFont="1" applyFill="1" applyBorder="1" applyAlignment="1">
      <alignment horizontal="right" vertical="center" wrapText="1"/>
    </xf>
    <xf numFmtId="3" fontId="42" fillId="22" borderId="11" xfId="1" applyNumberFormat="1" applyFont="1" applyFill="1" applyBorder="1" applyAlignment="1">
      <alignment horizontal="left" wrapText="1"/>
    </xf>
    <xf numFmtId="164" fontId="41" fillId="22" borderId="19" xfId="2" applyFont="1" applyFill="1" applyBorder="1" applyAlignment="1">
      <alignment horizontal="right" wrapText="1"/>
    </xf>
    <xf numFmtId="0" fontId="41" fillId="22" borderId="19" xfId="0" applyFont="1" applyFill="1" applyBorder="1" applyAlignment="1">
      <alignment horizontal="left"/>
    </xf>
    <xf numFmtId="3" fontId="41" fillId="22" borderId="19" xfId="1" applyNumberFormat="1" applyFont="1" applyFill="1" applyBorder="1" applyAlignment="1">
      <alignment horizontal="left" wrapText="1"/>
    </xf>
    <xf numFmtId="0" fontId="1" fillId="0" borderId="0" xfId="0" applyFont="1" applyAlignment="1">
      <alignment horizontal="left" vertical="center" wrapText="1"/>
    </xf>
    <xf numFmtId="0" fontId="41" fillId="22" borderId="19" xfId="0" applyFont="1" applyFill="1" applyBorder="1" applyAlignment="1">
      <alignment horizontal="left" wrapText="1"/>
    </xf>
    <xf numFmtId="0" fontId="0" fillId="0" borderId="19" xfId="0" applyBorder="1" applyAlignment="1">
      <alignment horizontal="left"/>
    </xf>
    <xf numFmtId="164" fontId="0" fillId="0" borderId="19" xfId="0" applyNumberFormat="1" applyBorder="1" applyAlignment="1">
      <alignment horizontal="right" wrapText="1"/>
    </xf>
    <xf numFmtId="165" fontId="4" fillId="6" borderId="19" xfId="40" applyNumberFormat="1" applyFont="1" applyFill="1" applyBorder="1" applyAlignment="1">
      <alignment horizontal="left" wrapText="1"/>
    </xf>
    <xf numFmtId="3" fontId="0" fillId="6" borderId="19" xfId="1" applyNumberFormat="1" applyFont="1" applyFill="1" applyBorder="1" applyAlignment="1">
      <alignment horizontal="left" wrapText="1"/>
    </xf>
    <xf numFmtId="14" fontId="3" fillId="0" borderId="19" xfId="0" applyNumberFormat="1" applyFont="1" applyBorder="1" applyAlignment="1">
      <alignment horizontal="left" vertical="center"/>
    </xf>
    <xf numFmtId="3" fontId="3" fillId="0" borderId="19" xfId="0" applyNumberFormat="1" applyFont="1" applyBorder="1" applyAlignment="1">
      <alignment horizontal="left" vertical="center"/>
    </xf>
    <xf numFmtId="4" fontId="3" fillId="0" borderId="19" xfId="0" applyNumberFormat="1" applyFont="1" applyBorder="1" applyAlignment="1">
      <alignment horizontal="left" vertical="top" wrapText="1"/>
    </xf>
    <xf numFmtId="14" fontId="69" fillId="0" borderId="17" xfId="0" applyNumberFormat="1" applyFont="1" applyBorder="1" applyAlignment="1">
      <alignment vertical="center"/>
    </xf>
    <xf numFmtId="165" fontId="4" fillId="6" borderId="16" xfId="2" applyNumberFormat="1" applyFont="1" applyFill="1" applyBorder="1" applyAlignment="1">
      <alignment horizontal="right" wrapText="1"/>
    </xf>
    <xf numFmtId="165" fontId="0" fillId="6" borderId="19" xfId="0" applyNumberFormat="1" applyFont="1" applyFill="1" applyBorder="1" applyAlignment="1">
      <alignment horizontal="right" vertical="center"/>
    </xf>
    <xf numFmtId="165" fontId="0" fillId="0" borderId="19" xfId="0" applyNumberFormat="1" applyBorder="1" applyAlignment="1">
      <alignment horizontal="right" vertical="center"/>
    </xf>
    <xf numFmtId="165" fontId="41" fillId="0" borderId="18" xfId="0" applyNumberFormat="1" applyFont="1" applyBorder="1" applyAlignment="1">
      <alignment horizontal="right" vertical="center"/>
    </xf>
    <xf numFmtId="165" fontId="41" fillId="0" borderId="15" xfId="0" applyNumberFormat="1" applyFont="1" applyBorder="1" applyAlignment="1">
      <alignment horizontal="right" vertical="center"/>
    </xf>
    <xf numFmtId="165" fontId="3" fillId="0" borderId="6" xfId="0" applyNumberFormat="1" applyFont="1" applyBorder="1" applyAlignment="1">
      <alignment horizontal="left" vertical="center"/>
    </xf>
    <xf numFmtId="165" fontId="3" fillId="0" borderId="9" xfId="0" applyNumberFormat="1" applyFont="1" applyBorder="1" applyAlignment="1">
      <alignment horizontal="left" vertical="center"/>
    </xf>
    <xf numFmtId="164" fontId="41" fillId="6" borderId="18" xfId="2" applyFont="1" applyFill="1" applyBorder="1" applyAlignment="1">
      <alignment horizontal="right" wrapText="1"/>
    </xf>
    <xf numFmtId="164" fontId="41" fillId="6" borderId="28" xfId="2" applyFont="1" applyFill="1" applyBorder="1" applyAlignment="1">
      <alignment horizontal="right" wrapText="1"/>
    </xf>
    <xf numFmtId="164" fontId="41" fillId="6" borderId="45" xfId="2" applyFont="1" applyFill="1" applyBorder="1" applyAlignment="1">
      <alignment horizontal="right" wrapText="1"/>
    </xf>
    <xf numFmtId="165" fontId="0" fillId="0" borderId="19" xfId="0" applyNumberFormat="1" applyBorder="1" applyAlignment="1">
      <alignment horizontal="left" vertical="center"/>
    </xf>
    <xf numFmtId="164" fontId="42" fillId="22" borderId="19" xfId="2" applyFont="1" applyFill="1" applyBorder="1" applyAlignment="1">
      <alignment horizontal="right" vertical="center" wrapText="1"/>
    </xf>
    <xf numFmtId="165" fontId="0" fillId="6" borderId="9" xfId="40" applyNumberFormat="1" applyFont="1" applyFill="1" applyBorder="1" applyAlignment="1">
      <alignment horizontal="left" wrapText="1"/>
    </xf>
    <xf numFmtId="3" fontId="41" fillId="22" borderId="11" xfId="1" applyNumberFormat="1" applyFont="1" applyFill="1" applyBorder="1" applyAlignment="1">
      <alignment horizontal="left" vertical="center" wrapText="1"/>
    </xf>
    <xf numFmtId="4" fontId="42" fillId="22" borderId="19" xfId="0" applyNumberFormat="1" applyFont="1" applyFill="1" applyBorder="1" applyAlignment="1">
      <alignment horizontal="left" vertical="center" wrapText="1"/>
    </xf>
    <xf numFmtId="0" fontId="19" fillId="6" borderId="19" xfId="0" applyFont="1" applyFill="1" applyBorder="1" applyAlignment="1">
      <alignment horizontal="left" wrapText="1"/>
    </xf>
    <xf numFmtId="14" fontId="42" fillId="22" borderId="19" xfId="1" applyNumberFormat="1" applyFont="1" applyFill="1" applyBorder="1" applyAlignment="1">
      <alignment horizontal="left" vertical="center" wrapText="1"/>
    </xf>
    <xf numFmtId="3" fontId="42" fillId="22" borderId="19" xfId="1" applyNumberFormat="1" applyFont="1" applyFill="1" applyBorder="1" applyAlignment="1">
      <alignment horizontal="left" vertical="center" wrapText="1"/>
    </xf>
    <xf numFmtId="165" fontId="42" fillId="22" borderId="19" xfId="1" applyNumberFormat="1" applyFont="1" applyFill="1" applyBorder="1" applyAlignment="1">
      <alignment horizontal="left" vertical="center" wrapText="1"/>
    </xf>
    <xf numFmtId="164" fontId="41" fillId="22" borderId="16" xfId="2" applyFont="1" applyFill="1" applyBorder="1" applyAlignment="1">
      <alignment horizontal="right" wrapText="1"/>
    </xf>
    <xf numFmtId="14" fontId="41" fillId="22" borderId="19" xfId="0" applyNumberFormat="1" applyFont="1" applyFill="1" applyBorder="1" applyAlignment="1">
      <alignment horizontal="left" vertical="center"/>
    </xf>
    <xf numFmtId="165" fontId="41" fillId="22" borderId="19" xfId="0" applyNumberFormat="1" applyFont="1" applyFill="1" applyBorder="1" applyAlignment="1">
      <alignment horizontal="right" vertical="center"/>
    </xf>
    <xf numFmtId="165" fontId="41" fillId="0" borderId="28" xfId="0" applyNumberFormat="1" applyFont="1" applyBorder="1" applyAlignment="1">
      <alignment horizontal="right" vertical="center" wrapText="1"/>
    </xf>
    <xf numFmtId="164" fontId="0" fillId="6" borderId="19" xfId="2" applyFont="1" applyFill="1" applyBorder="1" applyAlignment="1">
      <alignment horizontal="right" wrapText="1"/>
    </xf>
    <xf numFmtId="0" fontId="0" fillId="0" borderId="6" xfId="0" applyBorder="1" applyAlignment="1">
      <alignment horizontal="left" vertical="center"/>
    </xf>
    <xf numFmtId="0" fontId="0" fillId="0" borderId="9" xfId="0" applyBorder="1" applyAlignment="1">
      <alignment horizontal="left" vertical="center"/>
    </xf>
    <xf numFmtId="165" fontId="4" fillId="6" borderId="9" xfId="40" applyNumberFormat="1" applyFont="1" applyFill="1" applyBorder="1" applyAlignment="1">
      <alignment horizontal="left" vertical="center" wrapText="1"/>
    </xf>
    <xf numFmtId="165" fontId="0" fillId="0" borderId="3" xfId="0" applyNumberFormat="1" applyBorder="1" applyAlignment="1">
      <alignment horizontal="left" vertical="center"/>
    </xf>
    <xf numFmtId="165" fontId="41" fillId="0" borderId="18" xfId="0" applyNumberFormat="1" applyFont="1" applyBorder="1" applyAlignment="1">
      <alignment horizontal="right" vertical="center" wrapText="1"/>
    </xf>
    <xf numFmtId="17" fontId="71" fillId="0" borderId="0" xfId="0" applyNumberFormat="1" applyFont="1" applyAlignment="1">
      <alignment vertical="center"/>
    </xf>
    <xf numFmtId="17" fontId="61" fillId="0" borderId="0" xfId="0" applyNumberFormat="1" applyFont="1" applyAlignment="1">
      <alignment vertical="center"/>
    </xf>
    <xf numFmtId="165" fontId="42" fillId="22" borderId="19" xfId="40" applyNumberFormat="1" applyFont="1" applyFill="1" applyBorder="1" applyAlignment="1">
      <alignment horizontal="left" vertical="center" wrapText="1"/>
    </xf>
    <xf numFmtId="0" fontId="42" fillId="22" borderId="19" xfId="0" applyFont="1" applyFill="1" applyBorder="1" applyAlignment="1">
      <alignment horizontal="left" vertical="center"/>
    </xf>
    <xf numFmtId="0" fontId="75" fillId="6" borderId="19" xfId="0" applyFont="1" applyFill="1" applyBorder="1" applyAlignment="1">
      <alignment horizontal="left" vertical="center" wrapText="1"/>
    </xf>
    <xf numFmtId="4" fontId="19" fillId="6" borderId="19" xfId="0" applyNumberFormat="1" applyFont="1" applyFill="1" applyBorder="1" applyAlignment="1">
      <alignment horizontal="left" vertical="center" wrapText="1"/>
    </xf>
    <xf numFmtId="14" fontId="41" fillId="23" borderId="19" xfId="1" applyNumberFormat="1" applyFont="1" applyFill="1" applyBorder="1" applyAlignment="1">
      <alignment horizontal="left" vertical="center" wrapText="1"/>
    </xf>
    <xf numFmtId="3" fontId="41" fillId="23" borderId="19" xfId="1" applyNumberFormat="1" applyFont="1" applyFill="1" applyBorder="1" applyAlignment="1">
      <alignment horizontal="left" vertical="center" wrapText="1"/>
    </xf>
    <xf numFmtId="165" fontId="41" fillId="23" borderId="19" xfId="1" applyNumberFormat="1" applyFont="1" applyFill="1" applyBorder="1" applyAlignment="1">
      <alignment horizontal="left" vertical="center" wrapText="1"/>
    </xf>
    <xf numFmtId="165" fontId="41" fillId="23" borderId="19" xfId="40" applyNumberFormat="1" applyFont="1" applyFill="1" applyBorder="1" applyAlignment="1">
      <alignment horizontal="left" vertical="center" wrapText="1"/>
    </xf>
    <xf numFmtId="3" fontId="42" fillId="23" borderId="11" xfId="1" applyNumberFormat="1" applyFont="1" applyFill="1" applyBorder="1" applyAlignment="1">
      <alignment horizontal="left" wrapText="1"/>
    </xf>
    <xf numFmtId="165" fontId="41" fillId="23" borderId="19" xfId="2" applyNumberFormat="1" applyFont="1" applyFill="1" applyBorder="1" applyAlignment="1">
      <alignment horizontal="right" vertical="center" wrapText="1"/>
    </xf>
    <xf numFmtId="164" fontId="41" fillId="23" borderId="19" xfId="2" applyFont="1" applyFill="1" applyBorder="1" applyAlignment="1">
      <alignment horizontal="right" vertical="center" wrapText="1"/>
    </xf>
    <xf numFmtId="3" fontId="41" fillId="23" borderId="19" xfId="0" applyNumberFormat="1" applyFont="1" applyFill="1" applyBorder="1" applyAlignment="1">
      <alignment horizontal="left" vertical="center" wrapText="1"/>
    </xf>
    <xf numFmtId="4" fontId="41" fillId="23"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vertical="center"/>
    </xf>
    <xf numFmtId="165" fontId="41" fillId="22" borderId="19" xfId="0" applyNumberFormat="1" applyFont="1" applyFill="1" applyBorder="1" applyAlignment="1">
      <alignment wrapText="1"/>
    </xf>
    <xf numFmtId="0" fontId="41" fillId="22" borderId="6" xfId="0" applyFont="1" applyFill="1" applyBorder="1" applyAlignment="1">
      <alignment horizontal="left" vertical="center" wrapText="1"/>
    </xf>
    <xf numFmtId="0" fontId="0" fillId="22" borderId="19" xfId="0" applyFont="1" applyFill="1" applyBorder="1" applyAlignment="1">
      <alignment horizontal="left" vertical="center"/>
    </xf>
    <xf numFmtId="0" fontId="0" fillId="22" borderId="19" xfId="0" applyFont="1" applyFill="1" applyBorder="1" applyAlignment="1">
      <alignment horizontal="left" vertical="center" wrapText="1"/>
    </xf>
    <xf numFmtId="165" fontId="0" fillId="0" borderId="16" xfId="0" applyNumberFormat="1" applyBorder="1" applyAlignment="1">
      <alignment horizontal="right" vertical="center"/>
    </xf>
    <xf numFmtId="4" fontId="4" fillId="6" borderId="16" xfId="1" applyNumberFormat="1" applyFont="1" applyFill="1" applyBorder="1" applyAlignment="1">
      <alignment horizontal="right" wrapText="1"/>
    </xf>
    <xf numFmtId="165" fontId="0" fillId="6" borderId="16" xfId="1" applyNumberFormat="1" applyFont="1" applyFill="1" applyBorder="1" applyAlignment="1">
      <alignment horizontal="left" vertical="center" wrapText="1"/>
    </xf>
    <xf numFmtId="165" fontId="3" fillId="0" borderId="19" xfId="0" applyNumberFormat="1" applyFont="1" applyBorder="1" applyAlignment="1">
      <alignment horizontal="left" vertical="center"/>
    </xf>
    <xf numFmtId="3" fontId="3" fillId="0" borderId="19" xfId="0" applyNumberFormat="1" applyFont="1" applyBorder="1" applyAlignment="1">
      <alignment horizontal="left" vertical="top"/>
    </xf>
    <xf numFmtId="165" fontId="3" fillId="0" borderId="19" xfId="0" applyNumberFormat="1" applyFont="1" applyBorder="1" applyAlignment="1">
      <alignment horizontal="right" vertical="center" wrapText="1"/>
    </xf>
    <xf numFmtId="164" fontId="9" fillId="0" borderId="17" xfId="2" applyFont="1" applyBorder="1" applyAlignment="1">
      <alignment horizontal="right" wrapText="1"/>
    </xf>
    <xf numFmtId="164" fontId="42" fillId="22" borderId="16" xfId="2" applyFont="1" applyFill="1" applyBorder="1" applyAlignment="1">
      <alignment horizontal="right" wrapText="1"/>
    </xf>
    <xf numFmtId="164" fontId="41" fillId="0" borderId="18" xfId="2" applyFont="1" applyBorder="1" applyAlignment="1">
      <alignment horizontal="right" vertical="center" wrapText="1"/>
    </xf>
    <xf numFmtId="164" fontId="41" fillId="0" borderId="15" xfId="2" applyFont="1" applyBorder="1" applyAlignment="1">
      <alignment horizontal="right" vertical="center" wrapText="1"/>
    </xf>
    <xf numFmtId="164" fontId="41" fillId="6" borderId="27" xfId="2" applyFont="1" applyFill="1" applyBorder="1" applyAlignment="1">
      <alignment horizontal="right" wrapText="1"/>
    </xf>
    <xf numFmtId="165" fontId="4" fillId="6" borderId="16" xfId="2" applyNumberFormat="1" applyFont="1" applyFill="1" applyBorder="1" applyAlignment="1">
      <alignment horizontal="right" vertical="center" wrapText="1"/>
    </xf>
    <xf numFmtId="165" fontId="0" fillId="0" borderId="3" xfId="0" applyNumberFormat="1" applyBorder="1" applyAlignment="1">
      <alignment horizontal="right" vertical="center"/>
    </xf>
    <xf numFmtId="165" fontId="41" fillId="6" borderId="27" xfId="2" applyNumberFormat="1" applyFont="1" applyFill="1" applyBorder="1" applyAlignment="1">
      <alignment horizontal="right" vertical="center" wrapText="1"/>
    </xf>
    <xf numFmtId="165" fontId="3" fillId="0" borderId="3" xfId="0" applyNumberFormat="1" applyFont="1" applyBorder="1" applyAlignment="1">
      <alignment horizontal="right" vertical="center" wrapText="1"/>
    </xf>
    <xf numFmtId="4" fontId="4" fillId="6" borderId="5" xfId="1" applyNumberFormat="1" applyFont="1" applyFill="1" applyBorder="1" applyAlignment="1">
      <alignment horizontal="right" wrapText="1"/>
    </xf>
    <xf numFmtId="165" fontId="4" fillId="6" borderId="5" xfId="2" applyNumberFormat="1" applyFont="1" applyFill="1" applyBorder="1" applyAlignment="1">
      <alignment horizontal="right" wrapText="1"/>
    </xf>
    <xf numFmtId="0" fontId="20" fillId="0" borderId="0" xfId="0" applyFont="1" applyAlignment="1">
      <alignment vertical="center"/>
    </xf>
    <xf numFmtId="0" fontId="14" fillId="0" borderId="0" xfId="0" applyFont="1" applyAlignment="1">
      <alignment vertical="center"/>
    </xf>
    <xf numFmtId="0" fontId="15" fillId="0" borderId="0" xfId="0" applyFont="1" applyAlignment="1">
      <alignment horizontal="right" vertical="center"/>
    </xf>
    <xf numFmtId="17" fontId="15" fillId="0" borderId="0" xfId="0" applyNumberFormat="1" applyFont="1" applyAlignment="1">
      <alignment horizontal="left" vertical="center"/>
    </xf>
    <xf numFmtId="0" fontId="15" fillId="0" borderId="0" xfId="0" applyFont="1" applyAlignment="1">
      <alignment horizontal="left" vertical="center"/>
    </xf>
    <xf numFmtId="0" fontId="16" fillId="0" borderId="12" xfId="0" applyFont="1" applyBorder="1" applyAlignment="1">
      <alignment vertical="center"/>
    </xf>
    <xf numFmtId="0" fontId="16" fillId="0" borderId="13" xfId="0" applyFont="1" applyBorder="1" applyAlignment="1">
      <alignment vertical="center"/>
    </xf>
    <xf numFmtId="0" fontId="15" fillId="0" borderId="0" xfId="0" applyFont="1" applyAlignment="1">
      <alignment horizontal="center" vertical="center"/>
    </xf>
    <xf numFmtId="49" fontId="15" fillId="0" borderId="0" xfId="0" applyNumberFormat="1" applyFont="1" applyAlignment="1">
      <alignment vertical="center"/>
    </xf>
    <xf numFmtId="165" fontId="0" fillId="6" borderId="19" xfId="0" applyNumberFormat="1" applyFill="1" applyBorder="1" applyAlignment="1">
      <alignment horizontal="right" vertical="center"/>
    </xf>
    <xf numFmtId="165" fontId="41" fillId="22" borderId="19" xfId="40" applyNumberFormat="1" applyFont="1" applyFill="1" applyBorder="1" applyAlignment="1">
      <alignment horizontal="left" wrapText="1"/>
    </xf>
    <xf numFmtId="164" fontId="41" fillId="6" borderId="19" xfId="2" applyFont="1" applyFill="1" applyBorder="1" applyAlignment="1">
      <alignment horizontal="right" vertical="center" wrapText="1"/>
    </xf>
    <xf numFmtId="0" fontId="0" fillId="6" borderId="19" xfId="0" applyFill="1" applyBorder="1" applyAlignment="1">
      <alignment horizontal="left" vertical="center"/>
    </xf>
    <xf numFmtId="0" fontId="0" fillId="6" borderId="6" xfId="0" applyFill="1" applyBorder="1" applyAlignment="1">
      <alignment horizontal="left" vertical="center"/>
    </xf>
    <xf numFmtId="165" fontId="41" fillId="6" borderId="18" xfId="0" applyNumberFormat="1" applyFont="1" applyFill="1" applyBorder="1" applyAlignment="1">
      <alignment horizontal="right" vertical="center" wrapText="1"/>
    </xf>
    <xf numFmtId="165" fontId="41" fillId="6" borderId="15" xfId="0" applyNumberFormat="1" applyFont="1" applyFill="1" applyBorder="1" applyAlignment="1">
      <alignment horizontal="right" vertical="center" wrapText="1"/>
    </xf>
    <xf numFmtId="165" fontId="41" fillId="6" borderId="27" xfId="0" applyNumberFormat="1" applyFont="1" applyFill="1" applyBorder="1" applyAlignment="1">
      <alignment horizontal="right" vertical="center" wrapText="1"/>
    </xf>
    <xf numFmtId="165" fontId="0" fillId="6" borderId="3" xfId="0" applyNumberFormat="1" applyFill="1" applyBorder="1" applyAlignment="1">
      <alignment horizontal="right" vertical="center" wrapText="1"/>
    </xf>
    <xf numFmtId="165" fontId="0" fillId="6" borderId="3" xfId="0" applyNumberFormat="1" applyFill="1" applyBorder="1" applyAlignment="1">
      <alignment horizontal="left" vertical="center"/>
    </xf>
    <xf numFmtId="165" fontId="0" fillId="6" borderId="19" xfId="0" applyNumberFormat="1" applyFill="1" applyBorder="1" applyAlignment="1">
      <alignment horizontal="right" vertical="center" wrapText="1"/>
    </xf>
    <xf numFmtId="165" fontId="0" fillId="6" borderId="19" xfId="0" applyNumberFormat="1" applyFill="1" applyBorder="1" applyAlignment="1">
      <alignment horizontal="left" vertical="center"/>
    </xf>
    <xf numFmtId="165" fontId="0" fillId="6" borderId="0" xfId="0" applyNumberFormat="1" applyFill="1" applyAlignment="1">
      <alignment horizontal="right" vertical="center" wrapText="1"/>
    </xf>
    <xf numFmtId="165" fontId="0" fillId="6" borderId="0" xfId="0" applyNumberFormat="1" applyFill="1" applyAlignment="1">
      <alignment horizontal="left" vertical="center"/>
    </xf>
    <xf numFmtId="0" fontId="0" fillId="6" borderId="0" xfId="0" applyFill="1" applyAlignment="1">
      <alignment horizontal="left" vertical="center" wrapText="1"/>
    </xf>
    <xf numFmtId="3" fontId="19" fillId="6" borderId="19" xfId="1" applyNumberFormat="1" applyFont="1" applyFill="1" applyBorder="1" applyAlignment="1">
      <alignment horizontal="left" vertical="center" wrapText="1"/>
    </xf>
    <xf numFmtId="165" fontId="19" fillId="6" borderId="19" xfId="40" applyNumberFormat="1" applyFont="1" applyFill="1" applyBorder="1" applyAlignment="1">
      <alignment horizontal="left" vertical="center" wrapText="1"/>
    </xf>
    <xf numFmtId="0" fontId="19" fillId="6" borderId="19" xfId="0" applyFont="1" applyFill="1" applyBorder="1" applyAlignment="1">
      <alignment horizontal="left" vertical="center"/>
    </xf>
    <xf numFmtId="3" fontId="0" fillId="6" borderId="0" xfId="0" applyNumberFormat="1" applyFont="1" applyFill="1" applyAlignment="1">
      <alignment horizontal="left" vertical="center" wrapText="1"/>
    </xf>
    <xf numFmtId="164" fontId="42" fillId="22" borderId="19" xfId="2" applyFont="1" applyFill="1" applyBorder="1" applyAlignment="1">
      <alignment horizontal="right" wrapText="1"/>
    </xf>
    <xf numFmtId="3" fontId="41" fillId="22" borderId="19" xfId="0" applyNumberFormat="1" applyFont="1" applyFill="1" applyBorder="1" applyAlignment="1">
      <alignment horizontal="left"/>
    </xf>
    <xf numFmtId="3" fontId="41" fillId="22" borderId="19" xfId="0" applyNumberFormat="1" applyFont="1" applyFill="1" applyBorder="1" applyAlignment="1">
      <alignment horizontal="left" wrapText="1"/>
    </xf>
    <xf numFmtId="4" fontId="41" fillId="22" borderId="19" xfId="0" applyNumberFormat="1" applyFont="1" applyFill="1" applyBorder="1" applyAlignment="1">
      <alignment horizontal="left" wrapText="1"/>
    </xf>
    <xf numFmtId="164" fontId="41" fillId="23" borderId="19" xfId="2" applyFont="1" applyFill="1" applyBorder="1" applyAlignment="1">
      <alignment horizontal="right" wrapText="1"/>
    </xf>
    <xf numFmtId="0" fontId="41" fillId="23" borderId="19" xfId="0" applyFont="1" applyFill="1" applyBorder="1" applyAlignment="1">
      <alignment horizontal="left" vertical="center"/>
    </xf>
    <xf numFmtId="0" fontId="41" fillId="23" borderId="19" xfId="0" applyFont="1" applyFill="1" applyBorder="1" applyAlignment="1">
      <alignment horizontal="left" vertical="center" wrapText="1"/>
    </xf>
    <xf numFmtId="165" fontId="41" fillId="23" borderId="19" xfId="0" applyNumberFormat="1" applyFont="1" applyFill="1" applyBorder="1" applyAlignment="1">
      <alignment horizontal="right" wrapText="1"/>
    </xf>
    <xf numFmtId="3" fontId="42" fillId="23" borderId="19" xfId="1" applyNumberFormat="1" applyFont="1" applyFill="1" applyBorder="1" applyAlignment="1">
      <alignment horizontal="left" wrapText="1"/>
    </xf>
    <xf numFmtId="165" fontId="0" fillId="6" borderId="19" xfId="40" applyNumberFormat="1" applyFont="1" applyFill="1" applyBorder="1" applyAlignment="1">
      <alignment horizontal="left" vertical="center" wrapText="1"/>
    </xf>
    <xf numFmtId="165" fontId="41" fillId="23" borderId="19" xfId="0" applyNumberFormat="1" applyFont="1" applyFill="1" applyBorder="1" applyAlignment="1">
      <alignment horizontal="right" vertical="center" wrapText="1"/>
    </xf>
    <xf numFmtId="165" fontId="0" fillId="6" borderId="16" xfId="0" applyNumberFormat="1" applyFont="1" applyFill="1" applyBorder="1" applyAlignment="1">
      <alignment horizontal="right" vertical="center"/>
    </xf>
    <xf numFmtId="165" fontId="19" fillId="6" borderId="19" xfId="40" applyNumberFormat="1" applyFont="1" applyFill="1" applyBorder="1" applyAlignment="1">
      <alignment horizontal="left" wrapText="1"/>
    </xf>
    <xf numFmtId="0" fontId="19" fillId="6" borderId="19" xfId="0" applyFont="1" applyFill="1" applyBorder="1" applyAlignment="1">
      <alignment horizontal="left"/>
    </xf>
    <xf numFmtId="165" fontId="19" fillId="6" borderId="19" xfId="2" applyNumberFormat="1" applyFont="1" applyFill="1" applyBorder="1" applyAlignment="1">
      <alignment horizontal="right" vertical="center" wrapText="1"/>
    </xf>
    <xf numFmtId="165" fontId="4" fillId="22" borderId="19" xfId="2" applyNumberFormat="1" applyFont="1" applyFill="1" applyBorder="1" applyAlignment="1">
      <alignment horizontal="right" vertical="center" wrapText="1"/>
    </xf>
    <xf numFmtId="165" fontId="4" fillId="22" borderId="19" xfId="40" applyNumberFormat="1" applyFont="1" applyFill="1" applyBorder="1" applyAlignment="1">
      <alignment horizontal="left" vertical="center" wrapText="1"/>
    </xf>
    <xf numFmtId="3" fontId="19" fillId="22" borderId="19" xfId="1" applyNumberFormat="1" applyFont="1" applyFill="1" applyBorder="1" applyAlignment="1">
      <alignment horizontal="left" wrapText="1"/>
    </xf>
    <xf numFmtId="3" fontId="4" fillId="22" borderId="19" xfId="1" applyNumberFormat="1" applyFont="1" applyFill="1" applyBorder="1" applyAlignment="1">
      <alignment horizontal="left" vertical="center" wrapText="1"/>
    </xf>
    <xf numFmtId="165" fontId="4" fillId="6" borderId="16" xfId="40" applyNumberFormat="1" applyFont="1" applyFill="1" applyBorder="1" applyAlignment="1">
      <alignment horizontal="left" vertical="center" wrapText="1"/>
    </xf>
    <xf numFmtId="165" fontId="0" fillId="6" borderId="3" xfId="0" applyNumberFormat="1" applyFont="1" applyFill="1" applyBorder="1" applyAlignment="1">
      <alignment horizontal="right" wrapText="1"/>
    </xf>
    <xf numFmtId="165" fontId="41" fillId="22" borderId="11" xfId="1" applyNumberFormat="1" applyFont="1" applyFill="1" applyBorder="1" applyAlignment="1">
      <alignment horizontal="left" vertical="center" wrapText="1"/>
    </xf>
    <xf numFmtId="165" fontId="42" fillId="22" borderId="19" xfId="40" applyNumberFormat="1" applyFont="1" applyFill="1" applyBorder="1" applyAlignment="1">
      <alignment horizontal="left" wrapText="1"/>
    </xf>
    <xf numFmtId="0" fontId="42" fillId="22" borderId="19" xfId="0" applyFont="1" applyFill="1" applyBorder="1" applyAlignment="1">
      <alignment horizontal="left"/>
    </xf>
    <xf numFmtId="0" fontId="42" fillId="22" borderId="19" xfId="0" applyFont="1" applyFill="1" applyBorder="1" applyAlignment="1">
      <alignment horizontal="left" wrapText="1"/>
    </xf>
    <xf numFmtId="165" fontId="41" fillId="22" borderId="9" xfId="40" applyNumberFormat="1" applyFont="1" applyFill="1" applyBorder="1" applyAlignment="1">
      <alignment horizontal="left" wrapText="1"/>
    </xf>
    <xf numFmtId="165" fontId="41" fillId="22" borderId="16" xfId="2" applyNumberFormat="1" applyFont="1" applyFill="1" applyBorder="1" applyAlignment="1">
      <alignment horizontal="right" vertical="center" wrapText="1"/>
    </xf>
    <xf numFmtId="165" fontId="41" fillId="22" borderId="16" xfId="1" applyNumberFormat="1" applyFont="1" applyFill="1" applyBorder="1" applyAlignment="1">
      <alignment horizontal="left" vertical="center" wrapText="1"/>
    </xf>
    <xf numFmtId="164" fontId="41" fillId="22" borderId="16" xfId="2" applyFont="1" applyFill="1" applyBorder="1" applyAlignment="1">
      <alignment horizontal="right" vertical="center" wrapText="1"/>
    </xf>
    <xf numFmtId="165" fontId="41" fillId="22" borderId="16" xfId="40" applyNumberFormat="1" applyFont="1" applyFill="1" applyBorder="1" applyAlignment="1">
      <alignment horizontal="left" vertical="center" wrapText="1"/>
    </xf>
    <xf numFmtId="165" fontId="41" fillId="22" borderId="19" xfId="2" applyNumberFormat="1" applyFont="1" applyFill="1" applyBorder="1" applyAlignment="1">
      <alignment horizontal="right" wrapText="1"/>
    </xf>
    <xf numFmtId="165" fontId="41" fillId="0" borderId="44" xfId="0" applyNumberFormat="1" applyFont="1" applyBorder="1" applyAlignment="1">
      <alignment horizontal="right" vertical="center"/>
    </xf>
    <xf numFmtId="165" fontId="41" fillId="0" borderId="45" xfId="0" applyNumberFormat="1" applyFont="1" applyBorder="1" applyAlignment="1">
      <alignment horizontal="right" vertical="center"/>
    </xf>
    <xf numFmtId="165" fontId="41" fillId="0" borderId="28" xfId="0" applyNumberFormat="1" applyFont="1" applyBorder="1" applyAlignment="1">
      <alignment horizontal="right" vertical="center"/>
    </xf>
    <xf numFmtId="164" fontId="0" fillId="0" borderId="0" xfId="2" applyFont="1" applyAlignment="1">
      <alignment horizontal="right"/>
    </xf>
    <xf numFmtId="168" fontId="0" fillId="0" borderId="0" xfId="2" applyNumberFormat="1" applyFont="1" applyAlignment="1">
      <alignment horizontal="right" wrapText="1"/>
    </xf>
    <xf numFmtId="164" fontId="76" fillId="6" borderId="27" xfId="2" applyFont="1" applyFill="1" applyBorder="1" applyAlignment="1">
      <alignment horizontal="right" wrapText="1"/>
    </xf>
    <xf numFmtId="164" fontId="0" fillId="0" borderId="0" xfId="2" applyNumberFormat="1" applyFont="1" applyAlignment="1">
      <alignment horizontal="right" wrapText="1"/>
    </xf>
    <xf numFmtId="164" fontId="41" fillId="0" borderId="0" xfId="2" applyNumberFormat="1" applyFont="1" applyAlignment="1">
      <alignment horizontal="right" wrapText="1"/>
    </xf>
    <xf numFmtId="14" fontId="14" fillId="0" borderId="19" xfId="0" applyNumberFormat="1" applyFont="1" applyBorder="1" applyAlignment="1">
      <alignment horizontal="left" vertical="center"/>
    </xf>
    <xf numFmtId="168" fontId="0" fillId="0" borderId="0" xfId="0" applyNumberFormat="1"/>
    <xf numFmtId="164" fontId="41" fillId="12" borderId="19" xfId="2" applyFont="1" applyFill="1" applyBorder="1" applyAlignment="1">
      <alignment horizontal="right" vertical="center" wrapText="1"/>
    </xf>
    <xf numFmtId="165" fontId="0" fillId="12" borderId="19" xfId="0" applyNumberFormat="1" applyFont="1" applyFill="1" applyBorder="1" applyAlignment="1">
      <alignment horizontal="right" vertical="center" wrapText="1"/>
    </xf>
    <xf numFmtId="165" fontId="41" fillId="12" borderId="19" xfId="0" applyNumberFormat="1" applyFont="1" applyFill="1" applyBorder="1" applyAlignment="1">
      <alignment horizontal="right" vertical="center" wrapText="1"/>
    </xf>
    <xf numFmtId="168" fontId="0" fillId="0" borderId="0" xfId="0" applyNumberFormat="1" applyAlignment="1">
      <alignment horizontal="right" wrapText="1"/>
    </xf>
    <xf numFmtId="165" fontId="41" fillId="6" borderId="19" xfId="2" applyNumberFormat="1" applyFont="1" applyFill="1" applyBorder="1" applyAlignment="1">
      <alignment horizontal="right" wrapText="1"/>
    </xf>
    <xf numFmtId="14" fontId="13" fillId="3" borderId="4" xfId="0" applyNumberFormat="1" applyFont="1" applyFill="1" applyBorder="1" applyAlignment="1">
      <alignment horizontal="center" vertical="top" wrapText="1"/>
    </xf>
    <xf numFmtId="14" fontId="44"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5" fillId="13" borderId="21" xfId="0" applyNumberFormat="1" applyFont="1" applyFill="1" applyBorder="1" applyAlignment="1">
      <alignment horizontal="center"/>
    </xf>
    <xf numFmtId="0" fontId="71" fillId="0" borderId="0" xfId="0" applyFont="1" applyAlignment="1">
      <alignment horizontal="center" vertical="center"/>
    </xf>
    <xf numFmtId="0" fontId="71" fillId="11" borderId="20" xfId="0" applyFont="1" applyFill="1" applyBorder="1" applyAlignment="1">
      <alignment horizontal="center" vertical="center"/>
    </xf>
    <xf numFmtId="0" fontId="71" fillId="11" borderId="21" xfId="0" applyFont="1" applyFill="1" applyBorder="1" applyAlignment="1">
      <alignment horizontal="center" vertical="center"/>
    </xf>
    <xf numFmtId="0" fontId="71" fillId="11" borderId="22" xfId="0" applyFont="1" applyFill="1" applyBorder="1" applyAlignment="1">
      <alignment horizontal="center" vertical="center"/>
    </xf>
    <xf numFmtId="0" fontId="21" fillId="0" borderId="0" xfId="0" applyFont="1" applyAlignment="1">
      <alignment horizontal="center" vertical="center"/>
    </xf>
    <xf numFmtId="0" fontId="71" fillId="0" borderId="6" xfId="0" applyFont="1" applyBorder="1" applyAlignment="1">
      <alignment horizontal="center" vertical="center"/>
    </xf>
    <xf numFmtId="0" fontId="71" fillId="0" borderId="8" xfId="0" applyFont="1" applyBorder="1" applyAlignment="1">
      <alignment horizontal="center" vertical="center"/>
    </xf>
    <xf numFmtId="0" fontId="71" fillId="0" borderId="9" xfId="0" applyFont="1" applyBorder="1" applyAlignment="1">
      <alignment horizontal="center" vertical="center"/>
    </xf>
    <xf numFmtId="165" fontId="70" fillId="0" borderId="10" xfId="0" applyNumberFormat="1" applyFont="1" applyBorder="1" applyAlignment="1">
      <alignment horizontal="left" vertical="center"/>
    </xf>
    <xf numFmtId="165" fontId="70" fillId="0" borderId="11" xfId="0" applyNumberFormat="1" applyFont="1" applyBorder="1" applyAlignment="1">
      <alignment horizontal="left" vertical="center"/>
    </xf>
    <xf numFmtId="165" fontId="70" fillId="0" borderId="0" xfId="0" applyNumberFormat="1" applyFont="1" applyAlignment="1">
      <alignment horizontal="left" vertical="center"/>
    </xf>
    <xf numFmtId="165" fontId="70" fillId="0" borderId="7" xfId="0" applyNumberFormat="1" applyFont="1" applyBorder="1" applyAlignment="1">
      <alignment horizontal="left" vertical="center"/>
    </xf>
    <xf numFmtId="165" fontId="70" fillId="0" borderId="4" xfId="0" applyNumberFormat="1" applyFont="1" applyBorder="1" applyAlignment="1">
      <alignment horizontal="center" vertical="center" wrapText="1"/>
    </xf>
    <xf numFmtId="165" fontId="70" fillId="0" borderId="2" xfId="0" applyNumberFormat="1" applyFont="1" applyBorder="1" applyAlignment="1">
      <alignment horizontal="center" vertical="center" wrapText="1"/>
    </xf>
    <xf numFmtId="0" fontId="61" fillId="11" borderId="31" xfId="0" applyFont="1" applyFill="1" applyBorder="1" applyAlignment="1">
      <alignment horizontal="center" vertical="center"/>
    </xf>
    <xf numFmtId="0" fontId="61" fillId="11" borderId="17" xfId="0" applyFont="1" applyFill="1" applyBorder="1" applyAlignment="1">
      <alignment horizontal="center" vertical="center"/>
    </xf>
    <xf numFmtId="0" fontId="61" fillId="11" borderId="39" xfId="0" applyFont="1" applyFill="1" applyBorder="1" applyAlignment="1">
      <alignment horizontal="center" vertical="center"/>
    </xf>
    <xf numFmtId="0" fontId="61" fillId="0" borderId="0" xfId="0" applyFont="1" applyAlignment="1">
      <alignment horizontal="center" vertical="center"/>
    </xf>
    <xf numFmtId="0" fontId="61" fillId="11" borderId="21" xfId="0" applyFont="1" applyFill="1" applyBorder="1" applyAlignment="1">
      <alignment horizontal="center" vertical="center"/>
    </xf>
    <xf numFmtId="0" fontId="61" fillId="11" borderId="22" xfId="0" applyFont="1" applyFill="1" applyBorder="1" applyAlignment="1">
      <alignment horizontal="center" vertical="center"/>
    </xf>
    <xf numFmtId="0" fontId="61" fillId="0" borderId="6" xfId="0" applyFont="1" applyBorder="1" applyAlignment="1">
      <alignment horizontal="center" vertical="center"/>
    </xf>
    <xf numFmtId="0" fontId="61" fillId="0" borderId="8" xfId="0" applyFont="1" applyBorder="1" applyAlignment="1">
      <alignment horizontal="center" vertical="center"/>
    </xf>
    <xf numFmtId="0" fontId="61" fillId="0" borderId="9" xfId="0" applyFont="1" applyBorder="1" applyAlignment="1">
      <alignment horizontal="center" vertical="center"/>
    </xf>
    <xf numFmtId="0" fontId="62" fillId="0" borderId="10" xfId="0" applyFont="1" applyBorder="1" applyAlignment="1">
      <alignment horizontal="left" vertical="center"/>
    </xf>
    <xf numFmtId="0" fontId="62" fillId="0" borderId="11" xfId="0" applyFont="1" applyBorder="1" applyAlignment="1">
      <alignment horizontal="left" vertical="center"/>
    </xf>
    <xf numFmtId="49" fontId="62" fillId="0" borderId="0" xfId="0" applyNumberFormat="1" applyFont="1" applyAlignment="1">
      <alignment horizontal="left" vertical="center"/>
    </xf>
    <xf numFmtId="49" fontId="62" fillId="0" borderId="7" xfId="0" applyNumberFormat="1" applyFont="1" applyBorder="1" applyAlignment="1">
      <alignment horizontal="left" vertical="center"/>
    </xf>
    <xf numFmtId="0" fontId="62" fillId="0" borderId="4" xfId="0" applyFont="1" applyBorder="1" applyAlignment="1">
      <alignment horizontal="center" vertical="center" wrapText="1"/>
    </xf>
    <xf numFmtId="0" fontId="62" fillId="0" borderId="2" xfId="0" applyFont="1" applyBorder="1" applyAlignment="1">
      <alignment horizontal="center" vertical="center" wrapText="1"/>
    </xf>
    <xf numFmtId="0" fontId="15" fillId="0" borderId="0" xfId="0" applyFont="1" applyAlignment="1">
      <alignment horizontal="center" vertical="center"/>
    </xf>
    <xf numFmtId="0" fontId="61" fillId="11" borderId="20" xfId="0" applyFont="1" applyFill="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49" fontId="17" fillId="0" borderId="0" xfId="0" applyNumberFormat="1" applyFont="1" applyAlignment="1">
      <alignment horizontal="left" vertical="center"/>
    </xf>
    <xf numFmtId="49" fontId="17" fillId="0" borderId="7" xfId="0" applyNumberFormat="1" applyFont="1" applyBorder="1" applyAlignment="1">
      <alignment horizontal="left" vertical="center"/>
    </xf>
    <xf numFmtId="0" fontId="17" fillId="0" borderId="4" xfId="0" applyFont="1" applyBorder="1" applyAlignment="1">
      <alignment horizontal="left" vertical="center" wrapText="1"/>
    </xf>
    <xf numFmtId="0" fontId="17" fillId="0" borderId="2" xfId="0" applyFont="1" applyBorder="1" applyAlignment="1">
      <alignment horizontal="left" vertical="center" wrapText="1"/>
    </xf>
    <xf numFmtId="0" fontId="54" fillId="17" borderId="0" xfId="0" applyFont="1" applyFill="1" applyAlignment="1">
      <alignment horizontal="center"/>
    </xf>
    <xf numFmtId="0" fontId="42" fillId="18" borderId="10" xfId="0" applyFont="1" applyFill="1" applyBorder="1" applyAlignment="1">
      <alignment horizontal="center"/>
    </xf>
    <xf numFmtId="0" fontId="42" fillId="18"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cellXfs>
  <cellStyles count="45">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s>
  <dxfs count="16">
    <dxf>
      <numFmt numFmtId="168" formatCode="_-* #,##0\ _€_-;\-* #,##0\ _€_-;_-* &quot;-&quot;??\ _€_-;_-@_-"/>
    </dxf>
    <dxf>
      <numFmt numFmtId="164" formatCode="_-* #,##0.00\ _€_-;\-* #,##0.00\ _€_-;_-* &quot;-&quot;??\ _€_-;_-@_-"/>
    </dxf>
    <dxf>
      <alignment horizontal="right" readingOrder="0"/>
    </dxf>
    <dxf>
      <alignment wrapText="1" readingOrder="0"/>
    </dxf>
    <dxf>
      <numFmt numFmtId="170" formatCode="_-* #,##0.0\ _€_-;\-* #,##0.0\ _€_-;_-* &quot;-&quot;??\ _€_-;_-@_-"/>
    </dxf>
    <dxf>
      <alignment horizontal="general" readingOrder="0"/>
    </dxf>
    <dxf>
      <alignment wrapText="0" readingOrder="0"/>
    </dxf>
    <dxf>
      <numFmt numFmtId="164" formatCode="_-* #,##0.00\ _€_-;\-* #,##0.00\ _€_-;_-* &quot;-&quot;??\ _€_-;_-@_-"/>
    </dxf>
    <dxf>
      <alignment horizontal="right" readingOrder="0"/>
    </dxf>
    <dxf>
      <alignment wrapText="1" readingOrder="0"/>
    </dxf>
    <dxf>
      <numFmt numFmtId="164" formatCode="_-* #,##0.00\ _€_-;\-* #,##0.00\ _€_-;_-* &quot;-&quot;??\ _€_-;_-@_-"/>
    </dxf>
    <dxf>
      <numFmt numFmtId="168" formatCode="_-* #,##0\ _€_-;\-* #,##0\ _€_-;_-* &quot;-&quot;??\ _€_-;_-@_-"/>
    </dxf>
    <dxf>
      <alignment wrapText="1" readingOrder="0"/>
    </dxf>
    <dxf>
      <numFmt numFmtId="164" formatCode="_-* #,##0.00\ _€_-;\-* #,##0.00\ _€_-;_-* &quot;-&quot;??\ _€_-;_-@_-"/>
    </dxf>
    <dxf>
      <alignment wrapText="0" readingOrder="0"/>
    </dxf>
    <dxf>
      <alignment horizontal="right" readingOrder="0"/>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pivotCacheDefinition" Target="pivotCache/pivotCacheDefinition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20</xdr:row>
      <xdr:rowOff>0</xdr:rowOff>
    </xdr:from>
    <xdr:to>
      <xdr:col>8</xdr:col>
      <xdr:colOff>190500</xdr:colOff>
      <xdr:row>21</xdr:row>
      <xdr:rowOff>69215</xdr:rowOff>
    </xdr:to>
    <xdr:sp macro="" textlink="">
      <xdr:nvSpPr>
        <xdr:cNvPr id="2" name="Text Box 32">
          <a:extLst>
            <a:ext uri="{FF2B5EF4-FFF2-40B4-BE49-F238E27FC236}">
              <a16:creationId xmlns="" xmlns:a16="http://schemas.microsoft.com/office/drawing/2014/main"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20</xdr:row>
      <xdr:rowOff>0</xdr:rowOff>
    </xdr:from>
    <xdr:to>
      <xdr:col>8</xdr:col>
      <xdr:colOff>704850</xdr:colOff>
      <xdr:row>21</xdr:row>
      <xdr:rowOff>50165</xdr:rowOff>
    </xdr:to>
    <xdr:sp macro="" textlink="">
      <xdr:nvSpPr>
        <xdr:cNvPr id="3" name="Text Box 34">
          <a:extLst>
            <a:ext uri="{FF2B5EF4-FFF2-40B4-BE49-F238E27FC236}">
              <a16:creationId xmlns="" xmlns:a16="http://schemas.microsoft.com/office/drawing/2014/main"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20</xdr:row>
      <xdr:rowOff>0</xdr:rowOff>
    </xdr:from>
    <xdr:to>
      <xdr:col>8</xdr:col>
      <xdr:colOff>190500</xdr:colOff>
      <xdr:row>21</xdr:row>
      <xdr:rowOff>66675</xdr:rowOff>
    </xdr:to>
    <xdr:sp macro="" textlink="">
      <xdr:nvSpPr>
        <xdr:cNvPr id="4" name="Text Box 32">
          <a:extLst>
            <a:ext uri="{FF2B5EF4-FFF2-40B4-BE49-F238E27FC236}">
              <a16:creationId xmlns="" xmlns:a16="http://schemas.microsoft.com/office/drawing/2014/main"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20</xdr:row>
      <xdr:rowOff>0</xdr:rowOff>
    </xdr:from>
    <xdr:to>
      <xdr:col>8</xdr:col>
      <xdr:colOff>704850</xdr:colOff>
      <xdr:row>21</xdr:row>
      <xdr:rowOff>47625</xdr:rowOff>
    </xdr:to>
    <xdr:sp macro="" textlink="">
      <xdr:nvSpPr>
        <xdr:cNvPr id="5" name="Text Box 34">
          <a:extLst>
            <a:ext uri="{FF2B5EF4-FFF2-40B4-BE49-F238E27FC236}">
              <a16:creationId xmlns="" xmlns:a16="http://schemas.microsoft.com/office/drawing/2014/main"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20</xdr:row>
      <xdr:rowOff>0</xdr:rowOff>
    </xdr:from>
    <xdr:to>
      <xdr:col>8</xdr:col>
      <xdr:colOff>190500</xdr:colOff>
      <xdr:row>21</xdr:row>
      <xdr:rowOff>66675</xdr:rowOff>
    </xdr:to>
    <xdr:sp macro="" textlink="">
      <xdr:nvSpPr>
        <xdr:cNvPr id="6" name="Text Box 32">
          <a:extLst>
            <a:ext uri="{FF2B5EF4-FFF2-40B4-BE49-F238E27FC236}">
              <a16:creationId xmlns="" xmlns:a16="http://schemas.microsoft.com/office/drawing/2014/main"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20</xdr:row>
      <xdr:rowOff>0</xdr:rowOff>
    </xdr:from>
    <xdr:to>
      <xdr:col>8</xdr:col>
      <xdr:colOff>704850</xdr:colOff>
      <xdr:row>21</xdr:row>
      <xdr:rowOff>47625</xdr:rowOff>
    </xdr:to>
    <xdr:sp macro="" textlink="">
      <xdr:nvSpPr>
        <xdr:cNvPr id="7" name="Text Box 34">
          <a:extLst>
            <a:ext uri="{FF2B5EF4-FFF2-40B4-BE49-F238E27FC236}">
              <a16:creationId xmlns="" xmlns:a16="http://schemas.microsoft.com/office/drawing/2014/main"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20</xdr:row>
      <xdr:rowOff>0</xdr:rowOff>
    </xdr:from>
    <xdr:ext cx="76200" cy="228600"/>
    <xdr:sp macro="" textlink="">
      <xdr:nvSpPr>
        <xdr:cNvPr id="8" name="Text Box 32">
          <a:extLst>
            <a:ext uri="{FF2B5EF4-FFF2-40B4-BE49-F238E27FC236}">
              <a16:creationId xmlns="" xmlns:a16="http://schemas.microsoft.com/office/drawing/2014/main"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20</xdr:row>
      <xdr:rowOff>0</xdr:rowOff>
    </xdr:from>
    <xdr:ext cx="19050" cy="209550"/>
    <xdr:sp macro="" textlink="">
      <xdr:nvSpPr>
        <xdr:cNvPr id="9" name="Text Box 34">
          <a:extLst>
            <a:ext uri="{FF2B5EF4-FFF2-40B4-BE49-F238E27FC236}">
              <a16:creationId xmlns="" xmlns:a16="http://schemas.microsoft.com/office/drawing/2014/main"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23</xdr:row>
      <xdr:rowOff>0</xdr:rowOff>
    </xdr:from>
    <xdr:to>
      <xdr:col>7</xdr:col>
      <xdr:colOff>190500</xdr:colOff>
      <xdr:row>24</xdr:row>
      <xdr:rowOff>69215</xdr:rowOff>
    </xdr:to>
    <xdr:sp macro="" textlink="">
      <xdr:nvSpPr>
        <xdr:cNvPr id="2" name="Text Box 32">
          <a:extLst>
            <a:ext uri="{FF2B5EF4-FFF2-40B4-BE49-F238E27FC236}">
              <a16:creationId xmlns="" xmlns:a16="http://schemas.microsoft.com/office/drawing/2014/main"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23</xdr:row>
      <xdr:rowOff>0</xdr:rowOff>
    </xdr:from>
    <xdr:to>
      <xdr:col>8</xdr:col>
      <xdr:colOff>19050</xdr:colOff>
      <xdr:row>24</xdr:row>
      <xdr:rowOff>50165</xdr:rowOff>
    </xdr:to>
    <xdr:sp macro="" textlink="">
      <xdr:nvSpPr>
        <xdr:cNvPr id="3" name="Text Box 34">
          <a:extLst>
            <a:ext uri="{FF2B5EF4-FFF2-40B4-BE49-F238E27FC236}">
              <a16:creationId xmlns="" xmlns:a16="http://schemas.microsoft.com/office/drawing/2014/main"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23</xdr:row>
      <xdr:rowOff>0</xdr:rowOff>
    </xdr:from>
    <xdr:to>
      <xdr:col>7</xdr:col>
      <xdr:colOff>190500</xdr:colOff>
      <xdr:row>24</xdr:row>
      <xdr:rowOff>66675</xdr:rowOff>
    </xdr:to>
    <xdr:sp macro="" textlink="">
      <xdr:nvSpPr>
        <xdr:cNvPr id="4" name="Text Box 32">
          <a:extLst>
            <a:ext uri="{FF2B5EF4-FFF2-40B4-BE49-F238E27FC236}">
              <a16:creationId xmlns="" xmlns:a16="http://schemas.microsoft.com/office/drawing/2014/main"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23</xdr:row>
      <xdr:rowOff>0</xdr:rowOff>
    </xdr:from>
    <xdr:to>
      <xdr:col>8</xdr:col>
      <xdr:colOff>19050</xdr:colOff>
      <xdr:row>24</xdr:row>
      <xdr:rowOff>47625</xdr:rowOff>
    </xdr:to>
    <xdr:sp macro="" textlink="">
      <xdr:nvSpPr>
        <xdr:cNvPr id="5" name="Text Box 34">
          <a:extLst>
            <a:ext uri="{FF2B5EF4-FFF2-40B4-BE49-F238E27FC236}">
              <a16:creationId xmlns="" xmlns:a16="http://schemas.microsoft.com/office/drawing/2014/main"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23</xdr:row>
      <xdr:rowOff>0</xdr:rowOff>
    </xdr:from>
    <xdr:to>
      <xdr:col>7</xdr:col>
      <xdr:colOff>190500</xdr:colOff>
      <xdr:row>24</xdr:row>
      <xdr:rowOff>66675</xdr:rowOff>
    </xdr:to>
    <xdr:sp macro="" textlink="">
      <xdr:nvSpPr>
        <xdr:cNvPr id="6" name="Text Box 32">
          <a:extLst>
            <a:ext uri="{FF2B5EF4-FFF2-40B4-BE49-F238E27FC236}">
              <a16:creationId xmlns="" xmlns:a16="http://schemas.microsoft.com/office/drawing/2014/main"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23</xdr:row>
      <xdr:rowOff>0</xdr:rowOff>
    </xdr:from>
    <xdr:to>
      <xdr:col>8</xdr:col>
      <xdr:colOff>19050</xdr:colOff>
      <xdr:row>24</xdr:row>
      <xdr:rowOff>47625</xdr:rowOff>
    </xdr:to>
    <xdr:sp macro="" textlink="">
      <xdr:nvSpPr>
        <xdr:cNvPr id="7" name="Text Box 34">
          <a:extLst>
            <a:ext uri="{FF2B5EF4-FFF2-40B4-BE49-F238E27FC236}">
              <a16:creationId xmlns="" xmlns:a16="http://schemas.microsoft.com/office/drawing/2014/main"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23</xdr:row>
      <xdr:rowOff>0</xdr:rowOff>
    </xdr:from>
    <xdr:ext cx="76200" cy="228600"/>
    <xdr:sp macro="" textlink="">
      <xdr:nvSpPr>
        <xdr:cNvPr id="8" name="Text Box 32">
          <a:extLst>
            <a:ext uri="{FF2B5EF4-FFF2-40B4-BE49-F238E27FC236}">
              <a16:creationId xmlns="" xmlns:a16="http://schemas.microsoft.com/office/drawing/2014/main"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23</xdr:row>
      <xdr:rowOff>0</xdr:rowOff>
    </xdr:from>
    <xdr:ext cx="19050" cy="209550"/>
    <xdr:sp macro="" textlink="">
      <xdr:nvSpPr>
        <xdr:cNvPr id="9" name="Text Box 34">
          <a:extLst>
            <a:ext uri="{FF2B5EF4-FFF2-40B4-BE49-F238E27FC236}">
              <a16:creationId xmlns="" xmlns:a16="http://schemas.microsoft.com/office/drawing/2014/main"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23</xdr:row>
      <xdr:rowOff>0</xdr:rowOff>
    </xdr:from>
    <xdr:to>
      <xdr:col>8</xdr:col>
      <xdr:colOff>190500</xdr:colOff>
      <xdr:row>24</xdr:row>
      <xdr:rowOff>69215</xdr:rowOff>
    </xdr:to>
    <xdr:sp macro="" textlink="">
      <xdr:nvSpPr>
        <xdr:cNvPr id="10" name="Text Box 32">
          <a:extLst>
            <a:ext uri="{FF2B5EF4-FFF2-40B4-BE49-F238E27FC236}">
              <a16:creationId xmlns="" xmlns:a16="http://schemas.microsoft.com/office/drawing/2014/main"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23</xdr:row>
      <xdr:rowOff>0</xdr:rowOff>
    </xdr:from>
    <xdr:to>
      <xdr:col>8</xdr:col>
      <xdr:colOff>704850</xdr:colOff>
      <xdr:row>24</xdr:row>
      <xdr:rowOff>50165</xdr:rowOff>
    </xdr:to>
    <xdr:sp macro="" textlink="">
      <xdr:nvSpPr>
        <xdr:cNvPr id="11" name="Text Box 34">
          <a:extLst>
            <a:ext uri="{FF2B5EF4-FFF2-40B4-BE49-F238E27FC236}">
              <a16:creationId xmlns="" xmlns:a16="http://schemas.microsoft.com/office/drawing/2014/main"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23</xdr:row>
      <xdr:rowOff>0</xdr:rowOff>
    </xdr:from>
    <xdr:to>
      <xdr:col>8</xdr:col>
      <xdr:colOff>190500</xdr:colOff>
      <xdr:row>24</xdr:row>
      <xdr:rowOff>66675</xdr:rowOff>
    </xdr:to>
    <xdr:sp macro="" textlink="">
      <xdr:nvSpPr>
        <xdr:cNvPr id="12" name="Text Box 32">
          <a:extLst>
            <a:ext uri="{FF2B5EF4-FFF2-40B4-BE49-F238E27FC236}">
              <a16:creationId xmlns="" xmlns:a16="http://schemas.microsoft.com/office/drawing/2014/main"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23</xdr:row>
      <xdr:rowOff>0</xdr:rowOff>
    </xdr:from>
    <xdr:to>
      <xdr:col>8</xdr:col>
      <xdr:colOff>704850</xdr:colOff>
      <xdr:row>24</xdr:row>
      <xdr:rowOff>47625</xdr:rowOff>
    </xdr:to>
    <xdr:sp macro="" textlink="">
      <xdr:nvSpPr>
        <xdr:cNvPr id="13" name="Text Box 34">
          <a:extLst>
            <a:ext uri="{FF2B5EF4-FFF2-40B4-BE49-F238E27FC236}">
              <a16:creationId xmlns="" xmlns:a16="http://schemas.microsoft.com/office/drawing/2014/main"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23</xdr:row>
      <xdr:rowOff>0</xdr:rowOff>
    </xdr:from>
    <xdr:to>
      <xdr:col>8</xdr:col>
      <xdr:colOff>190500</xdr:colOff>
      <xdr:row>24</xdr:row>
      <xdr:rowOff>66675</xdr:rowOff>
    </xdr:to>
    <xdr:sp macro="" textlink="">
      <xdr:nvSpPr>
        <xdr:cNvPr id="14" name="Text Box 32">
          <a:extLst>
            <a:ext uri="{FF2B5EF4-FFF2-40B4-BE49-F238E27FC236}">
              <a16:creationId xmlns="" xmlns:a16="http://schemas.microsoft.com/office/drawing/2014/main"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23</xdr:row>
      <xdr:rowOff>0</xdr:rowOff>
    </xdr:from>
    <xdr:to>
      <xdr:col>8</xdr:col>
      <xdr:colOff>704850</xdr:colOff>
      <xdr:row>24</xdr:row>
      <xdr:rowOff>47625</xdr:rowOff>
    </xdr:to>
    <xdr:sp macro="" textlink="">
      <xdr:nvSpPr>
        <xdr:cNvPr id="15" name="Text Box 34">
          <a:extLst>
            <a:ext uri="{FF2B5EF4-FFF2-40B4-BE49-F238E27FC236}">
              <a16:creationId xmlns="" xmlns:a16="http://schemas.microsoft.com/office/drawing/2014/main"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23</xdr:row>
      <xdr:rowOff>0</xdr:rowOff>
    </xdr:from>
    <xdr:ext cx="76200" cy="228600"/>
    <xdr:sp macro="" textlink="">
      <xdr:nvSpPr>
        <xdr:cNvPr id="16" name="Text Box 32">
          <a:extLst>
            <a:ext uri="{FF2B5EF4-FFF2-40B4-BE49-F238E27FC236}">
              <a16:creationId xmlns="" xmlns:a16="http://schemas.microsoft.com/office/drawing/2014/main"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23</xdr:row>
      <xdr:rowOff>0</xdr:rowOff>
    </xdr:from>
    <xdr:ext cx="19050" cy="209550"/>
    <xdr:sp macro="" textlink="">
      <xdr:nvSpPr>
        <xdr:cNvPr id="17" name="Text Box 34">
          <a:extLst>
            <a:ext uri="{FF2B5EF4-FFF2-40B4-BE49-F238E27FC236}">
              <a16:creationId xmlns="" xmlns:a16="http://schemas.microsoft.com/office/drawing/2014/main"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114300</xdr:colOff>
      <xdr:row>47</xdr:row>
      <xdr:rowOff>0</xdr:rowOff>
    </xdr:from>
    <xdr:to>
      <xdr:col>7</xdr:col>
      <xdr:colOff>190500</xdr:colOff>
      <xdr:row>48</xdr:row>
      <xdr:rowOff>69215</xdr:rowOff>
    </xdr:to>
    <xdr:sp macro="" textlink="">
      <xdr:nvSpPr>
        <xdr:cNvPr id="2" name="Text Box 32">
          <a:extLst>
            <a:ext uri="{FF2B5EF4-FFF2-40B4-BE49-F238E27FC236}">
              <a16:creationId xmlns="" xmlns:a16="http://schemas.microsoft.com/office/drawing/2014/main"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47</xdr:row>
      <xdr:rowOff>0</xdr:rowOff>
    </xdr:from>
    <xdr:to>
      <xdr:col>8</xdr:col>
      <xdr:colOff>19050</xdr:colOff>
      <xdr:row>48</xdr:row>
      <xdr:rowOff>50165</xdr:rowOff>
    </xdr:to>
    <xdr:sp macro="" textlink="">
      <xdr:nvSpPr>
        <xdr:cNvPr id="3" name="Text Box 34">
          <a:extLst>
            <a:ext uri="{FF2B5EF4-FFF2-40B4-BE49-F238E27FC236}">
              <a16:creationId xmlns="" xmlns:a16="http://schemas.microsoft.com/office/drawing/2014/main"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50</xdr:row>
      <xdr:rowOff>0</xdr:rowOff>
    </xdr:from>
    <xdr:to>
      <xdr:col>7</xdr:col>
      <xdr:colOff>190500</xdr:colOff>
      <xdr:row>51</xdr:row>
      <xdr:rowOff>66675</xdr:rowOff>
    </xdr:to>
    <xdr:sp macro="" textlink="">
      <xdr:nvSpPr>
        <xdr:cNvPr id="4" name="Text Box 32">
          <a:extLst>
            <a:ext uri="{FF2B5EF4-FFF2-40B4-BE49-F238E27FC236}">
              <a16:creationId xmlns="" xmlns:a16="http://schemas.microsoft.com/office/drawing/2014/main"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50</xdr:row>
      <xdr:rowOff>0</xdr:rowOff>
    </xdr:from>
    <xdr:to>
      <xdr:col>8</xdr:col>
      <xdr:colOff>19050</xdr:colOff>
      <xdr:row>51</xdr:row>
      <xdr:rowOff>47625</xdr:rowOff>
    </xdr:to>
    <xdr:sp macro="" textlink="">
      <xdr:nvSpPr>
        <xdr:cNvPr id="5" name="Text Box 34">
          <a:extLst>
            <a:ext uri="{FF2B5EF4-FFF2-40B4-BE49-F238E27FC236}">
              <a16:creationId xmlns="" xmlns:a16="http://schemas.microsoft.com/office/drawing/2014/main"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50</xdr:row>
      <xdr:rowOff>0</xdr:rowOff>
    </xdr:from>
    <xdr:to>
      <xdr:col>7</xdr:col>
      <xdr:colOff>190500</xdr:colOff>
      <xdr:row>51</xdr:row>
      <xdr:rowOff>66675</xdr:rowOff>
    </xdr:to>
    <xdr:sp macro="" textlink="">
      <xdr:nvSpPr>
        <xdr:cNvPr id="6" name="Text Box 32">
          <a:extLst>
            <a:ext uri="{FF2B5EF4-FFF2-40B4-BE49-F238E27FC236}">
              <a16:creationId xmlns="" xmlns:a16="http://schemas.microsoft.com/office/drawing/2014/main"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50</xdr:row>
      <xdr:rowOff>0</xdr:rowOff>
    </xdr:from>
    <xdr:to>
      <xdr:col>8</xdr:col>
      <xdr:colOff>19050</xdr:colOff>
      <xdr:row>51</xdr:row>
      <xdr:rowOff>47625</xdr:rowOff>
    </xdr:to>
    <xdr:sp macro="" textlink="">
      <xdr:nvSpPr>
        <xdr:cNvPr id="7" name="Text Box 34">
          <a:extLst>
            <a:ext uri="{FF2B5EF4-FFF2-40B4-BE49-F238E27FC236}">
              <a16:creationId xmlns="" xmlns:a16="http://schemas.microsoft.com/office/drawing/2014/main"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50</xdr:row>
      <xdr:rowOff>0</xdr:rowOff>
    </xdr:from>
    <xdr:ext cx="76200" cy="228600"/>
    <xdr:sp macro="" textlink="">
      <xdr:nvSpPr>
        <xdr:cNvPr id="8" name="Text Box 32">
          <a:extLst>
            <a:ext uri="{FF2B5EF4-FFF2-40B4-BE49-F238E27FC236}">
              <a16:creationId xmlns="" xmlns:a16="http://schemas.microsoft.com/office/drawing/2014/main"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50</xdr:row>
      <xdr:rowOff>0</xdr:rowOff>
    </xdr:from>
    <xdr:ext cx="19050" cy="209550"/>
    <xdr:sp macro="" textlink="">
      <xdr:nvSpPr>
        <xdr:cNvPr id="9" name="Text Box 34">
          <a:extLst>
            <a:ext uri="{FF2B5EF4-FFF2-40B4-BE49-F238E27FC236}">
              <a16:creationId xmlns="" xmlns:a16="http://schemas.microsoft.com/office/drawing/2014/main"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47</xdr:row>
      <xdr:rowOff>0</xdr:rowOff>
    </xdr:from>
    <xdr:to>
      <xdr:col>8</xdr:col>
      <xdr:colOff>190500</xdr:colOff>
      <xdr:row>48</xdr:row>
      <xdr:rowOff>69215</xdr:rowOff>
    </xdr:to>
    <xdr:sp macro="" textlink="">
      <xdr:nvSpPr>
        <xdr:cNvPr id="10" name="Text Box 32">
          <a:extLst>
            <a:ext uri="{FF2B5EF4-FFF2-40B4-BE49-F238E27FC236}">
              <a16:creationId xmlns="" xmlns:a16="http://schemas.microsoft.com/office/drawing/2014/main"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47</xdr:row>
      <xdr:rowOff>0</xdr:rowOff>
    </xdr:from>
    <xdr:to>
      <xdr:col>8</xdr:col>
      <xdr:colOff>704850</xdr:colOff>
      <xdr:row>48</xdr:row>
      <xdr:rowOff>50165</xdr:rowOff>
    </xdr:to>
    <xdr:sp macro="" textlink="">
      <xdr:nvSpPr>
        <xdr:cNvPr id="11" name="Text Box 34">
          <a:extLst>
            <a:ext uri="{FF2B5EF4-FFF2-40B4-BE49-F238E27FC236}">
              <a16:creationId xmlns="" xmlns:a16="http://schemas.microsoft.com/office/drawing/2014/main"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50</xdr:row>
      <xdr:rowOff>0</xdr:rowOff>
    </xdr:from>
    <xdr:to>
      <xdr:col>8</xdr:col>
      <xdr:colOff>190500</xdr:colOff>
      <xdr:row>51</xdr:row>
      <xdr:rowOff>66675</xdr:rowOff>
    </xdr:to>
    <xdr:sp macro="" textlink="">
      <xdr:nvSpPr>
        <xdr:cNvPr id="12" name="Text Box 32">
          <a:extLst>
            <a:ext uri="{FF2B5EF4-FFF2-40B4-BE49-F238E27FC236}">
              <a16:creationId xmlns="" xmlns:a16="http://schemas.microsoft.com/office/drawing/2014/main"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50</xdr:row>
      <xdr:rowOff>0</xdr:rowOff>
    </xdr:from>
    <xdr:to>
      <xdr:col>8</xdr:col>
      <xdr:colOff>704850</xdr:colOff>
      <xdr:row>51</xdr:row>
      <xdr:rowOff>47625</xdr:rowOff>
    </xdr:to>
    <xdr:sp macro="" textlink="">
      <xdr:nvSpPr>
        <xdr:cNvPr id="13" name="Text Box 34">
          <a:extLst>
            <a:ext uri="{FF2B5EF4-FFF2-40B4-BE49-F238E27FC236}">
              <a16:creationId xmlns="" xmlns:a16="http://schemas.microsoft.com/office/drawing/2014/main"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50</xdr:row>
      <xdr:rowOff>0</xdr:rowOff>
    </xdr:from>
    <xdr:to>
      <xdr:col>8</xdr:col>
      <xdr:colOff>190500</xdr:colOff>
      <xdr:row>51</xdr:row>
      <xdr:rowOff>66675</xdr:rowOff>
    </xdr:to>
    <xdr:sp macro="" textlink="">
      <xdr:nvSpPr>
        <xdr:cNvPr id="14" name="Text Box 32">
          <a:extLst>
            <a:ext uri="{FF2B5EF4-FFF2-40B4-BE49-F238E27FC236}">
              <a16:creationId xmlns="" xmlns:a16="http://schemas.microsoft.com/office/drawing/2014/main"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50</xdr:row>
      <xdr:rowOff>0</xdr:rowOff>
    </xdr:from>
    <xdr:to>
      <xdr:col>8</xdr:col>
      <xdr:colOff>704850</xdr:colOff>
      <xdr:row>51</xdr:row>
      <xdr:rowOff>47625</xdr:rowOff>
    </xdr:to>
    <xdr:sp macro="" textlink="">
      <xdr:nvSpPr>
        <xdr:cNvPr id="15" name="Text Box 34">
          <a:extLst>
            <a:ext uri="{FF2B5EF4-FFF2-40B4-BE49-F238E27FC236}">
              <a16:creationId xmlns="" xmlns:a16="http://schemas.microsoft.com/office/drawing/2014/main"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50</xdr:row>
      <xdr:rowOff>0</xdr:rowOff>
    </xdr:from>
    <xdr:ext cx="76200" cy="228600"/>
    <xdr:sp macro="" textlink="">
      <xdr:nvSpPr>
        <xdr:cNvPr id="16" name="Text Box 32">
          <a:extLst>
            <a:ext uri="{FF2B5EF4-FFF2-40B4-BE49-F238E27FC236}">
              <a16:creationId xmlns="" xmlns:a16="http://schemas.microsoft.com/office/drawing/2014/main"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50</xdr:row>
      <xdr:rowOff>0</xdr:rowOff>
    </xdr:from>
    <xdr:ext cx="19050" cy="209550"/>
    <xdr:sp macro="" textlink="">
      <xdr:nvSpPr>
        <xdr:cNvPr id="17" name="Text Box 34">
          <a:extLst>
            <a:ext uri="{FF2B5EF4-FFF2-40B4-BE49-F238E27FC236}">
              <a16:creationId xmlns="" xmlns:a16="http://schemas.microsoft.com/office/drawing/2014/main"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5303.723941666663" createdVersion="5" refreshedVersion="5" minRefreshableVersion="3" recordCount="77">
  <cacheSource type="worksheet">
    <worksheetSource ref="A2:H79" sheet="UGX Cash Box Dec"/>
  </cacheSource>
  <cacheFields count="8">
    <cacheField name="Date" numFmtId="14">
      <sharedItems containsSemiMixedTypes="0" containsNonDate="0" containsDate="1" containsString="0" minDate="2023-12-01T00:00:00" maxDate="2023-12-24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1000" maxValue="319000"/>
    </cacheField>
    <cacheField name="Received" numFmtId="164">
      <sharedItems containsString="0" containsBlank="1" containsNumber="1" containsInteger="1" minValue="1000" maxValue="1919000"/>
    </cacheField>
    <cacheField name="Balance" numFmtId="164">
      <sharedItems containsSemiMixedTypes="0" containsString="0" containsNumber="1" containsInteger="1" minValue="545526" maxValue="3083526"/>
    </cacheField>
    <cacheField name="Name" numFmtId="14">
      <sharedItems containsBlank="1" count="8">
        <m/>
        <s v="Jolly"/>
        <s v="i18"/>
        <s v="i03"/>
        <s v="Lydia"/>
        <s v="Airtime"/>
        <s v="Grace"/>
        <s v="Deborah"/>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5303.723942824072" createdVersion="5" refreshedVersion="5" minRefreshableVersion="3" recordCount="291">
  <cacheSource type="worksheet">
    <worksheetSource ref="A2:H293" sheet="Total Expenses"/>
  </cacheSource>
  <cacheFields count="8">
    <cacheField name="Date" numFmtId="14">
      <sharedItems containsSemiMixedTypes="0" containsNonDate="0" containsDate="1" containsString="0" minDate="2023-12-01T00:00:00" maxDate="2023-12-28T00:00:00"/>
    </cacheField>
    <cacheField name="Details" numFmtId="0">
      <sharedItems/>
    </cacheField>
    <cacheField name="Type of expenses " numFmtId="0">
      <sharedItems count="9">
        <s v="Transport"/>
        <s v="Office Materials"/>
        <s v="Telephone"/>
        <s v="Bank Fees"/>
        <s v="Services"/>
        <s v="Trust Building"/>
        <s v="Internet"/>
        <s v="Personnel"/>
        <s v="Building" u="1"/>
      </sharedItems>
    </cacheField>
    <cacheField name="Department" numFmtId="0">
      <sharedItems count="4">
        <s v="Legal"/>
        <s v="Investigations"/>
        <s v="Management"/>
        <s v="Office"/>
      </sharedItems>
    </cacheField>
    <cacheField name="Spent  in national currency (UGX)" numFmtId="0">
      <sharedItems containsSemiMixedTypes="0" containsString="0" containsNumber="1" containsInteger="1" minValue="500" maxValue="3348000"/>
    </cacheField>
    <cacheField name="Exchange Rate $" numFmtId="0">
      <sharedItems containsSemiMixedTypes="0" containsString="0" containsNumber="1" containsInteger="1" minValue="3476" maxValue="15000"/>
    </cacheField>
    <cacheField name="Spent in $" numFmtId="165">
      <sharedItems containsSemiMixedTypes="0" containsString="0" containsNumber="1" minValue="0.13347570742124934" maxValue="893.75333689268552"/>
    </cacheField>
    <cacheField name="Name" numFmtId="165">
      <sharedItems count="8">
        <s v="Jolly"/>
        <s v="i18"/>
        <s v="i03"/>
        <s v="Lydia"/>
        <s v="Grace"/>
        <s v="Deborah"/>
        <s v="Bank UGX"/>
        <s v="Bank Opp"/>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5303.723943634257" createdVersion="5" refreshedVersion="5" minRefreshableVersion="3" recordCount="23">
  <cacheSource type="worksheet">
    <worksheetSource ref="A3:H26" sheet="Airtime summary"/>
  </cacheSource>
  <cacheFields count="8">
    <cacheField name="Date" numFmtId="14">
      <sharedItems containsSemiMixedTypes="0" containsNonDate="0" containsDate="1" containsString="0" minDate="2023-12-01T00:00:00" maxDate="2023-12-28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20000" maxValue="40000"/>
    </cacheField>
    <cacheField name="Received" numFmtId="164">
      <sharedItems containsString="0" containsBlank="1" containsNumber="1" containsInteger="1" minValue="260000" maxValue="260000"/>
    </cacheField>
    <cacheField name="Balance" numFmtId="164">
      <sharedItems containsSemiMixedTypes="0" containsString="0" containsNumber="1" containsInteger="1" minValue="0" maxValue="260000"/>
    </cacheField>
    <cacheField name="Name" numFmtId="165">
      <sharedItems containsBlank="1" count="14">
        <m/>
        <s v="Lydia"/>
        <s v="Grace"/>
        <s v="Deborah"/>
        <s v="i18"/>
        <s v="i03"/>
        <s v="i19" u="1"/>
        <s v="i97" u="1"/>
        <s v="i79" u="1"/>
        <s v="Jolly" u="1"/>
        <s v="Jane" u="1"/>
        <s v="Akello" u="1"/>
        <s v="i12" u="1"/>
        <s v="i53"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7">
  <r>
    <d v="2023-12-01T00:00:00"/>
    <s v="Cash Box November 2023"/>
    <m/>
    <m/>
    <m/>
    <m/>
    <n v="1823526"/>
    <x v="0"/>
  </r>
  <r>
    <d v="2023-12-01T00:00:00"/>
    <s v="Mission Budget for 1 day"/>
    <s v="Advance"/>
    <s v="Legal"/>
    <n v="23000"/>
    <m/>
    <n v="1800526"/>
    <x v="1"/>
  </r>
  <r>
    <d v="2023-12-02T00:00:00"/>
    <s v="Mission Budget for 1 day"/>
    <s v="Advance"/>
    <s v="Legal"/>
    <n v="23000"/>
    <m/>
    <n v="1777526"/>
    <x v="1"/>
  </r>
  <r>
    <d v="2023-12-02T00:00:00"/>
    <s v="Mission Budget for 1 day"/>
    <s v="Advance"/>
    <s v="Investigations"/>
    <n v="17000"/>
    <m/>
    <n v="1760526"/>
    <x v="2"/>
  </r>
  <r>
    <d v="2023-12-02T00:00:00"/>
    <s v="Mission Budget for 1 day"/>
    <s v="Advance"/>
    <s v="Investigations"/>
    <n v="20000"/>
    <m/>
    <n v="1740526"/>
    <x v="3"/>
  </r>
  <r>
    <d v="2023-12-04T00:00:00"/>
    <s v="Mission Budget for 1 day"/>
    <s v="Advance"/>
    <s v="Legal"/>
    <n v="23000"/>
    <m/>
    <n v="1717526"/>
    <x v="1"/>
  </r>
  <r>
    <d v="2023-12-04T00:00:00"/>
    <s v="Mission Budget for 1 day"/>
    <s v="Advance"/>
    <s v="Investigations"/>
    <n v="20000"/>
    <m/>
    <n v="1697526"/>
    <x v="3"/>
  </r>
  <r>
    <d v="2023-12-05T00:00:00"/>
    <s v="Mission Budget for 1 day"/>
    <s v="Advance"/>
    <s v="Management"/>
    <n v="6000"/>
    <m/>
    <n v="1691526"/>
    <x v="4"/>
  </r>
  <r>
    <d v="2023-12-05T00:00:00"/>
    <s v="Mission Budget for 1 day"/>
    <s v="Advance"/>
    <s v="Investigations"/>
    <n v="47000"/>
    <m/>
    <n v="1644526"/>
    <x v="3"/>
  </r>
  <r>
    <d v="2023-12-05T00:00:00"/>
    <s v="Mission Budget for 1 day"/>
    <s v="Advance"/>
    <s v="Legal"/>
    <n v="23000"/>
    <m/>
    <n v="1621526"/>
    <x v="1"/>
  </r>
  <r>
    <d v="2023-12-06T00:00:00"/>
    <s v="Mission Budget for 1 day"/>
    <s v="Advance"/>
    <s v="Investigations"/>
    <n v="46000"/>
    <m/>
    <n v="1575526"/>
    <x v="3"/>
  </r>
  <r>
    <d v="2023-12-06T00:00:00"/>
    <s v="Mission Budget for 1 day"/>
    <s v="Advance"/>
    <s v="Management"/>
    <n v="18000"/>
    <m/>
    <n v="1557526"/>
    <x v="4"/>
  </r>
  <r>
    <d v="2023-12-06T00:00:00"/>
    <s v="Mission Budget for 1 day"/>
    <s v="Advance"/>
    <s v="Management"/>
    <n v="260000"/>
    <m/>
    <n v="1297526"/>
    <x v="5"/>
  </r>
  <r>
    <d v="2023-12-06T00:00:00"/>
    <s v="Mission Budget for 1 day"/>
    <s v="Advance"/>
    <s v="Management"/>
    <n v="134000"/>
    <m/>
    <n v="1163526"/>
    <x v="4"/>
  </r>
  <r>
    <d v="2023-12-06T00:00:00"/>
    <s v="Mission Budget for 1 day"/>
    <s v="Advance"/>
    <s v="Internal Transfer"/>
    <m/>
    <n v="1919000"/>
    <n v="3082526"/>
    <x v="0"/>
  </r>
  <r>
    <d v="2023-12-06T00:00:00"/>
    <s v="Reimbursement to the project"/>
    <s v="Advance"/>
    <s v="Investigations"/>
    <m/>
    <n v="1000"/>
    <n v="3083526"/>
    <x v="3"/>
  </r>
  <r>
    <d v="2023-12-07T00:00:00"/>
    <s v="Mission Budget for 1 day"/>
    <s v="Advance"/>
    <s v="Investigations"/>
    <n v="57000"/>
    <m/>
    <n v="3026526"/>
    <x v="3"/>
  </r>
  <r>
    <d v="2023-12-07T00:00:00"/>
    <s v="Mission Budget for 1 day"/>
    <s v="Advance"/>
    <s v="Management"/>
    <n v="8000"/>
    <m/>
    <n v="3018526"/>
    <x v="4"/>
  </r>
  <r>
    <d v="2023-12-07T00:00:00"/>
    <s v="Mission Budget for 1 day"/>
    <s v="Advance"/>
    <s v="Management"/>
    <n v="50000"/>
    <m/>
    <n v="2968526"/>
    <x v="4"/>
  </r>
  <r>
    <d v="2023-12-07T00:00:00"/>
    <s v="Reimbursement to the project"/>
    <s v="Advance"/>
    <s v="Investigations"/>
    <m/>
    <n v="2000"/>
    <n v="2970526"/>
    <x v="3"/>
  </r>
  <r>
    <d v="2023-12-07T00:00:00"/>
    <s v="Reimbursement to the project"/>
    <s v="Advance"/>
    <s v="Management"/>
    <m/>
    <n v="1000"/>
    <n v="2971526"/>
    <x v="4"/>
  </r>
  <r>
    <d v="2023-12-08T00:00:00"/>
    <s v="Mission Budget for 1 day"/>
    <s v="Advance"/>
    <s v="Investigations"/>
    <n v="58000"/>
    <m/>
    <n v="2913526"/>
    <x v="3"/>
  </r>
  <r>
    <d v="2023-12-08T00:00:00"/>
    <s v="Mission Budget for 1 day"/>
    <s v="Advance"/>
    <s v="Legal"/>
    <n v="62000"/>
    <m/>
    <n v="2851526"/>
    <x v="6"/>
  </r>
  <r>
    <d v="2023-12-08T00:00:00"/>
    <s v="Reimbursement to the project"/>
    <s v="Advance"/>
    <s v="Investigations"/>
    <m/>
    <n v="2000"/>
    <n v="2853526"/>
    <x v="3"/>
  </r>
  <r>
    <d v="2023-12-11T00:00:00"/>
    <s v="Mission Budget for 1 day"/>
    <s v="Advance"/>
    <s v="Investigations"/>
    <n v="58000"/>
    <m/>
    <n v="2795526"/>
    <x v="3"/>
  </r>
  <r>
    <d v="2023-12-11T00:00:00"/>
    <s v="Mission Budget for 1 day"/>
    <s v="Advance"/>
    <s v="Legal"/>
    <n v="70000"/>
    <m/>
    <n v="2725526"/>
    <x v="6"/>
  </r>
  <r>
    <d v="2023-12-11T00:00:00"/>
    <s v="Reimbursement to the project"/>
    <s v="Advance"/>
    <s v="Investigations"/>
    <m/>
    <n v="1000"/>
    <n v="2726526"/>
    <x v="3"/>
  </r>
  <r>
    <d v="2023-12-11T00:00:00"/>
    <s v="Reimbursement to the project"/>
    <s v="Advance"/>
    <s v="Legal"/>
    <m/>
    <n v="2000"/>
    <n v="2728526"/>
    <x v="6"/>
  </r>
  <r>
    <d v="2023-12-12T00:00:00"/>
    <s v="Mission Budget for 1 day"/>
    <s v="Advance"/>
    <s v="Investigations"/>
    <n v="57000"/>
    <m/>
    <n v="2671526"/>
    <x v="3"/>
  </r>
  <r>
    <d v="2023-12-12T00:00:00"/>
    <s v="Reimbursement to the project"/>
    <s v="Advance"/>
    <s v="Legal"/>
    <m/>
    <n v="7000"/>
    <n v="2678526"/>
    <x v="6"/>
  </r>
  <r>
    <d v="2023-12-13T00:00:00"/>
    <s v="Mission Budget for 1 day"/>
    <s v="Advance"/>
    <s v="Management"/>
    <n v="319000"/>
    <m/>
    <n v="2359526"/>
    <x v="4"/>
  </r>
  <r>
    <d v="2023-12-13T00:00:00"/>
    <s v="Mission Budget for 1 day"/>
    <s v="Advance"/>
    <s v="Legal"/>
    <n v="70000"/>
    <m/>
    <n v="2289526"/>
    <x v="6"/>
  </r>
  <r>
    <d v="2023-12-13T00:00:00"/>
    <s v="Mission Budget for 1 day"/>
    <s v="Advance"/>
    <s v="Investigations"/>
    <n v="57000"/>
    <m/>
    <n v="2232526"/>
    <x v="3"/>
  </r>
  <r>
    <d v="2023-12-13T00:00:00"/>
    <s v="Mission Budget for 1 day"/>
    <s v="Advance"/>
    <s v="Management"/>
    <n v="70000"/>
    <m/>
    <n v="2162526"/>
    <x v="4"/>
  </r>
  <r>
    <d v="2023-12-13T00:00:00"/>
    <s v="Reimbursement to the project"/>
    <s v="Advance"/>
    <s v="Investigations"/>
    <m/>
    <n v="1000"/>
    <n v="2163526"/>
    <x v="3"/>
  </r>
  <r>
    <d v="2023-12-14T00:00:00"/>
    <s v="Mission Budget for 1 day"/>
    <s v="Advance"/>
    <s v="Investigations"/>
    <n v="58000"/>
    <m/>
    <n v="2105526"/>
    <x v="3"/>
  </r>
  <r>
    <d v="2023-12-14T00:00:00"/>
    <s v="Mission Budget for 1 day"/>
    <s v="Advance"/>
    <s v="Management"/>
    <n v="14000"/>
    <m/>
    <n v="2091526"/>
    <x v="4"/>
  </r>
  <r>
    <d v="2023-12-14T00:00:00"/>
    <s v="Reimbursement to the project"/>
    <s v="Advance"/>
    <s v="Legal"/>
    <m/>
    <n v="2000"/>
    <n v="2093526"/>
    <x v="6"/>
  </r>
  <r>
    <d v="2023-12-14T00:00:00"/>
    <s v="Reimbursement to the project"/>
    <s v="Advance"/>
    <s v="Investigations"/>
    <m/>
    <n v="1000"/>
    <n v="2094526"/>
    <x v="3"/>
  </r>
  <r>
    <d v="2023-12-15T00:00:00"/>
    <s v="Mission Budget for 1 day"/>
    <s v="Advance"/>
    <s v="Legal"/>
    <n v="28000"/>
    <m/>
    <n v="2066526"/>
    <x v="7"/>
  </r>
  <r>
    <d v="2023-12-15T00:00:00"/>
    <s v="Mission Budget for 1 day"/>
    <s v="Advance"/>
    <s v="Investigations"/>
    <n v="50000"/>
    <m/>
    <n v="2016526"/>
    <x v="3"/>
  </r>
  <r>
    <d v="2023-12-15T00:00:00"/>
    <s v="Mission Budget for 1 day"/>
    <s v="Advance"/>
    <s v="Legal"/>
    <n v="30000"/>
    <m/>
    <n v="1986526"/>
    <x v="6"/>
  </r>
  <r>
    <d v="2023-12-15T00:00:00"/>
    <s v="Reimbursement to the project"/>
    <s v="Advance"/>
    <s v="Investigations"/>
    <m/>
    <n v="1000"/>
    <n v="1987526"/>
    <x v="3"/>
  </r>
  <r>
    <d v="2023-12-16T00:00:00"/>
    <s v="Mission Budget for 1 day"/>
    <s v="Advance"/>
    <s v="Management"/>
    <n v="55000"/>
    <m/>
    <n v="1932526"/>
    <x v="4"/>
  </r>
  <r>
    <d v="2023-12-16T00:00:00"/>
    <s v="Mission Budget for 1 day"/>
    <s v="Advance"/>
    <s v="Legal"/>
    <n v="35000"/>
    <m/>
    <n v="1897526"/>
    <x v="6"/>
  </r>
  <r>
    <d v="2023-12-16T00:00:00"/>
    <s v="Mission Budget for 1 day"/>
    <s v="Advance"/>
    <s v="Investigations"/>
    <n v="20000"/>
    <m/>
    <n v="1877526"/>
    <x v="3"/>
  </r>
  <r>
    <d v="2023-12-18T00:00:00"/>
    <s v="Mission Budget for 1 day"/>
    <s v="Advance"/>
    <s v="Investigations"/>
    <n v="46000"/>
    <m/>
    <n v="1831526"/>
    <x v="2"/>
  </r>
  <r>
    <d v="2023-12-18T00:00:00"/>
    <s v="Mission Budget for 1 day"/>
    <s v="Advance"/>
    <s v="Investigations"/>
    <n v="59000"/>
    <m/>
    <n v="1772526"/>
    <x v="3"/>
  </r>
  <r>
    <d v="2023-12-18T00:00:00"/>
    <s v="Mission Budget for 1 day"/>
    <s v="Advance"/>
    <s v="Management"/>
    <n v="47000"/>
    <m/>
    <n v="1725526"/>
    <x v="4"/>
  </r>
  <r>
    <d v="2023-12-18T00:00:00"/>
    <s v="Mission Budget for 1 day"/>
    <s v="Advance"/>
    <s v="Management"/>
    <n v="260000"/>
    <m/>
    <n v="1465526"/>
    <x v="5"/>
  </r>
  <r>
    <d v="2023-12-18T00:00:00"/>
    <s v="Reimbursement to Lydia"/>
    <s v="Advance"/>
    <s v="Management"/>
    <n v="7000"/>
    <m/>
    <n v="1458526"/>
    <x v="4"/>
  </r>
  <r>
    <d v="2023-12-19T00:00:00"/>
    <s v="Mission Budget for 1 day"/>
    <s v="Advance"/>
    <s v="Legal"/>
    <n v="30000"/>
    <m/>
    <n v="1428526"/>
    <x v="6"/>
  </r>
  <r>
    <d v="2023-12-19T00:00:00"/>
    <s v="Mission Budget for 1 day"/>
    <s v="Advance"/>
    <s v="Investigations"/>
    <n v="53000"/>
    <m/>
    <n v="1375526"/>
    <x v="3"/>
  </r>
  <r>
    <d v="2023-12-19T00:00:00"/>
    <s v="Mission Budget for 1 day"/>
    <s v="Advance"/>
    <s v="Legal"/>
    <n v="29000"/>
    <m/>
    <n v="1346526"/>
    <x v="7"/>
  </r>
  <r>
    <d v="2023-12-19T00:00:00"/>
    <s v="Reimbursement to i03"/>
    <s v="Advance"/>
    <s v="Investigations"/>
    <n v="1000"/>
    <m/>
    <n v="1345526"/>
    <x v="3"/>
  </r>
  <r>
    <d v="2023-12-19T00:00:00"/>
    <s v="Reimbursement to Lydia"/>
    <s v="Advance"/>
    <s v="Management"/>
    <n v="22000"/>
    <m/>
    <n v="1323526"/>
    <x v="4"/>
  </r>
  <r>
    <d v="2023-12-20T00:00:00"/>
    <s v="Mission Budget for 1 day"/>
    <s v="Advance"/>
    <s v="Management"/>
    <n v="28000"/>
    <m/>
    <n v="1295526"/>
    <x v="4"/>
  </r>
  <r>
    <d v="2023-12-20T00:00:00"/>
    <s v="Mission Budget for 1 day"/>
    <s v="Advance"/>
    <s v="Investigations"/>
    <n v="58000"/>
    <m/>
    <n v="1237526"/>
    <x v="2"/>
  </r>
  <r>
    <d v="2023-12-20T00:00:00"/>
    <s v="Mission Budget for 1 day"/>
    <s v="Advance"/>
    <s v="Legal"/>
    <n v="60000"/>
    <m/>
    <n v="1177526"/>
    <x v="6"/>
  </r>
  <r>
    <d v="2023-12-20T00:00:00"/>
    <s v="Mission Budget for 1 day"/>
    <s v="Advance"/>
    <s v="Legal"/>
    <n v="35000"/>
    <m/>
    <n v="1142526"/>
    <x v="7"/>
  </r>
  <r>
    <d v="2023-12-20T00:00:00"/>
    <s v="Mission Budget for 1 day"/>
    <s v="Advance"/>
    <s v="Investigations"/>
    <n v="49000"/>
    <m/>
    <n v="1093526"/>
    <x v="3"/>
  </r>
  <r>
    <d v="2023-12-20T00:00:00"/>
    <s v="Reimbursement to the project"/>
    <s v="Advance"/>
    <s v="Investigations"/>
    <m/>
    <n v="1000"/>
    <n v="1094526"/>
    <x v="3"/>
  </r>
  <r>
    <d v="2023-12-20T00:00:00"/>
    <s v="Reimbursement to the project"/>
    <s v="Advance"/>
    <s v="Legal"/>
    <m/>
    <n v="1000"/>
    <n v="1095526"/>
    <x v="7"/>
  </r>
  <r>
    <d v="2023-12-20T00:00:00"/>
    <s v="Reimbursement to Grace"/>
    <s v="Advance"/>
    <s v="Legal"/>
    <n v="45000"/>
    <m/>
    <n v="1050526"/>
    <x v="6"/>
  </r>
  <r>
    <d v="2023-12-21T00:00:00"/>
    <s v="Mission Budget for 1 day"/>
    <s v="Advance"/>
    <s v="Legal"/>
    <n v="80000"/>
    <m/>
    <n v="970526"/>
    <x v="6"/>
  </r>
  <r>
    <d v="2023-12-21T00:00:00"/>
    <s v="Mission Budget for 1 day"/>
    <s v="Advance"/>
    <s v="Management"/>
    <n v="90000"/>
    <m/>
    <n v="880526"/>
    <x v="4"/>
  </r>
  <r>
    <d v="2023-12-21T00:00:00"/>
    <s v="Mission Budget for 1 day"/>
    <s v="Advance"/>
    <s v="Legal"/>
    <n v="40000"/>
    <m/>
    <n v="840526"/>
    <x v="7"/>
  </r>
  <r>
    <d v="2023-12-21T00:00:00"/>
    <s v="Mission Budget for 1 day"/>
    <s v="Advance"/>
    <s v="Investigations"/>
    <n v="83000"/>
    <m/>
    <n v="757526"/>
    <x v="2"/>
  </r>
  <r>
    <d v="2023-12-21T00:00:00"/>
    <s v="Mission Budget for 1 day"/>
    <s v="Advance"/>
    <s v="Investigations"/>
    <n v="73000"/>
    <m/>
    <n v="684526"/>
    <x v="3"/>
  </r>
  <r>
    <d v="2023-12-21T00:00:00"/>
    <s v="Reimbursement to Deborah"/>
    <s v="Advance"/>
    <s v="Legal"/>
    <n v="5000"/>
    <m/>
    <n v="679526"/>
    <x v="7"/>
  </r>
  <r>
    <d v="2023-12-21T00:00:00"/>
    <s v="Reimbursement to the project"/>
    <s v="Advance"/>
    <s v="Investigations"/>
    <m/>
    <n v="1000"/>
    <n v="680526"/>
    <x v="3"/>
  </r>
  <r>
    <d v="2023-12-21T00:00:00"/>
    <s v="Reimbursement to Deborah"/>
    <s v="Advance"/>
    <s v="Legal"/>
    <n v="10000"/>
    <m/>
    <n v="670526"/>
    <x v="7"/>
  </r>
  <r>
    <d v="2023-12-21T00:00:00"/>
    <s v="Reimbursement to Grace"/>
    <s v="Advance"/>
    <s v="Legal"/>
    <n v="14000"/>
    <m/>
    <n v="656526"/>
    <x v="6"/>
  </r>
  <r>
    <d v="2023-12-21T00:00:00"/>
    <s v="Reimbursement to the project"/>
    <s v="Advance"/>
    <s v="Investigations"/>
    <m/>
    <n v="2000"/>
    <n v="658526"/>
    <x v="2"/>
  </r>
  <r>
    <d v="2023-12-21T00:00:00"/>
    <s v="Reimbursement to Lydia"/>
    <s v="Advance"/>
    <s v="Management"/>
    <n v="6000"/>
    <m/>
    <n v="652526"/>
    <x v="4"/>
  </r>
  <r>
    <d v="2023-12-23T00:00:00"/>
    <s v="Mission Budget for 1 day"/>
    <s v="Advance"/>
    <s v="Management"/>
    <n v="50000"/>
    <m/>
    <n v="602526"/>
    <x v="4"/>
  </r>
  <r>
    <d v="2023-12-23T00:00:00"/>
    <s v="Mission Budget for 1 day"/>
    <s v="Advance"/>
    <s v="Investigations"/>
    <n v="57000"/>
    <m/>
    <n v="545526"/>
    <x v="3"/>
  </r>
</pivotCacheRecords>
</file>

<file path=xl/pivotCache/pivotCacheRecords2.xml><?xml version="1.0" encoding="utf-8"?>
<pivotCacheRecords xmlns="http://schemas.openxmlformats.org/spreadsheetml/2006/main" xmlns:r="http://schemas.openxmlformats.org/officeDocument/2006/relationships" count="291">
  <r>
    <d v="2023-12-01T00:00:00"/>
    <s v="Local Transport"/>
    <x v="0"/>
    <x v="0"/>
    <n v="12000"/>
    <n v="3746"/>
    <n v="3.2034169781099839"/>
    <x v="0"/>
  </r>
  <r>
    <d v="2023-12-01T00:00:00"/>
    <s v="Local Transport"/>
    <x v="0"/>
    <x v="0"/>
    <n v="11000"/>
    <n v="3746"/>
    <n v="2.9364655632674852"/>
    <x v="0"/>
  </r>
  <r>
    <d v="2023-12-02T00:00:00"/>
    <s v="Local Transport"/>
    <x v="0"/>
    <x v="0"/>
    <n v="12000"/>
    <n v="3746"/>
    <n v="3.2034169781099839"/>
    <x v="0"/>
  </r>
  <r>
    <d v="2023-12-02T00:00:00"/>
    <s v="Local Transport"/>
    <x v="0"/>
    <x v="0"/>
    <n v="11000"/>
    <n v="3746"/>
    <n v="2.9364655632674852"/>
    <x v="0"/>
  </r>
  <r>
    <d v="2023-12-02T00:00:00"/>
    <s v="Local Transport"/>
    <x v="0"/>
    <x v="1"/>
    <n v="8000"/>
    <n v="3746"/>
    <n v="2.1356113187399894"/>
    <x v="1"/>
  </r>
  <r>
    <d v="2023-12-02T00:00:00"/>
    <s v="Local Transport"/>
    <x v="0"/>
    <x v="1"/>
    <n v="9000"/>
    <n v="3746"/>
    <n v="2.4025627335824882"/>
    <x v="1"/>
  </r>
  <r>
    <d v="2023-12-02T00:00:00"/>
    <s v="Local Transport"/>
    <x v="0"/>
    <x v="1"/>
    <n v="10000"/>
    <n v="3746"/>
    <n v="2.6695141484249865"/>
    <x v="2"/>
  </r>
  <r>
    <d v="2023-12-02T00:00:00"/>
    <s v="Local Transport"/>
    <x v="0"/>
    <x v="1"/>
    <n v="10000"/>
    <n v="3746"/>
    <n v="2.6695141484249865"/>
    <x v="2"/>
  </r>
  <r>
    <d v="2023-12-04T00:00:00"/>
    <s v="Local Transport"/>
    <x v="0"/>
    <x v="0"/>
    <n v="12000"/>
    <n v="3746"/>
    <n v="3.2034169781099839"/>
    <x v="0"/>
  </r>
  <r>
    <d v="2023-12-04T00:00:00"/>
    <s v="Local Transport"/>
    <x v="0"/>
    <x v="0"/>
    <n v="11000"/>
    <n v="3746"/>
    <n v="2.9364655632674852"/>
    <x v="0"/>
  </r>
  <r>
    <d v="2023-12-04T00:00:00"/>
    <s v="Local Transport"/>
    <x v="0"/>
    <x v="1"/>
    <n v="10000"/>
    <n v="3746"/>
    <n v="2.6695141484249865"/>
    <x v="2"/>
  </r>
  <r>
    <d v="2023-12-04T00:00:00"/>
    <s v="Local Transport"/>
    <x v="0"/>
    <x v="1"/>
    <n v="10000"/>
    <n v="3746"/>
    <n v="2.6695141484249865"/>
    <x v="2"/>
  </r>
  <r>
    <d v="2023-12-05T00:00:00"/>
    <s v="Local Transport"/>
    <x v="0"/>
    <x v="2"/>
    <n v="3000"/>
    <n v="3746"/>
    <n v="0.80085424452749598"/>
    <x v="3"/>
  </r>
  <r>
    <d v="2023-12-05T00:00:00"/>
    <s v="Local Transport"/>
    <x v="0"/>
    <x v="2"/>
    <n v="3000"/>
    <n v="3746"/>
    <n v="0.80085424452749598"/>
    <x v="3"/>
  </r>
  <r>
    <d v="2023-12-05T00:00:00"/>
    <s v="Local Transport"/>
    <x v="0"/>
    <x v="1"/>
    <n v="10000"/>
    <n v="3746"/>
    <n v="2.6695141484249865"/>
    <x v="2"/>
  </r>
  <r>
    <d v="2023-12-05T00:00:00"/>
    <s v="Local Transport"/>
    <x v="0"/>
    <x v="1"/>
    <n v="9000"/>
    <n v="3746"/>
    <n v="2.4025627335824882"/>
    <x v="2"/>
  </r>
  <r>
    <d v="2023-12-05T00:00:00"/>
    <s v="Local Transport"/>
    <x v="0"/>
    <x v="1"/>
    <n v="11000"/>
    <n v="3746"/>
    <n v="2.9364655632674852"/>
    <x v="2"/>
  </r>
  <r>
    <d v="2023-12-05T00:00:00"/>
    <s v="Local Transport"/>
    <x v="0"/>
    <x v="1"/>
    <n v="8000"/>
    <n v="3746"/>
    <n v="2.1356113187399894"/>
    <x v="2"/>
  </r>
  <r>
    <d v="2023-12-05T00:00:00"/>
    <s v="Local Transport"/>
    <x v="0"/>
    <x v="1"/>
    <n v="8000"/>
    <n v="3746"/>
    <n v="2.1356113187399894"/>
    <x v="2"/>
  </r>
  <r>
    <d v="2023-12-05T00:00:00"/>
    <s v="Local Transport"/>
    <x v="0"/>
    <x v="0"/>
    <n v="12000"/>
    <n v="3746"/>
    <n v="3.2034169781099839"/>
    <x v="0"/>
  </r>
  <r>
    <d v="2023-12-05T00:00:00"/>
    <s v="Local Transport"/>
    <x v="0"/>
    <x v="0"/>
    <n v="11000"/>
    <n v="3746"/>
    <n v="2.9364655632674852"/>
    <x v="0"/>
  </r>
  <r>
    <d v="2023-12-05T00:00:00"/>
    <s v="2kgs of sugar@6500"/>
    <x v="1"/>
    <x v="3"/>
    <n v="13000"/>
    <n v="3476"/>
    <n v="3.7399309551208284"/>
    <x v="3"/>
  </r>
  <r>
    <d v="2023-12-06T00:00:00"/>
    <s v="Local Transport"/>
    <x v="0"/>
    <x v="1"/>
    <n v="10000"/>
    <n v="3746"/>
    <n v="2.6695141484249865"/>
    <x v="2"/>
  </r>
  <r>
    <d v="2023-12-06T00:00:00"/>
    <s v="Local Transport"/>
    <x v="0"/>
    <x v="1"/>
    <n v="8000"/>
    <n v="3746"/>
    <n v="2.1356113187399894"/>
    <x v="2"/>
  </r>
  <r>
    <d v="2023-12-06T00:00:00"/>
    <s v="Local Transport"/>
    <x v="0"/>
    <x v="1"/>
    <n v="8000"/>
    <n v="3746"/>
    <n v="2.1356113187399894"/>
    <x v="2"/>
  </r>
  <r>
    <d v="2023-12-06T00:00:00"/>
    <s v="Local Transport"/>
    <x v="0"/>
    <x v="1"/>
    <n v="8000"/>
    <n v="3746"/>
    <n v="2.1356113187399894"/>
    <x v="2"/>
  </r>
  <r>
    <d v="2023-12-06T00:00:00"/>
    <s v="Local Transport"/>
    <x v="0"/>
    <x v="1"/>
    <n v="10000"/>
    <n v="3746"/>
    <n v="2.6695141484249865"/>
    <x v="2"/>
  </r>
  <r>
    <d v="2023-12-06T00:00:00"/>
    <s v="Local Transport"/>
    <x v="0"/>
    <x v="2"/>
    <n v="4000"/>
    <n v="3746"/>
    <n v="1.0678056593699947"/>
    <x v="3"/>
  </r>
  <r>
    <d v="2023-12-06T00:00:00"/>
    <s v="Local Transport"/>
    <x v="0"/>
    <x v="2"/>
    <n v="6000"/>
    <n v="3746"/>
    <n v="1.601708489054992"/>
    <x v="3"/>
  </r>
  <r>
    <d v="2023-12-06T00:00:00"/>
    <s v="Local Transport"/>
    <x v="0"/>
    <x v="2"/>
    <n v="7000"/>
    <n v="3746"/>
    <n v="1.8686599038974907"/>
    <x v="3"/>
  </r>
  <r>
    <d v="2023-12-06T00:00:00"/>
    <s v="Airtime for Lydia"/>
    <x v="2"/>
    <x v="2"/>
    <n v="40000"/>
    <n v="3746"/>
    <n v="10.678056593699946"/>
    <x v="3"/>
  </r>
  <r>
    <d v="2023-12-06T00:00:00"/>
    <s v="Airtime for Grace"/>
    <x v="2"/>
    <x v="0"/>
    <n v="20000"/>
    <n v="3746"/>
    <n v="5.3390282968499729"/>
    <x v="4"/>
  </r>
  <r>
    <d v="2023-12-06T00:00:00"/>
    <s v="Airtime for Deborah"/>
    <x v="2"/>
    <x v="0"/>
    <n v="20000"/>
    <n v="3746"/>
    <n v="5.3390282968499729"/>
    <x v="5"/>
  </r>
  <r>
    <d v="2023-12-06T00:00:00"/>
    <s v="Airtime for i18"/>
    <x v="2"/>
    <x v="1"/>
    <n v="25000"/>
    <n v="3746"/>
    <n v="6.6737853710624666"/>
    <x v="1"/>
  </r>
  <r>
    <d v="2023-12-06T00:00:00"/>
    <s v="Airtime for i03"/>
    <x v="2"/>
    <x v="1"/>
    <n v="25000"/>
    <n v="3746"/>
    <n v="6.6737853710624666"/>
    <x v="2"/>
  </r>
  <r>
    <d v="2023-12-06T00:00:00"/>
    <s v="Bank Transfer charges"/>
    <x v="3"/>
    <x v="3"/>
    <n v="2000"/>
    <n v="3746"/>
    <n v="0.53390282968499736"/>
    <x v="6"/>
  </r>
  <r>
    <d v="2023-12-06T00:00:00"/>
    <s v="Cash withdraw charges"/>
    <x v="3"/>
    <x v="3"/>
    <n v="20000"/>
    <n v="3746"/>
    <n v="5.3390282968499729"/>
    <x v="7"/>
  </r>
  <r>
    <d v="2023-12-06T00:00:00"/>
    <s v="November Security Services"/>
    <x v="4"/>
    <x v="3"/>
    <n v="1888000"/>
    <n v="3746"/>
    <n v="504.0042712226375"/>
    <x v="7"/>
  </r>
  <r>
    <d v="2023-12-06T00:00:00"/>
    <s v="Bank Charges"/>
    <x v="3"/>
    <x v="3"/>
    <n v="3000"/>
    <n v="3746"/>
    <n v="0.80085424452749598"/>
    <x v="7"/>
  </r>
  <r>
    <d v="2023-12-07T00:00:00"/>
    <s v="Local Transport"/>
    <x v="0"/>
    <x v="1"/>
    <n v="10000"/>
    <n v="3746"/>
    <n v="2.6695141484249865"/>
    <x v="2"/>
  </r>
  <r>
    <d v="2023-12-07T00:00:00"/>
    <s v="Local Transport"/>
    <x v="0"/>
    <x v="1"/>
    <n v="8000"/>
    <n v="3746"/>
    <n v="2.1356113187399894"/>
    <x v="2"/>
  </r>
  <r>
    <d v="2023-12-07T00:00:00"/>
    <s v="Local Transport"/>
    <x v="0"/>
    <x v="1"/>
    <n v="9000"/>
    <n v="3746"/>
    <n v="2.4025627335824882"/>
    <x v="2"/>
  </r>
  <r>
    <d v="2023-12-07T00:00:00"/>
    <s v="Local Transport"/>
    <x v="0"/>
    <x v="1"/>
    <n v="8000"/>
    <n v="3746"/>
    <n v="2.1356113187399894"/>
    <x v="2"/>
  </r>
  <r>
    <d v="2023-12-07T00:00:00"/>
    <s v="Local Transport"/>
    <x v="0"/>
    <x v="1"/>
    <n v="10000"/>
    <n v="3746"/>
    <n v="2.6695141484249865"/>
    <x v="2"/>
  </r>
  <r>
    <d v="2023-12-07T00:00:00"/>
    <s v="Trust Building"/>
    <x v="5"/>
    <x v="1"/>
    <n v="5000"/>
    <n v="3746"/>
    <n v="1.3347570742124932"/>
    <x v="2"/>
  </r>
  <r>
    <d v="2023-12-07T00:00:00"/>
    <s v="Trust Building"/>
    <x v="5"/>
    <x v="1"/>
    <n v="3000"/>
    <n v="3746"/>
    <n v="0.80085424452749598"/>
    <x v="2"/>
  </r>
  <r>
    <d v="2023-12-07T00:00:00"/>
    <s v="Trust Building"/>
    <x v="5"/>
    <x v="1"/>
    <n v="2000"/>
    <n v="3746"/>
    <n v="0.53390282968499736"/>
    <x v="2"/>
  </r>
  <r>
    <d v="2023-12-07T00:00:00"/>
    <s v="Local Transport"/>
    <x v="0"/>
    <x v="2"/>
    <n v="4000"/>
    <n v="3746"/>
    <n v="1.0678056593699947"/>
    <x v="3"/>
  </r>
  <r>
    <d v="2023-12-07T00:00:00"/>
    <s v="Local Transport"/>
    <x v="0"/>
    <x v="2"/>
    <n v="3000"/>
    <n v="3746"/>
    <n v="0.80085424452749598"/>
    <x v="3"/>
  </r>
  <r>
    <d v="2023-12-07T00:00:00"/>
    <s v="Local Transport"/>
    <x v="0"/>
    <x v="2"/>
    <n v="1000"/>
    <n v="3746"/>
    <n v="0.26695141484249868"/>
    <x v="3"/>
  </r>
  <r>
    <d v="2023-12-07T00:00:00"/>
    <s v="4packets of powdered milk@12,000"/>
    <x v="1"/>
    <x v="3"/>
    <n v="48000"/>
    <n v="3746"/>
    <n v="12.813667912439936"/>
    <x v="3"/>
  </r>
  <r>
    <d v="2023-12-07T00:00:00"/>
    <s v="1tin of cloves@14,500"/>
    <x v="1"/>
    <x v="3"/>
    <n v="14500"/>
    <n v="3746"/>
    <n v="3.8707955152162308"/>
    <x v="3"/>
  </r>
  <r>
    <d v="2023-12-07T00:00:00"/>
    <s v="1tin of cloves@14,500"/>
    <x v="1"/>
    <x v="3"/>
    <n v="14500"/>
    <n v="3746"/>
    <n v="3.8707955152162308"/>
    <x v="3"/>
  </r>
  <r>
    <d v="2023-12-07T00:00:00"/>
    <s v="1tin of cloves@7300"/>
    <x v="1"/>
    <x v="3"/>
    <n v="7300"/>
    <n v="3746"/>
    <n v="1.9487453283502403"/>
    <x v="3"/>
  </r>
  <r>
    <d v="2023-12-07T00:00:00"/>
    <s v="2kgs of sugar@6400"/>
    <x v="1"/>
    <x v="3"/>
    <n v="12800"/>
    <n v="3746"/>
    <n v="3.4169781099839831"/>
    <x v="3"/>
  </r>
  <r>
    <d v="2023-12-07T00:00:00"/>
    <s v="2 boxes of face masks@15000"/>
    <x v="1"/>
    <x v="3"/>
    <n v="30000"/>
    <n v="3746"/>
    <n v="8.0085424452749603"/>
    <x v="3"/>
  </r>
  <r>
    <d v="2023-12-07T00:00:00"/>
    <s v="November garbagge collection(Globe)"/>
    <x v="4"/>
    <x v="3"/>
    <n v="50000"/>
    <n v="3746"/>
    <n v="13.347570742124933"/>
    <x v="3"/>
  </r>
  <r>
    <d v="2023-12-08T00:00:00"/>
    <s v="Local Transport"/>
    <x v="0"/>
    <x v="1"/>
    <n v="10000"/>
    <n v="3746"/>
    <n v="2.6695141484249865"/>
    <x v="2"/>
  </r>
  <r>
    <d v="2023-12-08T00:00:00"/>
    <s v="Local Transport"/>
    <x v="0"/>
    <x v="1"/>
    <n v="9000"/>
    <n v="3746"/>
    <n v="2.4025627335824882"/>
    <x v="2"/>
  </r>
  <r>
    <d v="2023-12-08T00:00:00"/>
    <s v="Local Transport"/>
    <x v="0"/>
    <x v="1"/>
    <n v="7000"/>
    <n v="3746"/>
    <n v="1.8686599038974907"/>
    <x v="2"/>
  </r>
  <r>
    <d v="2023-12-08T00:00:00"/>
    <s v="Local Transport"/>
    <x v="0"/>
    <x v="1"/>
    <n v="12000"/>
    <n v="3746"/>
    <n v="3.2034169781099839"/>
    <x v="2"/>
  </r>
  <r>
    <d v="2023-12-08T00:00:00"/>
    <s v="Local Transport"/>
    <x v="0"/>
    <x v="1"/>
    <n v="9000"/>
    <n v="3746"/>
    <n v="2.4025627335824882"/>
    <x v="2"/>
  </r>
  <r>
    <d v="2023-12-08T00:00:00"/>
    <s v="Trust Building"/>
    <x v="5"/>
    <x v="1"/>
    <n v="6000"/>
    <n v="3746"/>
    <n v="1.601708489054992"/>
    <x v="2"/>
  </r>
  <r>
    <d v="2023-12-08T00:00:00"/>
    <s v="Trust Building"/>
    <x v="5"/>
    <x v="1"/>
    <n v="3000"/>
    <n v="3746"/>
    <n v="0.80085424452749598"/>
    <x v="2"/>
  </r>
  <r>
    <d v="2023-12-08T00:00:00"/>
    <s v="Trust Building"/>
    <x v="5"/>
    <x v="1"/>
    <n v="1000"/>
    <n v="3746"/>
    <n v="0.26695141484249868"/>
    <x v="2"/>
  </r>
  <r>
    <d v="2023-12-08T00:00:00"/>
    <s v="Local Transport"/>
    <x v="0"/>
    <x v="0"/>
    <n v="15000"/>
    <n v="3746"/>
    <n v="4.0042712226374801"/>
    <x v="4"/>
  </r>
  <r>
    <d v="2023-12-08T00:00:00"/>
    <s v="Local Transport"/>
    <x v="0"/>
    <x v="0"/>
    <n v="5000"/>
    <n v="3746"/>
    <n v="1.3347570742124932"/>
    <x v="4"/>
  </r>
  <r>
    <d v="2023-12-08T00:00:00"/>
    <s v="Local Transport"/>
    <x v="0"/>
    <x v="0"/>
    <n v="5000"/>
    <n v="3746"/>
    <n v="1.3347570742124932"/>
    <x v="4"/>
  </r>
  <r>
    <d v="2023-12-08T00:00:00"/>
    <s v="Local Transport"/>
    <x v="0"/>
    <x v="0"/>
    <n v="8000"/>
    <n v="3746"/>
    <n v="2.1356113187399894"/>
    <x v="4"/>
  </r>
  <r>
    <d v="2023-12-08T00:00:00"/>
    <s v="Local Transport"/>
    <x v="0"/>
    <x v="0"/>
    <n v="3000"/>
    <n v="3746"/>
    <n v="0.80085424452749598"/>
    <x v="4"/>
  </r>
  <r>
    <d v="2023-12-08T00:00:00"/>
    <s v="Local Transport"/>
    <x v="0"/>
    <x v="0"/>
    <n v="5000"/>
    <n v="3746"/>
    <n v="1.3347570742124932"/>
    <x v="4"/>
  </r>
  <r>
    <d v="2023-12-08T00:00:00"/>
    <s v="Local Transport"/>
    <x v="0"/>
    <x v="0"/>
    <n v="19000"/>
    <n v="3746"/>
    <n v="5.0720768820074742"/>
    <x v="4"/>
  </r>
  <r>
    <d v="2023-12-09T00:00:00"/>
    <s v="2kgs of sugar@6500"/>
    <x v="1"/>
    <x v="3"/>
    <n v="13000"/>
    <n v="3746"/>
    <n v="3.4703683929524827"/>
    <x v="3"/>
  </r>
  <r>
    <d v="2023-12-11T00:00:00"/>
    <s v="Local Transport"/>
    <x v="0"/>
    <x v="1"/>
    <n v="11000"/>
    <n v="3746"/>
    <n v="2.9364655632674852"/>
    <x v="2"/>
  </r>
  <r>
    <d v="2023-12-11T00:00:00"/>
    <s v="Local Transport"/>
    <x v="0"/>
    <x v="1"/>
    <n v="9000"/>
    <n v="3746"/>
    <n v="2.4025627335824882"/>
    <x v="2"/>
  </r>
  <r>
    <d v="2023-12-11T00:00:00"/>
    <s v="Local Transport"/>
    <x v="0"/>
    <x v="1"/>
    <n v="8000"/>
    <n v="3746"/>
    <n v="2.1356113187399894"/>
    <x v="2"/>
  </r>
  <r>
    <d v="2023-12-11T00:00:00"/>
    <s v="Local Transport"/>
    <x v="0"/>
    <x v="1"/>
    <n v="10000"/>
    <n v="3746"/>
    <n v="2.6695141484249865"/>
    <x v="2"/>
  </r>
  <r>
    <d v="2023-12-11T00:00:00"/>
    <s v="Local Transport"/>
    <x v="0"/>
    <x v="1"/>
    <n v="10000"/>
    <n v="3746"/>
    <n v="2.6695141484249865"/>
    <x v="2"/>
  </r>
  <r>
    <d v="2023-12-11T00:00:00"/>
    <s v="Trust Building"/>
    <x v="5"/>
    <x v="1"/>
    <n v="4500"/>
    <n v="3746"/>
    <n v="1.2012813667912441"/>
    <x v="2"/>
  </r>
  <r>
    <d v="2023-12-11T00:00:00"/>
    <s v="Trust Building"/>
    <x v="5"/>
    <x v="1"/>
    <n v="500"/>
    <n v="3746"/>
    <n v="0.13347570742124934"/>
    <x v="2"/>
  </r>
  <r>
    <d v="2023-12-11T00:00:00"/>
    <s v="Trust Building"/>
    <x v="5"/>
    <x v="1"/>
    <n v="3000"/>
    <n v="3746"/>
    <n v="0.80085424452749598"/>
    <x v="2"/>
  </r>
  <r>
    <d v="2023-12-11T00:00:00"/>
    <s v="Trust Building"/>
    <x v="5"/>
    <x v="1"/>
    <n v="2000"/>
    <n v="3746"/>
    <n v="0.53390282968499736"/>
    <x v="2"/>
  </r>
  <r>
    <d v="2023-12-11T00:00:00"/>
    <s v="Airtime for Lydia"/>
    <x v="2"/>
    <x v="2"/>
    <n v="40000"/>
    <n v="3746"/>
    <n v="10.678056593699946"/>
    <x v="3"/>
  </r>
  <r>
    <d v="2023-12-11T00:00:00"/>
    <s v="Airtime for Grace"/>
    <x v="2"/>
    <x v="0"/>
    <n v="20000"/>
    <n v="3746"/>
    <n v="5.3390282968499729"/>
    <x v="4"/>
  </r>
  <r>
    <d v="2023-12-11T00:00:00"/>
    <s v="Airtime for Deborah"/>
    <x v="2"/>
    <x v="0"/>
    <n v="20000"/>
    <n v="3746"/>
    <n v="5.3390282968499729"/>
    <x v="5"/>
  </r>
  <r>
    <d v="2023-12-11T00:00:00"/>
    <s v="Airtime for i18"/>
    <x v="2"/>
    <x v="1"/>
    <n v="25000"/>
    <n v="3746"/>
    <n v="6.6737853710624666"/>
    <x v="1"/>
  </r>
  <r>
    <d v="2023-12-11T00:00:00"/>
    <s v="Airtime for i03"/>
    <x v="2"/>
    <x v="1"/>
    <n v="25000"/>
    <n v="3746"/>
    <n v="6.6737853710624666"/>
    <x v="2"/>
  </r>
  <r>
    <d v="2023-12-11T00:00:00"/>
    <s v="Local Transport"/>
    <x v="0"/>
    <x v="0"/>
    <n v="13000"/>
    <n v="3746"/>
    <n v="3.4703683929524827"/>
    <x v="4"/>
  </r>
  <r>
    <d v="2023-12-11T00:00:00"/>
    <s v="Local Transport"/>
    <x v="0"/>
    <x v="0"/>
    <n v="4000"/>
    <n v="3746"/>
    <n v="1.0678056593699947"/>
    <x v="4"/>
  </r>
  <r>
    <d v="2023-12-11T00:00:00"/>
    <s v="Local Transport"/>
    <x v="0"/>
    <x v="0"/>
    <n v="5000"/>
    <n v="3746"/>
    <n v="1.3347570742124932"/>
    <x v="4"/>
  </r>
  <r>
    <d v="2023-12-11T00:00:00"/>
    <s v="Local Transport"/>
    <x v="0"/>
    <x v="0"/>
    <n v="5000"/>
    <n v="3746"/>
    <n v="1.3347570742124932"/>
    <x v="4"/>
  </r>
  <r>
    <d v="2023-12-11T00:00:00"/>
    <s v="Local Transport"/>
    <x v="0"/>
    <x v="0"/>
    <n v="9000"/>
    <n v="3746"/>
    <n v="2.4025627335824882"/>
    <x v="4"/>
  </r>
  <r>
    <d v="2023-12-11T00:00:00"/>
    <s v="Local Transport"/>
    <x v="0"/>
    <x v="0"/>
    <n v="5000"/>
    <n v="3746"/>
    <n v="1.3347570742124932"/>
    <x v="4"/>
  </r>
  <r>
    <d v="2023-12-11T00:00:00"/>
    <s v="Local Transport"/>
    <x v="0"/>
    <x v="0"/>
    <n v="4000"/>
    <n v="3746"/>
    <n v="1.0678056593699947"/>
    <x v="4"/>
  </r>
  <r>
    <d v="2023-12-11T00:00:00"/>
    <s v="Local Transport"/>
    <x v="0"/>
    <x v="0"/>
    <n v="5000"/>
    <n v="3746"/>
    <n v="1.3347570742124932"/>
    <x v="4"/>
  </r>
  <r>
    <d v="2023-12-11T00:00:00"/>
    <s v="Local Transport"/>
    <x v="0"/>
    <x v="0"/>
    <n v="13000"/>
    <n v="3746"/>
    <n v="3.4703683929524827"/>
    <x v="4"/>
  </r>
  <r>
    <d v="2023-12-12T00:00:00"/>
    <s v="Local Transport"/>
    <x v="0"/>
    <x v="1"/>
    <n v="12000"/>
    <n v="3746"/>
    <n v="3.2034169781099839"/>
    <x v="2"/>
  </r>
  <r>
    <d v="2023-12-12T00:00:00"/>
    <s v="Local Transport"/>
    <x v="0"/>
    <x v="1"/>
    <n v="8000"/>
    <n v="3746"/>
    <n v="2.1356113187399894"/>
    <x v="2"/>
  </r>
  <r>
    <d v="2023-12-12T00:00:00"/>
    <s v="Local Transport"/>
    <x v="0"/>
    <x v="1"/>
    <n v="8000"/>
    <n v="3746"/>
    <n v="2.1356113187399894"/>
    <x v="2"/>
  </r>
  <r>
    <d v="2023-12-12T00:00:00"/>
    <s v="Local Transport"/>
    <x v="0"/>
    <x v="1"/>
    <n v="9000"/>
    <n v="3746"/>
    <n v="2.4025627335824882"/>
    <x v="2"/>
  </r>
  <r>
    <d v="2023-12-12T00:00:00"/>
    <s v="Local Transport"/>
    <x v="0"/>
    <x v="1"/>
    <n v="9000"/>
    <n v="3746"/>
    <n v="2.4025627335824882"/>
    <x v="2"/>
  </r>
  <r>
    <d v="2023-12-12T00:00:00"/>
    <s v="Trust Building"/>
    <x v="5"/>
    <x v="1"/>
    <n v="6000"/>
    <n v="3746"/>
    <n v="1.601708489054992"/>
    <x v="2"/>
  </r>
  <r>
    <d v="2023-12-12T00:00:00"/>
    <s v="Trust Building"/>
    <x v="5"/>
    <x v="1"/>
    <n v="2000"/>
    <n v="3746"/>
    <n v="0.53390282968499736"/>
    <x v="2"/>
  </r>
  <r>
    <d v="2023-12-12T00:00:00"/>
    <s v="Trust Building"/>
    <x v="5"/>
    <x v="1"/>
    <n v="2000"/>
    <n v="3746"/>
    <n v="0.53390282968499736"/>
    <x v="2"/>
  </r>
  <r>
    <d v="2023-12-13T00:00:00"/>
    <s v="December internet subscription"/>
    <x v="6"/>
    <x v="3"/>
    <n v="319000"/>
    <n v="3746"/>
    <n v="85.157501334757072"/>
    <x v="3"/>
  </r>
  <r>
    <d v="2023-12-13T00:00:00"/>
    <s v="Local Transport"/>
    <x v="0"/>
    <x v="0"/>
    <n v="8000"/>
    <n v="3746"/>
    <n v="2.1356113187399894"/>
    <x v="4"/>
  </r>
  <r>
    <d v="2023-12-13T00:00:00"/>
    <s v="Local Transport"/>
    <x v="0"/>
    <x v="0"/>
    <n v="5000"/>
    <n v="3746"/>
    <n v="1.3347570742124932"/>
    <x v="4"/>
  </r>
  <r>
    <d v="2023-12-13T00:00:00"/>
    <s v="Local Transport"/>
    <x v="0"/>
    <x v="0"/>
    <n v="6000"/>
    <n v="3746"/>
    <n v="1.601708489054992"/>
    <x v="4"/>
  </r>
  <r>
    <d v="2023-12-13T00:00:00"/>
    <s v="Local Transport"/>
    <x v="0"/>
    <x v="0"/>
    <n v="6000"/>
    <n v="3746"/>
    <n v="1.601708489054992"/>
    <x v="4"/>
  </r>
  <r>
    <d v="2023-12-13T00:00:00"/>
    <s v="Local Transport"/>
    <x v="0"/>
    <x v="0"/>
    <n v="17000"/>
    <n v="3746"/>
    <n v="4.5381740523224776"/>
    <x v="4"/>
  </r>
  <r>
    <d v="2023-12-13T00:00:00"/>
    <s v="Local Transport"/>
    <x v="0"/>
    <x v="0"/>
    <n v="6000"/>
    <n v="3746"/>
    <n v="1.601708489054992"/>
    <x v="4"/>
  </r>
  <r>
    <d v="2023-12-13T00:00:00"/>
    <s v="Local Transport"/>
    <x v="0"/>
    <x v="0"/>
    <n v="8000"/>
    <n v="3746"/>
    <n v="2.1356113187399894"/>
    <x v="4"/>
  </r>
  <r>
    <d v="2023-12-13T00:00:00"/>
    <s v="Local Transport"/>
    <x v="0"/>
    <x v="0"/>
    <n v="12000"/>
    <n v="3746"/>
    <n v="3.2034169781099839"/>
    <x v="4"/>
  </r>
  <r>
    <d v="2023-12-13T00:00:00"/>
    <s v="Local Transport"/>
    <x v="0"/>
    <x v="1"/>
    <n v="11000"/>
    <n v="3746"/>
    <n v="2.9364655632674852"/>
    <x v="2"/>
  </r>
  <r>
    <d v="2023-12-13T00:00:00"/>
    <s v="Local Transport"/>
    <x v="0"/>
    <x v="1"/>
    <n v="9000"/>
    <n v="3746"/>
    <n v="2.4025627335824882"/>
    <x v="2"/>
  </r>
  <r>
    <d v="2023-12-13T00:00:00"/>
    <s v="Local Transport"/>
    <x v="0"/>
    <x v="1"/>
    <n v="8000"/>
    <n v="3746"/>
    <n v="2.1356113187399894"/>
    <x v="2"/>
  </r>
  <r>
    <d v="2023-12-13T00:00:00"/>
    <s v="Local Transport"/>
    <x v="0"/>
    <x v="1"/>
    <n v="10000"/>
    <n v="3746"/>
    <n v="2.6695141484249865"/>
    <x v="2"/>
  </r>
  <r>
    <d v="2023-12-13T00:00:00"/>
    <s v="Local Transport"/>
    <x v="0"/>
    <x v="1"/>
    <n v="8000"/>
    <n v="3746"/>
    <n v="2.1356113187399894"/>
    <x v="2"/>
  </r>
  <r>
    <d v="2023-12-13T00:00:00"/>
    <s v="Trust Building"/>
    <x v="5"/>
    <x v="1"/>
    <n v="5000"/>
    <n v="3746"/>
    <n v="1.3347570742124932"/>
    <x v="2"/>
  </r>
  <r>
    <d v="2023-12-13T00:00:00"/>
    <s v="Trust Building"/>
    <x v="5"/>
    <x v="1"/>
    <n v="2000"/>
    <n v="3746"/>
    <n v="0.53390282968499736"/>
    <x v="2"/>
  </r>
  <r>
    <d v="2023-12-13T00:00:00"/>
    <s v="Trust Building"/>
    <x v="5"/>
    <x v="1"/>
    <n v="1000"/>
    <n v="3746"/>
    <n v="0.26695141484249868"/>
    <x v="2"/>
  </r>
  <r>
    <d v="2023-12-13T00:00:00"/>
    <s v="Trust Building"/>
    <x v="5"/>
    <x v="1"/>
    <n v="2000"/>
    <n v="3746"/>
    <n v="0.53390282968499736"/>
    <x v="2"/>
  </r>
  <r>
    <d v="2023-12-13T00:00:00"/>
    <s v="Replacement of office door lock"/>
    <x v="4"/>
    <x v="3"/>
    <n v="25000"/>
    <n v="3746"/>
    <n v="6.6737853710624666"/>
    <x v="3"/>
  </r>
  <r>
    <d v="2023-12-13T00:00:00"/>
    <s v="Local Transport"/>
    <x v="0"/>
    <x v="2"/>
    <n v="10000"/>
    <n v="3746"/>
    <n v="2.6695141484249865"/>
    <x v="3"/>
  </r>
  <r>
    <d v="2023-12-13T00:00:00"/>
    <s v="Labour for fixing office door"/>
    <x v="4"/>
    <x v="3"/>
    <n v="35000"/>
    <n v="3746"/>
    <n v="9.343299519487454"/>
    <x v="3"/>
  </r>
  <r>
    <d v="2023-12-14T00:00:00"/>
    <s v="Local Transport"/>
    <x v="0"/>
    <x v="1"/>
    <n v="10000"/>
    <n v="3746"/>
    <n v="2.6695141484249865"/>
    <x v="2"/>
  </r>
  <r>
    <d v="2023-12-14T00:00:00"/>
    <s v="Local Transport"/>
    <x v="0"/>
    <x v="1"/>
    <n v="8000"/>
    <n v="3746"/>
    <n v="2.1356113187399894"/>
    <x v="2"/>
  </r>
  <r>
    <d v="2023-12-14T00:00:00"/>
    <s v="Local Transport"/>
    <x v="0"/>
    <x v="1"/>
    <n v="9000"/>
    <n v="3746"/>
    <n v="2.4025627335824882"/>
    <x v="2"/>
  </r>
  <r>
    <d v="2023-12-14T00:00:00"/>
    <s v="Local Transport"/>
    <x v="0"/>
    <x v="1"/>
    <n v="9000"/>
    <n v="3746"/>
    <n v="2.4025627335824882"/>
    <x v="2"/>
  </r>
  <r>
    <d v="2023-12-14T00:00:00"/>
    <s v="Local Transport"/>
    <x v="0"/>
    <x v="1"/>
    <n v="11000"/>
    <n v="3746"/>
    <n v="2.9364655632674852"/>
    <x v="2"/>
  </r>
  <r>
    <d v="2023-12-14T00:00:00"/>
    <s v="Trust Building"/>
    <x v="5"/>
    <x v="1"/>
    <n v="6000"/>
    <n v="3746"/>
    <n v="1.601708489054992"/>
    <x v="2"/>
  </r>
  <r>
    <d v="2023-12-14T00:00:00"/>
    <s v="Trust Building"/>
    <x v="5"/>
    <x v="1"/>
    <n v="2000"/>
    <n v="3746"/>
    <n v="0.53390282968499736"/>
    <x v="2"/>
  </r>
  <r>
    <d v="2023-12-14T00:00:00"/>
    <s v="Trust Building"/>
    <x v="5"/>
    <x v="1"/>
    <n v="2000"/>
    <n v="3746"/>
    <n v="0.53390282968499736"/>
    <x v="2"/>
  </r>
  <r>
    <d v="2023-12-14T00:00:00"/>
    <s v="Local Transport"/>
    <x v="0"/>
    <x v="2"/>
    <n v="7000"/>
    <n v="3746"/>
    <n v="1.8686599038974907"/>
    <x v="3"/>
  </r>
  <r>
    <d v="2023-12-14T00:00:00"/>
    <s v="Local Transport"/>
    <x v="0"/>
    <x v="2"/>
    <n v="7000"/>
    <n v="3746"/>
    <n v="1.8686599038974907"/>
    <x v="3"/>
  </r>
  <r>
    <d v="2023-12-14T00:00:00"/>
    <s v="Lydia's Dec salary:chq 314"/>
    <x v="7"/>
    <x v="2"/>
    <n v="3348000"/>
    <n v="3746"/>
    <n v="893.75333689268552"/>
    <x v="7"/>
  </r>
  <r>
    <d v="2023-12-14T00:00:00"/>
    <s v="Bank Charges"/>
    <x v="3"/>
    <x v="3"/>
    <n v="3000"/>
    <n v="3746"/>
    <n v="0.80085424452749598"/>
    <x v="7"/>
  </r>
  <r>
    <d v="2023-12-14T00:00:00"/>
    <s v="November NSSF (Lydia) subscription"/>
    <x v="7"/>
    <x v="2"/>
    <n v="750000"/>
    <n v="3746"/>
    <n v="200.213561131874"/>
    <x v="7"/>
  </r>
  <r>
    <d v="2023-12-14T00:00:00"/>
    <s v="November NSSF (Grace) subscription"/>
    <x v="7"/>
    <x v="0"/>
    <n v="323543"/>
    <n v="3746"/>
    <n v="86.370261612386543"/>
    <x v="7"/>
  </r>
  <r>
    <d v="2023-12-14T00:00:00"/>
    <s v="November PAYE (Lydia)"/>
    <x v="7"/>
    <x v="2"/>
    <n v="1402000"/>
    <n v="3746"/>
    <n v="374.26588360918311"/>
    <x v="7"/>
  </r>
  <r>
    <d v="2023-12-14T00:00:00"/>
    <s v="November PAYE(Grace)"/>
    <x v="7"/>
    <x v="0"/>
    <n v="549085"/>
    <n v="3746"/>
    <n v="146.57901761879339"/>
    <x v="7"/>
  </r>
  <r>
    <d v="2023-12-14T00:00:00"/>
    <s v="Bank Charges"/>
    <x v="3"/>
    <x v="3"/>
    <n v="2500"/>
    <n v="3746"/>
    <n v="0.66737853710624662"/>
    <x v="7"/>
  </r>
  <r>
    <d v="2023-12-15T00:00:00"/>
    <s v="Local Transport"/>
    <x v="0"/>
    <x v="0"/>
    <n v="15000"/>
    <n v="15000"/>
    <n v="1"/>
    <x v="5"/>
  </r>
  <r>
    <d v="2023-12-15T00:00:00"/>
    <s v="Local Transport"/>
    <x v="0"/>
    <x v="0"/>
    <n v="13000"/>
    <n v="13000"/>
    <n v="1"/>
    <x v="5"/>
  </r>
  <r>
    <d v="2023-12-15T00:00:00"/>
    <s v="Local Transport"/>
    <x v="0"/>
    <x v="1"/>
    <n v="11000"/>
    <n v="3746"/>
    <n v="2.9364655632674852"/>
    <x v="2"/>
  </r>
  <r>
    <d v="2023-12-15T00:00:00"/>
    <s v="Local Transport"/>
    <x v="0"/>
    <x v="1"/>
    <n v="14000"/>
    <n v="3746"/>
    <n v="3.7373198077949814"/>
    <x v="2"/>
  </r>
  <r>
    <d v="2023-12-15T00:00:00"/>
    <s v="Local Transport"/>
    <x v="0"/>
    <x v="1"/>
    <n v="15000"/>
    <n v="3746"/>
    <n v="4.0042712226374801"/>
    <x v="2"/>
  </r>
  <r>
    <d v="2023-12-15T00:00:00"/>
    <s v="Local Transport"/>
    <x v="0"/>
    <x v="1"/>
    <n v="10000"/>
    <n v="3746"/>
    <n v="2.6695141484249865"/>
    <x v="2"/>
  </r>
  <r>
    <d v="2023-12-15T00:00:00"/>
    <s v="Local Transport"/>
    <x v="0"/>
    <x v="0"/>
    <n v="15000"/>
    <n v="3746"/>
    <n v="4.0042712226374801"/>
    <x v="4"/>
  </r>
  <r>
    <d v="2023-12-15T00:00:00"/>
    <s v="Local Transport"/>
    <x v="0"/>
    <x v="0"/>
    <n v="13000"/>
    <n v="3746"/>
    <n v="3.4703683929524827"/>
    <x v="4"/>
  </r>
  <r>
    <d v="2023-12-16T00:00:00"/>
    <s v="Local Transport"/>
    <x v="0"/>
    <x v="2"/>
    <n v="15000"/>
    <n v="3746"/>
    <n v="4.0042712226374801"/>
    <x v="3"/>
  </r>
  <r>
    <d v="2023-12-16T00:00:00"/>
    <s v="Local Transport"/>
    <x v="0"/>
    <x v="2"/>
    <n v="15000"/>
    <n v="3746"/>
    <n v="4.0042712226374801"/>
    <x v="3"/>
  </r>
  <r>
    <d v="2023-12-16T00:00:00"/>
    <s v="Local Transport"/>
    <x v="0"/>
    <x v="2"/>
    <n v="10000"/>
    <n v="3746"/>
    <n v="2.6695141484249865"/>
    <x v="3"/>
  </r>
  <r>
    <d v="2023-12-16T00:00:00"/>
    <s v="Local Transport"/>
    <x v="0"/>
    <x v="2"/>
    <n v="15000"/>
    <n v="3746"/>
    <n v="4.0042712226374801"/>
    <x v="3"/>
  </r>
  <r>
    <d v="2023-12-16T00:00:00"/>
    <s v="Local Transport"/>
    <x v="0"/>
    <x v="2"/>
    <n v="3000"/>
    <n v="3746"/>
    <n v="0.80085424452749598"/>
    <x v="3"/>
  </r>
  <r>
    <d v="2023-12-16T00:00:00"/>
    <s v="Local Transport"/>
    <x v="0"/>
    <x v="2"/>
    <n v="4000"/>
    <n v="3746"/>
    <n v="1.0678056593699947"/>
    <x v="3"/>
  </r>
  <r>
    <d v="2023-12-16T00:00:00"/>
    <s v="Local Transport"/>
    <x v="0"/>
    <x v="0"/>
    <n v="2000"/>
    <n v="3746"/>
    <n v="0.53390282968499736"/>
    <x v="4"/>
  </r>
  <r>
    <d v="2023-12-16T00:00:00"/>
    <s v="Local Transport"/>
    <x v="0"/>
    <x v="0"/>
    <n v="15000"/>
    <n v="3746"/>
    <n v="4.0042712226374801"/>
    <x v="4"/>
  </r>
  <r>
    <d v="2023-12-16T00:00:00"/>
    <s v="Local Transport"/>
    <x v="0"/>
    <x v="0"/>
    <n v="18000"/>
    <n v="3746"/>
    <n v="4.8051254671649763"/>
    <x v="4"/>
  </r>
  <r>
    <d v="2023-12-16T00:00:00"/>
    <s v="Local Transport"/>
    <x v="0"/>
    <x v="1"/>
    <n v="10000"/>
    <n v="3746"/>
    <n v="2.6695141484249865"/>
    <x v="2"/>
  </r>
  <r>
    <d v="2023-12-16T00:00:00"/>
    <s v="Local Transport"/>
    <x v="0"/>
    <x v="1"/>
    <n v="10000"/>
    <n v="3746"/>
    <n v="2.6695141484249865"/>
    <x v="2"/>
  </r>
  <r>
    <d v="2023-12-18T00:00:00"/>
    <s v="Local Transport"/>
    <x v="0"/>
    <x v="1"/>
    <n v="8000"/>
    <n v="3746"/>
    <n v="2.1356113187399894"/>
    <x v="1"/>
  </r>
  <r>
    <d v="2023-12-18T00:00:00"/>
    <s v="Local Transport"/>
    <x v="0"/>
    <x v="1"/>
    <n v="15000"/>
    <n v="3746"/>
    <n v="4.0042712226374801"/>
    <x v="1"/>
  </r>
  <r>
    <d v="2023-12-18T00:00:00"/>
    <s v="Local Transport"/>
    <x v="0"/>
    <x v="1"/>
    <n v="15000"/>
    <n v="3746"/>
    <n v="4.0042712226374801"/>
    <x v="1"/>
  </r>
  <r>
    <d v="2023-12-18T00:00:00"/>
    <s v="Local Transport"/>
    <x v="0"/>
    <x v="1"/>
    <n v="8000"/>
    <n v="3746"/>
    <n v="2.1356113187399894"/>
    <x v="1"/>
  </r>
  <r>
    <d v="2023-12-18T00:00:00"/>
    <s v="Local Transport"/>
    <x v="0"/>
    <x v="1"/>
    <n v="10000"/>
    <n v="3746"/>
    <n v="2.6695141484249865"/>
    <x v="2"/>
  </r>
  <r>
    <d v="2023-12-18T00:00:00"/>
    <s v="Local Transport"/>
    <x v="0"/>
    <x v="1"/>
    <n v="14000"/>
    <n v="3746"/>
    <n v="3.7373198077949814"/>
    <x v="2"/>
  </r>
  <r>
    <d v="2023-12-18T00:00:00"/>
    <s v="Local Transport"/>
    <x v="0"/>
    <x v="1"/>
    <n v="15000"/>
    <n v="3746"/>
    <n v="4.0042712226374801"/>
    <x v="2"/>
  </r>
  <r>
    <d v="2023-12-18T00:00:00"/>
    <s v="Local Transport"/>
    <x v="0"/>
    <x v="1"/>
    <n v="12000"/>
    <n v="3746"/>
    <n v="3.2034169781099839"/>
    <x v="2"/>
  </r>
  <r>
    <d v="2023-12-18T00:00:00"/>
    <s v="Local Transport"/>
    <x v="0"/>
    <x v="1"/>
    <n v="9000"/>
    <n v="3746"/>
    <n v="2.4025627335824882"/>
    <x v="2"/>
  </r>
  <r>
    <d v="2023-12-18T00:00:00"/>
    <s v="Local Transport"/>
    <x v="0"/>
    <x v="2"/>
    <n v="12000"/>
    <n v="3746"/>
    <n v="3.2034169781099839"/>
    <x v="3"/>
  </r>
  <r>
    <d v="2023-12-18T00:00:00"/>
    <s v="Local Transport"/>
    <x v="0"/>
    <x v="2"/>
    <n v="1000"/>
    <n v="3746"/>
    <n v="0.26695141484249868"/>
    <x v="3"/>
  </r>
  <r>
    <d v="2023-12-18T00:00:00"/>
    <s v="Local Transport"/>
    <x v="0"/>
    <x v="2"/>
    <n v="21000"/>
    <n v="3746"/>
    <n v="5.6059797116924717"/>
    <x v="3"/>
  </r>
  <r>
    <d v="2023-12-18T00:00:00"/>
    <s v="Local Transport"/>
    <x v="0"/>
    <x v="2"/>
    <n v="15000"/>
    <n v="3746"/>
    <n v="4.0042712226374801"/>
    <x v="3"/>
  </r>
  <r>
    <d v="2023-12-18T00:00:00"/>
    <s v="Local Transport"/>
    <x v="0"/>
    <x v="2"/>
    <n v="10000"/>
    <n v="3746"/>
    <n v="2.6695141484249865"/>
    <x v="3"/>
  </r>
  <r>
    <d v="2023-12-18T00:00:00"/>
    <s v="Local Transport"/>
    <x v="0"/>
    <x v="2"/>
    <n v="10000"/>
    <n v="3746"/>
    <n v="2.6695141484249865"/>
    <x v="3"/>
  </r>
  <r>
    <d v="2023-12-18T00:00:00"/>
    <s v="Airtime for Lydia"/>
    <x v="2"/>
    <x v="2"/>
    <n v="40000"/>
    <n v="3746"/>
    <n v="10.678056593699946"/>
    <x v="3"/>
  </r>
  <r>
    <d v="2023-12-18T00:00:00"/>
    <s v="Airtime for Grace"/>
    <x v="2"/>
    <x v="0"/>
    <n v="20000"/>
    <n v="3746"/>
    <n v="5.3390282968499729"/>
    <x v="4"/>
  </r>
  <r>
    <d v="2023-12-18T00:00:00"/>
    <s v="Airtime for Deborah"/>
    <x v="2"/>
    <x v="0"/>
    <n v="20000"/>
    <n v="3746"/>
    <n v="5.3390282968499729"/>
    <x v="5"/>
  </r>
  <r>
    <d v="2023-12-18T00:00:00"/>
    <s v="Airtime for i18"/>
    <x v="2"/>
    <x v="1"/>
    <n v="25000"/>
    <n v="3746"/>
    <n v="6.6737853710624666"/>
    <x v="1"/>
  </r>
  <r>
    <d v="2023-12-18T00:00:00"/>
    <s v="Airtime for i03"/>
    <x v="2"/>
    <x v="1"/>
    <n v="25000"/>
    <n v="3746"/>
    <n v="6.6737853710624666"/>
    <x v="2"/>
  </r>
  <r>
    <d v="2023-12-18T00:00:00"/>
    <s v="Grace's  December salary"/>
    <x v="7"/>
    <x v="0"/>
    <n v="1500000"/>
    <n v="3746"/>
    <n v="400.427122263748"/>
    <x v="7"/>
  </r>
  <r>
    <d v="2023-12-18T00:00:00"/>
    <s v="Bank Charges"/>
    <x v="3"/>
    <x v="3"/>
    <n v="3000"/>
    <n v="3746"/>
    <n v="0.80085424452749598"/>
    <x v="7"/>
  </r>
  <r>
    <d v="2023-12-18T00:00:00"/>
    <s v="Deborah's Dec salary"/>
    <x v="7"/>
    <x v="0"/>
    <n v="1500000"/>
    <n v="3746"/>
    <n v="400.427122263748"/>
    <x v="7"/>
  </r>
  <r>
    <d v="2023-12-18T00:00:00"/>
    <s v="Bank Charges"/>
    <x v="3"/>
    <x v="3"/>
    <n v="3000"/>
    <n v="3746"/>
    <n v="0.80085424452749598"/>
    <x v="7"/>
  </r>
  <r>
    <d v="2023-12-19T00:00:00"/>
    <s v="Local Transport"/>
    <x v="0"/>
    <x v="0"/>
    <n v="15000"/>
    <n v="3746"/>
    <n v="4.0042712226374801"/>
    <x v="4"/>
  </r>
  <r>
    <d v="2023-12-19T00:00:00"/>
    <s v="Local Transport"/>
    <x v="0"/>
    <x v="0"/>
    <n v="15000"/>
    <n v="3746"/>
    <n v="4.0042712226374801"/>
    <x v="4"/>
  </r>
  <r>
    <d v="2023-12-19T00:00:00"/>
    <s v="Local Transport"/>
    <x v="0"/>
    <x v="0"/>
    <n v="12000"/>
    <n v="3746"/>
    <n v="3.2034169781099839"/>
    <x v="4"/>
  </r>
  <r>
    <d v="2023-12-19T00:00:00"/>
    <s v="Local Transport"/>
    <x v="0"/>
    <x v="0"/>
    <n v="6000"/>
    <n v="3746"/>
    <n v="1.601708489054992"/>
    <x v="4"/>
  </r>
  <r>
    <d v="2023-12-19T00:00:00"/>
    <s v="Local Transport"/>
    <x v="0"/>
    <x v="0"/>
    <n v="7000"/>
    <n v="3746"/>
    <n v="1.8686599038974907"/>
    <x v="4"/>
  </r>
  <r>
    <d v="2023-12-19T00:00:00"/>
    <s v="Local Transport"/>
    <x v="0"/>
    <x v="0"/>
    <n v="8000"/>
    <n v="3746"/>
    <n v="2.1356113187399894"/>
    <x v="4"/>
  </r>
  <r>
    <d v="2023-12-19T00:00:00"/>
    <s v="Local Transport"/>
    <x v="0"/>
    <x v="0"/>
    <n v="12000"/>
    <n v="3746"/>
    <n v="3.2034169781099839"/>
    <x v="4"/>
  </r>
  <r>
    <d v="2023-12-19T00:00:00"/>
    <s v="Local Transport"/>
    <x v="0"/>
    <x v="1"/>
    <n v="10000"/>
    <n v="3746"/>
    <n v="2.6695141484249865"/>
    <x v="2"/>
  </r>
  <r>
    <d v="2023-12-19T00:00:00"/>
    <s v="Local Transport"/>
    <x v="0"/>
    <x v="1"/>
    <n v="12000"/>
    <n v="3746"/>
    <n v="3.2034169781099839"/>
    <x v="2"/>
  </r>
  <r>
    <d v="2023-12-19T00:00:00"/>
    <s v="Local Transport"/>
    <x v="0"/>
    <x v="1"/>
    <n v="10000"/>
    <n v="3746"/>
    <n v="2.6695141484249865"/>
    <x v="2"/>
  </r>
  <r>
    <d v="2023-12-19T00:00:00"/>
    <s v="Local Transport"/>
    <x v="0"/>
    <x v="1"/>
    <n v="9000"/>
    <n v="3746"/>
    <n v="2.4025627335824882"/>
    <x v="2"/>
  </r>
  <r>
    <d v="2023-12-19T00:00:00"/>
    <s v="Local Transport"/>
    <x v="0"/>
    <x v="1"/>
    <n v="11000"/>
    <n v="3746"/>
    <n v="2.9364655632674852"/>
    <x v="2"/>
  </r>
  <r>
    <d v="2023-12-19T00:00:00"/>
    <s v="Local Transport"/>
    <x v="0"/>
    <x v="0"/>
    <n v="8000"/>
    <n v="3746"/>
    <n v="2.1356113187399894"/>
    <x v="5"/>
  </r>
  <r>
    <d v="2023-12-19T00:00:00"/>
    <s v="Local Transport"/>
    <x v="0"/>
    <x v="0"/>
    <n v="7000"/>
    <n v="3746"/>
    <n v="1.8686599038974907"/>
    <x v="5"/>
  </r>
  <r>
    <d v="2023-12-19T00:00:00"/>
    <s v="Local Transport"/>
    <x v="0"/>
    <x v="0"/>
    <n v="4000"/>
    <n v="3746"/>
    <n v="1.0678056593699947"/>
    <x v="5"/>
  </r>
  <r>
    <d v="2023-12-19T00:00:00"/>
    <s v="Local Transport"/>
    <x v="0"/>
    <x v="0"/>
    <n v="9000"/>
    <n v="3746"/>
    <n v="2.4025627335824882"/>
    <x v="5"/>
  </r>
  <r>
    <d v="2023-12-19T00:00:00"/>
    <s v="Local Transport"/>
    <x v="0"/>
    <x v="1"/>
    <n v="8000"/>
    <n v="3746"/>
    <n v="2.1356113187399894"/>
    <x v="1"/>
  </r>
  <r>
    <d v="2023-12-19T00:00:00"/>
    <s v="Local Transport"/>
    <x v="0"/>
    <x v="1"/>
    <n v="12000"/>
    <n v="3746"/>
    <n v="3.2034169781099839"/>
    <x v="1"/>
  </r>
  <r>
    <d v="2023-12-19T00:00:00"/>
    <s v="Local Transport"/>
    <x v="0"/>
    <x v="1"/>
    <n v="10000"/>
    <n v="3746"/>
    <n v="2.6695141484249865"/>
    <x v="1"/>
  </r>
  <r>
    <d v="2023-12-20T00:00:00"/>
    <s v="Local Transport"/>
    <x v="0"/>
    <x v="2"/>
    <n v="8000"/>
    <n v="3746"/>
    <n v="2.1356113187399894"/>
    <x v="3"/>
  </r>
  <r>
    <d v="2023-12-20T00:00:00"/>
    <s v="Local Transport"/>
    <x v="0"/>
    <x v="2"/>
    <n v="2000"/>
    <n v="3746"/>
    <n v="0.53390282968499736"/>
    <x v="3"/>
  </r>
  <r>
    <d v="2023-12-20T00:00:00"/>
    <s v="Local Transport"/>
    <x v="0"/>
    <x v="2"/>
    <n v="1000"/>
    <n v="3746"/>
    <n v="0.26695141484249868"/>
    <x v="3"/>
  </r>
  <r>
    <d v="2023-12-20T00:00:00"/>
    <s v="Local Transport"/>
    <x v="0"/>
    <x v="2"/>
    <n v="1000"/>
    <n v="3746"/>
    <n v="0.26695141484249868"/>
    <x v="3"/>
  </r>
  <r>
    <d v="2023-12-20T00:00:00"/>
    <s v="Local Transport"/>
    <x v="0"/>
    <x v="2"/>
    <n v="8000"/>
    <n v="3746"/>
    <n v="2.1356113187399894"/>
    <x v="3"/>
  </r>
  <r>
    <d v="2023-12-20T00:00:00"/>
    <s v="Local Transport"/>
    <x v="0"/>
    <x v="2"/>
    <n v="7000"/>
    <n v="3746"/>
    <n v="1.8686599038974907"/>
    <x v="3"/>
  </r>
  <r>
    <d v="2023-12-20T00:00:00"/>
    <s v="Local Transport"/>
    <x v="0"/>
    <x v="2"/>
    <n v="7000"/>
    <n v="3746"/>
    <n v="1.8686599038974907"/>
    <x v="3"/>
  </r>
  <r>
    <d v="2023-12-20T00:00:00"/>
    <s v="Local Transport"/>
    <x v="0"/>
    <x v="1"/>
    <n v="8000"/>
    <n v="3746"/>
    <n v="2.1356113187399894"/>
    <x v="1"/>
  </r>
  <r>
    <d v="2023-12-20T00:00:00"/>
    <s v="Local Transport"/>
    <x v="0"/>
    <x v="1"/>
    <n v="10000"/>
    <n v="3746"/>
    <n v="2.6695141484249865"/>
    <x v="1"/>
  </r>
  <r>
    <d v="2023-12-20T00:00:00"/>
    <s v="Local Transport"/>
    <x v="0"/>
    <x v="1"/>
    <n v="11000"/>
    <n v="3746"/>
    <n v="2.9364655632674852"/>
    <x v="1"/>
  </r>
  <r>
    <d v="2023-12-20T00:00:00"/>
    <s v="Local Transport"/>
    <x v="0"/>
    <x v="1"/>
    <n v="11000"/>
    <n v="3746"/>
    <n v="2.9364655632674852"/>
    <x v="1"/>
  </r>
  <r>
    <d v="2023-12-20T00:00:00"/>
    <s v="Local Transport"/>
    <x v="0"/>
    <x v="1"/>
    <n v="8000"/>
    <n v="3746"/>
    <n v="2.1356113187399894"/>
    <x v="1"/>
  </r>
  <r>
    <d v="2023-12-20T00:00:00"/>
    <s v="Local Transport"/>
    <x v="0"/>
    <x v="1"/>
    <n v="8000"/>
    <n v="3746"/>
    <n v="2.1356113187399894"/>
    <x v="1"/>
  </r>
  <r>
    <d v="2023-12-20T00:00:00"/>
    <s v="Local Transport"/>
    <x v="0"/>
    <x v="0"/>
    <n v="15000"/>
    <n v="3746"/>
    <n v="4.0042712226374801"/>
    <x v="4"/>
  </r>
  <r>
    <d v="2023-12-20T00:00:00"/>
    <s v="Local Transport"/>
    <x v="0"/>
    <x v="0"/>
    <n v="4000"/>
    <n v="3746"/>
    <n v="1.0678056593699947"/>
    <x v="4"/>
  </r>
  <r>
    <d v="2023-12-20T00:00:00"/>
    <s v="Local Transport"/>
    <x v="0"/>
    <x v="0"/>
    <n v="10000"/>
    <n v="3746"/>
    <n v="2.6695141484249865"/>
    <x v="4"/>
  </r>
  <r>
    <d v="2023-12-20T00:00:00"/>
    <s v="Local Transport"/>
    <x v="0"/>
    <x v="0"/>
    <n v="5000"/>
    <n v="3746"/>
    <n v="1.3347570742124932"/>
    <x v="4"/>
  </r>
  <r>
    <d v="2023-12-20T00:00:00"/>
    <s v="Local Transport"/>
    <x v="0"/>
    <x v="0"/>
    <n v="4000"/>
    <n v="3746"/>
    <n v="1.0678056593699947"/>
    <x v="4"/>
  </r>
  <r>
    <d v="2023-12-20T00:00:00"/>
    <s v="Local Transport"/>
    <x v="0"/>
    <x v="0"/>
    <n v="13000"/>
    <n v="3746"/>
    <n v="3.4703683929524827"/>
    <x v="4"/>
  </r>
  <r>
    <d v="2023-12-20T00:00:00"/>
    <s v="Local Transport"/>
    <x v="0"/>
    <x v="0"/>
    <n v="6000"/>
    <n v="3746"/>
    <n v="1.601708489054992"/>
    <x v="4"/>
  </r>
  <r>
    <d v="2023-12-20T00:00:00"/>
    <s v="Local Transport"/>
    <x v="0"/>
    <x v="0"/>
    <n v="3000"/>
    <n v="3746"/>
    <n v="0.80085424452749598"/>
    <x v="4"/>
  </r>
  <r>
    <d v="2023-12-20T00:00:00"/>
    <s v="Local Transport"/>
    <x v="0"/>
    <x v="0"/>
    <n v="5000"/>
    <n v="3746"/>
    <n v="1.3347570742124932"/>
    <x v="4"/>
  </r>
  <r>
    <d v="2023-12-20T00:00:00"/>
    <s v="Local Transport"/>
    <x v="0"/>
    <x v="0"/>
    <n v="9000"/>
    <n v="3746"/>
    <n v="2.4025627335824882"/>
    <x v="4"/>
  </r>
  <r>
    <d v="2023-12-20T00:00:00"/>
    <s v="Local Transport"/>
    <x v="0"/>
    <x v="0"/>
    <n v="8000"/>
    <n v="3746"/>
    <n v="2.1356113187399894"/>
    <x v="5"/>
  </r>
  <r>
    <d v="2023-12-20T00:00:00"/>
    <s v="Local Transport"/>
    <x v="0"/>
    <x v="0"/>
    <n v="10000"/>
    <n v="3746"/>
    <n v="2.6695141484249865"/>
    <x v="5"/>
  </r>
  <r>
    <d v="2023-12-20T00:00:00"/>
    <s v="Local Transport"/>
    <x v="0"/>
    <x v="0"/>
    <n v="7000"/>
    <n v="3746"/>
    <n v="1.8686599038974907"/>
    <x v="5"/>
  </r>
  <r>
    <d v="2023-12-20T00:00:00"/>
    <s v="Local Transport"/>
    <x v="0"/>
    <x v="0"/>
    <n v="5000"/>
    <n v="3746"/>
    <n v="1.3347570742124932"/>
    <x v="5"/>
  </r>
  <r>
    <d v="2023-12-20T00:00:00"/>
    <s v="Local Transport"/>
    <x v="0"/>
    <x v="0"/>
    <n v="7000"/>
    <n v="3746"/>
    <n v="1.8686599038974907"/>
    <x v="5"/>
  </r>
  <r>
    <d v="2023-12-20T00:00:00"/>
    <s v="Local Transport"/>
    <x v="0"/>
    <x v="0"/>
    <n v="8000"/>
    <n v="3746"/>
    <n v="2.1356113187399894"/>
    <x v="5"/>
  </r>
  <r>
    <d v="2023-12-20T00:00:00"/>
    <s v="Local Transport"/>
    <x v="0"/>
    <x v="1"/>
    <n v="11000"/>
    <n v="3746"/>
    <n v="2.9364655632674852"/>
    <x v="2"/>
  </r>
  <r>
    <d v="2023-12-20T00:00:00"/>
    <s v="Local Transport"/>
    <x v="0"/>
    <x v="1"/>
    <n v="10000"/>
    <n v="3746"/>
    <n v="2.6695141484249865"/>
    <x v="2"/>
  </r>
  <r>
    <d v="2023-12-20T00:00:00"/>
    <s v="Local Transport"/>
    <x v="0"/>
    <x v="1"/>
    <n v="9000"/>
    <n v="3746"/>
    <n v="2.4025627335824882"/>
    <x v="2"/>
  </r>
  <r>
    <d v="2023-12-20T00:00:00"/>
    <s v="Local Transport"/>
    <x v="0"/>
    <x v="1"/>
    <n v="8000"/>
    <n v="3746"/>
    <n v="2.1356113187399894"/>
    <x v="2"/>
  </r>
  <r>
    <d v="2023-12-20T00:00:00"/>
    <s v="Local Transport"/>
    <x v="0"/>
    <x v="1"/>
    <n v="10000"/>
    <n v="3746"/>
    <n v="2.6695141484249865"/>
    <x v="2"/>
  </r>
  <r>
    <d v="2023-12-20T00:00:00"/>
    <s v="December security services"/>
    <x v="4"/>
    <x v="3"/>
    <n v="1888000"/>
    <n v="3746"/>
    <n v="504.0042712226375"/>
    <x v="7"/>
  </r>
  <r>
    <d v="2023-12-20T00:00:00"/>
    <s v="Bank Charges"/>
    <x v="3"/>
    <x v="3"/>
    <n v="3000"/>
    <n v="3746"/>
    <n v="0.80085424452749598"/>
    <x v="7"/>
  </r>
  <r>
    <d v="2023-12-20T00:00:00"/>
    <s v="December NSSF (Lydia) subscription"/>
    <x v="7"/>
    <x v="2"/>
    <n v="750000"/>
    <n v="3746"/>
    <n v="200.213561131874"/>
    <x v="7"/>
  </r>
  <r>
    <d v="2023-12-20T00:00:00"/>
    <s v="December NSSF (Grace) subscription"/>
    <x v="7"/>
    <x v="0"/>
    <n v="323543"/>
    <n v="3746"/>
    <n v="86.370261612386543"/>
    <x v="7"/>
  </r>
  <r>
    <d v="2023-12-20T00:00:00"/>
    <s v="December PAYE (Lydia)"/>
    <x v="7"/>
    <x v="2"/>
    <n v="1402000"/>
    <n v="3746"/>
    <n v="374.26588360918311"/>
    <x v="7"/>
  </r>
  <r>
    <d v="2023-12-20T00:00:00"/>
    <s v="December  PAYE(Grace)"/>
    <x v="7"/>
    <x v="0"/>
    <n v="549085"/>
    <n v="3746"/>
    <n v="146.57901761879339"/>
    <x v="7"/>
  </r>
  <r>
    <d v="2023-12-20T00:00:00"/>
    <s v="Bank Charges"/>
    <x v="3"/>
    <x v="3"/>
    <n v="2500"/>
    <n v="3746"/>
    <n v="0.66737853710624662"/>
    <x v="7"/>
  </r>
  <r>
    <d v="2023-12-20T00:00:00"/>
    <s v="URA charge for filing before period"/>
    <x v="7"/>
    <x v="2"/>
    <n v="47000"/>
    <n v="3746"/>
    <n v="12.546716497597437"/>
    <x v="7"/>
  </r>
  <r>
    <d v="2023-12-21T00:00:00"/>
    <s v="Local Transport"/>
    <x v="0"/>
    <x v="0"/>
    <n v="15000"/>
    <n v="3746"/>
    <n v="4.0042712226374801"/>
    <x v="4"/>
  </r>
  <r>
    <d v="2023-12-21T00:00:00"/>
    <s v="Local Transport"/>
    <x v="0"/>
    <x v="0"/>
    <n v="7000"/>
    <n v="3746"/>
    <n v="1.8686599038974907"/>
    <x v="4"/>
  </r>
  <r>
    <d v="2023-12-21T00:00:00"/>
    <s v="Local Transport"/>
    <x v="0"/>
    <x v="0"/>
    <n v="5000"/>
    <n v="3746"/>
    <n v="1.3347570742124932"/>
    <x v="4"/>
  </r>
  <r>
    <d v="2023-12-21T00:00:00"/>
    <s v="Local Transport"/>
    <x v="0"/>
    <x v="0"/>
    <n v="17000"/>
    <n v="3746"/>
    <n v="4.5381740523224776"/>
    <x v="4"/>
  </r>
  <r>
    <d v="2023-12-21T00:00:00"/>
    <s v="Local Transport"/>
    <x v="0"/>
    <x v="0"/>
    <n v="14000"/>
    <n v="3746"/>
    <n v="3.7373198077949814"/>
    <x v="4"/>
  </r>
  <r>
    <d v="2023-12-21T00:00:00"/>
    <s v="Local Transport"/>
    <x v="0"/>
    <x v="0"/>
    <n v="14000"/>
    <n v="3746"/>
    <n v="3.7373198077949814"/>
    <x v="4"/>
  </r>
  <r>
    <d v="2023-12-21T00:00:00"/>
    <s v="Local Transport"/>
    <x v="0"/>
    <x v="0"/>
    <n v="5000"/>
    <n v="3746"/>
    <n v="1.3347570742124932"/>
    <x v="4"/>
  </r>
  <r>
    <d v="2023-12-21T00:00:00"/>
    <s v="Local Transport"/>
    <x v="0"/>
    <x v="0"/>
    <n v="12000"/>
    <n v="3746"/>
    <n v="3.2034169781099839"/>
    <x v="4"/>
  </r>
  <r>
    <d v="2023-12-21T00:00:00"/>
    <s v="Local Transport"/>
    <x v="0"/>
    <x v="2"/>
    <n v="14000"/>
    <n v="3746"/>
    <n v="3.7373198077949814"/>
    <x v="3"/>
  </r>
  <r>
    <d v="2023-12-21T00:00:00"/>
    <s v="Local Transport"/>
    <x v="0"/>
    <x v="2"/>
    <n v="21000"/>
    <n v="3746"/>
    <n v="5.6059797116924717"/>
    <x v="3"/>
  </r>
  <r>
    <d v="2023-12-21T00:00:00"/>
    <s v="Local Transport"/>
    <x v="0"/>
    <x v="2"/>
    <n v="10000"/>
    <n v="3746"/>
    <n v="2.6695141484249865"/>
    <x v="3"/>
  </r>
  <r>
    <d v="2023-12-21T00:00:00"/>
    <s v="Local Transport"/>
    <x v="0"/>
    <x v="2"/>
    <n v="5000"/>
    <n v="3746"/>
    <n v="1.3347570742124932"/>
    <x v="3"/>
  </r>
  <r>
    <d v="2023-12-21T00:00:00"/>
    <s v="Local Transport"/>
    <x v="0"/>
    <x v="2"/>
    <n v="18000"/>
    <n v="3746"/>
    <n v="4.8051254671649763"/>
    <x v="3"/>
  </r>
  <r>
    <d v="2023-12-21T00:00:00"/>
    <s v="Local Transport"/>
    <x v="0"/>
    <x v="2"/>
    <n v="10000"/>
    <n v="3746"/>
    <n v="2.6695141484249865"/>
    <x v="3"/>
  </r>
  <r>
    <d v="2023-12-21T00:00:00"/>
    <s v="Local Transport"/>
    <x v="0"/>
    <x v="0"/>
    <n v="9000"/>
    <n v="3746"/>
    <n v="2.4025627335824882"/>
    <x v="5"/>
  </r>
  <r>
    <d v="2023-12-21T00:00:00"/>
    <s v="Local Transport"/>
    <x v="0"/>
    <x v="0"/>
    <n v="10000"/>
    <n v="3746"/>
    <n v="2.6695141484249865"/>
    <x v="5"/>
  </r>
  <r>
    <d v="2023-12-21T00:00:00"/>
    <s v="Local Transport"/>
    <x v="0"/>
    <x v="0"/>
    <n v="10000"/>
    <n v="3746"/>
    <n v="2.6695141484249865"/>
    <x v="5"/>
  </r>
  <r>
    <d v="2023-12-21T00:00:00"/>
    <s v="Local Transport"/>
    <x v="0"/>
    <x v="0"/>
    <n v="8000"/>
    <n v="3746"/>
    <n v="2.1356113187399894"/>
    <x v="5"/>
  </r>
  <r>
    <d v="2023-12-21T00:00:00"/>
    <s v="Local Transport"/>
    <x v="0"/>
    <x v="0"/>
    <n v="8000"/>
    <n v="3746"/>
    <n v="2.1356113187399894"/>
    <x v="5"/>
  </r>
  <r>
    <d v="2023-12-21T00:00:00"/>
    <s v="Local Transport"/>
    <x v="0"/>
    <x v="1"/>
    <n v="8000"/>
    <n v="3746"/>
    <n v="2.1356113187399894"/>
    <x v="1"/>
  </r>
  <r>
    <d v="2023-12-21T00:00:00"/>
    <s v="Local Transport"/>
    <x v="0"/>
    <x v="1"/>
    <n v="10000"/>
    <n v="3746"/>
    <n v="2.6695141484249865"/>
    <x v="1"/>
  </r>
  <r>
    <d v="2023-12-21T00:00:00"/>
    <s v="Local Transport"/>
    <x v="0"/>
    <x v="1"/>
    <n v="10000"/>
    <n v="3746"/>
    <n v="2.6695141484249865"/>
    <x v="1"/>
  </r>
  <r>
    <d v="2023-12-21T00:00:00"/>
    <s v="Local Transport"/>
    <x v="0"/>
    <x v="1"/>
    <n v="10000"/>
    <n v="3746"/>
    <n v="2.6695141484249865"/>
    <x v="1"/>
  </r>
  <r>
    <d v="2023-12-21T00:00:00"/>
    <s v="Local Transport"/>
    <x v="0"/>
    <x v="1"/>
    <n v="11000"/>
    <n v="3746"/>
    <n v="2.9364655632674852"/>
    <x v="1"/>
  </r>
  <r>
    <d v="2023-12-21T00:00:00"/>
    <s v="Local Transport"/>
    <x v="0"/>
    <x v="1"/>
    <n v="12000"/>
    <n v="3746"/>
    <n v="3.2034169781099839"/>
    <x v="2"/>
  </r>
  <r>
    <d v="2023-12-21T00:00:00"/>
    <s v="Local Transport"/>
    <x v="0"/>
    <x v="1"/>
    <n v="14000"/>
    <n v="3746"/>
    <n v="3.7373198077949814"/>
    <x v="2"/>
  </r>
  <r>
    <d v="2023-12-21T00:00:00"/>
    <s v="Local Transport"/>
    <x v="0"/>
    <x v="1"/>
    <n v="9000"/>
    <n v="3746"/>
    <n v="2.4025627335824882"/>
    <x v="2"/>
  </r>
  <r>
    <d v="2023-12-21T00:00:00"/>
    <s v="Local Transport"/>
    <x v="0"/>
    <x v="1"/>
    <n v="8000"/>
    <n v="3746"/>
    <n v="2.1356113187399894"/>
    <x v="2"/>
  </r>
  <r>
    <d v="2023-12-21T00:00:00"/>
    <s v="Local Transport"/>
    <x v="0"/>
    <x v="1"/>
    <n v="8000"/>
    <n v="3746"/>
    <n v="2.1356113187399894"/>
    <x v="2"/>
  </r>
  <r>
    <d v="2023-12-21T00:00:00"/>
    <s v="Local Transport"/>
    <x v="0"/>
    <x v="1"/>
    <n v="9000"/>
    <n v="3746"/>
    <n v="2.4025627335824882"/>
    <x v="2"/>
  </r>
  <r>
    <d v="2023-12-21T00:00:00"/>
    <s v="Local Transport"/>
    <x v="0"/>
    <x v="1"/>
    <n v="13000"/>
    <n v="3746"/>
    <n v="3.4703683929524827"/>
    <x v="2"/>
  </r>
  <r>
    <d v="2023-12-23T00:00:00"/>
    <s v="Repairs and replacement to office sink"/>
    <x v="4"/>
    <x v="3"/>
    <n v="50000"/>
    <n v="3746"/>
    <n v="13.347570742124933"/>
    <x v="3"/>
  </r>
  <r>
    <d v="2023-12-23T00:00:00"/>
    <s v="Local Transport"/>
    <x v="0"/>
    <x v="1"/>
    <n v="12000"/>
    <n v="3746"/>
    <n v="3.2034169781099839"/>
    <x v="2"/>
  </r>
  <r>
    <d v="2023-12-23T00:00:00"/>
    <s v="Local Transport"/>
    <x v="0"/>
    <x v="1"/>
    <n v="10000"/>
    <n v="3746"/>
    <n v="2.6695141484249865"/>
    <x v="2"/>
  </r>
  <r>
    <d v="2023-12-23T00:00:00"/>
    <s v="Local Transport"/>
    <x v="0"/>
    <x v="1"/>
    <n v="10000"/>
    <n v="3746"/>
    <n v="2.6695141484249865"/>
    <x v="2"/>
  </r>
  <r>
    <d v="2023-12-23T00:00:00"/>
    <s v="Local Transport"/>
    <x v="0"/>
    <x v="1"/>
    <n v="18000"/>
    <n v="3746"/>
    <n v="4.8051254671649763"/>
    <x v="2"/>
  </r>
  <r>
    <d v="2023-12-23T00:00:00"/>
    <s v="Trust Building"/>
    <x v="5"/>
    <x v="1"/>
    <n v="5000"/>
    <n v="3746"/>
    <n v="1.3347570742124932"/>
    <x v="2"/>
  </r>
  <r>
    <d v="2023-12-23T00:00:00"/>
    <s v="Trust Building"/>
    <x v="5"/>
    <x v="1"/>
    <n v="2000"/>
    <n v="3746"/>
    <n v="0.53390282968499736"/>
    <x v="2"/>
  </r>
  <r>
    <d v="2023-12-23T00:00:00"/>
    <s v="Trust Building"/>
    <x v="5"/>
    <x v="1"/>
    <n v="3000"/>
    <n v="3746"/>
    <n v="0.80085424452749598"/>
    <x v="2"/>
  </r>
  <r>
    <d v="2023-12-23T00:00:00"/>
    <s v="Peninah's December salary"/>
    <x v="4"/>
    <x v="3"/>
    <n v="200000"/>
    <n v="3746"/>
    <n v="53.390282968499733"/>
    <x v="3"/>
  </r>
  <r>
    <d v="2023-12-27T00:00:00"/>
    <s v="Airtime for Lydia"/>
    <x v="2"/>
    <x v="2"/>
    <n v="40000"/>
    <n v="3746"/>
    <n v="10.678056593699946"/>
    <x v="3"/>
  </r>
  <r>
    <d v="2023-12-27T00:00:00"/>
    <s v="Airtime for Grace"/>
    <x v="2"/>
    <x v="0"/>
    <n v="20000"/>
    <n v="3746"/>
    <n v="5.3390282968499729"/>
    <x v="4"/>
  </r>
  <r>
    <d v="2023-12-27T00:00:00"/>
    <s v="Airtime for  Deborah"/>
    <x v="2"/>
    <x v="0"/>
    <n v="20000"/>
    <n v="3746"/>
    <n v="5.3390282968499729"/>
    <x v="5"/>
  </r>
  <r>
    <d v="2023-12-27T00:00:00"/>
    <s v="Airtime for i03"/>
    <x v="2"/>
    <x v="1"/>
    <n v="25000"/>
    <n v="3746"/>
    <n v="6.6737853710624666"/>
    <x v="2"/>
  </r>
  <r>
    <d v="2023-12-27T00:00:00"/>
    <s v="Airtime for i18"/>
    <x v="2"/>
    <x v="1"/>
    <n v="25000"/>
    <n v="3746"/>
    <n v="6.6737853710624666"/>
    <x v="1"/>
  </r>
</pivotCacheRecords>
</file>

<file path=xl/pivotCache/pivotCacheRecords3.xml><?xml version="1.0" encoding="utf-8"?>
<pivotCacheRecords xmlns="http://schemas.openxmlformats.org/spreadsheetml/2006/main" xmlns:r="http://schemas.openxmlformats.org/officeDocument/2006/relationships" count="23">
  <r>
    <d v="2023-12-01T00:00:00"/>
    <s v="Balance from November 2023"/>
    <m/>
    <m/>
    <m/>
    <m/>
    <n v="0"/>
    <x v="0"/>
  </r>
  <r>
    <d v="2023-12-06T00:00:00"/>
    <s v="Mission Budget for 1 day"/>
    <s v="Advance"/>
    <s v="Management"/>
    <m/>
    <n v="260000"/>
    <n v="260000"/>
    <x v="0"/>
  </r>
  <r>
    <d v="2023-12-06T00:00:00"/>
    <s v="Airtime for Lydia"/>
    <s v="Telephone"/>
    <s v="Management"/>
    <n v="40000"/>
    <m/>
    <n v="220000"/>
    <x v="1"/>
  </r>
  <r>
    <d v="2023-12-06T00:00:00"/>
    <s v="Airtime for Grace"/>
    <s v="Telephone"/>
    <s v="Legal"/>
    <n v="20000"/>
    <m/>
    <n v="200000"/>
    <x v="2"/>
  </r>
  <r>
    <d v="2023-12-06T00:00:00"/>
    <s v="Airtime for Deborah"/>
    <s v="Telephone"/>
    <s v="Legal"/>
    <n v="20000"/>
    <m/>
    <n v="180000"/>
    <x v="3"/>
  </r>
  <r>
    <d v="2023-12-06T00:00:00"/>
    <s v="Airtime for i18"/>
    <s v="Telephone"/>
    <s v="Investigations"/>
    <n v="25000"/>
    <m/>
    <n v="155000"/>
    <x v="4"/>
  </r>
  <r>
    <d v="2023-12-06T00:00:00"/>
    <s v="Airtime for i03"/>
    <s v="Telephone"/>
    <s v="Investigations"/>
    <n v="25000"/>
    <m/>
    <n v="130000"/>
    <x v="5"/>
  </r>
  <r>
    <d v="2023-12-11T00:00:00"/>
    <s v="Airtime for Lydia"/>
    <s v="Telephone"/>
    <s v="Management"/>
    <n v="40000"/>
    <m/>
    <n v="90000"/>
    <x v="1"/>
  </r>
  <r>
    <d v="2023-12-11T00:00:00"/>
    <s v="Airtime for Grace"/>
    <s v="Telephone"/>
    <s v="Legal"/>
    <n v="20000"/>
    <m/>
    <n v="70000"/>
    <x v="2"/>
  </r>
  <r>
    <d v="2023-12-11T00:00:00"/>
    <s v="Airtime for Deborah"/>
    <s v="Telephone"/>
    <s v="Legal"/>
    <n v="20000"/>
    <m/>
    <n v="50000"/>
    <x v="3"/>
  </r>
  <r>
    <d v="2023-12-11T00:00:00"/>
    <s v="Airtime for i18"/>
    <s v="Telephone"/>
    <s v="Investigations"/>
    <n v="25000"/>
    <m/>
    <n v="25000"/>
    <x v="4"/>
  </r>
  <r>
    <d v="2023-12-11T00:00:00"/>
    <s v="Airtime for i03"/>
    <s v="Telephone"/>
    <s v="Investigations"/>
    <n v="25000"/>
    <m/>
    <n v="0"/>
    <x v="5"/>
  </r>
  <r>
    <d v="2023-12-18T00:00:00"/>
    <s v="Mission Budget for 1 day"/>
    <s v="Advance"/>
    <s v="Management"/>
    <m/>
    <n v="260000"/>
    <n v="260000"/>
    <x v="0"/>
  </r>
  <r>
    <d v="2023-12-18T00:00:00"/>
    <s v="Airtime for Lydia"/>
    <s v="Telephone"/>
    <s v="Management"/>
    <n v="40000"/>
    <m/>
    <n v="220000"/>
    <x v="1"/>
  </r>
  <r>
    <d v="2023-12-18T00:00:00"/>
    <s v="Airtime for Grace"/>
    <s v="Telephone"/>
    <s v="Legal"/>
    <n v="20000"/>
    <m/>
    <n v="200000"/>
    <x v="2"/>
  </r>
  <r>
    <d v="2023-12-18T00:00:00"/>
    <s v="Airtime for Deborah"/>
    <s v="Telephone"/>
    <s v="Legal"/>
    <n v="20000"/>
    <m/>
    <n v="180000"/>
    <x v="3"/>
  </r>
  <r>
    <d v="2023-12-18T00:00:00"/>
    <s v="Airtime for i18"/>
    <s v="Telephone"/>
    <s v="Investigations"/>
    <n v="25000"/>
    <m/>
    <n v="155000"/>
    <x v="4"/>
  </r>
  <r>
    <d v="2023-12-18T00:00:00"/>
    <s v="Airtime for i03"/>
    <s v="Telephone"/>
    <s v="Investigations"/>
    <n v="25000"/>
    <m/>
    <n v="130000"/>
    <x v="5"/>
  </r>
  <r>
    <d v="2023-12-27T00:00:00"/>
    <s v="Airtime for Lydia"/>
    <s v="Telephone"/>
    <s v="Management"/>
    <n v="40000"/>
    <m/>
    <n v="90000"/>
    <x v="1"/>
  </r>
  <r>
    <d v="2023-12-27T00:00:00"/>
    <s v="Airtime for Grace"/>
    <s v="Telephone"/>
    <s v="Legal"/>
    <n v="20000"/>
    <m/>
    <n v="70000"/>
    <x v="2"/>
  </r>
  <r>
    <d v="2023-12-27T00:00:00"/>
    <s v="Airtime for  Deborah"/>
    <s v="Telephone"/>
    <s v="Legal"/>
    <n v="20000"/>
    <m/>
    <n v="50000"/>
    <x v="3"/>
  </r>
  <r>
    <d v="2023-12-27T00:00:00"/>
    <s v="Airtime for i03"/>
    <s v="Telephone"/>
    <s v="Investigations"/>
    <n v="25000"/>
    <m/>
    <n v="25000"/>
    <x v="5"/>
  </r>
  <r>
    <d v="2023-12-27T00:00:00"/>
    <s v="Airtime for i18"/>
    <s v="Telephone"/>
    <s v="Investigations"/>
    <n v="25000"/>
    <m/>
    <n v="0"/>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PivotTable8" cacheId="13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J9" firstHeaderRow="1" firstDataRow="2" firstDataCol="1"/>
  <pivotFields count="8">
    <pivotField numFmtId="14" showAll="0"/>
    <pivotField showAll="0"/>
    <pivotField axis="axisCol" showAll="0">
      <items count="10">
        <item x="3"/>
        <item m="1" x="8"/>
        <item x="6"/>
        <item x="1"/>
        <item x="7"/>
        <item x="4"/>
        <item x="2"/>
        <item x="0"/>
        <item x="5"/>
        <item t="default"/>
      </items>
    </pivotField>
    <pivotField axis="axisRow" showAll="0">
      <items count="5">
        <item x="1"/>
        <item x="0"/>
        <item x="2"/>
        <item x="3"/>
        <item t="default"/>
      </items>
    </pivotField>
    <pivotField dataField="1" showAll="0"/>
    <pivotField showAll="0"/>
    <pivotField numFmtId="165" showAll="0"/>
    <pivotField showAll="0"/>
  </pivotFields>
  <rowFields count="1">
    <field x="3"/>
  </rowFields>
  <rowItems count="5">
    <i>
      <x/>
    </i>
    <i>
      <x v="1"/>
    </i>
    <i>
      <x v="2"/>
    </i>
    <i>
      <x v="3"/>
    </i>
    <i t="grand">
      <x/>
    </i>
  </rowItems>
  <colFields count="1">
    <field x="2"/>
  </colFields>
  <colItems count="9">
    <i>
      <x/>
    </i>
    <i>
      <x v="2"/>
    </i>
    <i>
      <x v="3"/>
    </i>
    <i>
      <x v="4"/>
    </i>
    <i>
      <x v="5"/>
    </i>
    <i>
      <x v="6"/>
    </i>
    <i>
      <x v="7"/>
    </i>
    <i>
      <x v="8"/>
    </i>
    <i t="grand">
      <x/>
    </i>
  </colItems>
  <dataFields count="1">
    <dataField name="Sum of Spent  in national currency (UGX)" fld="4" baseField="0" baseItem="0" numFmtId="168"/>
  </dataFields>
  <formats count="5">
    <format dxfId="15">
      <pivotArea outline="0" collapsedLevelsAreSubtotals="1" fieldPosition="0"/>
    </format>
    <format dxfId="14">
      <pivotArea outline="0" collapsedLevelsAreSubtotals="1" fieldPosition="0"/>
    </format>
    <format dxfId="13">
      <pivotArea outline="0" collapsedLevelsAreSubtotals="1" fieldPosition="0"/>
    </format>
    <format dxfId="12">
      <pivotArea outline="0" collapsedLevelsAreSubtotals="1" fieldPosition="0"/>
    </format>
    <format dxfId="1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9" cacheId="13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2" firstHeaderRow="0" firstDataRow="1" firstDataCol="1"/>
  <pivotFields count="8">
    <pivotField numFmtId="14" showAll="0"/>
    <pivotField showAll="0"/>
    <pivotField showAll="0"/>
    <pivotField showAll="0"/>
    <pivotField dataField="1" showAll="0"/>
    <pivotField showAll="0"/>
    <pivotField dataField="1" numFmtId="165" showAll="0"/>
    <pivotField axis="axisRow" showAll="0">
      <items count="9">
        <item x="7"/>
        <item x="6"/>
        <item x="5"/>
        <item x="4"/>
        <item x="2"/>
        <item x="1"/>
        <item x="0"/>
        <item x="3"/>
        <item t="default"/>
      </items>
    </pivotField>
  </pivotFields>
  <rowFields count="1">
    <field x="7"/>
  </rowFields>
  <rowItems count="9">
    <i>
      <x/>
    </i>
    <i>
      <x v="1"/>
    </i>
    <i>
      <x v="2"/>
    </i>
    <i>
      <x v="3"/>
    </i>
    <i>
      <x v="4"/>
    </i>
    <i>
      <x v="5"/>
    </i>
    <i>
      <x v="6"/>
    </i>
    <i>
      <x v="7"/>
    </i>
    <i t="grand">
      <x/>
    </i>
  </rowItems>
  <colFields count="1">
    <field x="-2"/>
  </colFields>
  <colItems count="2">
    <i>
      <x/>
    </i>
    <i i="1">
      <x v="1"/>
    </i>
  </colItems>
  <dataFields count="2">
    <dataField name="Sum of Spent  in national currency (UGX)" fld="4" baseField="0" baseItem="0"/>
    <dataField name="Sum of Spent in $" fld="6" baseField="0" baseItem="0"/>
  </dataFields>
  <formats count="3">
    <format dxfId="10">
      <pivotArea outline="0" collapsedLevelsAreSubtotals="1" fieldPosition="0"/>
    </format>
    <format dxfId="9">
      <pivotArea outline="0" collapsedLevelsAreSubtotals="1" fieldPosition="0"/>
    </format>
    <format dxfId="8">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0" cacheId="13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2" firstHeaderRow="0" firstDataRow="1" firstDataCol="1"/>
  <pivotFields count="8">
    <pivotField numFmtId="14" showAll="0"/>
    <pivotField showAll="0"/>
    <pivotField showAll="0"/>
    <pivotField showAll="0"/>
    <pivotField dataField="1" showAll="0"/>
    <pivotField dataField="1" showAll="0"/>
    <pivotField numFmtId="164" showAll="0"/>
    <pivotField axis="axisRow" showAll="0">
      <items count="9">
        <item x="5"/>
        <item x="7"/>
        <item x="6"/>
        <item x="3"/>
        <item x="2"/>
        <item x="1"/>
        <item x="4"/>
        <item x="0"/>
        <item t="default"/>
      </items>
    </pivotField>
  </pivotFields>
  <rowFields count="1">
    <field x="7"/>
  </rowFields>
  <rowItems count="9">
    <i>
      <x/>
    </i>
    <i>
      <x v="1"/>
    </i>
    <i>
      <x v="2"/>
    </i>
    <i>
      <x v="3"/>
    </i>
    <i>
      <x v="4"/>
    </i>
    <i>
      <x v="5"/>
    </i>
    <i>
      <x v="6"/>
    </i>
    <i>
      <x v="7"/>
    </i>
    <i t="grand">
      <x/>
    </i>
  </rowItems>
  <colFields count="1">
    <field x="-2"/>
  </colFields>
  <colItems count="2">
    <i>
      <x/>
    </i>
    <i i="1">
      <x v="1"/>
    </i>
  </colItems>
  <dataFields count="2">
    <dataField name="Sum of spent in national currency (Ugx)" fld="4" baseField="7" baseItem="2"/>
    <dataField name="Sum of Received" fld="5" baseField="7" baseItem="2"/>
  </dataFields>
  <formats count="7">
    <format dxfId="7">
      <pivotArea outline="0" collapsedLevelsAreSubtotals="1" fieldPosition="0"/>
    </format>
    <format dxfId="6">
      <pivotArea outline="0" collapsedLevelsAreSubtotals="1" fieldPosition="0"/>
    </format>
    <format dxfId="5">
      <pivotArea outline="0" collapsedLevelsAreSubtotals="1" fieldPosition="0"/>
    </format>
    <format dxfId="4">
      <pivotArea outline="0" collapsedLevelsAreSubtotals="1" fieldPosition="0"/>
    </format>
    <format dxfId="3">
      <pivotArea outline="0" collapsedLevelsAreSubtotals="1" fieldPosition="0"/>
    </format>
    <format dxfId="2">
      <pivotArea outline="0" collapsedLevelsAreSubtotals="1" fieldPosition="0"/>
    </format>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7" cacheId="132"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28:B35" firstHeaderRow="1" firstDataRow="1" firstDataCol="1"/>
  <pivotFields count="8">
    <pivotField numFmtId="14" showAll="0"/>
    <pivotField showAll="0"/>
    <pivotField showAll="0"/>
    <pivotField showAll="0"/>
    <pivotField dataField="1" showAll="0"/>
    <pivotField showAll="0"/>
    <pivotField numFmtId="164" showAll="0"/>
    <pivotField axis="axisRow" showAll="0">
      <items count="15">
        <item m="1" x="11"/>
        <item x="3"/>
        <item x="2"/>
        <item m="1" x="12"/>
        <item x="4"/>
        <item m="1" x="6"/>
        <item m="1" x="13"/>
        <item m="1" x="8"/>
        <item m="1" x="7"/>
        <item m="1" x="10"/>
        <item m="1" x="9"/>
        <item x="1"/>
        <item x="0"/>
        <item x="5"/>
        <item t="default"/>
      </items>
    </pivotField>
  </pivotFields>
  <rowFields count="1">
    <field x="7"/>
  </rowFields>
  <rowItems count="7">
    <i>
      <x v="1"/>
    </i>
    <i>
      <x v="2"/>
    </i>
    <i>
      <x v="4"/>
    </i>
    <i>
      <x v="11"/>
    </i>
    <i>
      <x v="12"/>
    </i>
    <i>
      <x v="13"/>
    </i>
    <i t="grand">
      <x/>
    </i>
  </rowItems>
  <colItems count="1">
    <i/>
  </colItems>
  <dataFields count="1">
    <dataField name="Sum of Spent  in national currency (UGX)" fld="4" baseField="7" baseItem="0" numFmtId="168"/>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10"/>
  <sheetViews>
    <sheetView workbookViewId="0">
      <selection activeCell="D15" sqref="D15"/>
    </sheetView>
  </sheetViews>
  <sheetFormatPr defaultRowHeight="15" x14ac:dyDescent="0.25"/>
  <cols>
    <col min="1" max="1" width="37.7109375" customWidth="1"/>
    <col min="2" max="2" width="16.28515625" customWidth="1"/>
    <col min="3" max="3" width="9.28515625" customWidth="1"/>
    <col min="4" max="4" width="15.42578125" customWidth="1"/>
    <col min="5" max="5" width="11.85546875" customWidth="1"/>
    <col min="6" max="6" width="10.85546875" customWidth="1"/>
    <col min="7" max="7" width="10.5703125" customWidth="1"/>
    <col min="8" max="8" width="10.85546875" customWidth="1"/>
    <col min="9" max="9" width="13.28515625" customWidth="1"/>
    <col min="10" max="10" width="11.85546875" customWidth="1"/>
    <col min="11" max="11" width="13.7109375" customWidth="1"/>
  </cols>
  <sheetData>
    <row r="3" spans="1:11" x14ac:dyDescent="0.25">
      <c r="A3" s="422" t="s">
        <v>108</v>
      </c>
      <c r="B3" s="422" t="s">
        <v>119</v>
      </c>
    </row>
    <row r="4" spans="1:11" x14ac:dyDescent="0.25">
      <c r="A4" s="422" t="s">
        <v>105</v>
      </c>
      <c r="B4" t="s">
        <v>127</v>
      </c>
      <c r="C4" t="s">
        <v>149</v>
      </c>
      <c r="D4" t="s">
        <v>126</v>
      </c>
      <c r="E4" t="s">
        <v>150</v>
      </c>
      <c r="F4" t="s">
        <v>118</v>
      </c>
      <c r="G4" t="s">
        <v>116</v>
      </c>
      <c r="H4" t="s">
        <v>115</v>
      </c>
      <c r="I4" t="s">
        <v>134</v>
      </c>
      <c r="J4" t="s">
        <v>107</v>
      </c>
    </row>
    <row r="5" spans="1:11" x14ac:dyDescent="0.25">
      <c r="A5" s="177" t="s">
        <v>128</v>
      </c>
      <c r="B5" s="741"/>
      <c r="C5" s="741"/>
      <c r="D5" s="741"/>
      <c r="E5" s="741"/>
      <c r="F5" s="741"/>
      <c r="G5" s="741">
        <v>200000</v>
      </c>
      <c r="H5" s="741">
        <v>960000</v>
      </c>
      <c r="I5" s="741">
        <v>70000</v>
      </c>
      <c r="J5" s="741">
        <v>1230000</v>
      </c>
    </row>
    <row r="6" spans="1:11" x14ac:dyDescent="0.25">
      <c r="A6" s="177" t="s">
        <v>113</v>
      </c>
      <c r="B6" s="741"/>
      <c r="C6" s="741"/>
      <c r="D6" s="741"/>
      <c r="E6" s="741">
        <v>4745256</v>
      </c>
      <c r="F6" s="741"/>
      <c r="G6" s="741">
        <v>160000</v>
      </c>
      <c r="H6" s="741">
        <v>730000</v>
      </c>
      <c r="I6" s="741"/>
      <c r="J6" s="741">
        <v>5635256</v>
      </c>
    </row>
    <row r="7" spans="1:11" x14ac:dyDescent="0.25">
      <c r="A7" s="177" t="s">
        <v>14</v>
      </c>
      <c r="B7" s="741"/>
      <c r="C7" s="741"/>
      <c r="D7" s="741"/>
      <c r="E7" s="741">
        <v>7699000</v>
      </c>
      <c r="F7" s="741"/>
      <c r="G7" s="741">
        <v>160000</v>
      </c>
      <c r="H7" s="741">
        <v>298000</v>
      </c>
      <c r="I7" s="741"/>
      <c r="J7" s="741">
        <v>8157000</v>
      </c>
    </row>
    <row r="8" spans="1:11" x14ac:dyDescent="0.25">
      <c r="A8" s="177" t="s">
        <v>80</v>
      </c>
      <c r="B8" s="741">
        <v>42000</v>
      </c>
      <c r="C8" s="741">
        <v>319000</v>
      </c>
      <c r="D8" s="741">
        <v>153100</v>
      </c>
      <c r="E8" s="741"/>
      <c r="F8" s="741">
        <v>4136000</v>
      </c>
      <c r="G8" s="741"/>
      <c r="H8" s="741"/>
      <c r="I8" s="741"/>
      <c r="J8" s="741">
        <v>4650100</v>
      </c>
    </row>
    <row r="9" spans="1:11" x14ac:dyDescent="0.25">
      <c r="A9" s="177" t="s">
        <v>107</v>
      </c>
      <c r="B9" s="741">
        <v>42000</v>
      </c>
      <c r="C9" s="741">
        <v>319000</v>
      </c>
      <c r="D9" s="741">
        <v>153100</v>
      </c>
      <c r="E9" s="741">
        <v>12444256</v>
      </c>
      <c r="F9" s="741">
        <v>4136000</v>
      </c>
      <c r="G9" s="741">
        <v>520000</v>
      </c>
      <c r="H9" s="741">
        <v>1988000</v>
      </c>
      <c r="I9" s="741">
        <v>70000</v>
      </c>
      <c r="J9" s="741">
        <v>19672356</v>
      </c>
    </row>
    <row r="10" spans="1:11" x14ac:dyDescent="0.25">
      <c r="B10" s="731"/>
      <c r="C10" s="731"/>
      <c r="D10" s="731"/>
      <c r="E10" s="731"/>
      <c r="F10" s="731"/>
      <c r="G10" s="731"/>
      <c r="H10" s="731"/>
      <c r="I10" s="731"/>
      <c r="J10" s="731"/>
      <c r="K10" s="731"/>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opLeftCell="E10" zoomScale="125" workbookViewId="0">
      <selection activeCell="A2" sqref="A2:K20"/>
    </sheetView>
  </sheetViews>
  <sheetFormatPr defaultColWidth="16" defaultRowHeight="12.75" x14ac:dyDescent="0.2"/>
  <cols>
    <col min="1" max="1" width="9.28515625" style="3" customWidth="1"/>
    <col min="2" max="2" width="8.42578125" style="3" bestFit="1" customWidth="1"/>
    <col min="3" max="3" width="30.42578125" style="3" customWidth="1"/>
    <col min="4" max="4" width="11.140625" style="3" customWidth="1"/>
    <col min="5" max="5" width="15" style="3" customWidth="1"/>
    <col min="6" max="6" width="4.710937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2" x14ac:dyDescent="0.2">
      <c r="A1" s="753"/>
      <c r="B1" s="753"/>
      <c r="C1" s="753"/>
      <c r="D1" s="753"/>
      <c r="E1" s="753"/>
      <c r="F1" s="753"/>
      <c r="G1" s="753"/>
      <c r="H1" s="753"/>
      <c r="I1" s="753"/>
      <c r="J1" s="753"/>
      <c r="K1" s="753"/>
    </row>
    <row r="2" spans="1:12" x14ac:dyDescent="0.2">
      <c r="A2" s="318"/>
      <c r="B2" s="318"/>
      <c r="C2" s="318"/>
      <c r="D2" s="318"/>
      <c r="E2" s="318"/>
      <c r="F2" s="318"/>
      <c r="G2" s="318"/>
      <c r="H2" s="318"/>
      <c r="I2" s="318"/>
      <c r="J2" s="318"/>
      <c r="K2" s="318"/>
      <c r="L2" s="545"/>
    </row>
    <row r="3" spans="1:12" x14ac:dyDescent="0.2">
      <c r="A3" s="320" t="s">
        <v>16</v>
      </c>
      <c r="B3" s="322"/>
      <c r="C3" s="322"/>
      <c r="D3" s="322"/>
      <c r="E3" s="322"/>
      <c r="F3" s="322"/>
      <c r="G3" s="322"/>
      <c r="H3" s="322"/>
      <c r="I3" s="322"/>
      <c r="J3" s="322"/>
      <c r="K3" s="322"/>
      <c r="L3" s="545"/>
    </row>
    <row r="4" spans="1:12" x14ac:dyDescent="0.2">
      <c r="A4" s="320" t="s">
        <v>19</v>
      </c>
      <c r="B4" s="320"/>
      <c r="C4" s="320" t="s">
        <v>18</v>
      </c>
      <c r="D4" s="321"/>
      <c r="E4" s="320"/>
      <c r="F4" s="320"/>
      <c r="G4" s="320"/>
      <c r="H4" s="320"/>
      <c r="I4" s="322"/>
      <c r="J4" s="322"/>
      <c r="K4" s="322"/>
      <c r="L4" s="545"/>
    </row>
    <row r="5" spans="1:12" x14ac:dyDescent="0.2">
      <c r="A5" s="320" t="s">
        <v>81</v>
      </c>
      <c r="B5" s="320"/>
      <c r="C5" s="633" t="s">
        <v>192</v>
      </c>
      <c r="D5" s="320"/>
      <c r="E5" s="320"/>
      <c r="F5" s="320"/>
      <c r="G5" s="320"/>
      <c r="H5" s="320"/>
      <c r="I5" s="322"/>
      <c r="J5" s="322"/>
      <c r="K5" s="322"/>
      <c r="L5" s="545"/>
    </row>
    <row r="6" spans="1:12" x14ac:dyDescent="0.2">
      <c r="A6" s="322"/>
      <c r="B6" s="320"/>
      <c r="C6" s="458">
        <v>2023</v>
      </c>
      <c r="D6" s="320"/>
      <c r="E6" s="320"/>
      <c r="F6" s="320"/>
      <c r="G6" s="320"/>
      <c r="H6" s="320"/>
      <c r="I6" s="769" t="s">
        <v>20</v>
      </c>
      <c r="J6" s="770"/>
      <c r="K6" s="771"/>
      <c r="L6" s="545"/>
    </row>
    <row r="7" spans="1:12" x14ac:dyDescent="0.2">
      <c r="A7" s="322"/>
      <c r="B7" s="320"/>
      <c r="C7" s="320"/>
      <c r="D7" s="320"/>
      <c r="E7" s="320"/>
      <c r="F7" s="320"/>
      <c r="G7" s="320"/>
      <c r="H7" s="320"/>
      <c r="I7" s="323" t="s">
        <v>21</v>
      </c>
      <c r="J7" s="772" t="s">
        <v>31</v>
      </c>
      <c r="K7" s="773"/>
      <c r="L7" s="545"/>
    </row>
    <row r="8" spans="1:12" ht="12.75" customHeight="1" x14ac:dyDescent="0.2">
      <c r="A8" s="320"/>
      <c r="B8" s="320"/>
      <c r="C8" s="320"/>
      <c r="D8" s="320"/>
      <c r="E8" s="320"/>
      <c r="F8" s="320"/>
      <c r="G8" s="320"/>
      <c r="H8" s="322"/>
      <c r="I8" s="323" t="s">
        <v>22</v>
      </c>
      <c r="J8" s="774" t="s">
        <v>46</v>
      </c>
      <c r="K8" s="775"/>
      <c r="L8" s="545"/>
    </row>
    <row r="9" spans="1:12" ht="12.75" customHeight="1" x14ac:dyDescent="0.2">
      <c r="A9" s="766" t="s">
        <v>23</v>
      </c>
      <c r="B9" s="766"/>
      <c r="C9" s="766"/>
      <c r="D9" s="766"/>
      <c r="E9" s="766"/>
      <c r="F9" s="766"/>
      <c r="G9" s="766"/>
      <c r="H9" s="766"/>
      <c r="I9" s="324" t="s">
        <v>24</v>
      </c>
      <c r="J9" s="776" t="s">
        <v>33</v>
      </c>
      <c r="K9" s="777"/>
      <c r="L9" s="545"/>
    </row>
    <row r="10" spans="1:12" ht="15.75" customHeight="1" thickBot="1" x14ac:dyDescent="0.25">
      <c r="A10" s="766" t="s">
        <v>30</v>
      </c>
      <c r="B10" s="766"/>
      <c r="C10" s="766"/>
      <c r="D10" s="766"/>
      <c r="E10" s="766"/>
      <c r="F10" s="546"/>
      <c r="G10" s="325"/>
      <c r="H10" s="320"/>
      <c r="I10" s="322"/>
      <c r="J10" s="322"/>
      <c r="K10" s="322"/>
      <c r="L10" s="545"/>
    </row>
    <row r="11" spans="1:12" ht="12.75" customHeight="1" thickBot="1" x14ac:dyDescent="0.25">
      <c r="A11" s="763" t="s">
        <v>25</v>
      </c>
      <c r="B11" s="767"/>
      <c r="C11" s="767"/>
      <c r="D11" s="767"/>
      <c r="E11" s="768"/>
      <c r="F11" s="546"/>
      <c r="G11" s="763" t="s">
        <v>20</v>
      </c>
      <c r="H11" s="764"/>
      <c r="I11" s="764"/>
      <c r="J11" s="764"/>
      <c r="K11" s="765"/>
      <c r="L11" s="545"/>
    </row>
    <row r="12" spans="1:12" x14ac:dyDescent="0.2">
      <c r="A12" s="550"/>
      <c r="B12" s="577"/>
      <c r="C12" s="547"/>
      <c r="D12" s="547"/>
      <c r="E12" s="548"/>
      <c r="F12" s="549"/>
      <c r="G12" s="550"/>
      <c r="H12" s="551" t="s">
        <v>15</v>
      </c>
      <c r="I12" s="552" t="s">
        <v>15</v>
      </c>
      <c r="J12" s="552" t="s">
        <v>15</v>
      </c>
      <c r="K12" s="553" t="s">
        <v>15</v>
      </c>
      <c r="L12" s="545"/>
    </row>
    <row r="13" spans="1:12" s="6" customFormat="1" x14ac:dyDescent="0.2">
      <c r="A13" s="555" t="s">
        <v>0</v>
      </c>
      <c r="B13" s="556" t="s">
        <v>26</v>
      </c>
      <c r="C13" s="330" t="s">
        <v>27</v>
      </c>
      <c r="D13" s="330" t="s">
        <v>28</v>
      </c>
      <c r="E13" s="331" t="s">
        <v>29</v>
      </c>
      <c r="F13" s="554"/>
      <c r="G13" s="555" t="s">
        <v>0</v>
      </c>
      <c r="H13" s="556" t="s">
        <v>26</v>
      </c>
      <c r="I13" s="330" t="s">
        <v>27</v>
      </c>
      <c r="J13" s="330" t="s">
        <v>28</v>
      </c>
      <c r="K13" s="331" t="s">
        <v>29</v>
      </c>
    </row>
    <row r="14" spans="1:12" ht="12.75" customHeight="1" x14ac:dyDescent="0.2">
      <c r="A14" s="558">
        <v>45261</v>
      </c>
      <c r="B14" s="559"/>
      <c r="C14" s="95" t="s">
        <v>47</v>
      </c>
      <c r="D14" s="344">
        <v>21957308</v>
      </c>
      <c r="E14" s="557"/>
      <c r="F14" s="549"/>
      <c r="G14" s="558">
        <v>45261</v>
      </c>
      <c r="H14" s="559"/>
      <c r="I14" s="95" t="s">
        <v>47</v>
      </c>
      <c r="J14" s="344"/>
      <c r="K14" s="560">
        <v>21957308</v>
      </c>
      <c r="L14" s="545"/>
    </row>
    <row r="15" spans="1:12" ht="12.75" customHeight="1" x14ac:dyDescent="0.2">
      <c r="A15" s="558">
        <v>45266</v>
      </c>
      <c r="B15" s="559">
        <v>1</v>
      </c>
      <c r="C15" s="95" t="s">
        <v>193</v>
      </c>
      <c r="D15" s="344"/>
      <c r="E15" s="561">
        <v>16364254</v>
      </c>
      <c r="F15" s="549"/>
      <c r="G15" s="558">
        <v>45266</v>
      </c>
      <c r="H15" s="559">
        <v>1</v>
      </c>
      <c r="I15" s="95" t="s">
        <v>193</v>
      </c>
      <c r="J15" s="344">
        <v>16364254</v>
      </c>
      <c r="K15" s="560"/>
      <c r="L15" s="545"/>
    </row>
    <row r="16" spans="1:12" ht="12.75" customHeight="1" x14ac:dyDescent="0.2">
      <c r="A16" s="558">
        <v>45266</v>
      </c>
      <c r="B16" s="559">
        <v>2</v>
      </c>
      <c r="C16" s="95" t="s">
        <v>153</v>
      </c>
      <c r="D16" s="344"/>
      <c r="E16" s="561">
        <v>2000</v>
      </c>
      <c r="F16" s="549"/>
      <c r="G16" s="558">
        <v>45266</v>
      </c>
      <c r="H16" s="559">
        <v>2</v>
      </c>
      <c r="I16" s="95" t="s">
        <v>153</v>
      </c>
      <c r="J16" s="344">
        <v>2000</v>
      </c>
      <c r="K16" s="560"/>
      <c r="L16" s="545"/>
    </row>
    <row r="17" spans="1:15" ht="13.5" thickBot="1" x14ac:dyDescent="0.25">
      <c r="A17" s="564">
        <v>45291</v>
      </c>
      <c r="B17" s="578"/>
      <c r="C17" s="348" t="s">
        <v>63</v>
      </c>
      <c r="D17" s="349">
        <f>SUM(D14:D16)-SUM(E14:E16)</f>
        <v>5591054</v>
      </c>
      <c r="E17" s="562"/>
      <c r="F17" s="563"/>
      <c r="G17" s="576">
        <v>45291</v>
      </c>
      <c r="H17" s="565"/>
      <c r="I17" s="566" t="s">
        <v>63</v>
      </c>
      <c r="J17" s="567"/>
      <c r="K17" s="568">
        <f>SUM(K14:K16)-SUM(J14:J16)</f>
        <v>5591054</v>
      </c>
      <c r="L17" s="545"/>
    </row>
    <row r="18" spans="1:15" ht="13.5" thickBot="1" x14ac:dyDescent="0.25">
      <c r="A18" s="579"/>
      <c r="B18" s="569"/>
      <c r="C18" s="569"/>
      <c r="D18" s="569"/>
      <c r="E18" s="351"/>
      <c r="F18" s="563"/>
      <c r="G18" s="570"/>
      <c r="H18" s="571"/>
      <c r="I18" s="572"/>
      <c r="J18" s="572"/>
      <c r="K18" s="573"/>
      <c r="L18" s="545"/>
    </row>
    <row r="19" spans="1:15" x14ac:dyDescent="0.2">
      <c r="A19" s="5"/>
      <c r="B19" s="4"/>
      <c r="C19" s="4" t="s">
        <v>17</v>
      </c>
      <c r="D19" s="5"/>
      <c r="E19" s="5"/>
      <c r="F19" s="563"/>
      <c r="G19" s="5"/>
      <c r="H19" s="4"/>
      <c r="I19" s="4" t="s">
        <v>17</v>
      </c>
      <c r="J19" s="5"/>
      <c r="K19" s="574"/>
      <c r="L19" s="545"/>
    </row>
    <row r="20" spans="1:15" x14ac:dyDescent="0.2">
      <c r="A20" s="5"/>
      <c r="B20" s="4"/>
      <c r="C20" s="4"/>
      <c r="D20" s="5"/>
      <c r="E20" s="5"/>
      <c r="F20" s="575"/>
      <c r="G20" s="5"/>
      <c r="H20" s="4"/>
      <c r="I20" s="4"/>
      <c r="J20" s="5"/>
      <c r="K20" s="5"/>
      <c r="L20" s="545"/>
    </row>
    <row r="21" spans="1:15" x14ac:dyDescent="0.2">
      <c r="A21" s="7"/>
      <c r="B21" s="7"/>
      <c r="C21" s="352"/>
      <c r="D21" s="353"/>
      <c r="E21" s="8"/>
      <c r="F21" s="333"/>
      <c r="G21" s="7"/>
      <c r="H21" s="7"/>
      <c r="I21" s="352"/>
      <c r="J21" s="353"/>
      <c r="K21" s="8"/>
    </row>
    <row r="22" spans="1:15" x14ac:dyDescent="0.2">
      <c r="A22" s="7"/>
      <c r="B22" s="7"/>
      <c r="C22" s="354"/>
      <c r="D22" s="355"/>
      <c r="E22" s="8"/>
      <c r="F22" s="333"/>
      <c r="G22" s="7"/>
      <c r="H22" s="7"/>
      <c r="I22" s="354"/>
      <c r="J22" s="355"/>
      <c r="K22" s="8"/>
    </row>
    <row r="23" spans="1:15" x14ac:dyDescent="0.2">
      <c r="C23" s="356"/>
      <c r="D23" s="357"/>
      <c r="E23" s="154"/>
      <c r="F23" s="333"/>
      <c r="I23" s="356"/>
      <c r="J23" s="357"/>
      <c r="K23" s="154"/>
    </row>
    <row r="24" spans="1:15" x14ac:dyDescent="0.2">
      <c r="A24" s="427"/>
      <c r="B24" s="427"/>
      <c r="C24" s="427"/>
      <c r="D24" s="427"/>
      <c r="E24" s="427"/>
      <c r="F24" s="427"/>
      <c r="G24" s="427"/>
      <c r="H24" s="427"/>
      <c r="I24" s="427"/>
      <c r="J24" s="427"/>
      <c r="K24" s="427"/>
      <c r="L24" s="426"/>
      <c r="M24" s="426"/>
      <c r="N24" s="426"/>
      <c r="O24" s="426"/>
    </row>
    <row r="25" spans="1:15" x14ac:dyDescent="0.2">
      <c r="A25" s="427"/>
      <c r="B25" s="427"/>
      <c r="C25" s="429"/>
      <c r="D25" s="427"/>
      <c r="E25" s="427"/>
      <c r="F25" s="427"/>
      <c r="G25" s="427"/>
      <c r="H25" s="427"/>
      <c r="I25" s="427"/>
      <c r="J25" s="427"/>
      <c r="K25" s="427"/>
      <c r="L25" s="426"/>
      <c r="M25" s="426"/>
      <c r="N25" s="426"/>
      <c r="O25" s="426"/>
    </row>
    <row r="26" spans="1:15" x14ac:dyDescent="0.2">
      <c r="A26" s="427"/>
      <c r="B26" s="427"/>
      <c r="C26" s="427"/>
      <c r="D26" s="428"/>
      <c r="E26" s="427"/>
      <c r="F26" s="427"/>
      <c r="G26" s="427"/>
      <c r="H26" s="427"/>
      <c r="I26" s="427"/>
      <c r="J26" s="427"/>
      <c r="K26" s="427"/>
      <c r="L26" s="426"/>
      <c r="M26" s="426"/>
      <c r="N26" s="426"/>
      <c r="O26" s="426"/>
    </row>
    <row r="27" spans="1:15" x14ac:dyDescent="0.2">
      <c r="A27" s="427"/>
      <c r="B27" s="427"/>
      <c r="C27" s="427"/>
      <c r="D27" s="428"/>
      <c r="E27" s="427"/>
      <c r="F27" s="427"/>
      <c r="G27" s="427"/>
      <c r="H27" s="427"/>
      <c r="I27" s="427"/>
      <c r="J27" s="427"/>
      <c r="K27" s="427"/>
      <c r="L27" s="426"/>
      <c r="M27" s="426"/>
      <c r="N27" s="426"/>
      <c r="O27" s="426"/>
    </row>
    <row r="28" spans="1:15" x14ac:dyDescent="0.2">
      <c r="A28" s="426"/>
      <c r="B28" s="426"/>
      <c r="C28" s="431"/>
      <c r="D28" s="432"/>
      <c r="E28" s="426"/>
      <c r="F28" s="426"/>
      <c r="G28" s="426"/>
      <c r="H28" s="426"/>
      <c r="I28" s="426"/>
      <c r="J28" s="426"/>
      <c r="K28" s="426"/>
      <c r="L28" s="426"/>
      <c r="M28" s="426"/>
      <c r="N28" s="426"/>
      <c r="O28" s="426"/>
    </row>
    <row r="29" spans="1:15" x14ac:dyDescent="0.2">
      <c r="A29" s="426"/>
      <c r="B29" s="426"/>
      <c r="C29" s="426"/>
      <c r="D29" s="430"/>
      <c r="E29" s="426"/>
      <c r="F29" s="426"/>
      <c r="G29" s="426"/>
      <c r="H29" s="426"/>
      <c r="I29" s="426"/>
      <c r="J29" s="426"/>
      <c r="K29" s="426"/>
      <c r="L29" s="426"/>
      <c r="M29" s="426"/>
      <c r="N29" s="426"/>
      <c r="O29" s="426"/>
    </row>
    <row r="30" spans="1:15" x14ac:dyDescent="0.2">
      <c r="A30" s="426"/>
      <c r="B30" s="426"/>
      <c r="C30" s="426"/>
      <c r="D30" s="426"/>
      <c r="E30" s="426"/>
      <c r="F30" s="426"/>
      <c r="G30" s="426"/>
      <c r="H30" s="426"/>
      <c r="I30" s="426"/>
      <c r="J30" s="426"/>
      <c r="K30" s="426"/>
      <c r="L30" s="426"/>
      <c r="M30" s="426"/>
      <c r="N30" s="426"/>
      <c r="O30" s="426"/>
    </row>
    <row r="31" spans="1:15" x14ac:dyDescent="0.2">
      <c r="A31" s="426"/>
      <c r="B31" s="426"/>
      <c r="C31" s="426"/>
      <c r="D31" s="426"/>
      <c r="E31" s="426"/>
      <c r="F31" s="426"/>
      <c r="G31" s="426"/>
      <c r="H31" s="426"/>
      <c r="I31" s="426"/>
      <c r="J31" s="426"/>
      <c r="K31" s="426"/>
      <c r="L31" s="426"/>
      <c r="M31" s="426"/>
      <c r="N31" s="426"/>
      <c r="O31" s="426"/>
    </row>
    <row r="32" spans="1:15" x14ac:dyDescent="0.2">
      <c r="A32" s="426"/>
      <c r="B32" s="426"/>
      <c r="C32" s="426"/>
      <c r="D32" s="426"/>
      <c r="E32" s="426"/>
      <c r="F32" s="426"/>
      <c r="G32" s="426"/>
      <c r="H32" s="426"/>
      <c r="I32" s="426"/>
      <c r="J32" s="426"/>
      <c r="K32" s="426"/>
      <c r="L32" s="426"/>
      <c r="M32" s="426"/>
      <c r="N32" s="426"/>
      <c r="O32" s="426"/>
    </row>
    <row r="33" spans="1:15" x14ac:dyDescent="0.2">
      <c r="A33" s="426"/>
      <c r="B33" s="426"/>
      <c r="C33" s="426"/>
      <c r="D33" s="426"/>
      <c r="E33" s="426"/>
      <c r="F33" s="426"/>
      <c r="G33" s="426"/>
      <c r="H33" s="426"/>
      <c r="I33" s="426"/>
      <c r="J33" s="426"/>
      <c r="K33" s="426"/>
      <c r="L33" s="426"/>
      <c r="M33" s="426"/>
      <c r="N33" s="426"/>
      <c r="O33" s="426"/>
    </row>
  </sheetData>
  <mergeCells count="9">
    <mergeCell ref="G11:K11"/>
    <mergeCell ref="A10:E10"/>
    <mergeCell ref="A11:E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opLeftCell="F28" zoomScale="125" workbookViewId="0">
      <selection activeCell="A2" sqref="A2:K41"/>
    </sheetView>
  </sheetViews>
  <sheetFormatPr defaultColWidth="16" defaultRowHeight="12.75" x14ac:dyDescent="0.2"/>
  <cols>
    <col min="1" max="1" width="10.85546875" style="3" customWidth="1"/>
    <col min="2" max="2" width="6.7109375" style="3" bestFit="1" customWidth="1"/>
    <col min="3" max="3" width="32.28515625" style="3" customWidth="1"/>
    <col min="4" max="4" width="12.42578125" style="3" customWidth="1"/>
    <col min="5" max="5" width="12"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53"/>
      <c r="B1" s="753"/>
      <c r="C1" s="753"/>
      <c r="D1" s="753"/>
      <c r="E1" s="753"/>
      <c r="F1" s="753"/>
      <c r="G1" s="753"/>
      <c r="H1" s="753"/>
      <c r="I1" s="753"/>
      <c r="J1" s="753"/>
      <c r="K1" s="753"/>
    </row>
    <row r="2" spans="1:11" x14ac:dyDescent="0.2">
      <c r="A2" s="318"/>
      <c r="B2" s="318"/>
      <c r="C2" s="318"/>
      <c r="D2" s="318"/>
      <c r="E2" s="318"/>
      <c r="F2" s="318"/>
      <c r="G2" s="318"/>
      <c r="H2" s="318"/>
      <c r="I2" s="318"/>
      <c r="J2" s="318"/>
      <c r="K2" s="318"/>
    </row>
    <row r="3" spans="1:11" x14ac:dyDescent="0.2">
      <c r="A3" s="669" t="s">
        <v>16</v>
      </c>
      <c r="B3" s="670"/>
      <c r="C3" s="670"/>
      <c r="D3" s="670"/>
      <c r="E3" s="670"/>
      <c r="F3" s="670"/>
      <c r="G3" s="670"/>
      <c r="H3" s="670"/>
      <c r="I3" s="670"/>
      <c r="J3" s="670"/>
      <c r="K3" s="670"/>
    </row>
    <row r="4" spans="1:11" x14ac:dyDescent="0.2">
      <c r="A4" s="4" t="s">
        <v>19</v>
      </c>
      <c r="B4" s="4"/>
      <c r="C4" s="4" t="s">
        <v>18</v>
      </c>
      <c r="D4" s="671"/>
      <c r="E4" s="4"/>
      <c r="F4" s="4"/>
      <c r="G4" s="4"/>
      <c r="H4" s="4"/>
      <c r="I4" s="670"/>
      <c r="J4" s="670"/>
      <c r="K4" s="670"/>
    </row>
    <row r="5" spans="1:11" x14ac:dyDescent="0.2">
      <c r="A5" s="4" t="s">
        <v>81</v>
      </c>
      <c r="B5" s="4"/>
      <c r="C5" s="672" t="s">
        <v>192</v>
      </c>
      <c r="D5" s="4"/>
      <c r="E5" s="4"/>
      <c r="F5" s="4"/>
      <c r="G5" s="4"/>
      <c r="H5" s="4"/>
      <c r="I5" s="670"/>
      <c r="J5" s="670"/>
      <c r="K5" s="670"/>
    </row>
    <row r="6" spans="1:11" x14ac:dyDescent="0.2">
      <c r="A6" s="5"/>
      <c r="B6" s="4"/>
      <c r="C6" s="673">
        <v>2023</v>
      </c>
      <c r="D6" s="4"/>
      <c r="E6" s="4"/>
      <c r="F6" s="4"/>
      <c r="G6" s="4"/>
      <c r="H6" s="4"/>
      <c r="I6" s="780" t="s">
        <v>20</v>
      </c>
      <c r="J6" s="781"/>
      <c r="K6" s="782"/>
    </row>
    <row r="7" spans="1:11" x14ac:dyDescent="0.2">
      <c r="A7" s="5"/>
      <c r="B7" s="4"/>
      <c r="C7" s="4"/>
      <c r="D7" s="4"/>
      <c r="E7" s="4"/>
      <c r="F7" s="4"/>
      <c r="G7" s="4"/>
      <c r="H7" s="4"/>
      <c r="I7" s="674" t="s">
        <v>21</v>
      </c>
      <c r="J7" s="783" t="s">
        <v>31</v>
      </c>
      <c r="K7" s="784"/>
    </row>
    <row r="8" spans="1:11" ht="12.75" customHeight="1" x14ac:dyDescent="0.2">
      <c r="A8" s="4"/>
      <c r="B8" s="4"/>
      <c r="C8" s="4"/>
      <c r="D8" s="4"/>
      <c r="E8" s="4"/>
      <c r="F8" s="4"/>
      <c r="G8" s="4"/>
      <c r="H8" s="670"/>
      <c r="I8" s="674" t="s">
        <v>22</v>
      </c>
      <c r="J8" s="785" t="s">
        <v>90</v>
      </c>
      <c r="K8" s="786"/>
    </row>
    <row r="9" spans="1:11" ht="12.75" customHeight="1" x14ac:dyDescent="0.2">
      <c r="A9" s="778" t="s">
        <v>23</v>
      </c>
      <c r="B9" s="778"/>
      <c r="C9" s="778"/>
      <c r="D9" s="778"/>
      <c r="E9" s="778"/>
      <c r="F9" s="778"/>
      <c r="G9" s="778"/>
      <c r="H9" s="778"/>
      <c r="I9" s="675" t="s">
        <v>24</v>
      </c>
      <c r="J9" s="787" t="s">
        <v>91</v>
      </c>
      <c r="K9" s="788"/>
    </row>
    <row r="10" spans="1:11" ht="15.75" customHeight="1" thickBot="1" x14ac:dyDescent="0.25">
      <c r="A10" s="778" t="s">
        <v>30</v>
      </c>
      <c r="B10" s="778"/>
      <c r="C10" s="778"/>
      <c r="D10" s="778"/>
      <c r="E10" s="778"/>
      <c r="F10" s="676"/>
      <c r="G10" s="677"/>
      <c r="H10" s="4"/>
      <c r="I10" s="670"/>
      <c r="J10" s="670"/>
      <c r="K10" s="670"/>
    </row>
    <row r="11" spans="1:11" ht="12.75" customHeight="1" x14ac:dyDescent="0.2">
      <c r="A11" s="779" t="s">
        <v>25</v>
      </c>
      <c r="B11" s="767"/>
      <c r="C11" s="767"/>
      <c r="D11" s="767"/>
      <c r="E11" s="768"/>
      <c r="F11" s="394"/>
      <c r="G11" s="779" t="s">
        <v>20</v>
      </c>
      <c r="H11" s="767"/>
      <c r="I11" s="767"/>
      <c r="J11" s="767"/>
      <c r="K11" s="768"/>
    </row>
    <row r="12" spans="1:11" x14ac:dyDescent="0.2">
      <c r="A12" s="326"/>
      <c r="B12" s="327"/>
      <c r="C12" s="327"/>
      <c r="D12" s="327"/>
      <c r="E12" s="328"/>
      <c r="F12" s="319"/>
      <c r="G12" s="326"/>
      <c r="H12" s="327" t="s">
        <v>15</v>
      </c>
      <c r="I12" s="327" t="s">
        <v>15</v>
      </c>
      <c r="J12" s="327" t="s">
        <v>15</v>
      </c>
      <c r="K12" s="328" t="s">
        <v>15</v>
      </c>
    </row>
    <row r="13" spans="1:11" s="6" customFormat="1" x14ac:dyDescent="0.2">
      <c r="A13" s="329" t="s">
        <v>0</v>
      </c>
      <c r="B13" s="330" t="s">
        <v>26</v>
      </c>
      <c r="C13" s="330" t="s">
        <v>27</v>
      </c>
      <c r="D13" s="330" t="s">
        <v>28</v>
      </c>
      <c r="E13" s="331" t="s">
        <v>29</v>
      </c>
      <c r="F13" s="332"/>
      <c r="G13" s="329" t="s">
        <v>0</v>
      </c>
      <c r="H13" s="330" t="s">
        <v>26</v>
      </c>
      <c r="I13" s="330" t="s">
        <v>27</v>
      </c>
      <c r="J13" s="330" t="s">
        <v>28</v>
      </c>
      <c r="K13" s="331" t="s">
        <v>29</v>
      </c>
    </row>
    <row r="14" spans="1:11" ht="12.75" customHeight="1" x14ac:dyDescent="0.2">
      <c r="A14" s="340">
        <v>45261</v>
      </c>
      <c r="B14" s="341"/>
      <c r="C14" s="10" t="s">
        <v>47</v>
      </c>
      <c r="D14" s="342">
        <v>1910500</v>
      </c>
      <c r="E14" s="343"/>
      <c r="F14" s="319"/>
      <c r="G14" s="736">
        <v>45261</v>
      </c>
      <c r="H14" s="341"/>
      <c r="I14" s="10" t="s">
        <v>47</v>
      </c>
      <c r="J14" s="342"/>
      <c r="K14" s="581">
        <v>1910500</v>
      </c>
    </row>
    <row r="15" spans="1:11" ht="12.75" customHeight="1" x14ac:dyDescent="0.2">
      <c r="A15" s="580">
        <v>45266</v>
      </c>
      <c r="B15" s="341">
        <v>1</v>
      </c>
      <c r="C15" s="10" t="s">
        <v>462</v>
      </c>
      <c r="D15" s="342"/>
      <c r="E15" s="581">
        <v>1888000</v>
      </c>
      <c r="F15" s="319"/>
      <c r="G15" s="580">
        <v>45266</v>
      </c>
      <c r="H15" s="341">
        <v>1</v>
      </c>
      <c r="I15" s="10" t="s">
        <v>462</v>
      </c>
      <c r="J15" s="342">
        <v>1888000</v>
      </c>
      <c r="K15" s="581"/>
    </row>
    <row r="16" spans="1:11" ht="12.75" customHeight="1" x14ac:dyDescent="0.2">
      <c r="A16" s="580">
        <v>45266</v>
      </c>
      <c r="B16" s="341">
        <v>2</v>
      </c>
      <c r="C16" s="10" t="s">
        <v>152</v>
      </c>
      <c r="D16" s="342"/>
      <c r="E16" s="581">
        <v>3000</v>
      </c>
      <c r="F16" s="319"/>
      <c r="G16" s="580">
        <v>45266</v>
      </c>
      <c r="H16" s="341">
        <v>2</v>
      </c>
      <c r="I16" s="10" t="s">
        <v>152</v>
      </c>
      <c r="J16" s="342">
        <v>3000</v>
      </c>
      <c r="K16" s="581"/>
    </row>
    <row r="17" spans="1:11" ht="12.75" customHeight="1" x14ac:dyDescent="0.2">
      <c r="A17" s="580">
        <v>45266</v>
      </c>
      <c r="B17" s="341">
        <v>3</v>
      </c>
      <c r="C17" s="10" t="s">
        <v>144</v>
      </c>
      <c r="D17" s="342">
        <v>16364254</v>
      </c>
      <c r="E17" s="582"/>
      <c r="F17" s="319"/>
      <c r="G17" s="580">
        <v>45266</v>
      </c>
      <c r="H17" s="341">
        <v>3</v>
      </c>
      <c r="I17" s="10" t="s">
        <v>144</v>
      </c>
      <c r="J17" s="342"/>
      <c r="K17" s="581">
        <v>16364254</v>
      </c>
    </row>
    <row r="18" spans="1:11" ht="12.75" customHeight="1" x14ac:dyDescent="0.2">
      <c r="A18" s="580">
        <v>45266</v>
      </c>
      <c r="B18" s="341">
        <v>4</v>
      </c>
      <c r="C18" s="10" t="s">
        <v>197</v>
      </c>
      <c r="D18" s="342"/>
      <c r="E18" s="582">
        <v>1919000</v>
      </c>
      <c r="F18" s="319"/>
      <c r="G18" s="580">
        <v>45266</v>
      </c>
      <c r="H18" s="341">
        <v>4</v>
      </c>
      <c r="I18" s="10" t="s">
        <v>197</v>
      </c>
      <c r="J18" s="342">
        <v>1919000</v>
      </c>
      <c r="K18" s="581"/>
    </row>
    <row r="19" spans="1:11" ht="12.75" customHeight="1" x14ac:dyDescent="0.2">
      <c r="A19" s="580">
        <v>45266</v>
      </c>
      <c r="B19" s="341">
        <v>5</v>
      </c>
      <c r="C19" s="10" t="s">
        <v>146</v>
      </c>
      <c r="D19" s="342"/>
      <c r="E19" s="581">
        <v>20000</v>
      </c>
      <c r="F19" s="319"/>
      <c r="G19" s="580">
        <v>45266</v>
      </c>
      <c r="H19" s="341">
        <v>5</v>
      </c>
      <c r="I19" s="10" t="s">
        <v>146</v>
      </c>
      <c r="J19" s="342">
        <v>20000</v>
      </c>
      <c r="K19" s="581"/>
    </row>
    <row r="20" spans="1:11" ht="12.75" customHeight="1" x14ac:dyDescent="0.2">
      <c r="A20" s="580">
        <v>45274</v>
      </c>
      <c r="B20" s="341">
        <v>6</v>
      </c>
      <c r="C20" s="95" t="s">
        <v>464</v>
      </c>
      <c r="D20" s="342"/>
      <c r="E20" s="581">
        <v>3348000</v>
      </c>
      <c r="F20" s="319"/>
      <c r="G20" s="580">
        <v>45274</v>
      </c>
      <c r="H20" s="341">
        <v>6</v>
      </c>
      <c r="I20" s="95" t="s">
        <v>464</v>
      </c>
      <c r="J20" s="342">
        <v>3348000</v>
      </c>
      <c r="K20" s="581"/>
    </row>
    <row r="21" spans="1:11" ht="12.75" customHeight="1" x14ac:dyDescent="0.2">
      <c r="A21" s="580">
        <v>45274</v>
      </c>
      <c r="B21" s="341">
        <v>7</v>
      </c>
      <c r="C21" s="95" t="s">
        <v>152</v>
      </c>
      <c r="D21" s="342"/>
      <c r="E21" s="581">
        <v>3000</v>
      </c>
      <c r="F21" s="319"/>
      <c r="G21" s="580">
        <v>45274</v>
      </c>
      <c r="H21" s="341">
        <v>7</v>
      </c>
      <c r="I21" s="95" t="s">
        <v>152</v>
      </c>
      <c r="J21" s="342">
        <v>3000</v>
      </c>
      <c r="K21" s="581"/>
    </row>
    <row r="22" spans="1:11" ht="12.75" customHeight="1" x14ac:dyDescent="0.2">
      <c r="A22" s="580">
        <v>45274</v>
      </c>
      <c r="B22" s="341">
        <v>8</v>
      </c>
      <c r="C22" s="10" t="s">
        <v>288</v>
      </c>
      <c r="D22" s="342"/>
      <c r="E22" s="582">
        <v>1073543</v>
      </c>
      <c r="F22" s="319"/>
      <c r="G22" s="580">
        <v>45274</v>
      </c>
      <c r="H22" s="341">
        <v>8</v>
      </c>
      <c r="I22" s="10" t="s">
        <v>288</v>
      </c>
      <c r="J22" s="342">
        <v>1073543</v>
      </c>
      <c r="K22" s="582"/>
    </row>
    <row r="23" spans="1:11" ht="15" x14ac:dyDescent="0.2">
      <c r="A23" s="96">
        <v>45274</v>
      </c>
      <c r="B23" s="341">
        <v>9</v>
      </c>
      <c r="C23" s="95" t="s">
        <v>293</v>
      </c>
      <c r="D23" s="344"/>
      <c r="E23" s="345">
        <v>1951085</v>
      </c>
      <c r="F23" s="333"/>
      <c r="G23" s="96">
        <v>45274</v>
      </c>
      <c r="H23" s="341">
        <v>9</v>
      </c>
      <c r="I23" s="95" t="s">
        <v>293</v>
      </c>
      <c r="J23" s="344">
        <v>1951085</v>
      </c>
      <c r="K23" s="345"/>
    </row>
    <row r="24" spans="1:11" ht="12.75" customHeight="1" x14ac:dyDescent="0.2">
      <c r="A24" s="96">
        <v>45274</v>
      </c>
      <c r="B24" s="341">
        <v>10</v>
      </c>
      <c r="C24" s="95" t="s">
        <v>152</v>
      </c>
      <c r="D24" s="344"/>
      <c r="E24" s="345">
        <v>2500</v>
      </c>
      <c r="F24" s="333"/>
      <c r="G24" s="96">
        <v>45274</v>
      </c>
      <c r="H24" s="341">
        <v>10</v>
      </c>
      <c r="I24" s="95" t="s">
        <v>152</v>
      </c>
      <c r="J24" s="344">
        <v>2500</v>
      </c>
      <c r="K24" s="345"/>
    </row>
    <row r="25" spans="1:11" ht="12.75" customHeight="1" x14ac:dyDescent="0.2">
      <c r="A25" s="96">
        <v>45278</v>
      </c>
      <c r="B25" s="341">
        <v>11</v>
      </c>
      <c r="C25" s="95" t="s">
        <v>448</v>
      </c>
      <c r="D25" s="344"/>
      <c r="E25" s="345">
        <v>1500000</v>
      </c>
      <c r="F25" s="333"/>
      <c r="G25" s="96">
        <v>45278</v>
      </c>
      <c r="H25" s="341">
        <v>11</v>
      </c>
      <c r="I25" s="95" t="s">
        <v>448</v>
      </c>
      <c r="J25" s="344">
        <v>1500000</v>
      </c>
      <c r="K25" s="345"/>
    </row>
    <row r="26" spans="1:11" ht="12.75" customHeight="1" x14ac:dyDescent="0.2">
      <c r="A26" s="96">
        <v>45278</v>
      </c>
      <c r="B26" s="341">
        <v>12</v>
      </c>
      <c r="C26" s="95" t="s">
        <v>152</v>
      </c>
      <c r="D26" s="344"/>
      <c r="E26" s="345">
        <v>3000</v>
      </c>
      <c r="F26" s="333"/>
      <c r="G26" s="96">
        <v>45278</v>
      </c>
      <c r="H26" s="341">
        <v>12</v>
      </c>
      <c r="I26" s="95" t="s">
        <v>152</v>
      </c>
      <c r="J26" s="344">
        <v>3000</v>
      </c>
      <c r="K26" s="345"/>
    </row>
    <row r="27" spans="1:11" ht="12.75" customHeight="1" x14ac:dyDescent="0.2">
      <c r="A27" s="96">
        <v>45278</v>
      </c>
      <c r="B27" s="341">
        <v>13</v>
      </c>
      <c r="C27" s="95" t="s">
        <v>449</v>
      </c>
      <c r="D27" s="344"/>
      <c r="E27" s="345">
        <v>1500000</v>
      </c>
      <c r="F27" s="333"/>
      <c r="G27" s="96">
        <v>45278</v>
      </c>
      <c r="H27" s="341">
        <v>13</v>
      </c>
      <c r="I27" s="95" t="s">
        <v>449</v>
      </c>
      <c r="J27" s="344">
        <v>1500000</v>
      </c>
      <c r="K27" s="345"/>
    </row>
    <row r="28" spans="1:11" ht="12.75" customHeight="1" x14ac:dyDescent="0.2">
      <c r="A28" s="96">
        <v>45278</v>
      </c>
      <c r="B28" s="341">
        <v>14</v>
      </c>
      <c r="C28" s="95" t="s">
        <v>152</v>
      </c>
      <c r="D28" s="344"/>
      <c r="E28" s="345">
        <v>3000</v>
      </c>
      <c r="F28" s="333"/>
      <c r="G28" s="96">
        <v>45278</v>
      </c>
      <c r="H28" s="341">
        <v>14</v>
      </c>
      <c r="I28" s="95" t="s">
        <v>152</v>
      </c>
      <c r="J28" s="344">
        <v>3000</v>
      </c>
      <c r="K28" s="345"/>
    </row>
    <row r="29" spans="1:11" ht="12.75" customHeight="1" x14ac:dyDescent="0.2">
      <c r="A29" s="96">
        <v>45280</v>
      </c>
      <c r="B29" s="341">
        <v>15</v>
      </c>
      <c r="C29" s="95" t="s">
        <v>463</v>
      </c>
      <c r="D29" s="344"/>
      <c r="E29" s="345">
        <v>1888000</v>
      </c>
      <c r="F29" s="333"/>
      <c r="G29" s="96">
        <v>45280</v>
      </c>
      <c r="H29" s="341">
        <v>15</v>
      </c>
      <c r="I29" s="95" t="s">
        <v>463</v>
      </c>
      <c r="J29" s="344">
        <v>1888000</v>
      </c>
      <c r="K29" s="345"/>
    </row>
    <row r="30" spans="1:11" ht="12.75" customHeight="1" x14ac:dyDescent="0.2">
      <c r="A30" s="96">
        <v>45280</v>
      </c>
      <c r="B30" s="341">
        <v>16</v>
      </c>
      <c r="C30" s="95" t="s">
        <v>152</v>
      </c>
      <c r="D30" s="344"/>
      <c r="E30" s="345">
        <v>3000</v>
      </c>
      <c r="F30" s="333"/>
      <c r="G30" s="96">
        <v>45280</v>
      </c>
      <c r="H30" s="341">
        <v>16</v>
      </c>
      <c r="I30" s="95" t="s">
        <v>152</v>
      </c>
      <c r="J30" s="344">
        <v>3000</v>
      </c>
      <c r="K30" s="345"/>
    </row>
    <row r="31" spans="1:11" ht="12.75" customHeight="1" x14ac:dyDescent="0.2">
      <c r="A31" s="96">
        <v>45280</v>
      </c>
      <c r="B31" s="341"/>
      <c r="C31" s="95" t="s">
        <v>381</v>
      </c>
      <c r="D31" s="344"/>
      <c r="E31" s="345">
        <v>1998085</v>
      </c>
      <c r="F31" s="333"/>
      <c r="G31" s="96">
        <v>45280</v>
      </c>
      <c r="H31" s="341"/>
      <c r="I31" s="95" t="s">
        <v>381</v>
      </c>
      <c r="J31" s="344">
        <v>1998085</v>
      </c>
      <c r="K31" s="345"/>
    </row>
    <row r="32" spans="1:11" ht="12.75" customHeight="1" x14ac:dyDescent="0.2">
      <c r="A32" s="96">
        <v>45280</v>
      </c>
      <c r="B32" s="341"/>
      <c r="C32" s="95" t="s">
        <v>152</v>
      </c>
      <c r="D32" s="344"/>
      <c r="E32" s="345">
        <v>2500</v>
      </c>
      <c r="F32" s="333"/>
      <c r="G32" s="96">
        <v>45280</v>
      </c>
      <c r="H32" s="341"/>
      <c r="I32" s="95" t="s">
        <v>152</v>
      </c>
      <c r="J32" s="344">
        <v>2500</v>
      </c>
      <c r="K32" s="345"/>
    </row>
    <row r="33" spans="1:12" ht="12.75" customHeight="1" x14ac:dyDescent="0.2">
      <c r="A33" s="96">
        <v>45280</v>
      </c>
      <c r="B33" s="341"/>
      <c r="C33" s="95" t="s">
        <v>382</v>
      </c>
      <c r="D33" s="344"/>
      <c r="E33" s="345">
        <v>1073543</v>
      </c>
      <c r="F33" s="333"/>
      <c r="G33" s="96">
        <v>45280</v>
      </c>
      <c r="H33" s="341"/>
      <c r="I33" s="95" t="s">
        <v>382</v>
      </c>
      <c r="J33" s="344">
        <v>1073543</v>
      </c>
      <c r="K33" s="345"/>
    </row>
    <row r="34" spans="1:12" x14ac:dyDescent="0.2">
      <c r="A34" s="346">
        <v>45291</v>
      </c>
      <c r="B34" s="347"/>
      <c r="C34" s="348" t="s">
        <v>63</v>
      </c>
      <c r="D34" s="349">
        <f>SUM(D14:D33)-SUM(E14:E33)</f>
        <v>95498</v>
      </c>
      <c r="E34" s="350"/>
      <c r="F34" s="333"/>
      <c r="G34" s="346">
        <v>45291</v>
      </c>
      <c r="H34" s="347"/>
      <c r="I34" s="348" t="s">
        <v>63</v>
      </c>
      <c r="J34" s="349"/>
      <c r="K34" s="384">
        <f>SUM(K14:K33)-SUM(J14:J33)</f>
        <v>95498</v>
      </c>
    </row>
    <row r="35" spans="1:12" ht="13.5" thickBot="1" x14ac:dyDescent="0.25">
      <c r="A35" s="12"/>
      <c r="B35" s="13"/>
      <c r="C35" s="13"/>
      <c r="D35" s="13"/>
      <c r="E35" s="351"/>
      <c r="F35" s="333"/>
      <c r="G35" s="12"/>
      <c r="H35" s="13"/>
      <c r="I35" s="13"/>
      <c r="J35" s="13"/>
      <c r="K35" s="351"/>
    </row>
    <row r="36" spans="1:12" x14ac:dyDescent="0.2">
      <c r="A36" s="5"/>
      <c r="B36" s="4"/>
      <c r="C36" s="4" t="s">
        <v>17</v>
      </c>
      <c r="D36" s="5"/>
      <c r="E36" s="5"/>
      <c r="F36" s="333"/>
      <c r="G36" s="5"/>
      <c r="H36" s="4"/>
      <c r="I36" s="4" t="s">
        <v>17</v>
      </c>
      <c r="J36" s="5"/>
      <c r="K36" s="5"/>
    </row>
    <row r="37" spans="1:12" x14ac:dyDescent="0.2">
      <c r="A37" s="5"/>
      <c r="B37" s="4"/>
      <c r="C37" s="4"/>
      <c r="D37" s="5"/>
      <c r="E37" s="408"/>
      <c r="F37" s="333"/>
      <c r="G37" s="5"/>
      <c r="H37" s="4"/>
      <c r="I37" s="4"/>
      <c r="J37" s="5"/>
      <c r="K37" s="5"/>
    </row>
    <row r="38" spans="1:12" x14ac:dyDescent="0.2">
      <c r="A38" s="7"/>
      <c r="B38" s="7"/>
      <c r="C38" s="352"/>
      <c r="D38" s="353"/>
      <c r="E38" s="8"/>
      <c r="F38" s="333"/>
      <c r="G38" s="7"/>
      <c r="H38" s="7"/>
      <c r="I38" s="352"/>
      <c r="J38" s="353"/>
      <c r="K38" s="8"/>
    </row>
    <row r="39" spans="1:12" x14ac:dyDescent="0.2">
      <c r="A39" s="7"/>
      <c r="B39" s="7"/>
      <c r="C39" s="354"/>
      <c r="D39" s="355"/>
      <c r="E39" s="8"/>
      <c r="F39" s="333"/>
      <c r="G39" s="7"/>
      <c r="H39" s="7"/>
      <c r="I39" s="354"/>
      <c r="J39" s="355"/>
      <c r="K39" s="8"/>
    </row>
    <row r="40" spans="1:12" x14ac:dyDescent="0.2">
      <c r="C40" s="356"/>
      <c r="D40" s="357"/>
      <c r="E40" s="154"/>
      <c r="F40" s="333"/>
      <c r="I40" s="356"/>
      <c r="J40" s="357"/>
      <c r="K40" s="154"/>
    </row>
    <row r="41" spans="1:12" x14ac:dyDescent="0.2">
      <c r="C41" s="356"/>
      <c r="D41" s="357"/>
      <c r="F41" s="333"/>
      <c r="I41" s="356"/>
      <c r="J41" s="357"/>
    </row>
    <row r="42" spans="1:12" x14ac:dyDescent="0.2">
      <c r="A42" s="358"/>
      <c r="B42" s="359"/>
      <c r="C42" s="360"/>
      <c r="D42" s="361"/>
      <c r="E42" s="361"/>
      <c r="F42" s="361"/>
      <c r="G42" s="358"/>
      <c r="H42" s="359"/>
      <c r="I42" s="360"/>
      <c r="J42" s="361"/>
      <c r="K42" s="361"/>
      <c r="L42" s="362"/>
    </row>
    <row r="43" spans="1:12" x14ac:dyDescent="0.2">
      <c r="A43" s="358"/>
      <c r="B43" s="359"/>
      <c r="C43" s="360"/>
      <c r="D43" s="361"/>
      <c r="E43" s="361"/>
      <c r="F43" s="361"/>
      <c r="G43" s="358"/>
      <c r="H43" s="359"/>
      <c r="I43" s="360"/>
      <c r="J43" s="361"/>
      <c r="K43" s="361"/>
      <c r="L43" s="362"/>
    </row>
    <row r="44" spans="1:12" x14ac:dyDescent="0.2">
      <c r="A44" s="358"/>
      <c r="B44" s="363"/>
      <c r="C44" s="360"/>
      <c r="D44" s="361"/>
      <c r="E44" s="361"/>
      <c r="F44" s="361"/>
      <c r="G44" s="358"/>
      <c r="H44" s="363"/>
      <c r="I44" s="360"/>
      <c r="J44" s="361"/>
      <c r="K44" s="361"/>
      <c r="L44" s="362"/>
    </row>
    <row r="45" spans="1:12" x14ac:dyDescent="0.2">
      <c r="A45" s="358"/>
      <c r="B45" s="363"/>
      <c r="C45" s="360"/>
      <c r="D45" s="361"/>
      <c r="E45" s="361"/>
      <c r="F45" s="361"/>
      <c r="G45" s="358"/>
      <c r="H45" s="363"/>
      <c r="I45" s="360"/>
      <c r="J45" s="361"/>
      <c r="K45" s="361"/>
      <c r="L45" s="362"/>
    </row>
    <row r="46" spans="1:12" x14ac:dyDescent="0.2">
      <c r="A46" s="358"/>
      <c r="B46" s="363"/>
      <c r="C46" s="360"/>
      <c r="D46" s="361"/>
      <c r="E46" s="361"/>
      <c r="F46" s="361"/>
      <c r="G46" s="358"/>
      <c r="H46" s="363"/>
      <c r="I46" s="360"/>
      <c r="J46" s="361"/>
      <c r="K46" s="361"/>
      <c r="L46" s="362"/>
    </row>
    <row r="47" spans="1:12" x14ac:dyDescent="0.2">
      <c r="A47" s="364"/>
      <c r="B47" s="360"/>
      <c r="C47" s="365"/>
      <c r="D47" s="366"/>
      <c r="E47" s="360"/>
      <c r="F47" s="367"/>
      <c r="G47" s="364"/>
      <c r="H47" s="368"/>
      <c r="I47" s="365"/>
      <c r="J47" s="367"/>
      <c r="K47" s="369"/>
      <c r="L47" s="362"/>
    </row>
    <row r="48" spans="1:12" x14ac:dyDescent="0.2">
      <c r="A48" s="368"/>
      <c r="B48" s="368"/>
      <c r="C48" s="368"/>
      <c r="D48" s="368"/>
      <c r="E48" s="370"/>
      <c r="F48" s="368"/>
      <c r="G48" s="370"/>
      <c r="H48" s="368"/>
      <c r="I48" s="368"/>
      <c r="J48" s="368"/>
      <c r="K48" s="368"/>
      <c r="L48" s="362"/>
    </row>
    <row r="49" spans="1:12" x14ac:dyDescent="0.2">
      <c r="A49" s="360"/>
      <c r="B49" s="365"/>
      <c r="C49" s="365"/>
      <c r="D49" s="360"/>
      <c r="E49" s="360"/>
      <c r="F49" s="370"/>
      <c r="G49" s="365"/>
      <c r="H49" s="360"/>
      <c r="I49" s="365"/>
      <c r="J49" s="360"/>
      <c r="K49" s="371"/>
      <c r="L49" s="362"/>
    </row>
    <row r="50" spans="1:12" s="9" customFormat="1" x14ac:dyDescent="0.2">
      <c r="A50" s="372"/>
      <c r="B50" s="372"/>
      <c r="C50" s="373"/>
      <c r="D50" s="374"/>
      <c r="E50" s="375"/>
      <c r="F50" s="375"/>
      <c r="G50" s="375"/>
      <c r="H50" s="375"/>
      <c r="I50" s="376"/>
      <c r="J50" s="372"/>
      <c r="K50" s="372"/>
      <c r="L50" s="377"/>
    </row>
    <row r="51" spans="1:12" s="9" customFormat="1" x14ac:dyDescent="0.2">
      <c r="A51" s="378"/>
      <c r="B51" s="378"/>
      <c r="C51" s="379"/>
      <c r="D51" s="380"/>
      <c r="E51" s="381"/>
      <c r="F51" s="375"/>
      <c r="G51" s="378"/>
      <c r="H51" s="378"/>
      <c r="I51" s="378"/>
      <c r="J51" s="378"/>
      <c r="K51" s="378"/>
      <c r="L51" s="377"/>
    </row>
    <row r="52" spans="1:12" x14ac:dyDescent="0.2">
      <c r="A52" s="378"/>
      <c r="B52" s="378"/>
      <c r="C52" s="379"/>
      <c r="D52" s="380"/>
      <c r="E52" s="378"/>
      <c r="F52" s="378"/>
      <c r="G52" s="378"/>
      <c r="H52" s="378"/>
      <c r="I52" s="378"/>
      <c r="J52" s="378"/>
      <c r="K52" s="378"/>
      <c r="L52" s="362"/>
    </row>
    <row r="53" spans="1:12" x14ac:dyDescent="0.2">
      <c r="A53" s="378"/>
      <c r="B53" s="378"/>
      <c r="C53" s="379"/>
      <c r="D53" s="382"/>
      <c r="E53" s="381"/>
      <c r="F53" s="378"/>
      <c r="G53" s="378"/>
      <c r="H53" s="378"/>
      <c r="I53" s="378"/>
      <c r="J53" s="378"/>
      <c r="K53" s="378"/>
      <c r="L53" s="362"/>
    </row>
    <row r="54" spans="1:12" x14ac:dyDescent="0.2">
      <c r="A54" s="334"/>
      <c r="B54" s="334"/>
      <c r="C54" s="334"/>
      <c r="D54" s="335"/>
      <c r="E54" s="334"/>
      <c r="F54" s="334"/>
      <c r="G54" s="334"/>
      <c r="H54" s="334"/>
      <c r="I54" s="334"/>
      <c r="J54" s="334"/>
      <c r="K54" s="334"/>
    </row>
    <row r="55" spans="1:12" x14ac:dyDescent="0.2">
      <c r="A55" s="334"/>
      <c r="B55" s="334"/>
      <c r="C55" s="334"/>
      <c r="D55" s="334"/>
      <c r="E55" s="334"/>
      <c r="F55" s="334"/>
      <c r="G55" s="334"/>
      <c r="H55" s="334"/>
      <c r="I55" s="334"/>
      <c r="J55" s="334"/>
      <c r="K55" s="334"/>
    </row>
    <row r="56" spans="1:12" x14ac:dyDescent="0.2">
      <c r="A56" s="334"/>
      <c r="B56" s="334"/>
      <c r="C56" s="336"/>
      <c r="D56" s="334"/>
      <c r="E56" s="334"/>
      <c r="F56" s="334"/>
      <c r="G56" s="334"/>
      <c r="H56" s="334"/>
      <c r="I56" s="334"/>
      <c r="J56" s="334"/>
      <c r="K56" s="334"/>
    </row>
    <row r="57" spans="1:12" x14ac:dyDescent="0.2">
      <c r="A57" s="334"/>
      <c r="B57" s="334"/>
      <c r="C57" s="334"/>
      <c r="D57" s="335"/>
      <c r="E57" s="334"/>
      <c r="F57" s="334"/>
      <c r="G57" s="334"/>
      <c r="H57" s="334"/>
      <c r="I57" s="334"/>
      <c r="J57" s="334"/>
      <c r="K57" s="334"/>
    </row>
    <row r="58" spans="1:12" x14ac:dyDescent="0.2">
      <c r="A58" s="334"/>
      <c r="B58" s="334"/>
      <c r="C58" s="334"/>
      <c r="D58" s="335"/>
      <c r="E58" s="334"/>
      <c r="F58" s="334"/>
      <c r="G58" s="334"/>
      <c r="H58" s="334"/>
      <c r="I58" s="334"/>
      <c r="J58" s="334"/>
      <c r="K58" s="334"/>
    </row>
    <row r="59" spans="1:12" x14ac:dyDescent="0.2">
      <c r="C59" s="95"/>
      <c r="D59" s="11"/>
    </row>
    <row r="60" spans="1:12" x14ac:dyDescent="0.2">
      <c r="D60" s="154"/>
    </row>
  </sheetData>
  <mergeCells count="9">
    <mergeCell ref="A10:E10"/>
    <mergeCell ref="A11:E11"/>
    <mergeCell ref="G11:K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A2" sqref="A2"/>
    </sheetView>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8.7109375" customWidth="1"/>
    <col min="11" max="11" width="15" customWidth="1"/>
  </cols>
  <sheetData>
    <row r="1" spans="1:11" ht="18.75" x14ac:dyDescent="0.3">
      <c r="E1" s="104" t="s">
        <v>18</v>
      </c>
      <c r="F1" s="104"/>
      <c r="G1" s="104"/>
    </row>
    <row r="2" spans="1:11" ht="18.75" x14ac:dyDescent="0.3">
      <c r="E2" s="104" t="s">
        <v>50</v>
      </c>
      <c r="F2" s="104"/>
      <c r="G2" s="104"/>
    </row>
    <row r="3" spans="1:11" ht="18.75" x14ac:dyDescent="0.3">
      <c r="E3" s="153">
        <v>45291</v>
      </c>
      <c r="F3" s="104"/>
      <c r="G3" s="104"/>
    </row>
    <row r="4" spans="1:11" x14ac:dyDescent="0.25">
      <c r="C4" s="142" t="s">
        <v>59</v>
      </c>
      <c r="I4" s="142" t="s">
        <v>60</v>
      </c>
    </row>
    <row r="5" spans="1:11" x14ac:dyDescent="0.25">
      <c r="A5" s="105" t="s">
        <v>54</v>
      </c>
      <c r="B5" s="103"/>
      <c r="C5" s="103"/>
      <c r="D5" s="103"/>
      <c r="E5" s="103"/>
      <c r="G5" s="105" t="s">
        <v>54</v>
      </c>
      <c r="H5" s="103"/>
      <c r="I5" s="103"/>
      <c r="J5" s="103"/>
      <c r="K5" s="103"/>
    </row>
    <row r="6" spans="1:11" x14ac:dyDescent="0.25">
      <c r="A6" s="103"/>
      <c r="B6" s="103">
        <v>50000</v>
      </c>
      <c r="C6" s="103" t="s">
        <v>51</v>
      </c>
      <c r="D6" s="103">
        <v>3</v>
      </c>
      <c r="E6" s="106">
        <f>B6*D6</f>
        <v>150000</v>
      </c>
      <c r="G6" s="103"/>
      <c r="H6" s="103">
        <v>100</v>
      </c>
      <c r="I6" s="103" t="s">
        <v>51</v>
      </c>
      <c r="J6" s="103">
        <v>0</v>
      </c>
      <c r="K6" s="106">
        <f>H6*J6</f>
        <v>0</v>
      </c>
    </row>
    <row r="7" spans="1:11" x14ac:dyDescent="0.25">
      <c r="A7" s="103"/>
      <c r="B7" s="103">
        <v>20000</v>
      </c>
      <c r="C7" s="103" t="s">
        <v>51</v>
      </c>
      <c r="D7" s="103">
        <v>10</v>
      </c>
      <c r="E7" s="106">
        <f t="shared" ref="E7:E11" si="0">B7*D7</f>
        <v>200000</v>
      </c>
      <c r="G7" s="103"/>
      <c r="H7" s="103">
        <v>20</v>
      </c>
      <c r="I7" s="103" t="s">
        <v>51</v>
      </c>
      <c r="J7" s="103">
        <v>0</v>
      </c>
      <c r="K7" s="106">
        <f t="shared" ref="K7:K10" si="1">H7*J7</f>
        <v>0</v>
      </c>
    </row>
    <row r="8" spans="1:11" x14ac:dyDescent="0.25">
      <c r="A8" s="103"/>
      <c r="B8" s="103">
        <v>10000</v>
      </c>
      <c r="C8" s="103" t="s">
        <v>51</v>
      </c>
      <c r="D8" s="103">
        <v>17</v>
      </c>
      <c r="E8" s="106">
        <f t="shared" si="0"/>
        <v>170000</v>
      </c>
      <c r="G8" s="103"/>
      <c r="H8" s="103">
        <v>10</v>
      </c>
      <c r="I8" s="103" t="s">
        <v>51</v>
      </c>
      <c r="J8" s="103">
        <v>0</v>
      </c>
      <c r="K8" s="106">
        <f t="shared" si="1"/>
        <v>0</v>
      </c>
    </row>
    <row r="9" spans="1:11" x14ac:dyDescent="0.25">
      <c r="A9" s="103"/>
      <c r="B9" s="103">
        <v>5000</v>
      </c>
      <c r="C9" s="103" t="s">
        <v>51</v>
      </c>
      <c r="D9" s="103">
        <v>3</v>
      </c>
      <c r="E9" s="106">
        <f t="shared" si="0"/>
        <v>15000</v>
      </c>
      <c r="G9" s="103"/>
      <c r="H9" s="103">
        <v>5</v>
      </c>
      <c r="I9" s="103" t="s">
        <v>51</v>
      </c>
      <c r="J9" s="103">
        <v>1</v>
      </c>
      <c r="K9" s="106">
        <f t="shared" si="1"/>
        <v>5</v>
      </c>
    </row>
    <row r="10" spans="1:11" x14ac:dyDescent="0.25">
      <c r="A10" s="103"/>
      <c r="B10" s="103">
        <v>2000</v>
      </c>
      <c r="C10" s="103" t="s">
        <v>51</v>
      </c>
      <c r="D10" s="103">
        <v>4</v>
      </c>
      <c r="E10" s="106">
        <f t="shared" si="0"/>
        <v>8000</v>
      </c>
      <c r="G10" s="103"/>
      <c r="H10" s="103">
        <v>1</v>
      </c>
      <c r="I10" s="103" t="s">
        <v>51</v>
      </c>
      <c r="J10" s="103"/>
      <c r="K10" s="106">
        <f t="shared" si="1"/>
        <v>0</v>
      </c>
    </row>
    <row r="11" spans="1:11" x14ac:dyDescent="0.25">
      <c r="A11" s="103"/>
      <c r="B11" s="103">
        <v>1000</v>
      </c>
      <c r="C11" s="103" t="s">
        <v>51</v>
      </c>
      <c r="D11" s="103">
        <v>2</v>
      </c>
      <c r="E11" s="106">
        <f t="shared" si="0"/>
        <v>2000</v>
      </c>
      <c r="G11" s="103"/>
      <c r="H11" s="103"/>
      <c r="I11" s="103"/>
      <c r="J11" s="103"/>
      <c r="K11" s="106"/>
    </row>
    <row r="12" spans="1:11" x14ac:dyDescent="0.25">
      <c r="A12" s="103"/>
      <c r="B12" s="103"/>
      <c r="C12" s="103"/>
      <c r="D12" s="103"/>
      <c r="E12" s="103"/>
      <c r="G12" s="103"/>
      <c r="H12" s="103"/>
      <c r="I12" s="103"/>
      <c r="J12" s="103"/>
      <c r="K12" s="103"/>
    </row>
    <row r="13" spans="1:11" x14ac:dyDescent="0.25">
      <c r="A13" s="108" t="s">
        <v>57</v>
      </c>
      <c r="B13" s="103"/>
      <c r="C13" s="103"/>
      <c r="D13" s="103"/>
      <c r="E13" s="103"/>
      <c r="G13" s="108"/>
      <c r="H13" s="103"/>
      <c r="I13" s="103"/>
      <c r="J13" s="103"/>
      <c r="K13" s="103"/>
    </row>
    <row r="14" spans="1:11" x14ac:dyDescent="0.25">
      <c r="A14" s="103"/>
      <c r="B14" s="103">
        <v>500</v>
      </c>
      <c r="C14" s="103" t="s">
        <v>51</v>
      </c>
      <c r="D14" s="103">
        <v>1</v>
      </c>
      <c r="E14" s="103">
        <f>B14*D14</f>
        <v>500</v>
      </c>
      <c r="G14" s="103"/>
      <c r="H14" s="103"/>
      <c r="I14" s="103"/>
      <c r="J14" s="103"/>
      <c r="K14" s="103"/>
    </row>
    <row r="15" spans="1:11" x14ac:dyDescent="0.25">
      <c r="A15" s="103"/>
      <c r="B15" s="103">
        <v>200</v>
      </c>
      <c r="C15" s="103" t="s">
        <v>51</v>
      </c>
      <c r="D15" s="103"/>
      <c r="E15" s="103">
        <f t="shared" ref="E15:E17" si="2">B15*D15</f>
        <v>0</v>
      </c>
      <c r="G15" s="103"/>
      <c r="H15" s="103"/>
      <c r="I15" s="103"/>
      <c r="J15" s="103"/>
      <c r="K15" s="103"/>
    </row>
    <row r="16" spans="1:11" x14ac:dyDescent="0.25">
      <c r="A16" s="103"/>
      <c r="B16" s="103">
        <v>100</v>
      </c>
      <c r="C16" s="103" t="s">
        <v>51</v>
      </c>
      <c r="D16" s="103"/>
      <c r="E16" s="103">
        <f t="shared" si="2"/>
        <v>0</v>
      </c>
      <c r="G16" s="103"/>
      <c r="H16" s="103"/>
      <c r="I16" s="103"/>
      <c r="J16" s="103"/>
      <c r="K16" s="103"/>
    </row>
    <row r="17" spans="1:11" x14ac:dyDescent="0.25">
      <c r="A17" s="103"/>
      <c r="B17" s="103">
        <v>50</v>
      </c>
      <c r="C17" s="103" t="s">
        <v>51</v>
      </c>
      <c r="D17" s="103"/>
      <c r="E17" s="103">
        <f t="shared" si="2"/>
        <v>0</v>
      </c>
      <c r="G17" s="103"/>
      <c r="H17" s="103"/>
      <c r="I17" s="103"/>
      <c r="J17" s="103"/>
      <c r="K17" s="103"/>
    </row>
    <row r="18" spans="1:11" x14ac:dyDescent="0.25">
      <c r="A18" s="103"/>
      <c r="B18" s="103"/>
      <c r="C18" s="103"/>
      <c r="D18" s="103"/>
      <c r="E18" s="103"/>
      <c r="G18" s="103"/>
      <c r="H18" s="103"/>
      <c r="I18" s="103"/>
      <c r="J18" s="103"/>
      <c r="K18" s="103"/>
    </row>
    <row r="19" spans="1:11" x14ac:dyDescent="0.25">
      <c r="A19" s="103"/>
      <c r="B19" s="103"/>
      <c r="C19" s="103"/>
      <c r="D19" s="103"/>
      <c r="E19" s="103"/>
      <c r="G19" s="103"/>
      <c r="H19" s="103"/>
      <c r="I19" s="103"/>
      <c r="J19" s="103"/>
      <c r="K19" s="103"/>
    </row>
    <row r="20" spans="1:11" x14ac:dyDescent="0.25">
      <c r="A20" s="103"/>
      <c r="B20" s="103"/>
      <c r="C20" s="103"/>
      <c r="D20" s="103"/>
      <c r="E20" s="107">
        <f>SUM(E6:E17)</f>
        <v>545500</v>
      </c>
      <c r="G20" s="103"/>
      <c r="H20" s="103"/>
      <c r="I20" s="103"/>
      <c r="J20" s="103"/>
      <c r="K20" s="107">
        <f>SUM(K6:K17)</f>
        <v>5</v>
      </c>
    </row>
    <row r="21" spans="1:11" x14ac:dyDescent="0.25">
      <c r="A21" s="103"/>
      <c r="B21" s="103"/>
      <c r="C21" s="103"/>
      <c r="D21" s="103"/>
      <c r="E21" s="105"/>
      <c r="G21" s="103"/>
      <c r="H21" s="103"/>
      <c r="I21" s="103"/>
      <c r="J21" s="103"/>
      <c r="K21" s="105"/>
    </row>
    <row r="22" spans="1:11" x14ac:dyDescent="0.25">
      <c r="A22" s="103" t="s">
        <v>52</v>
      </c>
      <c r="B22" s="103"/>
      <c r="C22" s="103"/>
      <c r="D22" s="103"/>
      <c r="E22" s="107">
        <f>E20</f>
        <v>545500</v>
      </c>
      <c r="G22" s="103" t="s">
        <v>52</v>
      </c>
      <c r="H22" s="103"/>
      <c r="I22" s="103"/>
      <c r="J22" s="103"/>
      <c r="K22" s="107">
        <f>K20</f>
        <v>5</v>
      </c>
    </row>
    <row r="23" spans="1:11" x14ac:dyDescent="0.25">
      <c r="A23" s="103" t="s">
        <v>40</v>
      </c>
      <c r="B23" s="103"/>
      <c r="C23" s="103"/>
      <c r="D23" s="103"/>
      <c r="E23" s="107">
        <f>'UGX Cash Box Dec'!G80</f>
        <v>545526</v>
      </c>
      <c r="G23" s="103" t="s">
        <v>40</v>
      </c>
      <c r="H23" s="103"/>
      <c r="I23" s="103"/>
      <c r="J23" s="103"/>
      <c r="K23" s="107">
        <f>'USD-cash box '!G5</f>
        <v>5</v>
      </c>
    </row>
    <row r="24" spans="1:11" x14ac:dyDescent="0.25">
      <c r="A24" s="103" t="s">
        <v>53</v>
      </c>
      <c r="B24" s="103"/>
      <c r="C24" s="103"/>
      <c r="D24" s="103"/>
      <c r="E24" s="106">
        <f>E22-E23</f>
        <v>-26</v>
      </c>
      <c r="G24" s="103" t="s">
        <v>53</v>
      </c>
      <c r="H24" s="103"/>
      <c r="I24" s="103"/>
      <c r="J24" s="103"/>
      <c r="K24" s="106">
        <f>K22-K23</f>
        <v>0</v>
      </c>
    </row>
    <row r="26" spans="1:11" x14ac:dyDescent="0.25">
      <c r="A26" t="s">
        <v>55</v>
      </c>
      <c r="C26" t="s">
        <v>89</v>
      </c>
      <c r="G26" t="s">
        <v>55</v>
      </c>
    </row>
  </sheetData>
  <pageMargins left="0.7" right="0.7" top="0.75" bottom="0.75" header="0.3" footer="0.3"/>
  <pageSetup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workbookViewId="0">
      <selection activeCell="F42" sqref="F42"/>
    </sheetView>
  </sheetViews>
  <sheetFormatPr defaultRowHeight="15" x14ac:dyDescent="0.25"/>
  <cols>
    <col min="1" max="1" width="14.42578125" customWidth="1"/>
    <col min="2" max="2" width="14.140625" customWidth="1"/>
    <col min="3" max="3" width="9.7109375" customWidth="1"/>
    <col min="4" max="4" width="7.710937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789" t="s">
        <v>124</v>
      </c>
      <c r="E1" s="789"/>
      <c r="F1" s="789"/>
      <c r="G1" s="789"/>
      <c r="H1" s="789"/>
      <c r="I1" s="789"/>
      <c r="J1" s="789"/>
    </row>
    <row r="2" spans="1:14" ht="15" customHeight="1" x14ac:dyDescent="0.25">
      <c r="D2" s="789"/>
      <c r="E2" s="789"/>
      <c r="F2" s="789"/>
      <c r="G2" s="789"/>
      <c r="H2" s="789"/>
      <c r="I2" s="789"/>
      <c r="J2" s="789"/>
    </row>
    <row r="4" spans="1:14" x14ac:dyDescent="0.25">
      <c r="A4" s="282"/>
      <c r="B4" s="267"/>
      <c r="C4" s="790"/>
      <c r="D4" s="790"/>
      <c r="E4" s="790"/>
      <c r="F4" s="790"/>
      <c r="G4" s="790"/>
      <c r="H4" s="790"/>
      <c r="I4" s="790"/>
      <c r="J4" s="790"/>
      <c r="K4" s="790"/>
      <c r="L4" s="790"/>
      <c r="M4" s="790"/>
      <c r="N4" s="791"/>
    </row>
    <row r="5" spans="1:14" x14ac:dyDescent="0.25">
      <c r="A5" s="283" t="s">
        <v>2</v>
      </c>
      <c r="B5" s="268"/>
      <c r="C5" s="269" t="s">
        <v>94</v>
      </c>
      <c r="D5" s="269" t="s">
        <v>95</v>
      </c>
      <c r="E5" s="269" t="s">
        <v>96</v>
      </c>
      <c r="F5" s="269" t="s">
        <v>97</v>
      </c>
      <c r="G5" s="269" t="s">
        <v>93</v>
      </c>
      <c r="H5" s="269" t="s">
        <v>98</v>
      </c>
      <c r="I5" s="269" t="s">
        <v>99</v>
      </c>
      <c r="J5" s="269" t="s">
        <v>100</v>
      </c>
      <c r="K5" s="269" t="s">
        <v>101</v>
      </c>
      <c r="L5" s="269" t="s">
        <v>102</v>
      </c>
      <c r="M5" s="269" t="s">
        <v>103</v>
      </c>
      <c r="N5" s="269" t="s">
        <v>104</v>
      </c>
    </row>
    <row r="6" spans="1:14" x14ac:dyDescent="0.25">
      <c r="A6" s="284"/>
      <c r="B6" s="270" t="s">
        <v>84</v>
      </c>
      <c r="C6" s="271"/>
      <c r="D6" s="272"/>
      <c r="E6" s="273"/>
      <c r="F6" s="272"/>
      <c r="G6" s="272"/>
      <c r="H6" s="272"/>
      <c r="I6" s="292"/>
      <c r="J6" s="272"/>
      <c r="K6" s="272"/>
      <c r="L6" s="272"/>
      <c r="M6" s="272"/>
      <c r="N6" s="272"/>
    </row>
    <row r="7" spans="1:14" x14ac:dyDescent="0.25">
      <c r="A7" s="285"/>
      <c r="B7" s="274" t="s">
        <v>85</v>
      </c>
      <c r="C7" s="275"/>
      <c r="D7" s="275"/>
      <c r="E7" s="275"/>
      <c r="F7" s="275"/>
      <c r="G7" s="275"/>
      <c r="H7" s="275"/>
      <c r="I7" s="275"/>
      <c r="J7" s="275"/>
      <c r="K7" s="275"/>
      <c r="L7" s="275"/>
      <c r="M7" s="275"/>
      <c r="N7" s="275"/>
    </row>
    <row r="8" spans="1:14" x14ac:dyDescent="0.25">
      <c r="A8" s="286"/>
      <c r="B8" s="276" t="s">
        <v>41</v>
      </c>
      <c r="C8" s="277"/>
      <c r="D8" s="278"/>
      <c r="E8" s="278"/>
      <c r="F8" s="278"/>
      <c r="G8" s="278"/>
      <c r="H8" s="278"/>
      <c r="I8" s="278"/>
      <c r="J8" s="278"/>
      <c r="K8" s="278"/>
      <c r="L8" s="278"/>
      <c r="M8" s="278"/>
      <c r="N8" s="278"/>
    </row>
    <row r="9" spans="1:14" x14ac:dyDescent="0.25">
      <c r="A9" s="283"/>
      <c r="B9" s="279" t="s">
        <v>84</v>
      </c>
      <c r="C9" s="280"/>
      <c r="D9" s="280"/>
      <c r="E9" s="281"/>
      <c r="F9" s="281"/>
      <c r="G9" s="280"/>
      <c r="H9" s="280"/>
      <c r="I9" s="281"/>
      <c r="J9" s="280"/>
      <c r="K9" s="280"/>
      <c r="L9" s="280"/>
      <c r="M9" s="280"/>
      <c r="N9" s="280"/>
    </row>
    <row r="10" spans="1:14" x14ac:dyDescent="0.25">
      <c r="A10" s="285"/>
      <c r="B10" s="274" t="s">
        <v>85</v>
      </c>
      <c r="C10" s="275"/>
      <c r="D10" s="275"/>
      <c r="E10" s="275"/>
      <c r="F10" s="275"/>
      <c r="G10" s="275"/>
      <c r="H10" s="275"/>
      <c r="I10" s="275"/>
      <c r="J10" s="275"/>
      <c r="K10" s="275"/>
      <c r="L10" s="275"/>
      <c r="M10" s="275"/>
      <c r="N10" s="275"/>
    </row>
    <row r="11" spans="1:14" x14ac:dyDescent="0.25">
      <c r="A11" s="286"/>
      <c r="B11" s="276" t="s">
        <v>41</v>
      </c>
      <c r="C11" s="278"/>
      <c r="D11" s="278"/>
      <c r="E11" s="278"/>
      <c r="F11" s="278"/>
      <c r="G11" s="278"/>
      <c r="H11" s="278"/>
      <c r="I11" s="278"/>
      <c r="J11" s="278"/>
      <c r="K11" s="278"/>
      <c r="L11" s="278"/>
      <c r="M11" s="278"/>
      <c r="N11" s="278"/>
    </row>
    <row r="12" spans="1:14" x14ac:dyDescent="0.25">
      <c r="A12" s="283"/>
      <c r="B12" s="279" t="s">
        <v>84</v>
      </c>
      <c r="C12" s="280"/>
      <c r="D12" s="280"/>
      <c r="E12" s="281"/>
      <c r="F12" s="281"/>
      <c r="G12" s="280"/>
      <c r="H12" s="280"/>
      <c r="I12" s="281"/>
      <c r="J12" s="280"/>
      <c r="K12" s="280"/>
      <c r="L12" s="280"/>
      <c r="M12" s="280"/>
      <c r="N12" s="280"/>
    </row>
    <row r="13" spans="1:14" x14ac:dyDescent="0.25">
      <c r="A13" s="285"/>
      <c r="B13" s="274" t="s">
        <v>85</v>
      </c>
      <c r="C13" s="275"/>
      <c r="D13" s="275"/>
      <c r="E13" s="275"/>
      <c r="F13" s="275"/>
      <c r="G13" s="275"/>
      <c r="H13" s="275"/>
      <c r="I13" s="275"/>
      <c r="J13" s="275"/>
      <c r="K13" s="275"/>
      <c r="L13" s="275"/>
      <c r="M13" s="275"/>
      <c r="N13" s="275"/>
    </row>
    <row r="14" spans="1:14" x14ac:dyDescent="0.25">
      <c r="A14" s="286"/>
      <c r="B14" s="276" t="s">
        <v>41</v>
      </c>
      <c r="C14" s="278"/>
      <c r="D14" s="278"/>
      <c r="E14" s="278"/>
      <c r="F14" s="278"/>
      <c r="G14" s="278"/>
      <c r="H14" s="278"/>
      <c r="I14" s="278"/>
      <c r="J14" s="278"/>
      <c r="K14" s="278"/>
      <c r="L14" s="278"/>
      <c r="M14" s="278"/>
      <c r="N14" s="278"/>
    </row>
    <row r="15" spans="1:14" x14ac:dyDescent="0.25">
      <c r="A15" s="283"/>
      <c r="B15" s="279" t="s">
        <v>84</v>
      </c>
      <c r="C15" s="280"/>
      <c r="D15" s="280"/>
      <c r="E15" s="281"/>
      <c r="F15" s="281"/>
      <c r="G15" s="280"/>
      <c r="H15" s="280"/>
      <c r="I15" s="281"/>
      <c r="J15" s="280"/>
      <c r="K15" s="280"/>
      <c r="L15" s="280"/>
      <c r="M15" s="280"/>
      <c r="N15" s="280"/>
    </row>
    <row r="16" spans="1:14" x14ac:dyDescent="0.25">
      <c r="A16" s="285"/>
      <c r="B16" s="274" t="s">
        <v>85</v>
      </c>
      <c r="C16" s="275"/>
      <c r="D16" s="275"/>
      <c r="E16" s="275"/>
      <c r="F16" s="275"/>
      <c r="G16" s="275"/>
      <c r="H16" s="275"/>
      <c r="I16" s="275"/>
      <c r="J16" s="275"/>
      <c r="K16" s="275"/>
      <c r="L16" s="275"/>
      <c r="M16" s="275"/>
      <c r="N16" s="275"/>
    </row>
    <row r="17" spans="1:14" x14ac:dyDescent="0.25">
      <c r="A17" s="286"/>
      <c r="B17" s="276" t="s">
        <v>41</v>
      </c>
      <c r="C17" s="278"/>
      <c r="D17" s="278"/>
      <c r="E17" s="278"/>
      <c r="F17" s="278"/>
      <c r="G17" s="278"/>
      <c r="H17" s="278"/>
      <c r="I17" s="278"/>
      <c r="J17" s="278"/>
      <c r="K17" s="278"/>
      <c r="L17" s="278"/>
      <c r="M17" s="278"/>
      <c r="N17" s="278"/>
    </row>
    <row r="18" spans="1:14" x14ac:dyDescent="0.25">
      <c r="A18" s="446"/>
      <c r="B18" s="446"/>
      <c r="C18" s="447"/>
      <c r="D18" s="447"/>
      <c r="E18" s="447"/>
      <c r="F18" s="447"/>
      <c r="G18" s="447"/>
      <c r="H18" s="447"/>
      <c r="I18" s="447"/>
      <c r="J18" s="447"/>
      <c r="K18" s="447"/>
      <c r="L18" s="447"/>
      <c r="M18" s="447"/>
      <c r="N18" s="447"/>
    </row>
    <row r="19" spans="1:14" x14ac:dyDescent="0.25">
      <c r="A19" s="446"/>
      <c r="B19" s="446"/>
      <c r="C19" s="447"/>
      <c r="D19" s="447"/>
      <c r="E19" s="447"/>
      <c r="F19" s="447"/>
      <c r="G19" s="447"/>
      <c r="H19" s="447"/>
      <c r="I19" s="447"/>
      <c r="J19" s="447"/>
      <c r="K19" s="447"/>
      <c r="L19" s="447"/>
      <c r="M19" s="447"/>
      <c r="N19" s="447"/>
    </row>
    <row r="20" spans="1:14" ht="15" customHeight="1" x14ac:dyDescent="0.25">
      <c r="C20" s="433"/>
      <c r="D20" s="434" t="s">
        <v>125</v>
      </c>
      <c r="E20" s="434"/>
      <c r="F20" s="434"/>
      <c r="G20" s="434"/>
      <c r="H20" s="434"/>
      <c r="I20" s="434"/>
      <c r="J20" s="434"/>
      <c r="K20" s="435"/>
    </row>
    <row r="21" spans="1:14" ht="15" customHeight="1" x14ac:dyDescent="0.25">
      <c r="C21" s="433"/>
      <c r="D21" s="434"/>
      <c r="E21" s="434"/>
      <c r="F21" s="434"/>
      <c r="G21" s="434"/>
      <c r="H21" s="434"/>
      <c r="I21" s="434"/>
      <c r="J21" s="434"/>
      <c r="K21" s="435"/>
    </row>
    <row r="23" spans="1:14" x14ac:dyDescent="0.25">
      <c r="A23" s="282"/>
      <c r="B23" s="267"/>
      <c r="C23" s="790"/>
      <c r="D23" s="790"/>
      <c r="E23" s="790"/>
      <c r="F23" s="790"/>
      <c r="G23" s="790"/>
      <c r="H23" s="790"/>
      <c r="I23" s="790"/>
      <c r="J23" s="790"/>
      <c r="K23" s="790"/>
      <c r="L23" s="790"/>
      <c r="M23" s="790"/>
      <c r="N23" s="791"/>
    </row>
    <row r="24" spans="1:14" x14ac:dyDescent="0.25">
      <c r="A24" s="283" t="s">
        <v>2</v>
      </c>
      <c r="B24" s="268"/>
      <c r="C24" s="269" t="s">
        <v>94</v>
      </c>
      <c r="D24" s="269" t="s">
        <v>95</v>
      </c>
      <c r="E24" s="269" t="s">
        <v>96</v>
      </c>
      <c r="F24" s="269" t="s">
        <v>97</v>
      </c>
      <c r="G24" s="269" t="s">
        <v>93</v>
      </c>
      <c r="H24" s="269" t="s">
        <v>98</v>
      </c>
      <c r="I24" s="269" t="s">
        <v>99</v>
      </c>
      <c r="J24" s="269" t="s">
        <v>100</v>
      </c>
      <c r="K24" s="269" t="s">
        <v>101</v>
      </c>
      <c r="L24" s="269" t="s">
        <v>102</v>
      </c>
      <c r="M24" s="269" t="s">
        <v>103</v>
      </c>
      <c r="N24" s="269" t="s">
        <v>104</v>
      </c>
    </row>
    <row r="25" spans="1:14" x14ac:dyDescent="0.25">
      <c r="A25" s="284"/>
      <c r="B25" s="270" t="s">
        <v>41</v>
      </c>
      <c r="C25" s="271"/>
      <c r="D25" s="272"/>
      <c r="E25" s="273"/>
      <c r="F25" s="272"/>
      <c r="G25" s="272"/>
      <c r="H25" s="272"/>
      <c r="I25" s="292"/>
      <c r="J25" s="272"/>
      <c r="K25" s="272"/>
      <c r="L25" s="272"/>
      <c r="M25" s="272"/>
      <c r="N25" s="272"/>
    </row>
    <row r="26" spans="1:14" x14ac:dyDescent="0.25">
      <c r="A26" s="285"/>
      <c r="B26" s="274" t="s">
        <v>85</v>
      </c>
      <c r="C26" s="275"/>
      <c r="D26" s="275"/>
      <c r="E26" s="275"/>
      <c r="F26" s="275"/>
      <c r="G26" s="275"/>
      <c r="H26" s="275"/>
      <c r="I26" s="275"/>
      <c r="J26" s="275"/>
      <c r="K26" s="275"/>
      <c r="L26" s="275"/>
      <c r="M26" s="275"/>
      <c r="N26" s="275"/>
    </row>
    <row r="27" spans="1:14" x14ac:dyDescent="0.25">
      <c r="A27" s="286"/>
      <c r="B27" s="276" t="s">
        <v>109</v>
      </c>
      <c r="C27" s="277"/>
      <c r="D27" s="278"/>
      <c r="E27" s="278"/>
      <c r="F27" s="278"/>
      <c r="G27" s="278"/>
      <c r="H27" s="278"/>
      <c r="I27" s="278"/>
      <c r="J27" s="278"/>
      <c r="K27" s="278"/>
      <c r="L27" s="278"/>
      <c r="M27" s="278"/>
      <c r="N27" s="278"/>
    </row>
    <row r="28" spans="1:14" x14ac:dyDescent="0.25">
      <c r="A28" s="283"/>
      <c r="B28" s="279" t="s">
        <v>41</v>
      </c>
      <c r="C28" s="280"/>
      <c r="D28" s="280"/>
      <c r="E28" s="281"/>
      <c r="F28" s="281"/>
      <c r="G28" s="280"/>
      <c r="H28" s="280"/>
      <c r="I28" s="281"/>
      <c r="J28" s="280"/>
      <c r="K28" s="280"/>
      <c r="L28" s="280"/>
      <c r="M28" s="280"/>
      <c r="N28" s="280"/>
    </row>
    <row r="29" spans="1:14" x14ac:dyDescent="0.25">
      <c r="A29" s="285"/>
      <c r="B29" s="274" t="s">
        <v>85</v>
      </c>
      <c r="C29" s="275"/>
      <c r="D29" s="275"/>
      <c r="E29" s="275"/>
      <c r="F29" s="275"/>
      <c r="G29" s="275"/>
      <c r="H29" s="275"/>
      <c r="I29" s="275"/>
      <c r="J29" s="275"/>
      <c r="K29" s="275"/>
      <c r="L29" s="275"/>
      <c r="M29" s="275"/>
      <c r="N29" s="275"/>
    </row>
    <row r="30" spans="1:14" x14ac:dyDescent="0.25">
      <c r="A30" s="286"/>
      <c r="B30" s="276" t="s">
        <v>109</v>
      </c>
      <c r="C30" s="278"/>
      <c r="D30" s="278"/>
      <c r="E30" s="278"/>
      <c r="F30" s="278"/>
      <c r="G30" s="278"/>
      <c r="H30" s="278"/>
      <c r="I30" s="278"/>
      <c r="J30" s="278"/>
      <c r="K30" s="278"/>
      <c r="L30" s="278"/>
      <c r="M30" s="278"/>
      <c r="N30" s="278"/>
    </row>
    <row r="31" spans="1:14" x14ac:dyDescent="0.25">
      <c r="A31" s="284"/>
      <c r="B31" s="270" t="s">
        <v>41</v>
      </c>
      <c r="C31" s="271"/>
      <c r="D31" s="272"/>
      <c r="E31" s="273"/>
      <c r="F31" s="272"/>
      <c r="G31" s="272"/>
      <c r="H31" s="272"/>
      <c r="I31" s="292"/>
      <c r="J31" s="272"/>
      <c r="K31" s="272"/>
      <c r="L31" s="272"/>
      <c r="M31" s="272"/>
      <c r="N31" s="272"/>
    </row>
    <row r="32" spans="1:14" x14ac:dyDescent="0.25">
      <c r="A32" s="285"/>
      <c r="B32" s="274" t="s">
        <v>85</v>
      </c>
      <c r="C32" s="275"/>
      <c r="D32" s="275"/>
      <c r="E32" s="275"/>
      <c r="F32" s="275"/>
      <c r="G32" s="275"/>
      <c r="H32" s="275"/>
      <c r="I32" s="275"/>
      <c r="J32" s="275"/>
      <c r="K32" s="275"/>
      <c r="L32" s="275"/>
      <c r="M32" s="275"/>
      <c r="N32" s="275"/>
    </row>
    <row r="33" spans="1:14" x14ac:dyDescent="0.25">
      <c r="A33" s="286"/>
      <c r="B33" s="276" t="s">
        <v>109</v>
      </c>
      <c r="C33" s="277"/>
      <c r="D33" s="278"/>
      <c r="E33" s="278"/>
      <c r="F33" s="278"/>
      <c r="G33" s="278"/>
      <c r="H33" s="278"/>
      <c r="I33" s="278"/>
      <c r="J33" s="278"/>
      <c r="K33" s="278"/>
      <c r="L33" s="278"/>
      <c r="M33" s="278"/>
      <c r="N33" s="278"/>
    </row>
    <row r="34" spans="1:14" x14ac:dyDescent="0.25">
      <c r="A34" s="283"/>
      <c r="B34" s="279" t="s">
        <v>41</v>
      </c>
      <c r="C34" s="280"/>
      <c r="D34" s="280"/>
      <c r="E34" s="281"/>
      <c r="F34" s="281"/>
      <c r="G34" s="280"/>
      <c r="H34" s="280"/>
      <c r="I34" s="281"/>
      <c r="J34" s="280"/>
      <c r="K34" s="280"/>
      <c r="L34" s="280"/>
      <c r="M34" s="280"/>
      <c r="N34" s="280"/>
    </row>
    <row r="35" spans="1:14" x14ac:dyDescent="0.25">
      <c r="A35" s="285"/>
      <c r="B35" s="274" t="s">
        <v>85</v>
      </c>
      <c r="C35" s="275"/>
      <c r="D35" s="275"/>
      <c r="E35" s="275"/>
      <c r="F35" s="275"/>
      <c r="G35" s="275"/>
      <c r="H35" s="275"/>
      <c r="I35" s="275"/>
      <c r="J35" s="275"/>
      <c r="K35" s="275"/>
      <c r="L35" s="275"/>
      <c r="M35" s="275"/>
      <c r="N35" s="275"/>
    </row>
    <row r="36" spans="1:14" x14ac:dyDescent="0.25">
      <c r="A36" s="286"/>
      <c r="B36" s="276" t="s">
        <v>109</v>
      </c>
      <c r="C36" s="278"/>
      <c r="D36" s="278"/>
      <c r="E36" s="278"/>
      <c r="F36" s="278"/>
      <c r="G36" s="278"/>
      <c r="H36" s="278"/>
      <c r="I36" s="278"/>
      <c r="J36" s="278"/>
      <c r="K36" s="278"/>
      <c r="L36" s="278"/>
      <c r="M36" s="278"/>
      <c r="N36" s="278"/>
    </row>
    <row r="37" spans="1:14" x14ac:dyDescent="0.25">
      <c r="A37" s="283"/>
      <c r="B37" s="279" t="s">
        <v>41</v>
      </c>
      <c r="C37" s="280"/>
      <c r="D37" s="280"/>
      <c r="E37" s="281"/>
      <c r="F37" s="281"/>
      <c r="G37" s="280"/>
      <c r="H37" s="280"/>
      <c r="I37" s="281"/>
      <c r="J37" s="280"/>
      <c r="K37" s="280"/>
      <c r="L37" s="280"/>
      <c r="M37" s="280"/>
      <c r="N37" s="280"/>
    </row>
    <row r="38" spans="1:14" x14ac:dyDescent="0.25">
      <c r="A38" s="285"/>
      <c r="B38" s="274" t="s">
        <v>85</v>
      </c>
      <c r="C38" s="275"/>
      <c r="D38" s="275"/>
      <c r="E38" s="275"/>
      <c r="F38" s="275"/>
      <c r="G38" s="275"/>
      <c r="H38" s="275"/>
      <c r="I38" s="275"/>
      <c r="J38" s="275"/>
      <c r="K38" s="275"/>
      <c r="L38" s="275"/>
      <c r="M38" s="275"/>
      <c r="N38" s="275"/>
    </row>
    <row r="39" spans="1:14" ht="15.75" thickBot="1" x14ac:dyDescent="0.3">
      <c r="A39" s="286"/>
      <c r="B39" s="276" t="s">
        <v>109</v>
      </c>
      <c r="C39" s="278"/>
      <c r="D39" s="278"/>
      <c r="E39" s="278"/>
      <c r="F39" s="278"/>
      <c r="G39" s="278"/>
      <c r="H39" s="437"/>
      <c r="I39" s="278"/>
      <c r="J39" s="278"/>
      <c r="K39" s="278"/>
      <c r="L39" s="278"/>
      <c r="M39" s="278">
        <f>M37-M38</f>
        <v>0</v>
      </c>
      <c r="N39" s="278"/>
    </row>
    <row r="40" spans="1:14" ht="15.75" thickBot="1" x14ac:dyDescent="0.3">
      <c r="H40" s="438"/>
      <c r="I40" s="438">
        <f>I27+I30+I33+I36+I39</f>
        <v>0</v>
      </c>
      <c r="J40" s="438">
        <f>J27+J30+J33+J36+J39</f>
        <v>0</v>
      </c>
      <c r="K40" s="438">
        <f>K27+K30+K33+K36+K39</f>
        <v>0</v>
      </c>
      <c r="L40" s="438">
        <f t="shared" ref="L40" si="0">L27+L30+L33+L36+L39</f>
        <v>0</v>
      </c>
      <c r="M40" s="438">
        <f>M27+M30+M33+M36+M39</f>
        <v>0</v>
      </c>
      <c r="N40" s="438"/>
    </row>
  </sheetData>
  <mergeCells count="3">
    <mergeCell ref="D1:J2"/>
    <mergeCell ref="C4:N4"/>
    <mergeCell ref="C23:N23"/>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topLeftCell="C58" zoomScale="117" zoomScaleNormal="85" workbookViewId="0">
      <selection activeCell="J72" sqref="J72"/>
    </sheetView>
  </sheetViews>
  <sheetFormatPr defaultColWidth="10.85546875" defaultRowHeight="15" x14ac:dyDescent="0.25"/>
  <cols>
    <col min="1" max="1" width="13.140625" style="18" customWidth="1"/>
    <col min="2" max="2" width="40.7109375" style="18" customWidth="1"/>
    <col min="3" max="3" width="18" style="18" customWidth="1"/>
    <col min="4" max="4" width="14.7109375" style="18" customWidth="1"/>
    <col min="5" max="6" width="18.85546875" style="306" bestFit="1" customWidth="1"/>
    <col min="7" max="7" width="18.7109375" style="306"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18" customHeight="1" x14ac:dyDescent="0.25">
      <c r="A1" s="792" t="s">
        <v>44</v>
      </c>
      <c r="B1" s="792"/>
      <c r="C1" s="792"/>
      <c r="D1" s="792"/>
      <c r="E1" s="792"/>
      <c r="F1" s="792"/>
      <c r="G1" s="792"/>
      <c r="H1" s="792"/>
      <c r="I1" s="792"/>
      <c r="J1" s="792"/>
      <c r="K1" s="792"/>
      <c r="L1" s="792"/>
      <c r="M1" s="792"/>
      <c r="N1" s="792"/>
    </row>
    <row r="2" spans="1:14" s="67" customFormat="1" ht="18.75" x14ac:dyDescent="0.25">
      <c r="A2" s="793" t="s">
        <v>48</v>
      </c>
      <c r="B2" s="793"/>
      <c r="C2" s="793"/>
      <c r="D2" s="793"/>
      <c r="E2" s="793"/>
      <c r="F2" s="793"/>
      <c r="G2" s="793"/>
      <c r="H2" s="793"/>
      <c r="I2" s="793"/>
      <c r="J2" s="793"/>
      <c r="K2" s="793"/>
      <c r="L2" s="793"/>
      <c r="M2" s="793"/>
      <c r="N2" s="793"/>
    </row>
    <row r="3" spans="1:14" s="67" customFormat="1" ht="27.75" customHeight="1"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4" s="14" customFormat="1" ht="18" customHeight="1" x14ac:dyDescent="0.25">
      <c r="A4" s="410">
        <v>45261</v>
      </c>
      <c r="B4" s="411" t="s">
        <v>158</v>
      </c>
      <c r="C4" s="411"/>
      <c r="D4" s="448"/>
      <c r="E4" s="449"/>
      <c r="F4" s="449"/>
      <c r="G4" s="450">
        <v>75300</v>
      </c>
      <c r="H4" s="451"/>
      <c r="I4" s="452"/>
      <c r="J4" s="453"/>
      <c r="K4" s="454" t="s">
        <v>155</v>
      </c>
      <c r="L4" s="184"/>
      <c r="M4" s="455"/>
      <c r="N4" s="456"/>
    </row>
    <row r="5" spans="1:14" s="14" customFormat="1" ht="13.5" customHeight="1" x14ac:dyDescent="0.25">
      <c r="A5" s="467">
        <v>45265</v>
      </c>
      <c r="B5" s="468" t="s">
        <v>112</v>
      </c>
      <c r="C5" s="468" t="s">
        <v>49</v>
      </c>
      <c r="D5" s="469" t="s">
        <v>14</v>
      </c>
      <c r="E5" s="470"/>
      <c r="F5" s="470">
        <v>6000</v>
      </c>
      <c r="G5" s="471">
        <f>G4-E5+F5</f>
        <v>81300</v>
      </c>
      <c r="H5" s="472" t="s">
        <v>42</v>
      </c>
      <c r="I5" s="472" t="s">
        <v>18</v>
      </c>
      <c r="J5" s="496" t="s">
        <v>168</v>
      </c>
      <c r="K5" s="468" t="s">
        <v>155</v>
      </c>
      <c r="L5" s="468" t="s">
        <v>45</v>
      </c>
      <c r="M5" s="475"/>
      <c r="N5" s="474"/>
    </row>
    <row r="6" spans="1:14" s="14" customFormat="1" ht="13.5" customHeight="1" x14ac:dyDescent="0.25">
      <c r="A6" s="170">
        <v>45265</v>
      </c>
      <c r="B6" s="171" t="s">
        <v>114</v>
      </c>
      <c r="C6" s="171" t="s">
        <v>115</v>
      </c>
      <c r="D6" s="172" t="s">
        <v>14</v>
      </c>
      <c r="E6" s="152">
        <v>3000</v>
      </c>
      <c r="F6" s="152"/>
      <c r="G6" s="305">
        <f t="shared" ref="G6:G38" si="0">G5-E6+F6</f>
        <v>78300</v>
      </c>
      <c r="H6" s="291" t="s">
        <v>42</v>
      </c>
      <c r="I6" s="291" t="s">
        <v>18</v>
      </c>
      <c r="J6" s="478" t="s">
        <v>168</v>
      </c>
      <c r="K6" s="388" t="s">
        <v>155</v>
      </c>
      <c r="L6" s="388" t="s">
        <v>45</v>
      </c>
      <c r="M6" s="152"/>
      <c r="N6" s="466" t="s">
        <v>169</v>
      </c>
    </row>
    <row r="7" spans="1:14" x14ac:dyDescent="0.25">
      <c r="A7" s="170">
        <v>45265</v>
      </c>
      <c r="B7" s="171" t="s">
        <v>114</v>
      </c>
      <c r="C7" s="171" t="s">
        <v>115</v>
      </c>
      <c r="D7" s="172" t="s">
        <v>14</v>
      </c>
      <c r="E7" s="152">
        <v>3000</v>
      </c>
      <c r="F7" s="152"/>
      <c r="G7" s="305">
        <f>G6-E7+F7</f>
        <v>75300</v>
      </c>
      <c r="H7" s="291" t="s">
        <v>42</v>
      </c>
      <c r="I7" s="155" t="s">
        <v>18</v>
      </c>
      <c r="J7" s="478" t="s">
        <v>168</v>
      </c>
      <c r="K7" s="388" t="s">
        <v>155</v>
      </c>
      <c r="L7" s="155" t="s">
        <v>45</v>
      </c>
      <c r="M7" s="152"/>
      <c r="N7" s="466" t="s">
        <v>170</v>
      </c>
    </row>
    <row r="8" spans="1:14" x14ac:dyDescent="0.25">
      <c r="A8" s="170">
        <v>45265</v>
      </c>
      <c r="B8" s="171" t="s">
        <v>216</v>
      </c>
      <c r="C8" s="171" t="s">
        <v>126</v>
      </c>
      <c r="D8" s="172" t="s">
        <v>80</v>
      </c>
      <c r="E8" s="152">
        <v>13000</v>
      </c>
      <c r="F8" s="152"/>
      <c r="G8" s="305">
        <f t="shared" ref="G8:G9" si="1">G7-E8+F8</f>
        <v>62300</v>
      </c>
      <c r="H8" s="706" t="s">
        <v>42</v>
      </c>
      <c r="I8" s="155" t="s">
        <v>18</v>
      </c>
      <c r="J8" s="478" t="s">
        <v>455</v>
      </c>
      <c r="K8" s="171" t="s">
        <v>155</v>
      </c>
      <c r="L8" s="155" t="s">
        <v>45</v>
      </c>
      <c r="M8" s="152"/>
      <c r="N8" s="466"/>
    </row>
    <row r="9" spans="1:14" x14ac:dyDescent="0.25">
      <c r="A9" s="467">
        <v>45266</v>
      </c>
      <c r="B9" s="468" t="s">
        <v>112</v>
      </c>
      <c r="C9" s="468" t="s">
        <v>49</v>
      </c>
      <c r="D9" s="469" t="s">
        <v>14</v>
      </c>
      <c r="E9" s="470"/>
      <c r="F9" s="470">
        <v>18000</v>
      </c>
      <c r="G9" s="643">
        <f t="shared" si="1"/>
        <v>80300</v>
      </c>
      <c r="H9" s="472" t="s">
        <v>42</v>
      </c>
      <c r="I9" s="473" t="s">
        <v>18</v>
      </c>
      <c r="J9" s="496" t="s">
        <v>182</v>
      </c>
      <c r="K9" s="468" t="s">
        <v>155</v>
      </c>
      <c r="L9" s="473" t="s">
        <v>45</v>
      </c>
      <c r="M9" s="166"/>
      <c r="N9" s="474"/>
    </row>
    <row r="10" spans="1:14" x14ac:dyDescent="0.25">
      <c r="A10" s="170">
        <v>45266</v>
      </c>
      <c r="B10" s="171" t="s">
        <v>114</v>
      </c>
      <c r="C10" s="171" t="s">
        <v>115</v>
      </c>
      <c r="D10" s="172" t="s">
        <v>14</v>
      </c>
      <c r="E10" s="166">
        <v>4000</v>
      </c>
      <c r="F10" s="152"/>
      <c r="G10" s="305">
        <f t="shared" ref="G10:G16" si="2">G9-E10+F10</f>
        <v>76300</v>
      </c>
      <c r="H10" s="291" t="s">
        <v>42</v>
      </c>
      <c r="I10" s="155" t="s">
        <v>18</v>
      </c>
      <c r="J10" s="478" t="s">
        <v>182</v>
      </c>
      <c r="K10" s="171" t="s">
        <v>155</v>
      </c>
      <c r="L10" s="155" t="s">
        <v>45</v>
      </c>
      <c r="M10" s="166"/>
      <c r="N10" s="466" t="s">
        <v>169</v>
      </c>
    </row>
    <row r="11" spans="1:14" x14ac:dyDescent="0.25">
      <c r="A11" s="170">
        <v>45266</v>
      </c>
      <c r="B11" s="171" t="s">
        <v>114</v>
      </c>
      <c r="C11" s="171" t="s">
        <v>115</v>
      </c>
      <c r="D11" s="172" t="s">
        <v>14</v>
      </c>
      <c r="E11" s="166">
        <v>6000</v>
      </c>
      <c r="F11" s="152"/>
      <c r="G11" s="305">
        <f t="shared" si="2"/>
        <v>70300</v>
      </c>
      <c r="H11" s="291" t="s">
        <v>42</v>
      </c>
      <c r="I11" s="155" t="s">
        <v>18</v>
      </c>
      <c r="J11" s="478" t="s">
        <v>182</v>
      </c>
      <c r="K11" s="171" t="s">
        <v>155</v>
      </c>
      <c r="L11" s="155" t="s">
        <v>45</v>
      </c>
      <c r="M11" s="152"/>
      <c r="N11" s="466" t="s">
        <v>183</v>
      </c>
    </row>
    <row r="12" spans="1:14" x14ac:dyDescent="0.25">
      <c r="A12" s="170">
        <v>45266</v>
      </c>
      <c r="B12" s="171" t="s">
        <v>114</v>
      </c>
      <c r="C12" s="171" t="s">
        <v>115</v>
      </c>
      <c r="D12" s="172" t="s">
        <v>14</v>
      </c>
      <c r="E12" s="152">
        <v>7000</v>
      </c>
      <c r="F12" s="152"/>
      <c r="G12" s="305">
        <f t="shared" si="2"/>
        <v>63300</v>
      </c>
      <c r="H12" s="291" t="s">
        <v>42</v>
      </c>
      <c r="I12" s="155" t="s">
        <v>18</v>
      </c>
      <c r="J12" s="478" t="s">
        <v>182</v>
      </c>
      <c r="K12" s="171" t="s">
        <v>155</v>
      </c>
      <c r="L12" s="155" t="s">
        <v>45</v>
      </c>
      <c r="M12" s="166"/>
      <c r="N12" s="466" t="s">
        <v>184</v>
      </c>
    </row>
    <row r="13" spans="1:14" x14ac:dyDescent="0.25">
      <c r="A13" s="170">
        <v>45267</v>
      </c>
      <c r="B13" s="171" t="s">
        <v>122</v>
      </c>
      <c r="C13" s="171" t="s">
        <v>49</v>
      </c>
      <c r="D13" s="172" t="s">
        <v>14</v>
      </c>
      <c r="E13" s="152"/>
      <c r="F13" s="152">
        <v>-1000</v>
      </c>
      <c r="G13" s="305">
        <f t="shared" si="2"/>
        <v>62300</v>
      </c>
      <c r="H13" s="291" t="s">
        <v>42</v>
      </c>
      <c r="I13" s="155" t="s">
        <v>18</v>
      </c>
      <c r="J13" s="478" t="s">
        <v>182</v>
      </c>
      <c r="K13" s="171" t="s">
        <v>155</v>
      </c>
      <c r="L13" s="155" t="s">
        <v>45</v>
      </c>
      <c r="M13" s="152"/>
      <c r="N13" s="466"/>
    </row>
    <row r="14" spans="1:14" ht="15" customHeight="1" x14ac:dyDescent="0.25">
      <c r="A14" s="467">
        <v>45266</v>
      </c>
      <c r="B14" s="468" t="s">
        <v>112</v>
      </c>
      <c r="C14" s="468" t="s">
        <v>49</v>
      </c>
      <c r="D14" s="469" t="s">
        <v>14</v>
      </c>
      <c r="E14" s="470"/>
      <c r="F14" s="470">
        <v>134000</v>
      </c>
      <c r="G14" s="471">
        <f t="shared" si="2"/>
        <v>196300</v>
      </c>
      <c r="H14" s="472" t="s">
        <v>42</v>
      </c>
      <c r="I14" s="473" t="s">
        <v>18</v>
      </c>
      <c r="J14" s="496" t="s">
        <v>189</v>
      </c>
      <c r="K14" s="468" t="s">
        <v>155</v>
      </c>
      <c r="L14" s="473" t="s">
        <v>45</v>
      </c>
      <c r="M14" s="738"/>
      <c r="N14" s="474"/>
    </row>
    <row r="15" spans="1:14" ht="15.75" customHeight="1" x14ac:dyDescent="0.25">
      <c r="A15" s="638">
        <v>45267</v>
      </c>
      <c r="B15" s="639" t="s">
        <v>112</v>
      </c>
      <c r="C15" s="639" t="s">
        <v>49</v>
      </c>
      <c r="D15" s="640" t="s">
        <v>14</v>
      </c>
      <c r="E15" s="704"/>
      <c r="F15" s="644">
        <v>8000</v>
      </c>
      <c r="G15" s="643">
        <f t="shared" si="2"/>
        <v>204300</v>
      </c>
      <c r="H15" s="641" t="s">
        <v>42</v>
      </c>
      <c r="I15" s="702" t="s">
        <v>18</v>
      </c>
      <c r="J15" s="705" t="s">
        <v>202</v>
      </c>
      <c r="K15" s="639" t="s">
        <v>155</v>
      </c>
      <c r="L15" s="702" t="s">
        <v>45</v>
      </c>
      <c r="M15" s="738"/>
      <c r="N15" s="646"/>
    </row>
    <row r="16" spans="1:14" ht="14.25" customHeight="1" x14ac:dyDescent="0.25">
      <c r="A16" s="170">
        <v>45267</v>
      </c>
      <c r="B16" s="171" t="s">
        <v>114</v>
      </c>
      <c r="C16" s="171" t="s">
        <v>115</v>
      </c>
      <c r="D16" s="172" t="s">
        <v>14</v>
      </c>
      <c r="E16" s="152">
        <v>4000</v>
      </c>
      <c r="F16" s="161"/>
      <c r="G16" s="305">
        <f t="shared" si="2"/>
        <v>200300</v>
      </c>
      <c r="H16" s="597" t="s">
        <v>42</v>
      </c>
      <c r="I16" s="179" t="s">
        <v>18</v>
      </c>
      <c r="J16" s="478" t="s">
        <v>202</v>
      </c>
      <c r="K16" s="598" t="s">
        <v>155</v>
      </c>
      <c r="L16" s="179" t="s">
        <v>45</v>
      </c>
      <c r="M16" s="152"/>
      <c r="N16" s="157" t="s">
        <v>209</v>
      </c>
    </row>
    <row r="17" spans="1:14" x14ac:dyDescent="0.25">
      <c r="A17" s="170">
        <v>45267</v>
      </c>
      <c r="B17" s="171" t="s">
        <v>114</v>
      </c>
      <c r="C17" s="171" t="s">
        <v>115</v>
      </c>
      <c r="D17" s="172" t="s">
        <v>14</v>
      </c>
      <c r="E17" s="152">
        <v>3000</v>
      </c>
      <c r="F17" s="152"/>
      <c r="G17" s="305">
        <f t="shared" si="0"/>
        <v>197300</v>
      </c>
      <c r="H17" s="291" t="s">
        <v>42</v>
      </c>
      <c r="I17" s="155" t="s">
        <v>18</v>
      </c>
      <c r="J17" s="478" t="s">
        <v>202</v>
      </c>
      <c r="K17" s="171" t="s">
        <v>155</v>
      </c>
      <c r="L17" s="155" t="s">
        <v>45</v>
      </c>
      <c r="M17" s="152"/>
      <c r="N17" s="157" t="s">
        <v>210</v>
      </c>
    </row>
    <row r="18" spans="1:14" ht="16.5" customHeight="1" x14ac:dyDescent="0.25">
      <c r="A18" s="170">
        <v>45267</v>
      </c>
      <c r="B18" s="171" t="s">
        <v>114</v>
      </c>
      <c r="C18" s="171" t="s">
        <v>115</v>
      </c>
      <c r="D18" s="172" t="s">
        <v>14</v>
      </c>
      <c r="E18" s="152">
        <v>1000</v>
      </c>
      <c r="F18" s="460"/>
      <c r="G18" s="305">
        <f t="shared" si="0"/>
        <v>196300</v>
      </c>
      <c r="H18" s="291" t="s">
        <v>42</v>
      </c>
      <c r="I18" s="155" t="s">
        <v>18</v>
      </c>
      <c r="J18" s="478" t="s">
        <v>202</v>
      </c>
      <c r="K18" s="171" t="s">
        <v>155</v>
      </c>
      <c r="L18" s="155" t="s">
        <v>45</v>
      </c>
      <c r="M18" s="166"/>
      <c r="N18" s="157" t="s">
        <v>211</v>
      </c>
    </row>
    <row r="19" spans="1:14" ht="16.5" customHeight="1" x14ac:dyDescent="0.25">
      <c r="A19" s="170">
        <v>45267</v>
      </c>
      <c r="B19" s="171" t="s">
        <v>212</v>
      </c>
      <c r="C19" s="171" t="s">
        <v>126</v>
      </c>
      <c r="D19" s="172" t="s">
        <v>80</v>
      </c>
      <c r="E19" s="152">
        <v>48000</v>
      </c>
      <c r="F19" s="460"/>
      <c r="G19" s="305">
        <f t="shared" si="0"/>
        <v>148300</v>
      </c>
      <c r="H19" s="291" t="s">
        <v>42</v>
      </c>
      <c r="I19" s="155" t="s">
        <v>18</v>
      </c>
      <c r="J19" s="478" t="s">
        <v>218</v>
      </c>
      <c r="K19" s="171" t="s">
        <v>155</v>
      </c>
      <c r="L19" s="155" t="s">
        <v>45</v>
      </c>
      <c r="M19" s="166"/>
      <c r="N19" s="157"/>
    </row>
    <row r="20" spans="1:14" ht="16.5" customHeight="1" x14ac:dyDescent="0.25">
      <c r="A20" s="170">
        <v>45267</v>
      </c>
      <c r="B20" s="171" t="s">
        <v>213</v>
      </c>
      <c r="C20" s="171" t="s">
        <v>126</v>
      </c>
      <c r="D20" s="172" t="s">
        <v>80</v>
      </c>
      <c r="E20" s="152">
        <v>14500</v>
      </c>
      <c r="F20" s="460"/>
      <c r="G20" s="305">
        <f t="shared" si="0"/>
        <v>133800</v>
      </c>
      <c r="H20" s="291" t="s">
        <v>42</v>
      </c>
      <c r="I20" s="155" t="s">
        <v>18</v>
      </c>
      <c r="J20" s="478" t="s">
        <v>218</v>
      </c>
      <c r="K20" s="171" t="s">
        <v>155</v>
      </c>
      <c r="L20" s="155" t="s">
        <v>45</v>
      </c>
      <c r="M20" s="166"/>
      <c r="N20" s="157"/>
    </row>
    <row r="21" spans="1:14" ht="15.75" customHeight="1" x14ac:dyDescent="0.25">
      <c r="A21" s="170">
        <v>45267</v>
      </c>
      <c r="B21" s="171" t="s">
        <v>213</v>
      </c>
      <c r="C21" s="171" t="s">
        <v>126</v>
      </c>
      <c r="D21" s="172" t="s">
        <v>80</v>
      </c>
      <c r="E21" s="166">
        <v>14500</v>
      </c>
      <c r="F21" s="161"/>
      <c r="G21" s="305">
        <f t="shared" si="0"/>
        <v>119300</v>
      </c>
      <c r="H21" s="291" t="s">
        <v>42</v>
      </c>
      <c r="I21" s="155" t="s">
        <v>18</v>
      </c>
      <c r="J21" s="478" t="s">
        <v>218</v>
      </c>
      <c r="K21" s="171" t="s">
        <v>155</v>
      </c>
      <c r="L21" s="155" t="s">
        <v>45</v>
      </c>
      <c r="M21" s="166"/>
      <c r="N21" s="157"/>
    </row>
    <row r="22" spans="1:14" ht="15.75" customHeight="1" x14ac:dyDescent="0.25">
      <c r="A22" s="170">
        <v>45267</v>
      </c>
      <c r="B22" s="171" t="s">
        <v>214</v>
      </c>
      <c r="C22" s="171" t="s">
        <v>126</v>
      </c>
      <c r="D22" s="172" t="s">
        <v>80</v>
      </c>
      <c r="E22" s="166">
        <v>7300</v>
      </c>
      <c r="F22" s="161"/>
      <c r="G22" s="305">
        <f t="shared" si="0"/>
        <v>112000</v>
      </c>
      <c r="H22" s="291" t="s">
        <v>42</v>
      </c>
      <c r="I22" s="155" t="s">
        <v>18</v>
      </c>
      <c r="J22" s="478" t="s">
        <v>218</v>
      </c>
      <c r="K22" s="171" t="s">
        <v>155</v>
      </c>
      <c r="L22" s="155" t="s">
        <v>45</v>
      </c>
      <c r="M22" s="166"/>
      <c r="N22" s="157"/>
    </row>
    <row r="23" spans="1:14" ht="13.5" customHeight="1" x14ac:dyDescent="0.25">
      <c r="A23" s="170">
        <v>45267</v>
      </c>
      <c r="B23" s="171" t="s">
        <v>215</v>
      </c>
      <c r="C23" s="171" t="s">
        <v>126</v>
      </c>
      <c r="D23" s="172" t="s">
        <v>80</v>
      </c>
      <c r="E23" s="166">
        <v>12800</v>
      </c>
      <c r="F23" s="161"/>
      <c r="G23" s="305">
        <f t="shared" si="0"/>
        <v>99200</v>
      </c>
      <c r="H23" s="291" t="s">
        <v>42</v>
      </c>
      <c r="I23" s="155" t="s">
        <v>18</v>
      </c>
      <c r="J23" s="478" t="s">
        <v>218</v>
      </c>
      <c r="K23" s="171" t="s">
        <v>155</v>
      </c>
      <c r="L23" s="155" t="s">
        <v>45</v>
      </c>
      <c r="M23" s="161"/>
      <c r="N23" s="157"/>
    </row>
    <row r="24" spans="1:14" ht="13.5" customHeight="1" x14ac:dyDescent="0.25">
      <c r="A24" s="170">
        <v>45267</v>
      </c>
      <c r="B24" s="171" t="s">
        <v>217</v>
      </c>
      <c r="C24" s="171" t="s">
        <v>126</v>
      </c>
      <c r="D24" s="172" t="s">
        <v>80</v>
      </c>
      <c r="E24" s="166">
        <v>30000</v>
      </c>
      <c r="F24" s="161"/>
      <c r="G24" s="305">
        <f t="shared" si="0"/>
        <v>69200</v>
      </c>
      <c r="H24" s="291" t="s">
        <v>42</v>
      </c>
      <c r="I24" s="155" t="s">
        <v>18</v>
      </c>
      <c r="J24" s="478" t="s">
        <v>219</v>
      </c>
      <c r="K24" s="171" t="s">
        <v>155</v>
      </c>
      <c r="L24" s="155" t="s">
        <v>45</v>
      </c>
      <c r="M24" s="166"/>
      <c r="N24" s="157"/>
    </row>
    <row r="25" spans="1:14" ht="13.5" customHeight="1" x14ac:dyDescent="0.25">
      <c r="A25" s="638">
        <v>45267</v>
      </c>
      <c r="B25" s="639" t="s">
        <v>112</v>
      </c>
      <c r="C25" s="639" t="s">
        <v>49</v>
      </c>
      <c r="D25" s="640" t="s">
        <v>14</v>
      </c>
      <c r="E25" s="707"/>
      <c r="F25" s="701">
        <v>50000</v>
      </c>
      <c r="G25" s="643">
        <f t="shared" si="0"/>
        <v>119200</v>
      </c>
      <c r="H25" s="641" t="s">
        <v>42</v>
      </c>
      <c r="I25" s="702" t="s">
        <v>18</v>
      </c>
      <c r="J25" s="705" t="s">
        <v>221</v>
      </c>
      <c r="K25" s="639" t="s">
        <v>155</v>
      </c>
      <c r="L25" s="702" t="s">
        <v>45</v>
      </c>
      <c r="M25" s="740"/>
      <c r="N25" s="703"/>
    </row>
    <row r="26" spans="1:14" ht="13.5" customHeight="1" x14ac:dyDescent="0.25">
      <c r="A26" s="170">
        <v>45267</v>
      </c>
      <c r="B26" s="171" t="s">
        <v>222</v>
      </c>
      <c r="C26" s="171" t="s">
        <v>118</v>
      </c>
      <c r="D26" s="172" t="s">
        <v>80</v>
      </c>
      <c r="E26" s="166">
        <v>50000</v>
      </c>
      <c r="F26" s="161"/>
      <c r="G26" s="305">
        <f t="shared" si="0"/>
        <v>69200</v>
      </c>
      <c r="H26" s="291" t="s">
        <v>42</v>
      </c>
      <c r="I26" s="155" t="s">
        <v>18</v>
      </c>
      <c r="J26" s="478" t="s">
        <v>223</v>
      </c>
      <c r="K26" s="171" t="s">
        <v>155</v>
      </c>
      <c r="L26" s="155" t="s">
        <v>45</v>
      </c>
      <c r="M26" s="166"/>
      <c r="N26" s="157"/>
    </row>
    <row r="27" spans="1:14" ht="13.5" customHeight="1" x14ac:dyDescent="0.25">
      <c r="A27" s="170">
        <v>45269</v>
      </c>
      <c r="B27" s="171" t="s">
        <v>456</v>
      </c>
      <c r="C27" s="171" t="s">
        <v>126</v>
      </c>
      <c r="D27" s="172" t="s">
        <v>80</v>
      </c>
      <c r="E27" s="166">
        <v>13000</v>
      </c>
      <c r="F27" s="161"/>
      <c r="G27" s="305">
        <f t="shared" si="0"/>
        <v>56200</v>
      </c>
      <c r="H27" s="706" t="s">
        <v>42</v>
      </c>
      <c r="I27" s="155" t="s">
        <v>18</v>
      </c>
      <c r="J27" s="478"/>
      <c r="K27" s="171" t="s">
        <v>155</v>
      </c>
      <c r="L27" s="155" t="s">
        <v>45</v>
      </c>
      <c r="M27" s="166"/>
      <c r="N27" s="157"/>
    </row>
    <row r="28" spans="1:14" ht="13.5" customHeight="1" x14ac:dyDescent="0.25">
      <c r="A28" s="467">
        <v>45273</v>
      </c>
      <c r="B28" s="468" t="s">
        <v>112</v>
      </c>
      <c r="C28" s="468" t="s">
        <v>49</v>
      </c>
      <c r="D28" s="469" t="s">
        <v>14</v>
      </c>
      <c r="E28" s="588"/>
      <c r="F28" s="590">
        <v>319000</v>
      </c>
      <c r="G28" s="471">
        <f t="shared" si="0"/>
        <v>375200</v>
      </c>
      <c r="H28" s="472" t="s">
        <v>42</v>
      </c>
      <c r="I28" s="473" t="s">
        <v>18</v>
      </c>
      <c r="J28" s="496" t="s">
        <v>257</v>
      </c>
      <c r="K28" s="468" t="s">
        <v>155</v>
      </c>
      <c r="L28" s="473" t="s">
        <v>45</v>
      </c>
      <c r="M28" s="740"/>
      <c r="N28" s="587"/>
    </row>
    <row r="29" spans="1:14" ht="13.5" customHeight="1" x14ac:dyDescent="0.25">
      <c r="A29" s="170">
        <v>45273</v>
      </c>
      <c r="B29" s="171" t="s">
        <v>259</v>
      </c>
      <c r="C29" s="171" t="s">
        <v>149</v>
      </c>
      <c r="D29" s="172" t="s">
        <v>80</v>
      </c>
      <c r="E29" s="166">
        <v>319000</v>
      </c>
      <c r="F29" s="161"/>
      <c r="G29" s="305">
        <f t="shared" si="0"/>
        <v>56200</v>
      </c>
      <c r="H29" s="291" t="s">
        <v>42</v>
      </c>
      <c r="I29" s="155" t="s">
        <v>18</v>
      </c>
      <c r="J29" s="478" t="s">
        <v>260</v>
      </c>
      <c r="K29" s="171" t="s">
        <v>155</v>
      </c>
      <c r="L29" s="155" t="s">
        <v>45</v>
      </c>
      <c r="M29" s="166"/>
      <c r="N29" s="157"/>
    </row>
    <row r="30" spans="1:14" ht="13.5" customHeight="1" x14ac:dyDescent="0.25">
      <c r="A30" s="467">
        <v>45273</v>
      </c>
      <c r="B30" s="468" t="s">
        <v>112</v>
      </c>
      <c r="C30" s="468" t="s">
        <v>49</v>
      </c>
      <c r="D30" s="469" t="s">
        <v>14</v>
      </c>
      <c r="E30" s="588"/>
      <c r="F30" s="590">
        <v>70000</v>
      </c>
      <c r="G30" s="712">
        <f>G29-E30+F30</f>
        <v>126200</v>
      </c>
      <c r="H30" s="713" t="s">
        <v>42</v>
      </c>
      <c r="I30" s="650" t="s">
        <v>18</v>
      </c>
      <c r="J30" s="714" t="s">
        <v>275</v>
      </c>
      <c r="K30" s="715" t="s">
        <v>155</v>
      </c>
      <c r="L30" s="650" t="s">
        <v>45</v>
      </c>
      <c r="M30" s="740"/>
      <c r="N30" s="651"/>
    </row>
    <row r="31" spans="1:14" x14ac:dyDescent="0.25">
      <c r="A31" s="170">
        <v>45273</v>
      </c>
      <c r="B31" s="171" t="s">
        <v>276</v>
      </c>
      <c r="C31" s="171" t="s">
        <v>118</v>
      </c>
      <c r="D31" s="172" t="s">
        <v>80</v>
      </c>
      <c r="E31" s="166">
        <v>25000</v>
      </c>
      <c r="F31" s="152"/>
      <c r="G31" s="305">
        <f t="shared" si="0"/>
        <v>101200</v>
      </c>
      <c r="H31" s="291" t="s">
        <v>42</v>
      </c>
      <c r="I31" s="155" t="s">
        <v>18</v>
      </c>
      <c r="J31" s="402" t="s">
        <v>278</v>
      </c>
      <c r="K31" s="388" t="s">
        <v>155</v>
      </c>
      <c r="L31" s="155" t="s">
        <v>45</v>
      </c>
      <c r="M31" s="166"/>
      <c r="N31" s="157"/>
    </row>
    <row r="32" spans="1:14" x14ac:dyDescent="0.25">
      <c r="A32" s="170">
        <v>45273</v>
      </c>
      <c r="B32" s="171" t="s">
        <v>114</v>
      </c>
      <c r="C32" s="171" t="s">
        <v>115</v>
      </c>
      <c r="D32" s="172" t="s">
        <v>14</v>
      </c>
      <c r="E32" s="166">
        <v>10000</v>
      </c>
      <c r="F32" s="152"/>
      <c r="G32" s="305">
        <f t="shared" si="0"/>
        <v>91200</v>
      </c>
      <c r="H32" s="291" t="s">
        <v>42</v>
      </c>
      <c r="I32" s="155" t="s">
        <v>18</v>
      </c>
      <c r="J32" s="402" t="s">
        <v>278</v>
      </c>
      <c r="K32" s="388" t="s">
        <v>155</v>
      </c>
      <c r="L32" s="155" t="s">
        <v>45</v>
      </c>
      <c r="M32" s="166"/>
      <c r="N32" s="157"/>
    </row>
    <row r="33" spans="1:14" x14ac:dyDescent="0.25">
      <c r="A33" s="170">
        <v>45273</v>
      </c>
      <c r="B33" s="171" t="s">
        <v>277</v>
      </c>
      <c r="C33" s="171" t="s">
        <v>118</v>
      </c>
      <c r="D33" s="172" t="s">
        <v>80</v>
      </c>
      <c r="E33" s="166">
        <v>35000</v>
      </c>
      <c r="F33" s="152"/>
      <c r="G33" s="305">
        <f t="shared" si="0"/>
        <v>56200</v>
      </c>
      <c r="H33" s="291" t="s">
        <v>42</v>
      </c>
      <c r="I33" s="155" t="s">
        <v>18</v>
      </c>
      <c r="J33" s="402" t="s">
        <v>278</v>
      </c>
      <c r="K33" s="388" t="s">
        <v>155</v>
      </c>
      <c r="L33" s="155" t="s">
        <v>45</v>
      </c>
      <c r="M33" s="166"/>
      <c r="N33" s="157"/>
    </row>
    <row r="34" spans="1:14" ht="16.5" customHeight="1" x14ac:dyDescent="0.25">
      <c r="A34" s="467">
        <v>45274</v>
      </c>
      <c r="B34" s="468" t="s">
        <v>112</v>
      </c>
      <c r="C34" s="468" t="s">
        <v>49</v>
      </c>
      <c r="D34" s="469" t="s">
        <v>14</v>
      </c>
      <c r="E34" s="588"/>
      <c r="F34" s="470">
        <v>14000</v>
      </c>
      <c r="G34" s="471">
        <f t="shared" si="0"/>
        <v>70200</v>
      </c>
      <c r="H34" s="472" t="s">
        <v>42</v>
      </c>
      <c r="I34" s="473" t="s">
        <v>18</v>
      </c>
      <c r="J34" s="589" t="s">
        <v>328</v>
      </c>
      <c r="K34" s="468" t="s">
        <v>155</v>
      </c>
      <c r="L34" s="473" t="s">
        <v>45</v>
      </c>
      <c r="M34" s="740"/>
      <c r="N34" s="587"/>
    </row>
    <row r="35" spans="1:14" x14ac:dyDescent="0.25">
      <c r="A35" s="170">
        <v>45274</v>
      </c>
      <c r="B35" s="171" t="s">
        <v>114</v>
      </c>
      <c r="C35" s="171" t="s">
        <v>115</v>
      </c>
      <c r="D35" s="172" t="s">
        <v>14</v>
      </c>
      <c r="E35" s="166">
        <v>7000</v>
      </c>
      <c r="F35" s="152"/>
      <c r="G35" s="305">
        <f t="shared" si="0"/>
        <v>63200</v>
      </c>
      <c r="H35" s="291" t="s">
        <v>42</v>
      </c>
      <c r="I35" s="155" t="s">
        <v>18</v>
      </c>
      <c r="J35" s="402" t="s">
        <v>328</v>
      </c>
      <c r="K35" s="388" t="s">
        <v>155</v>
      </c>
      <c r="L35" s="155" t="s">
        <v>45</v>
      </c>
      <c r="M35" s="166"/>
      <c r="N35" s="157" t="s">
        <v>283</v>
      </c>
    </row>
    <row r="36" spans="1:14" x14ac:dyDescent="0.25">
      <c r="A36" s="170">
        <v>45274</v>
      </c>
      <c r="B36" s="171" t="s">
        <v>114</v>
      </c>
      <c r="C36" s="171" t="s">
        <v>115</v>
      </c>
      <c r="D36" s="491" t="s">
        <v>14</v>
      </c>
      <c r="E36" s="166">
        <v>7000</v>
      </c>
      <c r="F36" s="152"/>
      <c r="G36" s="305">
        <f t="shared" si="0"/>
        <v>56200</v>
      </c>
      <c r="H36" s="291" t="s">
        <v>42</v>
      </c>
      <c r="I36" s="155" t="s">
        <v>18</v>
      </c>
      <c r="J36" s="402" t="s">
        <v>328</v>
      </c>
      <c r="K36" s="388" t="s">
        <v>155</v>
      </c>
      <c r="L36" s="155" t="s">
        <v>45</v>
      </c>
      <c r="M36" s="166"/>
      <c r="N36" s="157" t="s">
        <v>284</v>
      </c>
    </row>
    <row r="37" spans="1:14" x14ac:dyDescent="0.25">
      <c r="A37" s="467">
        <v>45276</v>
      </c>
      <c r="B37" s="468" t="s">
        <v>112</v>
      </c>
      <c r="C37" s="468" t="s">
        <v>49</v>
      </c>
      <c r="D37" s="718" t="s">
        <v>14</v>
      </c>
      <c r="E37" s="588"/>
      <c r="F37" s="470">
        <v>55000</v>
      </c>
      <c r="G37" s="471">
        <f t="shared" si="0"/>
        <v>111200</v>
      </c>
      <c r="H37" s="472" t="s">
        <v>42</v>
      </c>
      <c r="I37" s="473" t="s">
        <v>18</v>
      </c>
      <c r="J37" s="589" t="s">
        <v>409</v>
      </c>
      <c r="K37" s="468" t="s">
        <v>155</v>
      </c>
      <c r="L37" s="473" t="s">
        <v>45</v>
      </c>
      <c r="M37" s="739"/>
      <c r="N37" s="587"/>
    </row>
    <row r="38" spans="1:14" x14ac:dyDescent="0.25">
      <c r="A38" s="170">
        <v>45276</v>
      </c>
      <c r="B38" s="171" t="s">
        <v>114</v>
      </c>
      <c r="C38" s="171" t="s">
        <v>115</v>
      </c>
      <c r="D38" s="491" t="s">
        <v>14</v>
      </c>
      <c r="E38" s="166">
        <v>15000</v>
      </c>
      <c r="F38" s="152"/>
      <c r="G38" s="305">
        <f t="shared" si="0"/>
        <v>96200</v>
      </c>
      <c r="H38" s="291" t="s">
        <v>42</v>
      </c>
      <c r="I38" s="155" t="s">
        <v>18</v>
      </c>
      <c r="J38" s="402" t="s">
        <v>409</v>
      </c>
      <c r="K38" s="388" t="s">
        <v>155</v>
      </c>
      <c r="L38" s="155" t="s">
        <v>45</v>
      </c>
      <c r="M38" s="166"/>
      <c r="N38" s="157" t="s">
        <v>303</v>
      </c>
    </row>
    <row r="39" spans="1:14" x14ac:dyDescent="0.25">
      <c r="A39" s="170">
        <v>45276</v>
      </c>
      <c r="B39" s="171" t="s">
        <v>114</v>
      </c>
      <c r="C39" s="171" t="s">
        <v>115</v>
      </c>
      <c r="D39" s="491" t="s">
        <v>14</v>
      </c>
      <c r="E39" s="166">
        <v>15000</v>
      </c>
      <c r="F39" s="152"/>
      <c r="G39" s="305">
        <f t="shared" ref="G39:G71" si="3">G38-E39+F39</f>
        <v>81200</v>
      </c>
      <c r="H39" s="291" t="s">
        <v>42</v>
      </c>
      <c r="I39" s="155" t="s">
        <v>18</v>
      </c>
      <c r="J39" s="402" t="s">
        <v>409</v>
      </c>
      <c r="K39" s="388" t="s">
        <v>155</v>
      </c>
      <c r="L39" s="155" t="s">
        <v>45</v>
      </c>
      <c r="M39" s="166"/>
      <c r="N39" s="157" t="s">
        <v>306</v>
      </c>
    </row>
    <row r="40" spans="1:14" x14ac:dyDescent="0.25">
      <c r="A40" s="170">
        <v>45276</v>
      </c>
      <c r="B40" s="171" t="s">
        <v>114</v>
      </c>
      <c r="C40" s="171" t="s">
        <v>115</v>
      </c>
      <c r="D40" s="491" t="s">
        <v>14</v>
      </c>
      <c r="E40" s="166">
        <v>10000</v>
      </c>
      <c r="F40" s="152"/>
      <c r="G40" s="305">
        <f t="shared" si="3"/>
        <v>71200</v>
      </c>
      <c r="H40" s="291" t="s">
        <v>42</v>
      </c>
      <c r="I40" s="155" t="s">
        <v>18</v>
      </c>
      <c r="J40" s="402" t="s">
        <v>409</v>
      </c>
      <c r="K40" s="171" t="s">
        <v>155</v>
      </c>
      <c r="L40" s="155" t="s">
        <v>45</v>
      </c>
      <c r="M40" s="166"/>
      <c r="N40" s="157" t="s">
        <v>307</v>
      </c>
    </row>
    <row r="41" spans="1:14" x14ac:dyDescent="0.25">
      <c r="A41" s="170">
        <v>45276</v>
      </c>
      <c r="B41" s="171" t="s">
        <v>114</v>
      </c>
      <c r="C41" s="171" t="s">
        <v>115</v>
      </c>
      <c r="D41" s="491" t="s">
        <v>14</v>
      </c>
      <c r="E41" s="166">
        <v>15000</v>
      </c>
      <c r="F41" s="152"/>
      <c r="G41" s="305">
        <f t="shared" si="3"/>
        <v>56200</v>
      </c>
      <c r="H41" s="291" t="s">
        <v>42</v>
      </c>
      <c r="I41" s="155" t="s">
        <v>18</v>
      </c>
      <c r="J41" s="402" t="s">
        <v>409</v>
      </c>
      <c r="K41" s="388" t="s">
        <v>155</v>
      </c>
      <c r="L41" s="155" t="s">
        <v>45</v>
      </c>
      <c r="M41" s="166"/>
      <c r="N41" s="157" t="s">
        <v>308</v>
      </c>
    </row>
    <row r="42" spans="1:14" x14ac:dyDescent="0.25">
      <c r="A42" s="170">
        <v>45276</v>
      </c>
      <c r="B42" s="171" t="s">
        <v>114</v>
      </c>
      <c r="C42" s="171" t="s">
        <v>115</v>
      </c>
      <c r="D42" s="491" t="s">
        <v>14</v>
      </c>
      <c r="E42" s="166">
        <v>3000</v>
      </c>
      <c r="F42" s="152"/>
      <c r="G42" s="305">
        <f t="shared" si="3"/>
        <v>53200</v>
      </c>
      <c r="H42" s="291" t="s">
        <v>42</v>
      </c>
      <c r="I42" s="155" t="s">
        <v>18</v>
      </c>
      <c r="J42" s="402" t="s">
        <v>409</v>
      </c>
      <c r="K42" s="388" t="s">
        <v>155</v>
      </c>
      <c r="L42" s="155" t="s">
        <v>45</v>
      </c>
      <c r="M42" s="166"/>
      <c r="N42" s="157" t="s">
        <v>309</v>
      </c>
    </row>
    <row r="43" spans="1:14" x14ac:dyDescent="0.25">
      <c r="A43" s="170">
        <v>45276</v>
      </c>
      <c r="B43" s="171" t="s">
        <v>114</v>
      </c>
      <c r="C43" s="171" t="s">
        <v>115</v>
      </c>
      <c r="D43" s="491" t="s">
        <v>14</v>
      </c>
      <c r="E43" s="166">
        <v>4000</v>
      </c>
      <c r="F43" s="152"/>
      <c r="G43" s="305">
        <f t="shared" si="3"/>
        <v>49200</v>
      </c>
      <c r="H43" s="597" t="s">
        <v>42</v>
      </c>
      <c r="I43" s="179" t="s">
        <v>18</v>
      </c>
      <c r="J43" s="402" t="s">
        <v>409</v>
      </c>
      <c r="K43" s="183" t="s">
        <v>155</v>
      </c>
      <c r="L43" s="179" t="s">
        <v>45</v>
      </c>
      <c r="M43" s="161"/>
      <c r="N43" s="461" t="s">
        <v>310</v>
      </c>
    </row>
    <row r="44" spans="1:14" x14ac:dyDescent="0.25">
      <c r="A44" s="170">
        <v>45278</v>
      </c>
      <c r="B44" s="171" t="s">
        <v>311</v>
      </c>
      <c r="C44" s="171" t="s">
        <v>49</v>
      </c>
      <c r="D44" s="172" t="s">
        <v>14</v>
      </c>
      <c r="E44" s="166"/>
      <c r="F44" s="152">
        <v>7000</v>
      </c>
      <c r="G44" s="305">
        <f t="shared" si="3"/>
        <v>56200</v>
      </c>
      <c r="H44" s="597" t="s">
        <v>42</v>
      </c>
      <c r="I44" s="179" t="s">
        <v>18</v>
      </c>
      <c r="J44" s="402" t="s">
        <v>409</v>
      </c>
      <c r="K44" s="183" t="s">
        <v>155</v>
      </c>
      <c r="L44" s="179" t="s">
        <v>45</v>
      </c>
      <c r="M44" s="161"/>
      <c r="N44" s="461"/>
    </row>
    <row r="45" spans="1:14" x14ac:dyDescent="0.25">
      <c r="A45" s="467">
        <v>45278</v>
      </c>
      <c r="B45" s="468" t="s">
        <v>112</v>
      </c>
      <c r="C45" s="468" t="s">
        <v>49</v>
      </c>
      <c r="D45" s="469" t="s">
        <v>14</v>
      </c>
      <c r="E45" s="588"/>
      <c r="F45" s="614">
        <v>47000</v>
      </c>
      <c r="G45" s="471">
        <f t="shared" si="3"/>
        <v>103200</v>
      </c>
      <c r="H45" s="719" t="s">
        <v>42</v>
      </c>
      <c r="I45" s="720" t="s">
        <v>18</v>
      </c>
      <c r="J45" s="589" t="s">
        <v>454</v>
      </c>
      <c r="K45" s="496" t="s">
        <v>155</v>
      </c>
      <c r="L45" s="720" t="s">
        <v>45</v>
      </c>
      <c r="M45" s="739"/>
      <c r="N45" s="721"/>
    </row>
    <row r="46" spans="1:14" x14ac:dyDescent="0.25">
      <c r="A46" s="170">
        <v>45278</v>
      </c>
      <c r="B46" s="171" t="s">
        <v>114</v>
      </c>
      <c r="C46" s="171" t="s">
        <v>115</v>
      </c>
      <c r="D46" s="172" t="s">
        <v>14</v>
      </c>
      <c r="E46" s="166">
        <v>12000</v>
      </c>
      <c r="F46" s="460"/>
      <c r="G46" s="711">
        <f t="shared" si="3"/>
        <v>91200</v>
      </c>
      <c r="H46" s="709" t="s">
        <v>42</v>
      </c>
      <c r="I46" s="710" t="s">
        <v>18</v>
      </c>
      <c r="J46" s="402" t="s">
        <v>454</v>
      </c>
      <c r="K46" s="478" t="s">
        <v>155</v>
      </c>
      <c r="L46" s="710" t="s">
        <v>45</v>
      </c>
      <c r="M46" s="166"/>
      <c r="N46" s="618" t="s">
        <v>323</v>
      </c>
    </row>
    <row r="47" spans="1:14" x14ac:dyDescent="0.25">
      <c r="A47" s="170">
        <v>45278</v>
      </c>
      <c r="B47" s="171" t="s">
        <v>114</v>
      </c>
      <c r="C47" s="171" t="s">
        <v>115</v>
      </c>
      <c r="D47" s="172" t="s">
        <v>14</v>
      </c>
      <c r="E47" s="166">
        <v>1000</v>
      </c>
      <c r="F47" s="152"/>
      <c r="G47" s="305">
        <f t="shared" si="3"/>
        <v>90200</v>
      </c>
      <c r="H47" s="597" t="s">
        <v>42</v>
      </c>
      <c r="I47" s="179" t="s">
        <v>18</v>
      </c>
      <c r="J47" s="402" t="s">
        <v>454</v>
      </c>
      <c r="K47" s="183" t="s">
        <v>155</v>
      </c>
      <c r="L47" s="179" t="s">
        <v>45</v>
      </c>
      <c r="M47" s="166"/>
      <c r="N47" s="461" t="s">
        <v>324</v>
      </c>
    </row>
    <row r="48" spans="1:14" x14ac:dyDescent="0.25">
      <c r="A48" s="170">
        <v>45278</v>
      </c>
      <c r="B48" s="171" t="s">
        <v>114</v>
      </c>
      <c r="C48" s="171" t="s">
        <v>115</v>
      </c>
      <c r="D48" s="172" t="s">
        <v>14</v>
      </c>
      <c r="E48" s="166">
        <v>21000</v>
      </c>
      <c r="F48" s="152"/>
      <c r="G48" s="305">
        <f t="shared" si="3"/>
        <v>69200</v>
      </c>
      <c r="H48" s="597" t="s">
        <v>42</v>
      </c>
      <c r="I48" s="179" t="s">
        <v>18</v>
      </c>
      <c r="J48" s="402" t="s">
        <v>454</v>
      </c>
      <c r="K48" s="183" t="s">
        <v>155</v>
      </c>
      <c r="L48" s="179" t="s">
        <v>45</v>
      </c>
      <c r="M48" s="166"/>
      <c r="N48" s="461" t="s">
        <v>325</v>
      </c>
    </row>
    <row r="49" spans="1:14" x14ac:dyDescent="0.25">
      <c r="A49" s="170">
        <v>45278</v>
      </c>
      <c r="B49" s="171" t="s">
        <v>114</v>
      </c>
      <c r="C49" s="171" t="s">
        <v>115</v>
      </c>
      <c r="D49" s="172" t="s">
        <v>14</v>
      </c>
      <c r="E49" s="166">
        <v>15000</v>
      </c>
      <c r="F49" s="152"/>
      <c r="G49" s="305">
        <f t="shared" si="3"/>
        <v>54200</v>
      </c>
      <c r="H49" s="597" t="s">
        <v>42</v>
      </c>
      <c r="I49" s="179" t="s">
        <v>18</v>
      </c>
      <c r="J49" s="402" t="s">
        <v>454</v>
      </c>
      <c r="K49" s="183" t="s">
        <v>155</v>
      </c>
      <c r="L49" s="179" t="s">
        <v>45</v>
      </c>
      <c r="M49" s="166"/>
      <c r="N49" s="461" t="s">
        <v>317</v>
      </c>
    </row>
    <row r="50" spans="1:14" x14ac:dyDescent="0.25">
      <c r="A50" s="170">
        <v>45278</v>
      </c>
      <c r="B50" s="171" t="s">
        <v>114</v>
      </c>
      <c r="C50" s="171" t="s">
        <v>115</v>
      </c>
      <c r="D50" s="172" t="s">
        <v>14</v>
      </c>
      <c r="E50" s="166">
        <v>10000</v>
      </c>
      <c r="F50" s="152"/>
      <c r="G50" s="305">
        <f t="shared" si="3"/>
        <v>44200</v>
      </c>
      <c r="H50" s="597" t="s">
        <v>42</v>
      </c>
      <c r="I50" s="179" t="s">
        <v>18</v>
      </c>
      <c r="J50" s="402" t="s">
        <v>454</v>
      </c>
      <c r="K50" s="183" t="s">
        <v>155</v>
      </c>
      <c r="L50" s="179" t="s">
        <v>45</v>
      </c>
      <c r="M50" s="166"/>
      <c r="N50" s="461" t="s">
        <v>326</v>
      </c>
    </row>
    <row r="51" spans="1:14" x14ac:dyDescent="0.25">
      <c r="A51" s="170">
        <v>45278</v>
      </c>
      <c r="B51" s="171" t="s">
        <v>114</v>
      </c>
      <c r="C51" s="171" t="s">
        <v>115</v>
      </c>
      <c r="D51" s="172" t="s">
        <v>14</v>
      </c>
      <c r="E51" s="166">
        <v>10000</v>
      </c>
      <c r="F51" s="161"/>
      <c r="G51" s="305">
        <f t="shared" si="3"/>
        <v>34200</v>
      </c>
      <c r="H51" s="597" t="s">
        <v>42</v>
      </c>
      <c r="I51" s="179" t="s">
        <v>18</v>
      </c>
      <c r="J51" s="402" t="s">
        <v>454</v>
      </c>
      <c r="K51" s="183" t="s">
        <v>155</v>
      </c>
      <c r="L51" s="179" t="s">
        <v>45</v>
      </c>
      <c r="M51" s="166"/>
      <c r="N51" s="461" t="s">
        <v>327</v>
      </c>
    </row>
    <row r="52" spans="1:14" ht="15.75" customHeight="1" x14ac:dyDescent="0.25">
      <c r="A52" s="170">
        <v>45279</v>
      </c>
      <c r="B52" s="157" t="s">
        <v>312</v>
      </c>
      <c r="C52" s="157" t="s">
        <v>49</v>
      </c>
      <c r="D52" s="172" t="s">
        <v>14</v>
      </c>
      <c r="E52" s="166"/>
      <c r="F52" s="161">
        <v>22000</v>
      </c>
      <c r="G52" s="305">
        <f t="shared" si="3"/>
        <v>56200</v>
      </c>
      <c r="H52" s="597" t="s">
        <v>42</v>
      </c>
      <c r="I52" s="179" t="s">
        <v>18</v>
      </c>
      <c r="J52" s="402" t="s">
        <v>454</v>
      </c>
      <c r="K52" s="183" t="s">
        <v>155</v>
      </c>
      <c r="L52" s="179" t="s">
        <v>45</v>
      </c>
      <c r="M52" s="166"/>
      <c r="N52" s="618"/>
    </row>
    <row r="53" spans="1:14" ht="15" customHeight="1" x14ac:dyDescent="0.25">
      <c r="A53" s="467">
        <v>45280</v>
      </c>
      <c r="B53" s="592" t="s">
        <v>112</v>
      </c>
      <c r="C53" s="587" t="s">
        <v>49</v>
      </c>
      <c r="D53" s="469" t="s">
        <v>14</v>
      </c>
      <c r="E53" s="590"/>
      <c r="F53" s="590">
        <v>28000</v>
      </c>
      <c r="G53" s="727">
        <f t="shared" si="3"/>
        <v>84200</v>
      </c>
      <c r="H53" s="679" t="s">
        <v>42</v>
      </c>
      <c r="I53" s="591" t="s">
        <v>18</v>
      </c>
      <c r="J53" s="589" t="s">
        <v>458</v>
      </c>
      <c r="K53" s="592" t="s">
        <v>155</v>
      </c>
      <c r="L53" s="591" t="s">
        <v>45</v>
      </c>
      <c r="M53" s="739"/>
      <c r="N53" s="594"/>
    </row>
    <row r="54" spans="1:14" x14ac:dyDescent="0.25">
      <c r="A54" s="170">
        <v>45280</v>
      </c>
      <c r="B54" s="598" t="s">
        <v>114</v>
      </c>
      <c r="C54" s="598" t="s">
        <v>115</v>
      </c>
      <c r="D54" s="172" t="s">
        <v>14</v>
      </c>
      <c r="E54" s="161">
        <v>8000</v>
      </c>
      <c r="F54" s="152"/>
      <c r="G54" s="304">
        <f t="shared" si="3"/>
        <v>76200</v>
      </c>
      <c r="H54" s="291" t="s">
        <v>42</v>
      </c>
      <c r="I54" s="155" t="s">
        <v>18</v>
      </c>
      <c r="J54" s="402" t="s">
        <v>458</v>
      </c>
      <c r="K54" s="388" t="s">
        <v>155</v>
      </c>
      <c r="L54" s="155" t="s">
        <v>45</v>
      </c>
      <c r="M54" s="166"/>
      <c r="N54" s="157" t="s">
        <v>348</v>
      </c>
    </row>
    <row r="55" spans="1:14" x14ac:dyDescent="0.25">
      <c r="A55" s="170">
        <v>45280</v>
      </c>
      <c r="B55" s="598" t="s">
        <v>114</v>
      </c>
      <c r="C55" s="598" t="s">
        <v>115</v>
      </c>
      <c r="D55" s="172" t="s">
        <v>14</v>
      </c>
      <c r="E55" s="166">
        <v>2000</v>
      </c>
      <c r="F55" s="152"/>
      <c r="G55" s="304">
        <f t="shared" si="3"/>
        <v>74200</v>
      </c>
      <c r="H55" s="291" t="s">
        <v>42</v>
      </c>
      <c r="I55" s="155" t="s">
        <v>18</v>
      </c>
      <c r="J55" s="402" t="s">
        <v>458</v>
      </c>
      <c r="K55" s="388" t="s">
        <v>155</v>
      </c>
      <c r="L55" s="155" t="s">
        <v>45</v>
      </c>
      <c r="M55" s="166"/>
      <c r="N55" s="157" t="s">
        <v>349</v>
      </c>
    </row>
    <row r="56" spans="1:14" x14ac:dyDescent="0.25">
      <c r="A56" s="170">
        <v>45280</v>
      </c>
      <c r="B56" s="598" t="s">
        <v>114</v>
      </c>
      <c r="C56" s="598" t="s">
        <v>115</v>
      </c>
      <c r="D56" s="172" t="s">
        <v>14</v>
      </c>
      <c r="E56" s="166">
        <v>1000</v>
      </c>
      <c r="F56" s="152"/>
      <c r="G56" s="304">
        <f t="shared" si="3"/>
        <v>73200</v>
      </c>
      <c r="H56" s="291" t="s">
        <v>42</v>
      </c>
      <c r="I56" s="155" t="s">
        <v>18</v>
      </c>
      <c r="J56" s="402" t="s">
        <v>458</v>
      </c>
      <c r="K56" s="388" t="s">
        <v>155</v>
      </c>
      <c r="L56" s="155" t="s">
        <v>45</v>
      </c>
      <c r="M56" s="166"/>
      <c r="N56" s="157" t="s">
        <v>350</v>
      </c>
    </row>
    <row r="57" spans="1:14" x14ac:dyDescent="0.25">
      <c r="A57" s="170">
        <v>45280</v>
      </c>
      <c r="B57" s="598" t="s">
        <v>114</v>
      </c>
      <c r="C57" s="598" t="s">
        <v>115</v>
      </c>
      <c r="D57" s="172" t="s">
        <v>14</v>
      </c>
      <c r="E57" s="166">
        <v>1000</v>
      </c>
      <c r="F57" s="152"/>
      <c r="G57" s="304">
        <f t="shared" si="3"/>
        <v>72200</v>
      </c>
      <c r="H57" s="291" t="s">
        <v>42</v>
      </c>
      <c r="I57" s="155" t="s">
        <v>18</v>
      </c>
      <c r="J57" s="402" t="s">
        <v>458</v>
      </c>
      <c r="K57" s="388" t="s">
        <v>155</v>
      </c>
      <c r="L57" s="155" t="s">
        <v>45</v>
      </c>
      <c r="M57" s="155"/>
      <c r="N57" s="157" t="s">
        <v>350</v>
      </c>
    </row>
    <row r="58" spans="1:14" x14ac:dyDescent="0.25">
      <c r="A58" s="170">
        <v>45280</v>
      </c>
      <c r="B58" s="598" t="s">
        <v>114</v>
      </c>
      <c r="C58" s="598" t="s">
        <v>115</v>
      </c>
      <c r="D58" s="172" t="s">
        <v>14</v>
      </c>
      <c r="E58" s="166">
        <v>8000</v>
      </c>
      <c r="F58" s="680"/>
      <c r="G58" s="304">
        <f t="shared" si="3"/>
        <v>64200</v>
      </c>
      <c r="H58" s="291" t="s">
        <v>42</v>
      </c>
      <c r="I58" s="155" t="s">
        <v>18</v>
      </c>
      <c r="J58" s="402" t="s">
        <v>458</v>
      </c>
      <c r="K58" s="388" t="s">
        <v>155</v>
      </c>
      <c r="L58" s="155" t="s">
        <v>45</v>
      </c>
      <c r="M58" s="155"/>
      <c r="N58" s="157" t="s">
        <v>351</v>
      </c>
    </row>
    <row r="59" spans="1:14" x14ac:dyDescent="0.25">
      <c r="A59" s="170">
        <v>45280</v>
      </c>
      <c r="B59" s="598" t="s">
        <v>114</v>
      </c>
      <c r="C59" s="598" t="s">
        <v>115</v>
      </c>
      <c r="D59" s="172" t="s">
        <v>14</v>
      </c>
      <c r="E59" s="166">
        <v>7000</v>
      </c>
      <c r="F59" s="680"/>
      <c r="G59" s="304">
        <f t="shared" si="3"/>
        <v>57200</v>
      </c>
      <c r="H59" s="291" t="s">
        <v>42</v>
      </c>
      <c r="I59" s="155" t="s">
        <v>18</v>
      </c>
      <c r="J59" s="402" t="s">
        <v>458</v>
      </c>
      <c r="K59" s="388" t="s">
        <v>155</v>
      </c>
      <c r="L59" s="155" t="s">
        <v>45</v>
      </c>
      <c r="M59" s="155"/>
      <c r="N59" s="157" t="s">
        <v>283</v>
      </c>
    </row>
    <row r="60" spans="1:14" x14ac:dyDescent="0.25">
      <c r="A60" s="170">
        <v>45280</v>
      </c>
      <c r="B60" s="598" t="s">
        <v>114</v>
      </c>
      <c r="C60" s="598" t="s">
        <v>115</v>
      </c>
      <c r="D60" s="172" t="s">
        <v>14</v>
      </c>
      <c r="E60" s="166">
        <v>7000</v>
      </c>
      <c r="F60" s="680"/>
      <c r="G60" s="304">
        <f t="shared" si="3"/>
        <v>50200</v>
      </c>
      <c r="H60" s="291" t="s">
        <v>42</v>
      </c>
      <c r="I60" s="155" t="s">
        <v>18</v>
      </c>
      <c r="J60" s="402" t="s">
        <v>458</v>
      </c>
      <c r="K60" s="388" t="s">
        <v>155</v>
      </c>
      <c r="L60" s="155" t="s">
        <v>45</v>
      </c>
      <c r="M60" s="155"/>
      <c r="N60" s="157" t="s">
        <v>284</v>
      </c>
    </row>
    <row r="61" spans="1:14" x14ac:dyDescent="0.25">
      <c r="A61" s="170">
        <v>45281</v>
      </c>
      <c r="B61" s="171" t="s">
        <v>312</v>
      </c>
      <c r="C61" s="171" t="s">
        <v>49</v>
      </c>
      <c r="D61" s="491" t="s">
        <v>14</v>
      </c>
      <c r="E61" s="166"/>
      <c r="F61" s="152">
        <v>6000</v>
      </c>
      <c r="G61" s="304">
        <f t="shared" si="3"/>
        <v>56200</v>
      </c>
      <c r="H61" s="291" t="s">
        <v>42</v>
      </c>
      <c r="I61" s="155" t="s">
        <v>18</v>
      </c>
      <c r="J61" s="402" t="s">
        <v>458</v>
      </c>
      <c r="K61" s="388" t="s">
        <v>155</v>
      </c>
      <c r="L61" s="155" t="s">
        <v>45</v>
      </c>
      <c r="M61" s="155"/>
      <c r="N61" s="157"/>
    </row>
    <row r="62" spans="1:14" x14ac:dyDescent="0.25">
      <c r="A62" s="467">
        <v>45281</v>
      </c>
      <c r="B62" s="468" t="s">
        <v>112</v>
      </c>
      <c r="C62" s="468" t="s">
        <v>49</v>
      </c>
      <c r="D62" s="718" t="s">
        <v>14</v>
      </c>
      <c r="E62" s="588"/>
      <c r="F62" s="470">
        <v>90000</v>
      </c>
      <c r="G62" s="727">
        <f t="shared" si="3"/>
        <v>146200</v>
      </c>
      <c r="H62" s="472" t="s">
        <v>42</v>
      </c>
      <c r="I62" s="473" t="s">
        <v>18</v>
      </c>
      <c r="J62" s="589" t="s">
        <v>459</v>
      </c>
      <c r="K62" s="468" t="s">
        <v>155</v>
      </c>
      <c r="L62" s="473" t="s">
        <v>45</v>
      </c>
      <c r="M62" s="473"/>
      <c r="N62" s="587"/>
    </row>
    <row r="63" spans="1:14" x14ac:dyDescent="0.25">
      <c r="A63" s="170">
        <v>45281</v>
      </c>
      <c r="B63" s="171" t="s">
        <v>114</v>
      </c>
      <c r="C63" s="171" t="s">
        <v>115</v>
      </c>
      <c r="D63" s="491" t="s">
        <v>14</v>
      </c>
      <c r="E63" s="166">
        <v>14000</v>
      </c>
      <c r="F63" s="152"/>
      <c r="G63" s="304">
        <f t="shared" si="3"/>
        <v>132200</v>
      </c>
      <c r="H63" s="291" t="s">
        <v>42</v>
      </c>
      <c r="I63" s="155" t="s">
        <v>18</v>
      </c>
      <c r="J63" s="402" t="s">
        <v>459</v>
      </c>
      <c r="K63" s="388" t="s">
        <v>155</v>
      </c>
      <c r="L63" s="155" t="s">
        <v>45</v>
      </c>
      <c r="M63" s="155"/>
      <c r="N63" s="157" t="s">
        <v>404</v>
      </c>
    </row>
    <row r="64" spans="1:14" x14ac:dyDescent="0.25">
      <c r="A64" s="170">
        <v>45281</v>
      </c>
      <c r="B64" s="171" t="s">
        <v>114</v>
      </c>
      <c r="C64" s="171" t="s">
        <v>115</v>
      </c>
      <c r="D64" s="491" t="s">
        <v>14</v>
      </c>
      <c r="E64" s="166">
        <v>21000</v>
      </c>
      <c r="F64" s="152"/>
      <c r="G64" s="304">
        <f t="shared" si="3"/>
        <v>111200</v>
      </c>
      <c r="H64" s="291" t="s">
        <v>42</v>
      </c>
      <c r="I64" s="155" t="s">
        <v>18</v>
      </c>
      <c r="J64" s="402" t="s">
        <v>459</v>
      </c>
      <c r="K64" s="388" t="s">
        <v>155</v>
      </c>
      <c r="L64" s="155" t="s">
        <v>45</v>
      </c>
      <c r="M64" s="155"/>
      <c r="N64" s="157" t="s">
        <v>405</v>
      </c>
    </row>
    <row r="65" spans="1:14" x14ac:dyDescent="0.25">
      <c r="A65" s="170">
        <v>45281</v>
      </c>
      <c r="B65" s="171" t="s">
        <v>134</v>
      </c>
      <c r="C65" s="171" t="s">
        <v>115</v>
      </c>
      <c r="D65" s="491" t="s">
        <v>14</v>
      </c>
      <c r="E65" s="166">
        <v>10000</v>
      </c>
      <c r="F65" s="152"/>
      <c r="G65" s="304">
        <f t="shared" si="3"/>
        <v>101200</v>
      </c>
      <c r="H65" s="291" t="s">
        <v>42</v>
      </c>
      <c r="I65" s="155" t="s">
        <v>18</v>
      </c>
      <c r="J65" s="402" t="s">
        <v>459</v>
      </c>
      <c r="K65" s="388" t="s">
        <v>155</v>
      </c>
      <c r="L65" s="155" t="s">
        <v>45</v>
      </c>
      <c r="M65" s="155"/>
      <c r="N65" s="157"/>
    </row>
    <row r="66" spans="1:14" x14ac:dyDescent="0.25">
      <c r="A66" s="170">
        <v>45281</v>
      </c>
      <c r="B66" s="171" t="s">
        <v>114</v>
      </c>
      <c r="C66" s="171" t="s">
        <v>115</v>
      </c>
      <c r="D66" s="491" t="s">
        <v>14</v>
      </c>
      <c r="E66" s="166">
        <v>5000</v>
      </c>
      <c r="F66" s="152"/>
      <c r="G66" s="304">
        <f t="shared" si="3"/>
        <v>96200</v>
      </c>
      <c r="H66" s="291" t="s">
        <v>42</v>
      </c>
      <c r="I66" s="155" t="s">
        <v>18</v>
      </c>
      <c r="J66" s="402" t="s">
        <v>459</v>
      </c>
      <c r="K66" s="388" t="s">
        <v>155</v>
      </c>
      <c r="L66" s="155" t="s">
        <v>45</v>
      </c>
      <c r="M66" s="155"/>
      <c r="N66" s="157" t="s">
        <v>406</v>
      </c>
    </row>
    <row r="67" spans="1:14" x14ac:dyDescent="0.25">
      <c r="A67" s="170">
        <v>45281</v>
      </c>
      <c r="B67" s="171" t="s">
        <v>114</v>
      </c>
      <c r="C67" s="171" t="s">
        <v>115</v>
      </c>
      <c r="D67" s="491" t="s">
        <v>14</v>
      </c>
      <c r="E67" s="166">
        <v>18000</v>
      </c>
      <c r="F67" s="152"/>
      <c r="G67" s="304">
        <f t="shared" si="3"/>
        <v>78200</v>
      </c>
      <c r="H67" s="291" t="s">
        <v>42</v>
      </c>
      <c r="I67" s="155" t="s">
        <v>18</v>
      </c>
      <c r="J67" s="402" t="s">
        <v>459</v>
      </c>
      <c r="K67" s="388" t="s">
        <v>155</v>
      </c>
      <c r="L67" s="155" t="s">
        <v>45</v>
      </c>
      <c r="M67" s="155"/>
      <c r="N67" s="157" t="s">
        <v>407</v>
      </c>
    </row>
    <row r="68" spans="1:14" x14ac:dyDescent="0.25">
      <c r="A68" s="170">
        <v>45281</v>
      </c>
      <c r="B68" s="171" t="s">
        <v>114</v>
      </c>
      <c r="C68" s="171" t="s">
        <v>115</v>
      </c>
      <c r="D68" s="491" t="s">
        <v>14</v>
      </c>
      <c r="E68" s="166">
        <v>10000</v>
      </c>
      <c r="F68" s="152"/>
      <c r="G68" s="304">
        <f t="shared" si="3"/>
        <v>68200</v>
      </c>
      <c r="H68" s="291" t="s">
        <v>42</v>
      </c>
      <c r="I68" s="155" t="s">
        <v>18</v>
      </c>
      <c r="J68" s="402" t="s">
        <v>459</v>
      </c>
      <c r="K68" s="388" t="s">
        <v>155</v>
      </c>
      <c r="L68" s="155" t="s">
        <v>45</v>
      </c>
      <c r="M68" s="155"/>
      <c r="N68" s="157" t="s">
        <v>408</v>
      </c>
    </row>
    <row r="69" spans="1:14" x14ac:dyDescent="0.25">
      <c r="A69" s="467">
        <v>45283</v>
      </c>
      <c r="B69" s="468" t="s">
        <v>112</v>
      </c>
      <c r="C69" s="468" t="s">
        <v>49</v>
      </c>
      <c r="D69" s="718" t="s">
        <v>14</v>
      </c>
      <c r="E69" s="588"/>
      <c r="F69" s="470">
        <v>50000</v>
      </c>
      <c r="G69" s="727">
        <f t="shared" si="3"/>
        <v>118200</v>
      </c>
      <c r="H69" s="472" t="s">
        <v>42</v>
      </c>
      <c r="I69" s="473" t="s">
        <v>18</v>
      </c>
      <c r="J69" s="589" t="s">
        <v>461</v>
      </c>
      <c r="K69" s="468" t="s">
        <v>155</v>
      </c>
      <c r="L69" s="473" t="s">
        <v>45</v>
      </c>
      <c r="M69" s="473"/>
      <c r="N69" s="587"/>
    </row>
    <row r="70" spans="1:14" x14ac:dyDescent="0.25">
      <c r="A70" s="170">
        <v>45283</v>
      </c>
      <c r="B70" s="171" t="s">
        <v>453</v>
      </c>
      <c r="C70" s="171" t="s">
        <v>49</v>
      </c>
      <c r="D70" s="491" t="s">
        <v>14</v>
      </c>
      <c r="E70" s="166">
        <v>200000</v>
      </c>
      <c r="F70" s="152"/>
      <c r="G70" s="304">
        <f t="shared" si="3"/>
        <v>-81800</v>
      </c>
      <c r="H70" s="706" t="s">
        <v>42</v>
      </c>
      <c r="I70" s="155" t="s">
        <v>18</v>
      </c>
      <c r="J70" s="402" t="s">
        <v>460</v>
      </c>
      <c r="K70" s="171" t="s">
        <v>155</v>
      </c>
      <c r="L70" s="155" t="s">
        <v>45</v>
      </c>
      <c r="M70" s="155"/>
      <c r="N70" s="157"/>
    </row>
    <row r="71" spans="1:14" ht="15.75" thickBot="1" x14ac:dyDescent="0.3">
      <c r="A71" s="170">
        <v>45283</v>
      </c>
      <c r="B71" s="171" t="s">
        <v>430</v>
      </c>
      <c r="C71" s="171" t="s">
        <v>118</v>
      </c>
      <c r="D71" s="491" t="s">
        <v>80</v>
      </c>
      <c r="E71" s="166">
        <v>50000</v>
      </c>
      <c r="F71" s="152"/>
      <c r="G71" s="742">
        <f t="shared" si="3"/>
        <v>-131800</v>
      </c>
      <c r="H71" s="291" t="s">
        <v>42</v>
      </c>
      <c r="I71" s="155" t="s">
        <v>18</v>
      </c>
      <c r="J71" s="402" t="s">
        <v>432</v>
      </c>
      <c r="K71" s="388" t="s">
        <v>155</v>
      </c>
      <c r="L71" s="155" t="s">
        <v>45</v>
      </c>
      <c r="M71" s="155"/>
      <c r="N71" s="157"/>
    </row>
    <row r="72" spans="1:14" ht="15.75" thickBot="1" x14ac:dyDescent="0.3">
      <c r="A72" s="681"/>
      <c r="B72" s="681"/>
      <c r="C72" s="681"/>
      <c r="D72" s="682"/>
      <c r="E72" s="683">
        <f>SUM(E4:E71)</f>
        <v>1130100</v>
      </c>
      <c r="F72" s="684">
        <f>SUM(F4:F71)+G4</f>
        <v>998300</v>
      </c>
      <c r="G72" s="685">
        <f>F72-E72</f>
        <v>-131800</v>
      </c>
      <c r="H72" s="629"/>
      <c r="I72" s="155"/>
      <c r="J72" s="681"/>
      <c r="K72" s="171"/>
      <c r="L72" s="155"/>
      <c r="M72" s="681"/>
      <c r="N72" s="84"/>
    </row>
    <row r="73" spans="1:14" x14ac:dyDescent="0.25">
      <c r="A73" s="681"/>
      <c r="B73" s="681"/>
      <c r="C73" s="681"/>
      <c r="D73" s="681"/>
      <c r="E73" s="686"/>
      <c r="F73" s="686"/>
      <c r="G73" s="687"/>
      <c r="H73" s="291"/>
      <c r="I73" s="155"/>
      <c r="J73" s="681"/>
      <c r="K73" s="171"/>
      <c r="L73" s="155"/>
      <c r="M73" s="681"/>
      <c r="N73" s="84"/>
    </row>
    <row r="74" spans="1:14" x14ac:dyDescent="0.25">
      <c r="A74" s="681"/>
      <c r="B74" s="681"/>
      <c r="C74" s="681"/>
      <c r="D74" s="681"/>
      <c r="E74" s="688"/>
      <c r="F74" s="688"/>
      <c r="G74" s="689"/>
      <c r="H74" s="291"/>
      <c r="I74" s="155"/>
      <c r="J74" s="681"/>
      <c r="K74" s="171"/>
      <c r="L74" s="155"/>
      <c r="M74" s="681"/>
      <c r="N74" s="84"/>
    </row>
    <row r="75" spans="1:14" x14ac:dyDescent="0.25">
      <c r="A75" s="681"/>
      <c r="B75" s="681"/>
      <c r="C75" s="681"/>
      <c r="D75" s="681"/>
      <c r="E75" s="688"/>
      <c r="F75" s="688"/>
      <c r="G75" s="689"/>
      <c r="H75" s="291"/>
      <c r="I75" s="155"/>
      <c r="J75" s="681"/>
      <c r="K75" s="171"/>
      <c r="L75" s="155"/>
      <c r="M75" s="681"/>
      <c r="N75" s="84"/>
    </row>
    <row r="76" spans="1:14" x14ac:dyDescent="0.25">
      <c r="A76" s="681"/>
      <c r="B76" s="681"/>
      <c r="C76" s="681"/>
      <c r="D76" s="681"/>
      <c r="E76" s="688"/>
      <c r="F76" s="688"/>
      <c r="G76" s="689"/>
      <c r="H76" s="291"/>
      <c r="I76" s="155"/>
      <c r="J76" s="681"/>
      <c r="K76" s="171"/>
      <c r="L76" s="155"/>
      <c r="M76" s="681"/>
      <c r="N76" s="84"/>
    </row>
    <row r="77" spans="1:14" x14ac:dyDescent="0.25">
      <c r="A77" s="681"/>
      <c r="B77" s="681"/>
      <c r="C77" s="681"/>
      <c r="D77" s="681"/>
      <c r="E77" s="688"/>
      <c r="F77" s="688"/>
      <c r="G77" s="689"/>
      <c r="H77" s="291"/>
      <c r="I77" s="155"/>
      <c r="J77" s="681"/>
      <c r="K77" s="171"/>
      <c r="L77" s="155"/>
      <c r="M77" s="681"/>
      <c r="N77" s="84"/>
    </row>
    <row r="78" spans="1:14" x14ac:dyDescent="0.25">
      <c r="A78" s="681"/>
      <c r="B78" s="681"/>
      <c r="C78" s="681"/>
      <c r="D78" s="681"/>
      <c r="E78" s="688"/>
      <c r="F78" s="688"/>
      <c r="G78" s="689"/>
      <c r="H78" s="681"/>
      <c r="I78" s="681"/>
      <c r="J78" s="681"/>
      <c r="K78" s="171"/>
      <c r="L78" s="155"/>
      <c r="M78" s="681"/>
      <c r="N78" s="84"/>
    </row>
    <row r="79" spans="1:14" x14ac:dyDescent="0.25">
      <c r="A79" s="83"/>
      <c r="B79" s="83"/>
      <c r="C79" s="83"/>
      <c r="D79" s="83"/>
      <c r="E79" s="690"/>
      <c r="F79" s="690"/>
      <c r="G79" s="691"/>
      <c r="H79" s="83"/>
      <c r="I79" s="83"/>
      <c r="J79" s="83"/>
      <c r="K79" s="83"/>
      <c r="L79" s="83"/>
      <c r="M79" s="83"/>
      <c r="N79" s="692"/>
    </row>
    <row r="80" spans="1:14" x14ac:dyDescent="0.25">
      <c r="E80" s="486"/>
      <c r="F80" s="486"/>
    </row>
    <row r="81" spans="5:6" x14ac:dyDescent="0.25">
      <c r="E81" s="486"/>
      <c r="F81" s="486"/>
    </row>
  </sheetData>
  <autoFilter ref="A1:N3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5"/>
  <sheetViews>
    <sheetView topLeftCell="A67" zoomScaleNormal="100" workbookViewId="0">
      <selection activeCell="E38" sqref="E38"/>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6" bestFit="1" customWidth="1"/>
    <col min="6" max="6" width="15.85546875" style="306" customWidth="1"/>
    <col min="7" max="7" width="18.7109375" style="306"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92" t="s">
        <v>44</v>
      </c>
      <c r="B1" s="792"/>
      <c r="C1" s="792"/>
      <c r="D1" s="792"/>
      <c r="E1" s="792"/>
      <c r="F1" s="792"/>
      <c r="G1" s="792"/>
      <c r="H1" s="792"/>
      <c r="I1" s="792"/>
      <c r="J1" s="792"/>
      <c r="K1" s="792"/>
      <c r="L1" s="792"/>
      <c r="M1" s="792"/>
      <c r="N1" s="792"/>
    </row>
    <row r="2" spans="1:15" s="67" customFormat="1" ht="18.75" x14ac:dyDescent="0.25">
      <c r="A2" s="793" t="s">
        <v>121</v>
      </c>
      <c r="B2" s="793"/>
      <c r="C2" s="793"/>
      <c r="D2" s="793"/>
      <c r="E2" s="793"/>
      <c r="F2" s="793"/>
      <c r="G2" s="793"/>
      <c r="H2" s="793"/>
      <c r="I2" s="793"/>
      <c r="J2" s="793"/>
      <c r="K2" s="793"/>
      <c r="L2" s="793"/>
      <c r="M2" s="793"/>
      <c r="N2" s="793"/>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10">
        <v>45261</v>
      </c>
      <c r="B4" s="411" t="s">
        <v>160</v>
      </c>
      <c r="C4" s="411"/>
      <c r="D4" s="448"/>
      <c r="E4" s="449"/>
      <c r="F4" s="449"/>
      <c r="G4" s="450">
        <v>0</v>
      </c>
      <c r="H4" s="451"/>
      <c r="I4" s="452"/>
      <c r="J4" s="453"/>
      <c r="K4" s="454"/>
      <c r="L4" s="184"/>
      <c r="M4" s="455"/>
      <c r="N4" s="456"/>
    </row>
    <row r="5" spans="1:15" x14ac:dyDescent="0.25">
      <c r="A5" s="623">
        <v>45268</v>
      </c>
      <c r="B5" s="473" t="s">
        <v>112</v>
      </c>
      <c r="C5" s="473" t="s">
        <v>49</v>
      </c>
      <c r="D5" s="473" t="s">
        <v>113</v>
      </c>
      <c r="E5" s="648"/>
      <c r="F5" s="648">
        <v>62000</v>
      </c>
      <c r="G5" s="471">
        <f>G4-E5+F5</f>
        <v>62000</v>
      </c>
      <c r="H5" s="473" t="s">
        <v>145</v>
      </c>
      <c r="I5" s="473" t="s">
        <v>148</v>
      </c>
      <c r="J5" s="473" t="s">
        <v>230</v>
      </c>
      <c r="K5" s="468" t="s">
        <v>155</v>
      </c>
      <c r="L5" s="473" t="s">
        <v>45</v>
      </c>
      <c r="M5" s="473"/>
      <c r="N5" s="587"/>
    </row>
    <row r="6" spans="1:15" x14ac:dyDescent="0.25">
      <c r="A6" s="647">
        <v>45268</v>
      </c>
      <c r="B6" s="155" t="s">
        <v>114</v>
      </c>
      <c r="C6" s="155" t="s">
        <v>115</v>
      </c>
      <c r="D6" s="155" t="s">
        <v>113</v>
      </c>
      <c r="E6" s="604">
        <v>15000</v>
      </c>
      <c r="F6" s="166"/>
      <c r="G6" s="305">
        <f t="shared" ref="G6:G71" si="0">G5-E6+F6</f>
        <v>47000</v>
      </c>
      <c r="H6" s="155" t="s">
        <v>145</v>
      </c>
      <c r="I6" s="155" t="s">
        <v>148</v>
      </c>
      <c r="J6" s="155" t="s">
        <v>230</v>
      </c>
      <c r="K6" s="155" t="s">
        <v>155</v>
      </c>
      <c r="L6" s="155" t="s">
        <v>45</v>
      </c>
      <c r="M6" s="155"/>
      <c r="N6" s="157" t="s">
        <v>231</v>
      </c>
    </row>
    <row r="7" spans="1:15" x14ac:dyDescent="0.25">
      <c r="A7" s="647">
        <v>45268</v>
      </c>
      <c r="B7" s="155" t="s">
        <v>114</v>
      </c>
      <c r="C7" s="155" t="s">
        <v>115</v>
      </c>
      <c r="D7" s="155" t="s">
        <v>113</v>
      </c>
      <c r="E7" s="604">
        <v>5000</v>
      </c>
      <c r="F7" s="166"/>
      <c r="G7" s="305">
        <f t="shared" si="0"/>
        <v>42000</v>
      </c>
      <c r="H7" s="155" t="s">
        <v>145</v>
      </c>
      <c r="I7" s="155" t="s">
        <v>148</v>
      </c>
      <c r="J7" s="155" t="s">
        <v>230</v>
      </c>
      <c r="K7" s="155" t="s">
        <v>155</v>
      </c>
      <c r="L7" s="155" t="s">
        <v>45</v>
      </c>
      <c r="M7" s="155"/>
      <c r="N7" s="157" t="s">
        <v>232</v>
      </c>
    </row>
    <row r="8" spans="1:15" x14ac:dyDescent="0.25">
      <c r="A8" s="647">
        <v>45268</v>
      </c>
      <c r="B8" s="155" t="s">
        <v>114</v>
      </c>
      <c r="C8" s="155" t="s">
        <v>115</v>
      </c>
      <c r="D8" s="155" t="s">
        <v>113</v>
      </c>
      <c r="E8" s="604">
        <v>5000</v>
      </c>
      <c r="F8" s="166"/>
      <c r="G8" s="305">
        <f t="shared" si="0"/>
        <v>37000</v>
      </c>
      <c r="H8" s="155" t="s">
        <v>145</v>
      </c>
      <c r="I8" s="155" t="s">
        <v>148</v>
      </c>
      <c r="J8" s="155" t="s">
        <v>230</v>
      </c>
      <c r="K8" s="155" t="s">
        <v>155</v>
      </c>
      <c r="L8" s="155" t="s">
        <v>45</v>
      </c>
      <c r="M8" s="155"/>
      <c r="N8" s="157" t="s">
        <v>233</v>
      </c>
    </row>
    <row r="9" spans="1:15" x14ac:dyDescent="0.25">
      <c r="A9" s="647">
        <v>45268</v>
      </c>
      <c r="B9" s="155" t="s">
        <v>114</v>
      </c>
      <c r="C9" s="155" t="s">
        <v>115</v>
      </c>
      <c r="D9" s="155" t="s">
        <v>113</v>
      </c>
      <c r="E9" s="604">
        <v>8000</v>
      </c>
      <c r="F9" s="166"/>
      <c r="G9" s="305">
        <f t="shared" si="0"/>
        <v>29000</v>
      </c>
      <c r="H9" s="155" t="s">
        <v>145</v>
      </c>
      <c r="I9" s="155" t="s">
        <v>148</v>
      </c>
      <c r="J9" s="155" t="s">
        <v>230</v>
      </c>
      <c r="K9" s="155" t="s">
        <v>155</v>
      </c>
      <c r="L9" s="155" t="s">
        <v>45</v>
      </c>
      <c r="M9" s="155"/>
      <c r="N9" s="157" t="s">
        <v>234</v>
      </c>
    </row>
    <row r="10" spans="1:15" x14ac:dyDescent="0.25">
      <c r="A10" s="647">
        <v>45268</v>
      </c>
      <c r="B10" s="155" t="s">
        <v>114</v>
      </c>
      <c r="C10" s="155" t="s">
        <v>115</v>
      </c>
      <c r="D10" s="155" t="s">
        <v>113</v>
      </c>
      <c r="E10" s="604">
        <v>3000</v>
      </c>
      <c r="F10" s="166"/>
      <c r="G10" s="305">
        <f t="shared" si="0"/>
        <v>26000</v>
      </c>
      <c r="H10" s="155" t="s">
        <v>145</v>
      </c>
      <c r="I10" s="155" t="s">
        <v>148</v>
      </c>
      <c r="J10" s="155" t="s">
        <v>230</v>
      </c>
      <c r="K10" s="155" t="s">
        <v>155</v>
      </c>
      <c r="L10" s="155" t="s">
        <v>45</v>
      </c>
      <c r="M10" s="155"/>
      <c r="N10" s="157" t="s">
        <v>235</v>
      </c>
    </row>
    <row r="11" spans="1:15" x14ac:dyDescent="0.25">
      <c r="A11" s="647">
        <v>45268</v>
      </c>
      <c r="B11" s="155" t="s">
        <v>114</v>
      </c>
      <c r="C11" s="155" t="s">
        <v>115</v>
      </c>
      <c r="D11" s="155" t="s">
        <v>113</v>
      </c>
      <c r="E11" s="604">
        <v>5000</v>
      </c>
      <c r="F11" s="166"/>
      <c r="G11" s="305">
        <f t="shared" si="0"/>
        <v>21000</v>
      </c>
      <c r="H11" s="155" t="s">
        <v>145</v>
      </c>
      <c r="I11" s="155" t="s">
        <v>148</v>
      </c>
      <c r="J11" s="155" t="s">
        <v>230</v>
      </c>
      <c r="K11" s="155" t="s">
        <v>155</v>
      </c>
      <c r="L11" s="155" t="s">
        <v>45</v>
      </c>
      <c r="M11" s="155"/>
      <c r="N11" s="157" t="s">
        <v>236</v>
      </c>
    </row>
    <row r="12" spans="1:15" s="306" customFormat="1" x14ac:dyDescent="0.25">
      <c r="A12" s="647">
        <v>45268</v>
      </c>
      <c r="B12" s="155" t="s">
        <v>114</v>
      </c>
      <c r="C12" s="155" t="s">
        <v>115</v>
      </c>
      <c r="D12" s="155" t="s">
        <v>113</v>
      </c>
      <c r="E12" s="604">
        <v>19000</v>
      </c>
      <c r="F12" s="166"/>
      <c r="G12" s="305">
        <f t="shared" si="0"/>
        <v>2000</v>
      </c>
      <c r="H12" s="155" t="s">
        <v>145</v>
      </c>
      <c r="I12" s="155" t="s">
        <v>148</v>
      </c>
      <c r="J12" s="155" t="s">
        <v>230</v>
      </c>
      <c r="K12" s="155" t="s">
        <v>155</v>
      </c>
      <c r="L12" s="155" t="s">
        <v>45</v>
      </c>
      <c r="M12" s="155"/>
      <c r="N12" s="157" t="s">
        <v>237</v>
      </c>
      <c r="O12" s="18"/>
    </row>
    <row r="13" spans="1:15" s="306" customFormat="1" x14ac:dyDescent="0.25">
      <c r="A13" s="647">
        <v>45271</v>
      </c>
      <c r="B13" s="155" t="s">
        <v>122</v>
      </c>
      <c r="C13" s="155" t="s">
        <v>49</v>
      </c>
      <c r="D13" s="155" t="s">
        <v>113</v>
      </c>
      <c r="E13" s="604"/>
      <c r="F13" s="166">
        <v>-2000</v>
      </c>
      <c r="G13" s="305">
        <f t="shared" si="0"/>
        <v>0</v>
      </c>
      <c r="H13" s="155" t="s">
        <v>145</v>
      </c>
      <c r="I13" s="155" t="s">
        <v>148</v>
      </c>
      <c r="J13" s="155" t="s">
        <v>230</v>
      </c>
      <c r="K13" s="155" t="s">
        <v>155</v>
      </c>
      <c r="L13" s="155" t="s">
        <v>45</v>
      </c>
      <c r="M13" s="155"/>
      <c r="N13" s="157"/>
      <c r="O13" s="18"/>
    </row>
    <row r="14" spans="1:15" s="306" customFormat="1" x14ac:dyDescent="0.25">
      <c r="A14" s="623">
        <v>45271</v>
      </c>
      <c r="B14" s="473" t="s">
        <v>112</v>
      </c>
      <c r="C14" s="473" t="s">
        <v>49</v>
      </c>
      <c r="D14" s="473" t="s">
        <v>113</v>
      </c>
      <c r="E14" s="624"/>
      <c r="F14" s="588">
        <v>70000</v>
      </c>
      <c r="G14" s="471">
        <f t="shared" si="0"/>
        <v>70000</v>
      </c>
      <c r="H14" s="473" t="s">
        <v>145</v>
      </c>
      <c r="I14" s="473" t="s">
        <v>148</v>
      </c>
      <c r="J14" s="473" t="s">
        <v>243</v>
      </c>
      <c r="K14" s="473" t="s">
        <v>155</v>
      </c>
      <c r="L14" s="473" t="s">
        <v>45</v>
      </c>
      <c r="M14" s="473"/>
      <c r="N14" s="587"/>
      <c r="O14" s="18"/>
    </row>
    <row r="15" spans="1:15" s="306" customFormat="1" x14ac:dyDescent="0.25">
      <c r="A15" s="647">
        <v>45271</v>
      </c>
      <c r="B15" s="155" t="s">
        <v>114</v>
      </c>
      <c r="C15" s="155" t="s">
        <v>115</v>
      </c>
      <c r="D15" s="155" t="s">
        <v>113</v>
      </c>
      <c r="E15" s="604">
        <v>13000</v>
      </c>
      <c r="F15" s="166"/>
      <c r="G15" s="305">
        <f t="shared" si="0"/>
        <v>57000</v>
      </c>
      <c r="H15" s="155" t="s">
        <v>145</v>
      </c>
      <c r="I15" s="155" t="s">
        <v>148</v>
      </c>
      <c r="J15" s="155" t="s">
        <v>243</v>
      </c>
      <c r="K15" s="155" t="s">
        <v>155</v>
      </c>
      <c r="L15" s="155" t="s">
        <v>45</v>
      </c>
      <c r="M15" s="155"/>
      <c r="N15" s="157" t="s">
        <v>244</v>
      </c>
      <c r="O15" s="18"/>
    </row>
    <row r="16" spans="1:15" s="306" customFormat="1" x14ac:dyDescent="0.25">
      <c r="A16" s="647">
        <v>45271</v>
      </c>
      <c r="B16" s="155" t="s">
        <v>114</v>
      </c>
      <c r="C16" s="155" t="s">
        <v>115</v>
      </c>
      <c r="D16" s="155" t="s">
        <v>113</v>
      </c>
      <c r="E16" s="604">
        <v>4000</v>
      </c>
      <c r="F16" s="166"/>
      <c r="G16" s="305">
        <f t="shared" si="0"/>
        <v>53000</v>
      </c>
      <c r="H16" s="155" t="s">
        <v>145</v>
      </c>
      <c r="I16" s="155" t="s">
        <v>148</v>
      </c>
      <c r="J16" s="155" t="s">
        <v>243</v>
      </c>
      <c r="K16" s="155" t="s">
        <v>155</v>
      </c>
      <c r="L16" s="155" t="s">
        <v>45</v>
      </c>
      <c r="M16" s="155"/>
      <c r="N16" s="157" t="s">
        <v>245</v>
      </c>
      <c r="O16" s="18"/>
    </row>
    <row r="17" spans="1:15" s="306" customFormat="1" x14ac:dyDescent="0.25">
      <c r="A17" s="647">
        <v>45271</v>
      </c>
      <c r="B17" s="155" t="s">
        <v>114</v>
      </c>
      <c r="C17" s="155" t="s">
        <v>115</v>
      </c>
      <c r="D17" s="155" t="s">
        <v>113</v>
      </c>
      <c r="E17" s="604">
        <v>5000</v>
      </c>
      <c r="F17" s="166"/>
      <c r="G17" s="305">
        <f t="shared" si="0"/>
        <v>48000</v>
      </c>
      <c r="H17" s="155" t="s">
        <v>145</v>
      </c>
      <c r="I17" s="155" t="s">
        <v>148</v>
      </c>
      <c r="J17" s="155" t="s">
        <v>243</v>
      </c>
      <c r="K17" s="155" t="s">
        <v>155</v>
      </c>
      <c r="L17" s="155" t="s">
        <v>45</v>
      </c>
      <c r="M17" s="155"/>
      <c r="N17" s="157" t="s">
        <v>246</v>
      </c>
      <c r="O17" s="18"/>
    </row>
    <row r="18" spans="1:15" s="306" customFormat="1" x14ac:dyDescent="0.25">
      <c r="A18" s="647">
        <v>45271</v>
      </c>
      <c r="B18" s="155" t="s">
        <v>114</v>
      </c>
      <c r="C18" s="155" t="s">
        <v>115</v>
      </c>
      <c r="D18" s="155" t="s">
        <v>113</v>
      </c>
      <c r="E18" s="604">
        <v>5000</v>
      </c>
      <c r="F18" s="604"/>
      <c r="G18" s="305">
        <f t="shared" si="0"/>
        <v>43000</v>
      </c>
      <c r="H18" s="155" t="s">
        <v>145</v>
      </c>
      <c r="I18" s="155" t="s">
        <v>148</v>
      </c>
      <c r="J18" s="155" t="s">
        <v>243</v>
      </c>
      <c r="K18" s="155" t="s">
        <v>155</v>
      </c>
      <c r="L18" s="155" t="s">
        <v>45</v>
      </c>
      <c r="M18" s="155"/>
      <c r="N18" s="157" t="s">
        <v>247</v>
      </c>
      <c r="O18" s="18"/>
    </row>
    <row r="19" spans="1:15" s="306" customFormat="1" x14ac:dyDescent="0.25">
      <c r="A19" s="647">
        <v>45271</v>
      </c>
      <c r="B19" s="155" t="s">
        <v>114</v>
      </c>
      <c r="C19" s="155" t="s">
        <v>115</v>
      </c>
      <c r="D19" s="155" t="s">
        <v>113</v>
      </c>
      <c r="E19" s="604">
        <v>9000</v>
      </c>
      <c r="F19" s="604"/>
      <c r="G19" s="305">
        <f t="shared" si="0"/>
        <v>34000</v>
      </c>
      <c r="H19" s="155" t="s">
        <v>145</v>
      </c>
      <c r="I19" s="155" t="s">
        <v>148</v>
      </c>
      <c r="J19" s="155" t="s">
        <v>243</v>
      </c>
      <c r="K19" s="155" t="s">
        <v>155</v>
      </c>
      <c r="L19" s="155" t="s">
        <v>45</v>
      </c>
      <c r="M19" s="155"/>
      <c r="N19" s="157" t="s">
        <v>248</v>
      </c>
      <c r="O19" s="18"/>
    </row>
    <row r="20" spans="1:15" s="306" customFormat="1" x14ac:dyDescent="0.25">
      <c r="A20" s="647">
        <v>45271</v>
      </c>
      <c r="B20" s="155" t="s">
        <v>114</v>
      </c>
      <c r="C20" s="155" t="s">
        <v>115</v>
      </c>
      <c r="D20" s="155" t="s">
        <v>113</v>
      </c>
      <c r="E20" s="604">
        <v>5000</v>
      </c>
      <c r="F20" s="604"/>
      <c r="G20" s="305">
        <f t="shared" si="0"/>
        <v>29000</v>
      </c>
      <c r="H20" s="155" t="s">
        <v>145</v>
      </c>
      <c r="I20" s="155" t="s">
        <v>148</v>
      </c>
      <c r="J20" s="155" t="s">
        <v>243</v>
      </c>
      <c r="K20" s="155" t="s">
        <v>155</v>
      </c>
      <c r="L20" s="155" t="s">
        <v>45</v>
      </c>
      <c r="M20" s="155"/>
      <c r="N20" s="157" t="s">
        <v>249</v>
      </c>
      <c r="O20" s="18"/>
    </row>
    <row r="21" spans="1:15" s="306" customFormat="1" x14ac:dyDescent="0.25">
      <c r="A21" s="647">
        <v>45271</v>
      </c>
      <c r="B21" s="155" t="s">
        <v>114</v>
      </c>
      <c r="C21" s="155" t="s">
        <v>115</v>
      </c>
      <c r="D21" s="155" t="s">
        <v>113</v>
      </c>
      <c r="E21" s="604">
        <v>4000</v>
      </c>
      <c r="F21" s="604"/>
      <c r="G21" s="305">
        <f t="shared" si="0"/>
        <v>25000</v>
      </c>
      <c r="H21" s="155" t="s">
        <v>145</v>
      </c>
      <c r="I21" s="155" t="s">
        <v>148</v>
      </c>
      <c r="J21" s="155" t="s">
        <v>243</v>
      </c>
      <c r="K21" s="155" t="s">
        <v>155</v>
      </c>
      <c r="L21" s="155" t="s">
        <v>45</v>
      </c>
      <c r="M21" s="155"/>
      <c r="N21" s="157" t="s">
        <v>250</v>
      </c>
      <c r="O21" s="18"/>
    </row>
    <row r="22" spans="1:15" s="306" customFormat="1" x14ac:dyDescent="0.25">
      <c r="A22" s="647">
        <v>45271</v>
      </c>
      <c r="B22" s="155" t="s">
        <v>114</v>
      </c>
      <c r="C22" s="155" t="s">
        <v>115</v>
      </c>
      <c r="D22" s="155" t="s">
        <v>113</v>
      </c>
      <c r="E22" s="604">
        <v>5000</v>
      </c>
      <c r="F22" s="604"/>
      <c r="G22" s="305">
        <f t="shared" si="0"/>
        <v>20000</v>
      </c>
      <c r="H22" s="155" t="s">
        <v>145</v>
      </c>
      <c r="I22" s="155" t="s">
        <v>148</v>
      </c>
      <c r="J22" s="155" t="s">
        <v>243</v>
      </c>
      <c r="K22" s="155" t="s">
        <v>155</v>
      </c>
      <c r="L22" s="155" t="s">
        <v>45</v>
      </c>
      <c r="M22" s="155"/>
      <c r="N22" s="157" t="s">
        <v>251</v>
      </c>
      <c r="O22" s="18"/>
    </row>
    <row r="23" spans="1:15" s="306" customFormat="1" x14ac:dyDescent="0.25">
      <c r="A23" s="647">
        <v>45271</v>
      </c>
      <c r="B23" s="155" t="s">
        <v>114</v>
      </c>
      <c r="C23" s="155" t="s">
        <v>115</v>
      </c>
      <c r="D23" s="155" t="s">
        <v>113</v>
      </c>
      <c r="E23" s="604">
        <v>13000</v>
      </c>
      <c r="F23" s="604"/>
      <c r="G23" s="305">
        <f t="shared" si="0"/>
        <v>7000</v>
      </c>
      <c r="H23" s="155" t="s">
        <v>145</v>
      </c>
      <c r="I23" s="155" t="s">
        <v>148</v>
      </c>
      <c r="J23" s="155" t="s">
        <v>243</v>
      </c>
      <c r="K23" s="155" t="s">
        <v>155</v>
      </c>
      <c r="L23" s="155" t="s">
        <v>45</v>
      </c>
      <c r="M23" s="155"/>
      <c r="N23" s="157" t="s">
        <v>252</v>
      </c>
      <c r="O23" s="18"/>
    </row>
    <row r="24" spans="1:15" s="306" customFormat="1" x14ac:dyDescent="0.25">
      <c r="A24" s="647">
        <v>45272</v>
      </c>
      <c r="B24" s="155" t="s">
        <v>122</v>
      </c>
      <c r="C24" s="155" t="s">
        <v>49</v>
      </c>
      <c r="D24" s="155" t="s">
        <v>113</v>
      </c>
      <c r="E24" s="604"/>
      <c r="F24" s="604">
        <v>-7000</v>
      </c>
      <c r="G24" s="305">
        <f t="shared" si="0"/>
        <v>0</v>
      </c>
      <c r="H24" s="155" t="s">
        <v>145</v>
      </c>
      <c r="I24" s="155" t="s">
        <v>148</v>
      </c>
      <c r="J24" s="155" t="s">
        <v>243</v>
      </c>
      <c r="K24" s="155" t="s">
        <v>155</v>
      </c>
      <c r="L24" s="155" t="s">
        <v>45</v>
      </c>
      <c r="M24" s="155"/>
      <c r="N24" s="157"/>
      <c r="O24" s="18"/>
    </row>
    <row r="25" spans="1:15" s="306" customFormat="1" x14ac:dyDescent="0.25">
      <c r="A25" s="623">
        <v>45273</v>
      </c>
      <c r="B25" s="473" t="s">
        <v>112</v>
      </c>
      <c r="C25" s="473" t="s">
        <v>49</v>
      </c>
      <c r="D25" s="473" t="s">
        <v>113</v>
      </c>
      <c r="E25" s="624"/>
      <c r="F25" s="624">
        <v>70000</v>
      </c>
      <c r="G25" s="471">
        <f t="shared" si="0"/>
        <v>70000</v>
      </c>
      <c r="H25" s="473" t="s">
        <v>145</v>
      </c>
      <c r="I25" s="473" t="s">
        <v>148</v>
      </c>
      <c r="J25" s="473" t="s">
        <v>261</v>
      </c>
      <c r="K25" s="473" t="s">
        <v>155</v>
      </c>
      <c r="L25" s="473" t="s">
        <v>45</v>
      </c>
      <c r="M25" s="473"/>
      <c r="N25" s="587"/>
      <c r="O25" s="18"/>
    </row>
    <row r="26" spans="1:15" s="306" customFormat="1" x14ac:dyDescent="0.25">
      <c r="A26" s="647">
        <v>45273</v>
      </c>
      <c r="B26" s="155" t="s">
        <v>114</v>
      </c>
      <c r="C26" s="155" t="s">
        <v>115</v>
      </c>
      <c r="D26" s="155" t="s">
        <v>113</v>
      </c>
      <c r="E26" s="604">
        <v>8000</v>
      </c>
      <c r="F26" s="604"/>
      <c r="G26" s="305">
        <f t="shared" si="0"/>
        <v>62000</v>
      </c>
      <c r="H26" s="155" t="s">
        <v>145</v>
      </c>
      <c r="I26" s="155" t="s">
        <v>148</v>
      </c>
      <c r="J26" s="155" t="s">
        <v>261</v>
      </c>
      <c r="K26" s="155" t="s">
        <v>155</v>
      </c>
      <c r="L26" s="155" t="s">
        <v>45</v>
      </c>
      <c r="M26" s="155"/>
      <c r="N26" s="157" t="s">
        <v>262</v>
      </c>
      <c r="O26" s="18"/>
    </row>
    <row r="27" spans="1:15" s="306" customFormat="1" x14ac:dyDescent="0.25">
      <c r="A27" s="647">
        <v>45273</v>
      </c>
      <c r="B27" s="155" t="s">
        <v>114</v>
      </c>
      <c r="C27" s="155" t="s">
        <v>115</v>
      </c>
      <c r="D27" s="155" t="s">
        <v>113</v>
      </c>
      <c r="E27" s="604">
        <v>5000</v>
      </c>
      <c r="F27" s="604"/>
      <c r="G27" s="305">
        <f t="shared" si="0"/>
        <v>57000</v>
      </c>
      <c r="H27" s="155" t="s">
        <v>145</v>
      </c>
      <c r="I27" s="155" t="s">
        <v>148</v>
      </c>
      <c r="J27" s="155" t="s">
        <v>261</v>
      </c>
      <c r="K27" s="155" t="s">
        <v>155</v>
      </c>
      <c r="L27" s="155" t="s">
        <v>45</v>
      </c>
      <c r="M27" s="155"/>
      <c r="N27" s="157" t="s">
        <v>263</v>
      </c>
      <c r="O27" s="18"/>
    </row>
    <row r="28" spans="1:15" s="306" customFormat="1" x14ac:dyDescent="0.25">
      <c r="A28" s="647">
        <v>45273</v>
      </c>
      <c r="B28" s="155" t="s">
        <v>114</v>
      </c>
      <c r="C28" s="155" t="s">
        <v>115</v>
      </c>
      <c r="D28" s="155" t="s">
        <v>113</v>
      </c>
      <c r="E28" s="604">
        <v>6000</v>
      </c>
      <c r="F28" s="604"/>
      <c r="G28" s="305">
        <f t="shared" si="0"/>
        <v>51000</v>
      </c>
      <c r="H28" s="155" t="s">
        <v>145</v>
      </c>
      <c r="I28" s="155" t="s">
        <v>148</v>
      </c>
      <c r="J28" s="155" t="s">
        <v>261</v>
      </c>
      <c r="K28" s="155" t="s">
        <v>155</v>
      </c>
      <c r="L28" s="155" t="s">
        <v>45</v>
      </c>
      <c r="M28" s="155"/>
      <c r="N28" s="157" t="s">
        <v>264</v>
      </c>
      <c r="O28" s="18"/>
    </row>
    <row r="29" spans="1:15" s="306" customFormat="1" x14ac:dyDescent="0.25">
      <c r="A29" s="647">
        <v>45273</v>
      </c>
      <c r="B29" s="155" t="s">
        <v>114</v>
      </c>
      <c r="C29" s="155" t="s">
        <v>115</v>
      </c>
      <c r="D29" s="155" t="s">
        <v>113</v>
      </c>
      <c r="E29" s="604">
        <v>6000</v>
      </c>
      <c r="F29" s="604"/>
      <c r="G29" s="305">
        <f t="shared" si="0"/>
        <v>45000</v>
      </c>
      <c r="H29" s="155" t="s">
        <v>145</v>
      </c>
      <c r="I29" s="155" t="s">
        <v>148</v>
      </c>
      <c r="J29" s="155" t="s">
        <v>261</v>
      </c>
      <c r="K29" s="155" t="s">
        <v>155</v>
      </c>
      <c r="L29" s="155" t="s">
        <v>45</v>
      </c>
      <c r="M29" s="155"/>
      <c r="N29" s="157" t="s">
        <v>265</v>
      </c>
      <c r="O29" s="18"/>
    </row>
    <row r="30" spans="1:15" s="306" customFormat="1" x14ac:dyDescent="0.25">
      <c r="A30" s="647">
        <v>45273</v>
      </c>
      <c r="B30" s="155" t="s">
        <v>114</v>
      </c>
      <c r="C30" s="155" t="s">
        <v>115</v>
      </c>
      <c r="D30" s="155" t="s">
        <v>113</v>
      </c>
      <c r="E30" s="604">
        <v>17000</v>
      </c>
      <c r="F30" s="604"/>
      <c r="G30" s="305">
        <f t="shared" si="0"/>
        <v>28000</v>
      </c>
      <c r="H30" s="155" t="s">
        <v>145</v>
      </c>
      <c r="I30" s="155" t="s">
        <v>148</v>
      </c>
      <c r="J30" s="155" t="s">
        <v>261</v>
      </c>
      <c r="K30" s="155" t="s">
        <v>155</v>
      </c>
      <c r="L30" s="155" t="s">
        <v>45</v>
      </c>
      <c r="M30" s="155"/>
      <c r="N30" s="157" t="s">
        <v>266</v>
      </c>
      <c r="O30" s="18"/>
    </row>
    <row r="31" spans="1:15" s="306" customFormat="1" x14ac:dyDescent="0.25">
      <c r="A31" s="647">
        <v>45273</v>
      </c>
      <c r="B31" s="155" t="s">
        <v>114</v>
      </c>
      <c r="C31" s="155" t="s">
        <v>115</v>
      </c>
      <c r="D31" s="155" t="s">
        <v>113</v>
      </c>
      <c r="E31" s="604">
        <v>6000</v>
      </c>
      <c r="F31" s="604"/>
      <c r="G31" s="305">
        <f t="shared" si="0"/>
        <v>22000</v>
      </c>
      <c r="H31" s="155" t="s">
        <v>145</v>
      </c>
      <c r="I31" s="155" t="s">
        <v>148</v>
      </c>
      <c r="J31" s="155" t="s">
        <v>261</v>
      </c>
      <c r="K31" s="155" t="s">
        <v>155</v>
      </c>
      <c r="L31" s="155" t="s">
        <v>45</v>
      </c>
      <c r="M31" s="155"/>
      <c r="N31" s="157" t="s">
        <v>267</v>
      </c>
      <c r="O31" s="18"/>
    </row>
    <row r="32" spans="1:15" s="306" customFormat="1" x14ac:dyDescent="0.25">
      <c r="A32" s="647">
        <v>45273</v>
      </c>
      <c r="B32" s="155" t="s">
        <v>114</v>
      </c>
      <c r="C32" s="155" t="s">
        <v>115</v>
      </c>
      <c r="D32" s="155" t="s">
        <v>113</v>
      </c>
      <c r="E32" s="604">
        <v>8000</v>
      </c>
      <c r="F32" s="604"/>
      <c r="G32" s="305">
        <f t="shared" si="0"/>
        <v>14000</v>
      </c>
      <c r="H32" s="155" t="s">
        <v>145</v>
      </c>
      <c r="I32" s="155" t="s">
        <v>148</v>
      </c>
      <c r="J32" s="155" t="s">
        <v>261</v>
      </c>
      <c r="K32" s="155" t="s">
        <v>155</v>
      </c>
      <c r="L32" s="155" t="s">
        <v>45</v>
      </c>
      <c r="M32" s="155"/>
      <c r="N32" s="157" t="s">
        <v>268</v>
      </c>
      <c r="O32" s="18"/>
    </row>
    <row r="33" spans="1:15" s="306" customFormat="1" x14ac:dyDescent="0.25">
      <c r="A33" s="647">
        <v>45273</v>
      </c>
      <c r="B33" s="155" t="s">
        <v>114</v>
      </c>
      <c r="C33" s="155" t="s">
        <v>115</v>
      </c>
      <c r="D33" s="155" t="s">
        <v>113</v>
      </c>
      <c r="E33" s="604">
        <v>12000</v>
      </c>
      <c r="F33" s="604"/>
      <c r="G33" s="305">
        <f t="shared" si="0"/>
        <v>2000</v>
      </c>
      <c r="H33" s="155" t="s">
        <v>145</v>
      </c>
      <c r="I33" s="155" t="s">
        <v>148</v>
      </c>
      <c r="J33" s="155" t="s">
        <v>261</v>
      </c>
      <c r="K33" s="155" t="s">
        <v>155</v>
      </c>
      <c r="L33" s="155" t="s">
        <v>45</v>
      </c>
      <c r="M33" s="155"/>
      <c r="N33" s="157" t="s">
        <v>269</v>
      </c>
      <c r="O33" s="18"/>
    </row>
    <row r="34" spans="1:15" s="306" customFormat="1" x14ac:dyDescent="0.25">
      <c r="A34" s="647">
        <v>45274</v>
      </c>
      <c r="B34" s="155" t="s">
        <v>122</v>
      </c>
      <c r="C34" s="155" t="s">
        <v>49</v>
      </c>
      <c r="D34" s="155" t="s">
        <v>113</v>
      </c>
      <c r="E34" s="604"/>
      <c r="F34" s="604">
        <v>-2000</v>
      </c>
      <c r="G34" s="305">
        <f t="shared" si="0"/>
        <v>0</v>
      </c>
      <c r="H34" s="155" t="s">
        <v>145</v>
      </c>
      <c r="I34" s="155" t="s">
        <v>148</v>
      </c>
      <c r="J34" s="155" t="s">
        <v>261</v>
      </c>
      <c r="K34" s="155" t="s">
        <v>155</v>
      </c>
      <c r="L34" s="155" t="s">
        <v>45</v>
      </c>
      <c r="M34" s="155"/>
      <c r="N34" s="157"/>
      <c r="O34" s="18"/>
    </row>
    <row r="35" spans="1:15" s="306" customFormat="1" x14ac:dyDescent="0.25">
      <c r="A35" s="623">
        <v>45275</v>
      </c>
      <c r="B35" s="473" t="s">
        <v>112</v>
      </c>
      <c r="C35" s="473" t="s">
        <v>49</v>
      </c>
      <c r="D35" s="473" t="s">
        <v>113</v>
      </c>
      <c r="E35" s="624"/>
      <c r="F35" s="624">
        <v>30000</v>
      </c>
      <c r="G35" s="471">
        <f t="shared" si="0"/>
        <v>30000</v>
      </c>
      <c r="H35" s="473" t="s">
        <v>145</v>
      </c>
      <c r="I35" s="473" t="s">
        <v>148</v>
      </c>
      <c r="J35" s="473" t="s">
        <v>305</v>
      </c>
      <c r="K35" s="473" t="s">
        <v>155</v>
      </c>
      <c r="L35" s="473" t="s">
        <v>45</v>
      </c>
      <c r="M35" s="473"/>
      <c r="N35" s="587"/>
      <c r="O35" s="18"/>
    </row>
    <row r="36" spans="1:15" s="306" customFormat="1" x14ac:dyDescent="0.25">
      <c r="A36" s="647">
        <v>45275</v>
      </c>
      <c r="B36" s="155" t="s">
        <v>114</v>
      </c>
      <c r="C36" s="155" t="s">
        <v>115</v>
      </c>
      <c r="D36" s="155" t="s">
        <v>113</v>
      </c>
      <c r="E36" s="604">
        <v>15000</v>
      </c>
      <c r="F36" s="604"/>
      <c r="G36" s="305">
        <f t="shared" si="0"/>
        <v>15000</v>
      </c>
      <c r="H36" s="155" t="s">
        <v>145</v>
      </c>
      <c r="I36" s="155" t="s">
        <v>148</v>
      </c>
      <c r="J36" s="155" t="s">
        <v>305</v>
      </c>
      <c r="K36" s="155" t="s">
        <v>155</v>
      </c>
      <c r="L36" s="155" t="s">
        <v>45</v>
      </c>
      <c r="M36" s="155"/>
      <c r="N36" s="157" t="s">
        <v>303</v>
      </c>
      <c r="O36" s="18"/>
    </row>
    <row r="37" spans="1:15" s="306" customFormat="1" x14ac:dyDescent="0.25">
      <c r="A37" s="647">
        <v>45275</v>
      </c>
      <c r="B37" s="155" t="s">
        <v>114</v>
      </c>
      <c r="C37" s="155" t="s">
        <v>115</v>
      </c>
      <c r="D37" s="155" t="s">
        <v>113</v>
      </c>
      <c r="E37" s="604">
        <v>13000</v>
      </c>
      <c r="F37" s="604"/>
      <c r="G37" s="305">
        <f>G36-E37+F37</f>
        <v>2000</v>
      </c>
      <c r="H37" s="155" t="s">
        <v>145</v>
      </c>
      <c r="I37" s="155" t="s">
        <v>148</v>
      </c>
      <c r="J37" s="155" t="s">
        <v>305</v>
      </c>
      <c r="K37" s="155" t="s">
        <v>155</v>
      </c>
      <c r="L37" s="155" t="s">
        <v>45</v>
      </c>
      <c r="M37" s="155"/>
      <c r="N37" s="157" t="s">
        <v>304</v>
      </c>
      <c r="O37" s="18"/>
    </row>
    <row r="38" spans="1:15" s="306" customFormat="1" x14ac:dyDescent="0.25">
      <c r="A38" s="623">
        <v>45276</v>
      </c>
      <c r="B38" s="473" t="s">
        <v>112</v>
      </c>
      <c r="C38" s="473" t="s">
        <v>49</v>
      </c>
      <c r="D38" s="473" t="s">
        <v>113</v>
      </c>
      <c r="E38" s="624"/>
      <c r="F38" s="624">
        <v>35000</v>
      </c>
      <c r="G38" s="471">
        <f t="shared" si="0"/>
        <v>37000</v>
      </c>
      <c r="H38" s="473" t="s">
        <v>145</v>
      </c>
      <c r="I38" s="473" t="s">
        <v>148</v>
      </c>
      <c r="J38" s="473" t="s">
        <v>313</v>
      </c>
      <c r="K38" s="473" t="s">
        <v>155</v>
      </c>
      <c r="L38" s="473" t="s">
        <v>45</v>
      </c>
      <c r="M38" s="473"/>
      <c r="N38" s="587"/>
      <c r="O38" s="18"/>
    </row>
    <row r="39" spans="1:15" s="306" customFormat="1" x14ac:dyDescent="0.25">
      <c r="A39" s="647">
        <v>45276</v>
      </c>
      <c r="B39" s="155" t="s">
        <v>114</v>
      </c>
      <c r="C39" s="155" t="s">
        <v>115</v>
      </c>
      <c r="D39" s="155" t="s">
        <v>113</v>
      </c>
      <c r="E39" s="604">
        <v>2000</v>
      </c>
      <c r="F39" s="604"/>
      <c r="G39" s="305">
        <f t="shared" si="0"/>
        <v>35000</v>
      </c>
      <c r="H39" s="155" t="s">
        <v>145</v>
      </c>
      <c r="I39" s="155" t="s">
        <v>148</v>
      </c>
      <c r="J39" s="155" t="s">
        <v>313</v>
      </c>
      <c r="K39" s="155" t="s">
        <v>155</v>
      </c>
      <c r="L39" s="155" t="s">
        <v>45</v>
      </c>
      <c r="M39" s="155"/>
      <c r="N39" s="157" t="s">
        <v>402</v>
      </c>
      <c r="O39" s="18"/>
    </row>
    <row r="40" spans="1:15" s="306" customFormat="1" x14ac:dyDescent="0.25">
      <c r="A40" s="647">
        <v>45276</v>
      </c>
      <c r="B40" s="155" t="s">
        <v>114</v>
      </c>
      <c r="C40" s="155" t="s">
        <v>115</v>
      </c>
      <c r="D40" s="155" t="s">
        <v>113</v>
      </c>
      <c r="E40" s="604">
        <v>15000</v>
      </c>
      <c r="F40" s="604"/>
      <c r="G40" s="305">
        <f t="shared" si="0"/>
        <v>20000</v>
      </c>
      <c r="H40" s="155" t="s">
        <v>145</v>
      </c>
      <c r="I40" s="155" t="s">
        <v>148</v>
      </c>
      <c r="J40" s="155" t="s">
        <v>313</v>
      </c>
      <c r="K40" s="155" t="s">
        <v>155</v>
      </c>
      <c r="L40" s="155" t="s">
        <v>45</v>
      </c>
      <c r="M40" s="155"/>
      <c r="N40" s="157" t="s">
        <v>403</v>
      </c>
      <c r="O40" s="18"/>
    </row>
    <row r="41" spans="1:15" s="306" customFormat="1" x14ac:dyDescent="0.25">
      <c r="A41" s="647">
        <v>45276</v>
      </c>
      <c r="B41" s="155" t="s">
        <v>114</v>
      </c>
      <c r="C41" s="155" t="s">
        <v>115</v>
      </c>
      <c r="D41" s="155" t="s">
        <v>113</v>
      </c>
      <c r="E41" s="604">
        <v>18000</v>
      </c>
      <c r="F41" s="604"/>
      <c r="G41" s="305">
        <f t="shared" si="0"/>
        <v>2000</v>
      </c>
      <c r="H41" s="155" t="s">
        <v>145</v>
      </c>
      <c r="I41" s="155" t="s">
        <v>148</v>
      </c>
      <c r="J41" s="155" t="s">
        <v>313</v>
      </c>
      <c r="K41" s="155" t="s">
        <v>155</v>
      </c>
      <c r="L41" s="155" t="s">
        <v>45</v>
      </c>
      <c r="M41" s="155"/>
      <c r="N41" s="157" t="s">
        <v>401</v>
      </c>
      <c r="O41" s="18"/>
    </row>
    <row r="42" spans="1:15" s="306" customFormat="1" x14ac:dyDescent="0.25">
      <c r="A42" s="623">
        <v>45279</v>
      </c>
      <c r="B42" s="473" t="s">
        <v>112</v>
      </c>
      <c r="C42" s="473" t="s">
        <v>49</v>
      </c>
      <c r="D42" s="473" t="s">
        <v>113</v>
      </c>
      <c r="E42" s="624"/>
      <c r="F42" s="624">
        <v>30000</v>
      </c>
      <c r="G42" s="471">
        <f t="shared" si="0"/>
        <v>32000</v>
      </c>
      <c r="H42" s="473" t="s">
        <v>145</v>
      </c>
      <c r="I42" s="473" t="s">
        <v>148</v>
      </c>
      <c r="J42" s="473" t="s">
        <v>330</v>
      </c>
      <c r="K42" s="473" t="s">
        <v>155</v>
      </c>
      <c r="L42" s="473" t="s">
        <v>45</v>
      </c>
      <c r="M42" s="473"/>
      <c r="N42" s="587"/>
      <c r="O42" s="18"/>
    </row>
    <row r="43" spans="1:15" s="306" customFormat="1" x14ac:dyDescent="0.25">
      <c r="A43" s="647">
        <v>45279</v>
      </c>
      <c r="B43" s="155" t="s">
        <v>114</v>
      </c>
      <c r="C43" s="155" t="s">
        <v>115</v>
      </c>
      <c r="D43" s="155" t="s">
        <v>113</v>
      </c>
      <c r="E43" s="604">
        <v>15000</v>
      </c>
      <c r="F43" s="604"/>
      <c r="G43" s="305">
        <f t="shared" si="0"/>
        <v>17000</v>
      </c>
      <c r="H43" s="155" t="s">
        <v>145</v>
      </c>
      <c r="I43" s="155" t="s">
        <v>148</v>
      </c>
      <c r="J43" s="155" t="s">
        <v>330</v>
      </c>
      <c r="K43" s="155" t="s">
        <v>155</v>
      </c>
      <c r="L43" s="155" t="s">
        <v>45</v>
      </c>
      <c r="M43" s="155"/>
      <c r="N43" s="157" t="s">
        <v>331</v>
      </c>
      <c r="O43" s="18"/>
    </row>
    <row r="44" spans="1:15" s="306" customFormat="1" x14ac:dyDescent="0.25">
      <c r="A44" s="647">
        <v>45279</v>
      </c>
      <c r="B44" s="155" t="s">
        <v>114</v>
      </c>
      <c r="C44" s="155" t="s">
        <v>115</v>
      </c>
      <c r="D44" s="155" t="s">
        <v>113</v>
      </c>
      <c r="E44" s="604">
        <v>15000</v>
      </c>
      <c r="F44" s="604"/>
      <c r="G44" s="305">
        <f t="shared" si="0"/>
        <v>2000</v>
      </c>
      <c r="H44" s="155" t="s">
        <v>145</v>
      </c>
      <c r="I44" s="155" t="s">
        <v>148</v>
      </c>
      <c r="J44" s="155" t="s">
        <v>330</v>
      </c>
      <c r="K44" s="155" t="s">
        <v>155</v>
      </c>
      <c r="L44" s="155" t="s">
        <v>45</v>
      </c>
      <c r="M44" s="155"/>
      <c r="N44" s="157" t="s">
        <v>317</v>
      </c>
      <c r="O44" s="18"/>
    </row>
    <row r="45" spans="1:15" s="306" customFormat="1" x14ac:dyDescent="0.25">
      <c r="A45" s="647">
        <v>45279</v>
      </c>
      <c r="B45" s="155" t="s">
        <v>114</v>
      </c>
      <c r="C45" s="155" t="s">
        <v>115</v>
      </c>
      <c r="D45" s="155" t="s">
        <v>113</v>
      </c>
      <c r="E45" s="604">
        <v>12000</v>
      </c>
      <c r="F45" s="604"/>
      <c r="G45" s="305">
        <f t="shared" si="0"/>
        <v>-10000</v>
      </c>
      <c r="H45" s="155" t="s">
        <v>145</v>
      </c>
      <c r="I45" s="155" t="s">
        <v>148</v>
      </c>
      <c r="J45" s="155" t="s">
        <v>330</v>
      </c>
      <c r="K45" s="155" t="s">
        <v>155</v>
      </c>
      <c r="L45" s="155" t="s">
        <v>45</v>
      </c>
      <c r="M45" s="155"/>
      <c r="N45" s="157" t="s">
        <v>332</v>
      </c>
      <c r="O45" s="18"/>
    </row>
    <row r="46" spans="1:15" s="306" customFormat="1" x14ac:dyDescent="0.25">
      <c r="A46" s="647">
        <v>45279</v>
      </c>
      <c r="B46" s="155" t="s">
        <v>114</v>
      </c>
      <c r="C46" s="155" t="s">
        <v>115</v>
      </c>
      <c r="D46" s="155" t="s">
        <v>113</v>
      </c>
      <c r="E46" s="604">
        <v>6000</v>
      </c>
      <c r="F46" s="604"/>
      <c r="G46" s="305">
        <f t="shared" si="0"/>
        <v>-16000</v>
      </c>
      <c r="H46" s="155" t="s">
        <v>145</v>
      </c>
      <c r="I46" s="155" t="s">
        <v>148</v>
      </c>
      <c r="J46" s="155" t="s">
        <v>330</v>
      </c>
      <c r="K46" s="155" t="s">
        <v>155</v>
      </c>
      <c r="L46" s="155" t="s">
        <v>45</v>
      </c>
      <c r="M46" s="155"/>
      <c r="N46" s="157" t="s">
        <v>333</v>
      </c>
      <c r="O46" s="18"/>
    </row>
    <row r="47" spans="1:15" s="306" customFormat="1" x14ac:dyDescent="0.25">
      <c r="A47" s="647">
        <v>45279</v>
      </c>
      <c r="B47" s="155" t="s">
        <v>114</v>
      </c>
      <c r="C47" s="155" t="s">
        <v>115</v>
      </c>
      <c r="D47" s="155" t="s">
        <v>113</v>
      </c>
      <c r="E47" s="604">
        <v>7000</v>
      </c>
      <c r="F47" s="604"/>
      <c r="G47" s="305">
        <f t="shared" si="0"/>
        <v>-23000</v>
      </c>
      <c r="H47" s="155" t="s">
        <v>145</v>
      </c>
      <c r="I47" s="155" t="s">
        <v>148</v>
      </c>
      <c r="J47" s="155" t="s">
        <v>330</v>
      </c>
      <c r="K47" s="155" t="s">
        <v>155</v>
      </c>
      <c r="L47" s="155" t="s">
        <v>45</v>
      </c>
      <c r="M47" s="155"/>
      <c r="N47" s="157" t="s">
        <v>334</v>
      </c>
      <c r="O47" s="18"/>
    </row>
    <row r="48" spans="1:15" s="306" customFormat="1" x14ac:dyDescent="0.25">
      <c r="A48" s="647">
        <v>45279</v>
      </c>
      <c r="B48" s="155" t="s">
        <v>114</v>
      </c>
      <c r="C48" s="155" t="s">
        <v>115</v>
      </c>
      <c r="D48" s="155" t="s">
        <v>113</v>
      </c>
      <c r="E48" s="604">
        <v>8000</v>
      </c>
      <c r="F48" s="604"/>
      <c r="G48" s="305">
        <f t="shared" si="0"/>
        <v>-31000</v>
      </c>
      <c r="H48" s="155" t="s">
        <v>145</v>
      </c>
      <c r="I48" s="155" t="s">
        <v>148</v>
      </c>
      <c r="J48" s="155" t="s">
        <v>330</v>
      </c>
      <c r="K48" s="155" t="s">
        <v>155</v>
      </c>
      <c r="L48" s="155" t="s">
        <v>45</v>
      </c>
      <c r="M48" s="155"/>
      <c r="N48" s="157" t="s">
        <v>335</v>
      </c>
      <c r="O48" s="18"/>
    </row>
    <row r="49" spans="1:15" s="306" customFormat="1" x14ac:dyDescent="0.25">
      <c r="A49" s="647">
        <v>45279</v>
      </c>
      <c r="B49" s="155" t="s">
        <v>114</v>
      </c>
      <c r="C49" s="155" t="s">
        <v>115</v>
      </c>
      <c r="D49" s="155" t="s">
        <v>113</v>
      </c>
      <c r="E49" s="604">
        <v>12000</v>
      </c>
      <c r="F49" s="604"/>
      <c r="G49" s="305">
        <f t="shared" si="0"/>
        <v>-43000</v>
      </c>
      <c r="H49" s="155" t="s">
        <v>145</v>
      </c>
      <c r="I49" s="155" t="s">
        <v>148</v>
      </c>
      <c r="J49" s="155" t="s">
        <v>330</v>
      </c>
      <c r="K49" s="155" t="s">
        <v>155</v>
      </c>
      <c r="L49" s="155" t="s">
        <v>45</v>
      </c>
      <c r="M49" s="155"/>
      <c r="N49" s="157" t="s">
        <v>336</v>
      </c>
      <c r="O49" s="18"/>
    </row>
    <row r="50" spans="1:15" s="306" customFormat="1" x14ac:dyDescent="0.25">
      <c r="A50" s="647">
        <v>45280</v>
      </c>
      <c r="B50" s="155" t="s">
        <v>337</v>
      </c>
      <c r="C50" s="155" t="s">
        <v>49</v>
      </c>
      <c r="D50" s="155" t="s">
        <v>113</v>
      </c>
      <c r="E50" s="604"/>
      <c r="F50" s="604">
        <v>45000</v>
      </c>
      <c r="G50" s="305">
        <f t="shared" si="0"/>
        <v>2000</v>
      </c>
      <c r="H50" s="155" t="s">
        <v>145</v>
      </c>
      <c r="I50" s="155" t="s">
        <v>148</v>
      </c>
      <c r="J50" s="155" t="s">
        <v>330</v>
      </c>
      <c r="K50" s="155" t="s">
        <v>155</v>
      </c>
      <c r="L50" s="155" t="s">
        <v>45</v>
      </c>
      <c r="M50" s="155"/>
      <c r="N50" s="157"/>
      <c r="O50" s="18"/>
    </row>
    <row r="51" spans="1:15" s="306" customFormat="1" x14ac:dyDescent="0.25">
      <c r="A51" s="623">
        <v>45280</v>
      </c>
      <c r="B51" s="473" t="s">
        <v>112</v>
      </c>
      <c r="C51" s="473" t="s">
        <v>49</v>
      </c>
      <c r="D51" s="473" t="s">
        <v>113</v>
      </c>
      <c r="E51" s="624"/>
      <c r="F51" s="624">
        <v>60000</v>
      </c>
      <c r="G51" s="471">
        <f t="shared" si="0"/>
        <v>62000</v>
      </c>
      <c r="H51" s="473" t="s">
        <v>145</v>
      </c>
      <c r="I51" s="473" t="s">
        <v>148</v>
      </c>
      <c r="J51" s="473" t="s">
        <v>358</v>
      </c>
      <c r="K51" s="473" t="s">
        <v>155</v>
      </c>
      <c r="L51" s="473" t="s">
        <v>45</v>
      </c>
      <c r="M51" s="473"/>
      <c r="N51" s="587"/>
      <c r="O51" s="18"/>
    </row>
    <row r="52" spans="1:15" s="306" customFormat="1" x14ac:dyDescent="0.25">
      <c r="A52" s="647">
        <v>45280</v>
      </c>
      <c r="B52" s="155" t="s">
        <v>114</v>
      </c>
      <c r="C52" s="155" t="s">
        <v>115</v>
      </c>
      <c r="D52" s="155" t="s">
        <v>113</v>
      </c>
      <c r="E52" s="604">
        <v>15000</v>
      </c>
      <c r="F52" s="604"/>
      <c r="G52" s="305">
        <f t="shared" si="0"/>
        <v>47000</v>
      </c>
      <c r="H52" s="155" t="s">
        <v>145</v>
      </c>
      <c r="I52" s="155" t="s">
        <v>148</v>
      </c>
      <c r="J52" s="155" t="s">
        <v>358</v>
      </c>
      <c r="K52" s="155" t="s">
        <v>155</v>
      </c>
      <c r="L52" s="155" t="s">
        <v>45</v>
      </c>
      <c r="M52" s="155"/>
      <c r="N52" s="157" t="s">
        <v>320</v>
      </c>
      <c r="O52" s="18"/>
    </row>
    <row r="53" spans="1:15" s="306" customFormat="1" x14ac:dyDescent="0.25">
      <c r="A53" s="647">
        <v>45280</v>
      </c>
      <c r="B53" s="155" t="s">
        <v>114</v>
      </c>
      <c r="C53" s="155" t="s">
        <v>115</v>
      </c>
      <c r="D53" s="155" t="s">
        <v>113</v>
      </c>
      <c r="E53" s="604">
        <v>4000</v>
      </c>
      <c r="F53" s="604"/>
      <c r="G53" s="305">
        <f t="shared" si="0"/>
        <v>43000</v>
      </c>
      <c r="H53" s="155" t="s">
        <v>145</v>
      </c>
      <c r="I53" s="155" t="s">
        <v>148</v>
      </c>
      <c r="J53" s="155" t="s">
        <v>358</v>
      </c>
      <c r="K53" s="155" t="s">
        <v>155</v>
      </c>
      <c r="L53" s="155" t="s">
        <v>45</v>
      </c>
      <c r="M53" s="155"/>
      <c r="N53" s="157" t="s">
        <v>359</v>
      </c>
      <c r="O53" s="18"/>
    </row>
    <row r="54" spans="1:15" s="306" customFormat="1" x14ac:dyDescent="0.25">
      <c r="A54" s="647">
        <v>45280</v>
      </c>
      <c r="B54" s="155" t="s">
        <v>114</v>
      </c>
      <c r="C54" s="155" t="s">
        <v>115</v>
      </c>
      <c r="D54" s="155" t="s">
        <v>113</v>
      </c>
      <c r="E54" s="604">
        <v>10000</v>
      </c>
      <c r="F54" s="604"/>
      <c r="G54" s="305">
        <f t="shared" si="0"/>
        <v>33000</v>
      </c>
      <c r="H54" s="155" t="s">
        <v>145</v>
      </c>
      <c r="I54" s="155" t="s">
        <v>148</v>
      </c>
      <c r="J54" s="155" t="s">
        <v>358</v>
      </c>
      <c r="K54" s="155" t="s">
        <v>155</v>
      </c>
      <c r="L54" s="155" t="s">
        <v>45</v>
      </c>
      <c r="M54" s="155"/>
      <c r="N54" s="157" t="s">
        <v>360</v>
      </c>
      <c r="O54" s="18"/>
    </row>
    <row r="55" spans="1:15" s="306" customFormat="1" x14ac:dyDescent="0.25">
      <c r="A55" s="647">
        <v>45280</v>
      </c>
      <c r="B55" s="155" t="s">
        <v>114</v>
      </c>
      <c r="C55" s="155" t="s">
        <v>115</v>
      </c>
      <c r="D55" s="155" t="s">
        <v>113</v>
      </c>
      <c r="E55" s="604">
        <v>5000</v>
      </c>
      <c r="F55" s="604"/>
      <c r="G55" s="305">
        <f t="shared" si="0"/>
        <v>28000</v>
      </c>
      <c r="H55" s="155" t="s">
        <v>145</v>
      </c>
      <c r="I55" s="155" t="s">
        <v>148</v>
      </c>
      <c r="J55" s="155" t="s">
        <v>358</v>
      </c>
      <c r="K55" s="155" t="s">
        <v>155</v>
      </c>
      <c r="L55" s="155" t="s">
        <v>45</v>
      </c>
      <c r="M55" s="155"/>
      <c r="N55" s="157" t="s">
        <v>361</v>
      </c>
      <c r="O55" s="18"/>
    </row>
    <row r="56" spans="1:15" s="306" customFormat="1" x14ac:dyDescent="0.25">
      <c r="A56" s="647">
        <v>45280</v>
      </c>
      <c r="B56" s="155" t="s">
        <v>114</v>
      </c>
      <c r="C56" s="155" t="s">
        <v>115</v>
      </c>
      <c r="D56" s="155" t="s">
        <v>113</v>
      </c>
      <c r="E56" s="604">
        <v>4000</v>
      </c>
      <c r="F56" s="604"/>
      <c r="G56" s="305">
        <f t="shared" si="0"/>
        <v>24000</v>
      </c>
      <c r="H56" s="155" t="s">
        <v>145</v>
      </c>
      <c r="I56" s="155" t="s">
        <v>148</v>
      </c>
      <c r="J56" s="155" t="s">
        <v>358</v>
      </c>
      <c r="K56" s="155" t="s">
        <v>155</v>
      </c>
      <c r="L56" s="155" t="s">
        <v>45</v>
      </c>
      <c r="M56" s="155"/>
      <c r="N56" s="157" t="s">
        <v>362</v>
      </c>
      <c r="O56" s="18"/>
    </row>
    <row r="57" spans="1:15" s="306" customFormat="1" x14ac:dyDescent="0.25">
      <c r="A57" s="647">
        <v>45280</v>
      </c>
      <c r="B57" s="155" t="s">
        <v>114</v>
      </c>
      <c r="C57" s="155" t="s">
        <v>115</v>
      </c>
      <c r="D57" s="155" t="s">
        <v>113</v>
      </c>
      <c r="E57" s="604">
        <v>13000</v>
      </c>
      <c r="F57" s="604"/>
      <c r="G57" s="305">
        <f t="shared" si="0"/>
        <v>11000</v>
      </c>
      <c r="H57" s="155" t="s">
        <v>145</v>
      </c>
      <c r="I57" s="155" t="s">
        <v>148</v>
      </c>
      <c r="J57" s="155" t="s">
        <v>358</v>
      </c>
      <c r="K57" s="155" t="s">
        <v>155</v>
      </c>
      <c r="L57" s="155" t="s">
        <v>45</v>
      </c>
      <c r="M57" s="155"/>
      <c r="N57" s="157" t="s">
        <v>363</v>
      </c>
      <c r="O57" s="18"/>
    </row>
    <row r="58" spans="1:15" s="306" customFormat="1" x14ac:dyDescent="0.25">
      <c r="A58" s="647">
        <v>45280</v>
      </c>
      <c r="B58" s="155" t="s">
        <v>114</v>
      </c>
      <c r="C58" s="155" t="s">
        <v>115</v>
      </c>
      <c r="D58" s="155" t="s">
        <v>113</v>
      </c>
      <c r="E58" s="604">
        <v>6000</v>
      </c>
      <c r="F58" s="604"/>
      <c r="G58" s="305">
        <f t="shared" si="0"/>
        <v>5000</v>
      </c>
      <c r="H58" s="155" t="s">
        <v>145</v>
      </c>
      <c r="I58" s="155" t="s">
        <v>148</v>
      </c>
      <c r="J58" s="155" t="s">
        <v>358</v>
      </c>
      <c r="K58" s="155" t="s">
        <v>155</v>
      </c>
      <c r="L58" s="155" t="s">
        <v>45</v>
      </c>
      <c r="M58" s="155"/>
      <c r="N58" s="157" t="s">
        <v>364</v>
      </c>
      <c r="O58" s="18"/>
    </row>
    <row r="59" spans="1:15" s="306" customFormat="1" x14ac:dyDescent="0.25">
      <c r="A59" s="647">
        <v>45280</v>
      </c>
      <c r="B59" s="155" t="s">
        <v>114</v>
      </c>
      <c r="C59" s="155" t="s">
        <v>115</v>
      </c>
      <c r="D59" s="155" t="s">
        <v>113</v>
      </c>
      <c r="E59" s="604">
        <v>3000</v>
      </c>
      <c r="F59" s="604"/>
      <c r="G59" s="305">
        <f t="shared" si="0"/>
        <v>2000</v>
      </c>
      <c r="H59" s="155" t="s">
        <v>145</v>
      </c>
      <c r="I59" s="155" t="s">
        <v>148</v>
      </c>
      <c r="J59" s="155" t="s">
        <v>358</v>
      </c>
      <c r="K59" s="155" t="s">
        <v>155</v>
      </c>
      <c r="L59" s="155" t="s">
        <v>45</v>
      </c>
      <c r="M59" s="155"/>
      <c r="N59" s="157" t="s">
        <v>365</v>
      </c>
      <c r="O59" s="18"/>
    </row>
    <row r="60" spans="1:15" s="306" customFormat="1" x14ac:dyDescent="0.25">
      <c r="A60" s="647">
        <v>45280</v>
      </c>
      <c r="B60" s="155" t="s">
        <v>114</v>
      </c>
      <c r="C60" s="155" t="s">
        <v>115</v>
      </c>
      <c r="D60" s="155" t="s">
        <v>113</v>
      </c>
      <c r="E60" s="604">
        <v>5000</v>
      </c>
      <c r="F60" s="604"/>
      <c r="G60" s="305">
        <f t="shared" si="0"/>
        <v>-3000</v>
      </c>
      <c r="H60" s="155" t="s">
        <v>145</v>
      </c>
      <c r="I60" s="155" t="s">
        <v>148</v>
      </c>
      <c r="J60" s="155" t="s">
        <v>358</v>
      </c>
      <c r="K60" s="155" t="s">
        <v>155</v>
      </c>
      <c r="L60" s="155" t="s">
        <v>45</v>
      </c>
      <c r="M60" s="155"/>
      <c r="N60" s="157" t="s">
        <v>366</v>
      </c>
      <c r="O60" s="18"/>
    </row>
    <row r="61" spans="1:15" s="306" customFormat="1" x14ac:dyDescent="0.25">
      <c r="A61" s="647">
        <v>45280</v>
      </c>
      <c r="B61" s="155" t="s">
        <v>114</v>
      </c>
      <c r="C61" s="155" t="s">
        <v>115</v>
      </c>
      <c r="D61" s="155" t="s">
        <v>113</v>
      </c>
      <c r="E61" s="604">
        <v>9000</v>
      </c>
      <c r="F61" s="604"/>
      <c r="G61" s="305">
        <f t="shared" si="0"/>
        <v>-12000</v>
      </c>
      <c r="H61" s="155" t="s">
        <v>145</v>
      </c>
      <c r="I61" s="155" t="s">
        <v>148</v>
      </c>
      <c r="J61" s="155" t="s">
        <v>358</v>
      </c>
      <c r="K61" s="155" t="s">
        <v>155</v>
      </c>
      <c r="L61" s="155" t="s">
        <v>45</v>
      </c>
      <c r="M61" s="155"/>
      <c r="N61" s="157" t="s">
        <v>367</v>
      </c>
      <c r="O61" s="18"/>
    </row>
    <row r="62" spans="1:15" s="306" customFormat="1" x14ac:dyDescent="0.25">
      <c r="A62" s="647">
        <v>45281</v>
      </c>
      <c r="B62" s="155" t="s">
        <v>337</v>
      </c>
      <c r="C62" s="155" t="s">
        <v>49</v>
      </c>
      <c r="D62" s="155" t="s">
        <v>113</v>
      </c>
      <c r="E62" s="604"/>
      <c r="F62" s="604">
        <v>14000</v>
      </c>
      <c r="G62" s="305">
        <f t="shared" si="0"/>
        <v>2000</v>
      </c>
      <c r="H62" s="155" t="s">
        <v>145</v>
      </c>
      <c r="I62" s="155" t="s">
        <v>148</v>
      </c>
      <c r="J62" s="155" t="s">
        <v>358</v>
      </c>
      <c r="K62" s="155" t="s">
        <v>155</v>
      </c>
      <c r="L62" s="155" t="s">
        <v>45</v>
      </c>
      <c r="M62" s="155"/>
      <c r="N62" s="157"/>
      <c r="O62" s="18"/>
    </row>
    <row r="63" spans="1:15" s="306" customFormat="1" x14ac:dyDescent="0.25">
      <c r="A63" s="623">
        <v>45281</v>
      </c>
      <c r="B63" s="473" t="s">
        <v>112</v>
      </c>
      <c r="C63" s="473" t="s">
        <v>49</v>
      </c>
      <c r="D63" s="473" t="s">
        <v>113</v>
      </c>
      <c r="E63" s="624"/>
      <c r="F63" s="624">
        <v>80000</v>
      </c>
      <c r="G63" s="471">
        <f t="shared" si="0"/>
        <v>82000</v>
      </c>
      <c r="H63" s="473" t="s">
        <v>145</v>
      </c>
      <c r="I63" s="473" t="s">
        <v>148</v>
      </c>
      <c r="J63" s="473" t="s">
        <v>392</v>
      </c>
      <c r="K63" s="473" t="s">
        <v>155</v>
      </c>
      <c r="L63" s="473" t="s">
        <v>45</v>
      </c>
      <c r="M63" s="473"/>
      <c r="N63" s="587"/>
      <c r="O63" s="18"/>
    </row>
    <row r="64" spans="1:15" s="306" customFormat="1" x14ac:dyDescent="0.25">
      <c r="A64" s="647">
        <v>45281</v>
      </c>
      <c r="B64" s="155" t="s">
        <v>114</v>
      </c>
      <c r="C64" s="155" t="s">
        <v>115</v>
      </c>
      <c r="D64" s="155" t="s">
        <v>113</v>
      </c>
      <c r="E64" s="604">
        <v>15000</v>
      </c>
      <c r="F64" s="604"/>
      <c r="G64" s="305">
        <f t="shared" si="0"/>
        <v>67000</v>
      </c>
      <c r="H64" s="155" t="s">
        <v>145</v>
      </c>
      <c r="I64" s="155" t="s">
        <v>148</v>
      </c>
      <c r="J64" s="155" t="s">
        <v>392</v>
      </c>
      <c r="K64" s="155" t="s">
        <v>155</v>
      </c>
      <c r="L64" s="155" t="s">
        <v>45</v>
      </c>
      <c r="M64" s="155"/>
      <c r="N64" s="157" t="s">
        <v>393</v>
      </c>
      <c r="O64" s="18"/>
    </row>
    <row r="65" spans="1:15" s="306" customFormat="1" x14ac:dyDescent="0.25">
      <c r="A65" s="647">
        <v>45281</v>
      </c>
      <c r="B65" s="155" t="s">
        <v>114</v>
      </c>
      <c r="C65" s="155" t="s">
        <v>115</v>
      </c>
      <c r="D65" s="155" t="s">
        <v>113</v>
      </c>
      <c r="E65" s="604">
        <v>7000</v>
      </c>
      <c r="F65" s="604"/>
      <c r="G65" s="305">
        <f t="shared" si="0"/>
        <v>60000</v>
      </c>
      <c r="H65" s="155" t="s">
        <v>145</v>
      </c>
      <c r="I65" s="155" t="s">
        <v>148</v>
      </c>
      <c r="J65" s="155" t="s">
        <v>392</v>
      </c>
      <c r="K65" s="155" t="s">
        <v>155</v>
      </c>
      <c r="L65" s="155" t="s">
        <v>45</v>
      </c>
      <c r="M65" s="155"/>
      <c r="N65" s="157" t="s">
        <v>394</v>
      </c>
      <c r="O65" s="18"/>
    </row>
    <row r="66" spans="1:15" s="306" customFormat="1" ht="30" x14ac:dyDescent="0.25">
      <c r="A66" s="647">
        <v>45281</v>
      </c>
      <c r="B66" s="155" t="s">
        <v>114</v>
      </c>
      <c r="C66" s="155" t="s">
        <v>115</v>
      </c>
      <c r="D66" s="155" t="s">
        <v>113</v>
      </c>
      <c r="E66" s="604">
        <v>5000</v>
      </c>
      <c r="F66" s="604"/>
      <c r="G66" s="305">
        <f t="shared" si="0"/>
        <v>55000</v>
      </c>
      <c r="H66" s="155" t="s">
        <v>145</v>
      </c>
      <c r="I66" s="155" t="s">
        <v>148</v>
      </c>
      <c r="J66" s="155" t="s">
        <v>392</v>
      </c>
      <c r="K66" s="155" t="s">
        <v>155</v>
      </c>
      <c r="L66" s="155" t="s">
        <v>45</v>
      </c>
      <c r="M66" s="155"/>
      <c r="N66" s="157" t="s">
        <v>395</v>
      </c>
      <c r="O66" s="18"/>
    </row>
    <row r="67" spans="1:15" s="306" customFormat="1" x14ac:dyDescent="0.25">
      <c r="A67" s="647">
        <v>45281</v>
      </c>
      <c r="B67" s="155" t="s">
        <v>114</v>
      </c>
      <c r="C67" s="155" t="s">
        <v>115</v>
      </c>
      <c r="D67" s="155" t="s">
        <v>113</v>
      </c>
      <c r="E67" s="604">
        <v>17000</v>
      </c>
      <c r="F67" s="604"/>
      <c r="G67" s="305">
        <f t="shared" si="0"/>
        <v>38000</v>
      </c>
      <c r="H67" s="155" t="s">
        <v>145</v>
      </c>
      <c r="I67" s="155" t="s">
        <v>148</v>
      </c>
      <c r="J67" s="155" t="s">
        <v>392</v>
      </c>
      <c r="K67" s="155" t="s">
        <v>155</v>
      </c>
      <c r="L67" s="155" t="s">
        <v>45</v>
      </c>
      <c r="M67" s="155"/>
      <c r="N67" s="157" t="s">
        <v>396</v>
      </c>
      <c r="O67" s="18"/>
    </row>
    <row r="68" spans="1:15" s="306" customFormat="1" x14ac:dyDescent="0.25">
      <c r="A68" s="647">
        <v>45281</v>
      </c>
      <c r="B68" s="155" t="s">
        <v>114</v>
      </c>
      <c r="C68" s="155" t="s">
        <v>115</v>
      </c>
      <c r="D68" s="155" t="s">
        <v>113</v>
      </c>
      <c r="E68" s="604">
        <v>14000</v>
      </c>
      <c r="F68" s="604"/>
      <c r="G68" s="305">
        <f t="shared" si="0"/>
        <v>24000</v>
      </c>
      <c r="H68" s="155" t="s">
        <v>145</v>
      </c>
      <c r="I68" s="155" t="s">
        <v>148</v>
      </c>
      <c r="J68" s="155" t="s">
        <v>392</v>
      </c>
      <c r="K68" s="155" t="s">
        <v>155</v>
      </c>
      <c r="L68" s="155" t="s">
        <v>45</v>
      </c>
      <c r="M68" s="155"/>
      <c r="N68" s="157" t="s">
        <v>397</v>
      </c>
      <c r="O68" s="18"/>
    </row>
    <row r="69" spans="1:15" s="306" customFormat="1" x14ac:dyDescent="0.25">
      <c r="A69" s="647">
        <v>45281</v>
      </c>
      <c r="B69" s="155" t="s">
        <v>114</v>
      </c>
      <c r="C69" s="155" t="s">
        <v>115</v>
      </c>
      <c r="D69" s="155" t="s">
        <v>113</v>
      </c>
      <c r="E69" s="604">
        <v>14000</v>
      </c>
      <c r="F69" s="604"/>
      <c r="G69" s="305">
        <f t="shared" si="0"/>
        <v>10000</v>
      </c>
      <c r="H69" s="155" t="s">
        <v>145</v>
      </c>
      <c r="I69" s="155" t="s">
        <v>148</v>
      </c>
      <c r="J69" s="155" t="s">
        <v>392</v>
      </c>
      <c r="K69" s="155" t="s">
        <v>155</v>
      </c>
      <c r="L69" s="155" t="s">
        <v>45</v>
      </c>
      <c r="M69" s="155"/>
      <c r="N69" s="157" t="s">
        <v>398</v>
      </c>
      <c r="O69" s="18"/>
    </row>
    <row r="70" spans="1:15" s="306" customFormat="1" x14ac:dyDescent="0.25">
      <c r="A70" s="647">
        <v>45281</v>
      </c>
      <c r="B70" s="155" t="s">
        <v>114</v>
      </c>
      <c r="C70" s="155" t="s">
        <v>115</v>
      </c>
      <c r="D70" s="155" t="s">
        <v>113</v>
      </c>
      <c r="E70" s="604">
        <v>5000</v>
      </c>
      <c r="F70" s="604"/>
      <c r="G70" s="305">
        <f t="shared" si="0"/>
        <v>5000</v>
      </c>
      <c r="H70" s="155" t="s">
        <v>145</v>
      </c>
      <c r="I70" s="155" t="s">
        <v>148</v>
      </c>
      <c r="J70" s="155" t="s">
        <v>392</v>
      </c>
      <c r="K70" s="155" t="s">
        <v>155</v>
      </c>
      <c r="L70" s="155" t="s">
        <v>45</v>
      </c>
      <c r="M70" s="155"/>
      <c r="N70" s="157" t="s">
        <v>399</v>
      </c>
      <c r="O70" s="18"/>
    </row>
    <row r="71" spans="1:15" s="306" customFormat="1" ht="15.75" thickBot="1" x14ac:dyDescent="0.3">
      <c r="A71" s="647">
        <v>45281</v>
      </c>
      <c r="B71" s="155" t="s">
        <v>114</v>
      </c>
      <c r="C71" s="155" t="s">
        <v>115</v>
      </c>
      <c r="D71" s="155" t="s">
        <v>113</v>
      </c>
      <c r="E71" s="604">
        <v>12000</v>
      </c>
      <c r="F71" s="708"/>
      <c r="G71" s="305">
        <f t="shared" si="0"/>
        <v>-7000</v>
      </c>
      <c r="H71" s="155" t="s">
        <v>145</v>
      </c>
      <c r="I71" s="155" t="s">
        <v>148</v>
      </c>
      <c r="J71" s="155" t="s">
        <v>392</v>
      </c>
      <c r="K71" s="155" t="s">
        <v>155</v>
      </c>
      <c r="L71" s="155" t="s">
        <v>45</v>
      </c>
      <c r="M71" s="155"/>
      <c r="N71" s="157" t="s">
        <v>400</v>
      </c>
      <c r="O71" s="18"/>
    </row>
    <row r="72" spans="1:15" s="306" customFormat="1" ht="15.75" thickBot="1" x14ac:dyDescent="0.3">
      <c r="A72" s="17"/>
      <c r="B72" s="17"/>
      <c r="C72" s="17"/>
      <c r="D72" s="627"/>
      <c r="E72" s="606">
        <f>SUM(E4:E71)</f>
        <v>492000</v>
      </c>
      <c r="F72" s="607">
        <f>SUM(F4:F71)</f>
        <v>485000</v>
      </c>
      <c r="G72" s="665">
        <f>F72-E72</f>
        <v>-7000</v>
      </c>
      <c r="H72" s="628"/>
      <c r="I72" s="17"/>
      <c r="J72" s="17"/>
      <c r="K72" s="17"/>
      <c r="L72" s="17"/>
      <c r="M72" s="17"/>
      <c r="N72" s="16"/>
      <c r="O72" s="18"/>
    </row>
    <row r="73" spans="1:15" s="306" customFormat="1" x14ac:dyDescent="0.25">
      <c r="A73" s="17"/>
      <c r="B73" s="17"/>
      <c r="C73" s="17"/>
      <c r="D73" s="17"/>
      <c r="E73" s="664"/>
      <c r="F73" s="630"/>
      <c r="G73" s="630"/>
      <c r="H73" s="17"/>
      <c r="I73" s="17"/>
      <c r="J73" s="17"/>
      <c r="K73" s="17"/>
      <c r="L73" s="17"/>
      <c r="M73" s="17"/>
      <c r="N73" s="16"/>
      <c r="O73" s="18"/>
    </row>
    <row r="74" spans="1:15" s="306" customFormat="1" x14ac:dyDescent="0.25">
      <c r="A74" s="17"/>
      <c r="B74" s="17"/>
      <c r="C74" s="17"/>
      <c r="D74" s="17"/>
      <c r="E74" s="605"/>
      <c r="F74" s="613"/>
      <c r="G74" s="613"/>
      <c r="H74" s="17"/>
      <c r="I74" s="17"/>
      <c r="J74" s="17"/>
      <c r="K74" s="17"/>
      <c r="L74" s="17"/>
      <c r="M74" s="17"/>
      <c r="N74" s="16"/>
      <c r="O74" s="18"/>
    </row>
    <row r="75" spans="1:15" s="306" customFormat="1" x14ac:dyDescent="0.25">
      <c r="A75" s="17"/>
      <c r="B75" s="17"/>
      <c r="C75" s="17"/>
      <c r="D75" s="17"/>
      <c r="E75" s="605"/>
      <c r="F75" s="613"/>
      <c r="G75" s="613"/>
      <c r="H75" s="17"/>
      <c r="I75" s="17"/>
      <c r="J75" s="17"/>
      <c r="K75" s="17"/>
      <c r="L75" s="17"/>
      <c r="M75" s="17"/>
      <c r="N75" s="16"/>
      <c r="O75" s="18"/>
    </row>
    <row r="76" spans="1:15" s="306" customFormat="1" x14ac:dyDescent="0.25">
      <c r="A76" s="18"/>
      <c r="B76" s="18"/>
      <c r="C76" s="18"/>
      <c r="D76" s="18"/>
      <c r="E76" s="477"/>
      <c r="H76" s="18"/>
      <c r="I76" s="18"/>
      <c r="J76" s="18"/>
      <c r="K76" s="18"/>
      <c r="L76" s="18"/>
      <c r="M76" s="18"/>
      <c r="N76" s="54"/>
      <c r="O76" s="18"/>
    </row>
    <row r="77" spans="1:15" s="306" customFormat="1" x14ac:dyDescent="0.25">
      <c r="A77" s="18"/>
      <c r="B77" s="18"/>
      <c r="C77" s="18"/>
      <c r="D77" s="18"/>
      <c r="E77" s="477"/>
      <c r="H77" s="18"/>
      <c r="I77" s="18"/>
      <c r="J77" s="18"/>
      <c r="K77" s="18"/>
      <c r="L77" s="18"/>
      <c r="M77" s="18"/>
      <c r="N77" s="54"/>
      <c r="O77" s="18"/>
    </row>
    <row r="78" spans="1:15" s="306" customFormat="1" x14ac:dyDescent="0.25">
      <c r="A78" s="18"/>
      <c r="B78" s="18"/>
      <c r="C78" s="18"/>
      <c r="D78" s="18"/>
      <c r="E78" s="477"/>
      <c r="H78" s="18"/>
      <c r="I78" s="18"/>
      <c r="J78" s="18"/>
      <c r="K78" s="18"/>
      <c r="L78" s="18"/>
      <c r="M78" s="18"/>
      <c r="N78" s="54"/>
      <c r="O78" s="18"/>
    </row>
    <row r="79" spans="1:15" s="306" customFormat="1" x14ac:dyDescent="0.25">
      <c r="A79" s="18"/>
      <c r="B79" s="18"/>
      <c r="C79" s="18"/>
      <c r="D79" s="18"/>
      <c r="E79" s="477"/>
      <c r="H79" s="18"/>
      <c r="I79" s="18"/>
      <c r="J79" s="18"/>
      <c r="K79" s="18"/>
      <c r="L79" s="18"/>
      <c r="M79" s="18"/>
      <c r="N79" s="54"/>
      <c r="O79" s="18"/>
    </row>
    <row r="80" spans="1:15" s="306" customFormat="1" x14ac:dyDescent="0.25">
      <c r="A80" s="18"/>
      <c r="B80" s="18"/>
      <c r="C80" s="18"/>
      <c r="D80" s="18"/>
      <c r="E80" s="477"/>
      <c r="H80" s="18"/>
      <c r="I80" s="18"/>
      <c r="J80" s="18"/>
      <c r="K80" s="18"/>
      <c r="L80" s="18"/>
      <c r="M80" s="18"/>
      <c r="N80" s="54"/>
      <c r="O80" s="18"/>
    </row>
    <row r="81" spans="1:15" s="306" customFormat="1" x14ac:dyDescent="0.25">
      <c r="A81" s="18"/>
      <c r="B81" s="18"/>
      <c r="C81" s="18"/>
      <c r="D81" s="18"/>
      <c r="E81" s="477"/>
      <c r="H81" s="18"/>
      <c r="I81" s="18"/>
      <c r="J81" s="18"/>
      <c r="K81" s="18"/>
      <c r="L81" s="18"/>
      <c r="M81" s="18"/>
      <c r="N81" s="54"/>
      <c r="O81" s="18"/>
    </row>
    <row r="82" spans="1:15" s="306" customFormat="1" x14ac:dyDescent="0.25">
      <c r="A82" s="18"/>
      <c r="B82" s="18"/>
      <c r="C82" s="18"/>
      <c r="D82" s="18"/>
      <c r="E82" s="477"/>
      <c r="H82" s="18"/>
      <c r="I82" s="18"/>
      <c r="J82" s="18"/>
      <c r="K82" s="18"/>
      <c r="L82" s="18"/>
      <c r="M82" s="18"/>
      <c r="N82" s="54"/>
      <c r="O82" s="18"/>
    </row>
    <row r="83" spans="1:15" s="306" customFormat="1" x14ac:dyDescent="0.25">
      <c r="A83" s="18"/>
      <c r="B83" s="18"/>
      <c r="C83" s="18"/>
      <c r="D83" s="18"/>
      <c r="E83" s="477"/>
      <c r="H83" s="18"/>
      <c r="I83" s="18"/>
      <c r="J83" s="18"/>
      <c r="K83" s="18"/>
      <c r="L83" s="18"/>
      <c r="M83" s="18"/>
      <c r="N83" s="54"/>
      <c r="O83" s="18"/>
    </row>
    <row r="84" spans="1:15" s="306" customFormat="1" x14ac:dyDescent="0.25">
      <c r="A84" s="18"/>
      <c r="B84" s="18"/>
      <c r="C84" s="18"/>
      <c r="D84" s="18"/>
      <c r="E84" s="477"/>
      <c r="H84" s="18"/>
      <c r="I84" s="18"/>
      <c r="J84" s="18"/>
      <c r="K84" s="18"/>
      <c r="L84" s="18"/>
      <c r="M84" s="18"/>
      <c r="N84" s="54"/>
      <c r="O84" s="18"/>
    </row>
    <row r="85" spans="1:15" s="306" customFormat="1" x14ac:dyDescent="0.25">
      <c r="A85" s="18"/>
      <c r="B85" s="18"/>
      <c r="C85" s="18"/>
      <c r="D85" s="18"/>
      <c r="E85" s="477"/>
      <c r="H85" s="18"/>
      <c r="I85" s="18"/>
      <c r="J85" s="18"/>
      <c r="K85" s="18"/>
      <c r="L85" s="18"/>
      <c r="M85" s="18"/>
      <c r="N85" s="54"/>
      <c r="O85" s="18"/>
    </row>
    <row r="86" spans="1:15" s="306" customFormat="1" x14ac:dyDescent="0.25">
      <c r="A86" s="18"/>
      <c r="B86" s="18"/>
      <c r="C86" s="18"/>
      <c r="D86" s="18"/>
      <c r="E86" s="477"/>
      <c r="H86" s="18"/>
      <c r="I86" s="18"/>
      <c r="J86" s="18"/>
      <c r="K86" s="18"/>
      <c r="L86" s="18"/>
      <c r="M86" s="18"/>
      <c r="N86" s="54"/>
      <c r="O86" s="18"/>
    </row>
    <row r="87" spans="1:15" s="306" customFormat="1" x14ac:dyDescent="0.25">
      <c r="A87" s="18"/>
      <c r="B87" s="18"/>
      <c r="C87" s="18"/>
      <c r="D87" s="18"/>
      <c r="E87" s="477"/>
      <c r="H87" s="18"/>
      <c r="I87" s="18"/>
      <c r="J87" s="18"/>
      <c r="K87" s="18"/>
      <c r="L87" s="18"/>
      <c r="M87" s="18"/>
      <c r="N87" s="54"/>
      <c r="O87" s="18"/>
    </row>
    <row r="88" spans="1:15" s="306" customFormat="1" x14ac:dyDescent="0.25">
      <c r="A88" s="18"/>
      <c r="B88" s="18"/>
      <c r="C88" s="18"/>
      <c r="D88" s="18"/>
      <c r="E88" s="477"/>
      <c r="H88" s="18"/>
      <c r="I88" s="18"/>
      <c r="J88" s="18"/>
      <c r="K88" s="18"/>
      <c r="L88" s="18"/>
      <c r="M88" s="18"/>
      <c r="N88" s="54"/>
      <c r="O88" s="18"/>
    </row>
    <row r="89" spans="1:15" s="306" customFormat="1" x14ac:dyDescent="0.25">
      <c r="A89" s="18"/>
      <c r="B89" s="18"/>
      <c r="C89" s="18"/>
      <c r="D89" s="18"/>
      <c r="E89" s="477"/>
      <c r="H89" s="18"/>
      <c r="I89" s="18"/>
      <c r="J89" s="18"/>
      <c r="K89" s="18"/>
      <c r="L89" s="18"/>
      <c r="M89" s="18"/>
      <c r="N89" s="54"/>
      <c r="O89" s="18"/>
    </row>
    <row r="90" spans="1:15" s="306" customFormat="1" x14ac:dyDescent="0.25">
      <c r="A90" s="18"/>
      <c r="B90" s="18"/>
      <c r="C90" s="18"/>
      <c r="D90" s="18"/>
      <c r="E90" s="477"/>
      <c r="H90" s="18"/>
      <c r="I90" s="18"/>
      <c r="J90" s="18"/>
      <c r="K90" s="18"/>
      <c r="L90" s="18"/>
      <c r="M90" s="18"/>
      <c r="N90" s="54"/>
      <c r="O90" s="18"/>
    </row>
    <row r="91" spans="1:15" s="306" customFormat="1" x14ac:dyDescent="0.25">
      <c r="A91" s="18"/>
      <c r="B91" s="18"/>
      <c r="C91" s="18"/>
      <c r="D91" s="18"/>
      <c r="E91" s="477"/>
      <c r="H91" s="18"/>
      <c r="I91" s="18"/>
      <c r="J91" s="18"/>
      <c r="K91" s="18"/>
      <c r="L91" s="18"/>
      <c r="M91" s="18"/>
      <c r="N91" s="54"/>
      <c r="O91" s="18"/>
    </row>
    <row r="92" spans="1:15" s="306" customFormat="1" x14ac:dyDescent="0.25">
      <c r="A92" s="18"/>
      <c r="B92" s="18"/>
      <c r="C92" s="18"/>
      <c r="D92" s="18"/>
      <c r="E92" s="477"/>
      <c r="H92" s="18"/>
      <c r="I92" s="18"/>
      <c r="J92" s="18"/>
      <c r="K92" s="18"/>
      <c r="L92" s="18"/>
      <c r="M92" s="18"/>
      <c r="N92" s="54"/>
      <c r="O92" s="18"/>
    </row>
    <row r="93" spans="1:15" s="306" customFormat="1" x14ac:dyDescent="0.25">
      <c r="A93" s="18"/>
      <c r="B93" s="18"/>
      <c r="C93" s="18"/>
      <c r="D93" s="18"/>
      <c r="E93" s="477"/>
      <c r="H93" s="18"/>
      <c r="I93" s="18"/>
      <c r="J93" s="18"/>
      <c r="K93" s="18"/>
      <c r="L93" s="18"/>
      <c r="M93" s="18"/>
      <c r="N93" s="54"/>
      <c r="O93" s="18"/>
    </row>
    <row r="94" spans="1:15" s="306" customFormat="1" x14ac:dyDescent="0.25">
      <c r="A94" s="18"/>
      <c r="B94" s="18"/>
      <c r="C94" s="18"/>
      <c r="D94" s="18"/>
      <c r="E94" s="477"/>
      <c r="H94" s="18"/>
      <c r="I94" s="18"/>
      <c r="J94" s="18"/>
      <c r="K94" s="18"/>
      <c r="L94" s="18"/>
      <c r="M94" s="18"/>
      <c r="N94" s="54"/>
      <c r="O94" s="18"/>
    </row>
    <row r="95" spans="1:15" s="306" customFormat="1" x14ac:dyDescent="0.25">
      <c r="A95" s="18"/>
      <c r="B95" s="18"/>
      <c r="C95" s="18"/>
      <c r="D95" s="18"/>
      <c r="E95" s="477"/>
      <c r="H95" s="18"/>
      <c r="I95" s="18"/>
      <c r="J95" s="18"/>
      <c r="K95" s="18"/>
      <c r="L95" s="18"/>
      <c r="M95" s="18"/>
      <c r="N95" s="54"/>
      <c r="O95" s="18"/>
    </row>
    <row r="96" spans="1:15" s="306" customFormat="1" x14ac:dyDescent="0.25">
      <c r="A96" s="18"/>
      <c r="B96" s="18"/>
      <c r="C96" s="18"/>
      <c r="D96" s="18"/>
      <c r="E96" s="477"/>
      <c r="H96" s="18"/>
      <c r="I96" s="18"/>
      <c r="J96" s="18"/>
      <c r="K96" s="18"/>
      <c r="L96" s="18"/>
      <c r="M96" s="18"/>
      <c r="N96" s="54"/>
      <c r="O96" s="18"/>
    </row>
    <row r="97" spans="1:15" s="306" customFormat="1" x14ac:dyDescent="0.25">
      <c r="A97" s="18"/>
      <c r="B97" s="18"/>
      <c r="C97" s="18"/>
      <c r="D97" s="18"/>
      <c r="E97" s="477"/>
      <c r="H97" s="18"/>
      <c r="I97" s="18"/>
      <c r="J97" s="18"/>
      <c r="K97" s="18"/>
      <c r="L97" s="18"/>
      <c r="M97" s="18"/>
      <c r="N97" s="54"/>
      <c r="O97" s="18"/>
    </row>
    <row r="98" spans="1:15" s="306" customFormat="1" x14ac:dyDescent="0.25">
      <c r="A98" s="18"/>
      <c r="B98" s="18"/>
      <c r="C98" s="18"/>
      <c r="D98" s="18"/>
      <c r="E98" s="477"/>
      <c r="H98" s="18"/>
      <c r="I98" s="18"/>
      <c r="J98" s="18"/>
      <c r="K98" s="18"/>
      <c r="L98" s="18"/>
      <c r="M98" s="18"/>
      <c r="N98" s="54"/>
      <c r="O98" s="18"/>
    </row>
    <row r="99" spans="1:15" s="306" customFormat="1" x14ac:dyDescent="0.25">
      <c r="A99" s="18"/>
      <c r="B99" s="18"/>
      <c r="C99" s="18"/>
      <c r="D99" s="18"/>
      <c r="E99" s="477"/>
      <c r="H99" s="18"/>
      <c r="I99" s="18"/>
      <c r="J99" s="18"/>
      <c r="K99" s="18"/>
      <c r="L99" s="18"/>
      <c r="M99" s="18"/>
      <c r="N99" s="54"/>
      <c r="O99" s="18"/>
    </row>
    <row r="100" spans="1:15" s="306" customFormat="1" x14ac:dyDescent="0.25">
      <c r="A100" s="18"/>
      <c r="B100" s="18"/>
      <c r="C100" s="18"/>
      <c r="D100" s="18"/>
      <c r="E100" s="477"/>
      <c r="H100" s="18"/>
      <c r="I100" s="18"/>
      <c r="J100" s="18"/>
      <c r="K100" s="18"/>
      <c r="L100" s="18"/>
      <c r="M100" s="18"/>
      <c r="N100" s="54"/>
      <c r="O100" s="18"/>
    </row>
    <row r="101" spans="1:15" s="306" customFormat="1" x14ac:dyDescent="0.25">
      <c r="A101" s="18"/>
      <c r="B101" s="18"/>
      <c r="C101" s="18"/>
      <c r="D101" s="18"/>
      <c r="E101" s="477"/>
      <c r="H101" s="18"/>
      <c r="I101" s="18"/>
      <c r="J101" s="18"/>
      <c r="K101" s="18"/>
      <c r="L101" s="18"/>
      <c r="M101" s="18"/>
      <c r="N101" s="54"/>
      <c r="O101" s="18"/>
    </row>
    <row r="102" spans="1:15" s="306" customFormat="1" x14ac:dyDescent="0.25">
      <c r="A102" s="18"/>
      <c r="B102" s="18"/>
      <c r="C102" s="18"/>
      <c r="D102" s="18"/>
      <c r="E102" s="477"/>
      <c r="H102" s="18"/>
      <c r="I102" s="18"/>
      <c r="J102" s="18"/>
      <c r="K102" s="18"/>
      <c r="L102" s="18"/>
      <c r="M102" s="18"/>
      <c r="N102" s="54"/>
      <c r="O102" s="18"/>
    </row>
    <row r="103" spans="1:15" s="306" customFormat="1" x14ac:dyDescent="0.25">
      <c r="A103" s="18"/>
      <c r="B103" s="18"/>
      <c r="C103" s="18"/>
      <c r="D103" s="18"/>
      <c r="E103" s="477"/>
      <c r="H103" s="18"/>
      <c r="I103" s="18"/>
      <c r="J103" s="18"/>
      <c r="K103" s="18"/>
      <c r="L103" s="18"/>
      <c r="M103" s="18"/>
      <c r="N103" s="54"/>
      <c r="O103" s="18"/>
    </row>
    <row r="104" spans="1:15" s="306" customFormat="1" x14ac:dyDescent="0.25">
      <c r="A104" s="18"/>
      <c r="B104" s="18"/>
      <c r="C104" s="18"/>
      <c r="D104" s="18"/>
      <c r="E104" s="477"/>
      <c r="H104" s="18"/>
      <c r="I104" s="18"/>
      <c r="J104" s="18"/>
      <c r="K104" s="18"/>
      <c r="L104" s="18"/>
      <c r="M104" s="18"/>
      <c r="N104" s="54"/>
      <c r="O104" s="18"/>
    </row>
    <row r="105" spans="1:15" s="306" customFormat="1" x14ac:dyDescent="0.25">
      <c r="A105" s="18"/>
      <c r="B105" s="18"/>
      <c r="C105" s="18"/>
      <c r="D105" s="18"/>
      <c r="E105" s="477"/>
      <c r="H105" s="18"/>
      <c r="I105" s="18"/>
      <c r="J105" s="18"/>
      <c r="K105" s="18"/>
      <c r="L105" s="18"/>
      <c r="M105" s="18"/>
      <c r="N105" s="54"/>
      <c r="O105" s="18"/>
    </row>
  </sheetData>
  <autoFilter ref="A1:N4">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topLeftCell="A16" zoomScaleNormal="100" workbookViewId="0">
      <selection activeCell="J26" sqref="J26"/>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6" bestFit="1" customWidth="1"/>
    <col min="6" max="6" width="15.85546875" style="306" customWidth="1"/>
    <col min="7" max="7" width="18.7109375" style="306"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31.5" x14ac:dyDescent="0.25">
      <c r="A1" s="792" t="s">
        <v>44</v>
      </c>
      <c r="B1" s="792"/>
      <c r="C1" s="792"/>
      <c r="D1" s="792"/>
      <c r="E1" s="792"/>
      <c r="F1" s="792"/>
      <c r="G1" s="792"/>
      <c r="H1" s="792"/>
      <c r="I1" s="792"/>
      <c r="J1" s="792"/>
      <c r="K1" s="792"/>
      <c r="L1" s="792"/>
      <c r="M1" s="792"/>
      <c r="N1" s="792"/>
    </row>
    <row r="2" spans="1:14" s="67" customFormat="1" ht="18.75" x14ac:dyDescent="0.25">
      <c r="A2" s="793" t="s">
        <v>121</v>
      </c>
      <c r="B2" s="793"/>
      <c r="C2" s="793"/>
      <c r="D2" s="793"/>
      <c r="E2" s="793"/>
      <c r="F2" s="793"/>
      <c r="G2" s="793"/>
      <c r="H2" s="793"/>
      <c r="I2" s="793"/>
      <c r="J2" s="793"/>
      <c r="K2" s="793"/>
      <c r="L2" s="793"/>
      <c r="M2" s="793"/>
      <c r="N2" s="793"/>
    </row>
    <row r="3" spans="1:14"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4" s="14" customFormat="1" ht="27.95" customHeight="1" x14ac:dyDescent="0.25">
      <c r="A4" s="410">
        <v>45261</v>
      </c>
      <c r="B4" s="411" t="s">
        <v>298</v>
      </c>
      <c r="C4" s="411"/>
      <c r="D4" s="448"/>
      <c r="E4" s="449"/>
      <c r="F4" s="449"/>
      <c r="G4" s="450">
        <v>0</v>
      </c>
      <c r="H4" s="451"/>
      <c r="I4" s="452"/>
      <c r="J4" s="453"/>
      <c r="K4" s="454"/>
      <c r="L4" s="184"/>
      <c r="M4" s="455"/>
      <c r="N4" s="456"/>
    </row>
    <row r="5" spans="1:14" s="14" customFormat="1" ht="13.5" customHeight="1" x14ac:dyDescent="0.25">
      <c r="A5" s="467">
        <v>45275</v>
      </c>
      <c r="B5" s="468" t="s">
        <v>112</v>
      </c>
      <c r="C5" s="468" t="s">
        <v>49</v>
      </c>
      <c r="D5" s="469" t="s">
        <v>113</v>
      </c>
      <c r="E5" s="470"/>
      <c r="F5" s="470">
        <v>28000</v>
      </c>
      <c r="G5" s="471">
        <f>G4-E5+F5</f>
        <v>28000</v>
      </c>
      <c r="H5" s="472" t="s">
        <v>123</v>
      </c>
      <c r="I5" s="472" t="s">
        <v>18</v>
      </c>
      <c r="J5" s="589" t="s">
        <v>299</v>
      </c>
      <c r="K5" s="468" t="s">
        <v>155</v>
      </c>
      <c r="L5" s="468" t="s">
        <v>45</v>
      </c>
      <c r="M5" s="475"/>
      <c r="N5" s="474"/>
    </row>
    <row r="6" spans="1:14" s="14" customFormat="1" ht="13.5" customHeight="1" x14ac:dyDescent="0.25">
      <c r="A6" s="170">
        <v>45275</v>
      </c>
      <c r="B6" s="171" t="s">
        <v>114</v>
      </c>
      <c r="C6" s="171" t="s">
        <v>115</v>
      </c>
      <c r="D6" s="172" t="s">
        <v>113</v>
      </c>
      <c r="E6" s="152">
        <v>15000</v>
      </c>
      <c r="F6" s="152"/>
      <c r="G6" s="305">
        <f t="shared" ref="G6" si="0">G5-E6+F6</f>
        <v>13000</v>
      </c>
      <c r="H6" s="291" t="s">
        <v>123</v>
      </c>
      <c r="I6" s="291" t="s">
        <v>18</v>
      </c>
      <c r="J6" s="402" t="s">
        <v>299</v>
      </c>
      <c r="K6" s="171" t="s">
        <v>155</v>
      </c>
      <c r="L6" s="171" t="s">
        <v>45</v>
      </c>
      <c r="M6" s="465"/>
      <c r="N6" s="466" t="s">
        <v>300</v>
      </c>
    </row>
    <row r="7" spans="1:14" x14ac:dyDescent="0.25">
      <c r="A7" s="170">
        <v>45275</v>
      </c>
      <c r="B7" s="171" t="s">
        <v>114</v>
      </c>
      <c r="C7" s="171" t="s">
        <v>115</v>
      </c>
      <c r="D7" s="172" t="s">
        <v>113</v>
      </c>
      <c r="E7" s="152">
        <v>13000</v>
      </c>
      <c r="F7" s="152"/>
      <c r="G7" s="305">
        <f>G6-E7+F7</f>
        <v>0</v>
      </c>
      <c r="H7" s="291" t="s">
        <v>123</v>
      </c>
      <c r="I7" s="155" t="s">
        <v>18</v>
      </c>
      <c r="J7" s="402" t="s">
        <v>299</v>
      </c>
      <c r="K7" s="171" t="s">
        <v>155</v>
      </c>
      <c r="L7" s="155" t="s">
        <v>45</v>
      </c>
      <c r="M7" s="155"/>
      <c r="N7" s="466" t="s">
        <v>301</v>
      </c>
    </row>
    <row r="8" spans="1:14" x14ac:dyDescent="0.25">
      <c r="A8" s="467">
        <v>45279</v>
      </c>
      <c r="B8" s="468" t="s">
        <v>112</v>
      </c>
      <c r="C8" s="468" t="s">
        <v>49</v>
      </c>
      <c r="D8" s="724" t="s">
        <v>113</v>
      </c>
      <c r="E8" s="725"/>
      <c r="F8" s="725">
        <v>29000</v>
      </c>
      <c r="G8" s="723">
        <f t="shared" ref="G8:G28" si="1">G7-E8+F8</f>
        <v>29000</v>
      </c>
      <c r="H8" s="726" t="s">
        <v>123</v>
      </c>
      <c r="I8" s="473" t="s">
        <v>18</v>
      </c>
      <c r="J8" s="589" t="s">
        <v>343</v>
      </c>
      <c r="K8" s="468" t="s">
        <v>155</v>
      </c>
      <c r="L8" s="473" t="s">
        <v>45</v>
      </c>
      <c r="M8" s="473"/>
      <c r="N8" s="474"/>
    </row>
    <row r="9" spans="1:14" x14ac:dyDescent="0.25">
      <c r="A9" s="170">
        <v>45279</v>
      </c>
      <c r="B9" s="155" t="s">
        <v>114</v>
      </c>
      <c r="C9" s="155" t="s">
        <v>115</v>
      </c>
      <c r="D9" s="155" t="s">
        <v>113</v>
      </c>
      <c r="E9" s="483">
        <v>8000</v>
      </c>
      <c r="F9" s="483"/>
      <c r="G9" s="663">
        <f t="shared" si="1"/>
        <v>21000</v>
      </c>
      <c r="H9" s="716" t="s">
        <v>123</v>
      </c>
      <c r="I9" s="155" t="s">
        <v>18</v>
      </c>
      <c r="J9" s="402" t="s">
        <v>343</v>
      </c>
      <c r="K9" s="171" t="s">
        <v>155</v>
      </c>
      <c r="L9" s="155" t="s">
        <v>45</v>
      </c>
      <c r="M9" s="155"/>
      <c r="N9" s="157" t="s">
        <v>344</v>
      </c>
    </row>
    <row r="10" spans="1:14" x14ac:dyDescent="0.25">
      <c r="A10" s="170">
        <v>45279</v>
      </c>
      <c r="B10" s="155" t="s">
        <v>114</v>
      </c>
      <c r="C10" s="155" t="s">
        <v>115</v>
      </c>
      <c r="D10" s="155" t="s">
        <v>113</v>
      </c>
      <c r="E10" s="487">
        <v>7000</v>
      </c>
      <c r="F10" s="717"/>
      <c r="G10" s="663">
        <f t="shared" si="1"/>
        <v>14000</v>
      </c>
      <c r="H10" s="716" t="s">
        <v>123</v>
      </c>
      <c r="I10" s="155" t="s">
        <v>18</v>
      </c>
      <c r="J10" s="402" t="s">
        <v>343</v>
      </c>
      <c r="K10" s="171" t="s">
        <v>155</v>
      </c>
      <c r="L10" s="155" t="s">
        <v>45</v>
      </c>
      <c r="M10" s="155"/>
      <c r="N10" s="157" t="s">
        <v>345</v>
      </c>
    </row>
    <row r="11" spans="1:14" x14ac:dyDescent="0.25">
      <c r="A11" s="170">
        <v>45279</v>
      </c>
      <c r="B11" s="155" t="s">
        <v>114</v>
      </c>
      <c r="C11" s="155" t="s">
        <v>115</v>
      </c>
      <c r="D11" s="155" t="s">
        <v>113</v>
      </c>
      <c r="E11" s="483">
        <v>4000</v>
      </c>
      <c r="F11" s="166"/>
      <c r="G11" s="663">
        <f t="shared" si="1"/>
        <v>10000</v>
      </c>
      <c r="H11" s="716" t="s">
        <v>123</v>
      </c>
      <c r="I11" s="155" t="s">
        <v>18</v>
      </c>
      <c r="J11" s="402" t="s">
        <v>343</v>
      </c>
      <c r="K11" s="155" t="s">
        <v>155</v>
      </c>
      <c r="L11" s="155" t="s">
        <v>45</v>
      </c>
      <c r="M11" s="155"/>
      <c r="N11" s="157" t="s">
        <v>346</v>
      </c>
    </row>
    <row r="12" spans="1:14" x14ac:dyDescent="0.25">
      <c r="A12" s="170">
        <v>45279</v>
      </c>
      <c r="B12" s="17" t="s">
        <v>114</v>
      </c>
      <c r="C12" s="155" t="s">
        <v>115</v>
      </c>
      <c r="D12" s="155" t="s">
        <v>113</v>
      </c>
      <c r="E12" s="604">
        <v>9000</v>
      </c>
      <c r="F12" s="400"/>
      <c r="G12" s="663">
        <f t="shared" si="1"/>
        <v>1000</v>
      </c>
      <c r="H12" s="716" t="s">
        <v>123</v>
      </c>
      <c r="I12" s="155" t="s">
        <v>18</v>
      </c>
      <c r="J12" s="402" t="s">
        <v>343</v>
      </c>
      <c r="K12" s="17" t="s">
        <v>155</v>
      </c>
      <c r="L12" s="17" t="s">
        <v>45</v>
      </c>
      <c r="M12" s="17"/>
      <c r="N12" s="16" t="s">
        <v>347</v>
      </c>
    </row>
    <row r="13" spans="1:14" x14ac:dyDescent="0.25">
      <c r="A13" s="170">
        <v>45280</v>
      </c>
      <c r="B13" s="17" t="s">
        <v>122</v>
      </c>
      <c r="C13" s="17" t="s">
        <v>49</v>
      </c>
      <c r="D13" s="155" t="s">
        <v>113</v>
      </c>
      <c r="E13" s="605"/>
      <c r="F13" s="400">
        <v>-1000</v>
      </c>
      <c r="G13" s="305">
        <f t="shared" si="1"/>
        <v>0</v>
      </c>
      <c r="H13" s="716" t="s">
        <v>123</v>
      </c>
      <c r="I13" s="155" t="s">
        <v>18</v>
      </c>
      <c r="J13" s="402" t="s">
        <v>343</v>
      </c>
      <c r="K13" s="17" t="s">
        <v>155</v>
      </c>
      <c r="L13" s="17" t="s">
        <v>45</v>
      </c>
      <c r="M13" s="17"/>
      <c r="N13" s="16"/>
    </row>
    <row r="14" spans="1:14" x14ac:dyDescent="0.25">
      <c r="A14" s="623">
        <v>45280</v>
      </c>
      <c r="B14" s="473" t="s">
        <v>112</v>
      </c>
      <c r="C14" s="473" t="s">
        <v>49</v>
      </c>
      <c r="D14" s="473" t="s">
        <v>113</v>
      </c>
      <c r="E14" s="624"/>
      <c r="F14" s="588">
        <v>35000</v>
      </c>
      <c r="G14" s="471">
        <f t="shared" si="1"/>
        <v>35000</v>
      </c>
      <c r="H14" s="726" t="s">
        <v>123</v>
      </c>
      <c r="I14" s="473" t="s">
        <v>18</v>
      </c>
      <c r="J14" s="589" t="s">
        <v>369</v>
      </c>
      <c r="K14" s="473" t="s">
        <v>155</v>
      </c>
      <c r="L14" s="473" t="s">
        <v>45</v>
      </c>
      <c r="M14" s="473"/>
      <c r="N14" s="587"/>
    </row>
    <row r="15" spans="1:14" x14ac:dyDescent="0.25">
      <c r="A15" s="35">
        <v>45280</v>
      </c>
      <c r="B15" s="17" t="s">
        <v>114</v>
      </c>
      <c r="C15" s="17" t="s">
        <v>115</v>
      </c>
      <c r="D15" s="17" t="s">
        <v>113</v>
      </c>
      <c r="E15" s="605">
        <v>8000</v>
      </c>
      <c r="F15" s="400"/>
      <c r="G15" s="305">
        <f t="shared" si="1"/>
        <v>27000</v>
      </c>
      <c r="H15" s="716" t="s">
        <v>123</v>
      </c>
      <c r="I15" s="155" t="s">
        <v>18</v>
      </c>
      <c r="J15" s="402" t="s">
        <v>369</v>
      </c>
      <c r="K15" s="17" t="s">
        <v>155</v>
      </c>
      <c r="L15" s="17" t="s">
        <v>45</v>
      </c>
      <c r="M15" s="17"/>
      <c r="N15" s="16" t="s">
        <v>370</v>
      </c>
    </row>
    <row r="16" spans="1:14" x14ac:dyDescent="0.25">
      <c r="A16" s="35">
        <v>45280</v>
      </c>
      <c r="B16" s="17" t="s">
        <v>114</v>
      </c>
      <c r="C16" s="17" t="s">
        <v>115</v>
      </c>
      <c r="D16" s="17" t="s">
        <v>113</v>
      </c>
      <c r="E16" s="605">
        <v>10000</v>
      </c>
      <c r="F16" s="400"/>
      <c r="G16" s="305">
        <f t="shared" si="1"/>
        <v>17000</v>
      </c>
      <c r="H16" s="716" t="s">
        <v>123</v>
      </c>
      <c r="I16" s="155" t="s">
        <v>18</v>
      </c>
      <c r="J16" s="402" t="s">
        <v>369</v>
      </c>
      <c r="K16" s="17" t="s">
        <v>155</v>
      </c>
      <c r="L16" s="17" t="s">
        <v>45</v>
      </c>
      <c r="M16" s="17"/>
      <c r="N16" s="16" t="s">
        <v>371</v>
      </c>
    </row>
    <row r="17" spans="1:14" x14ac:dyDescent="0.25">
      <c r="A17" s="35">
        <v>45280</v>
      </c>
      <c r="B17" s="17" t="s">
        <v>114</v>
      </c>
      <c r="C17" s="17" t="s">
        <v>115</v>
      </c>
      <c r="D17" s="17" t="s">
        <v>113</v>
      </c>
      <c r="E17" s="605">
        <v>7000</v>
      </c>
      <c r="F17" s="400"/>
      <c r="G17" s="305">
        <f t="shared" si="1"/>
        <v>10000</v>
      </c>
      <c r="H17" s="716" t="s">
        <v>123</v>
      </c>
      <c r="I17" s="155" t="s">
        <v>18</v>
      </c>
      <c r="J17" s="402" t="s">
        <v>369</v>
      </c>
      <c r="K17" s="17" t="s">
        <v>155</v>
      </c>
      <c r="L17" s="17" t="s">
        <v>45</v>
      </c>
      <c r="M17" s="17"/>
      <c r="N17" s="16" t="s">
        <v>372</v>
      </c>
    </row>
    <row r="18" spans="1:14" x14ac:dyDescent="0.25">
      <c r="A18" s="35">
        <v>45280</v>
      </c>
      <c r="B18" s="17" t="s">
        <v>114</v>
      </c>
      <c r="C18" s="17" t="s">
        <v>115</v>
      </c>
      <c r="D18" s="17" t="s">
        <v>113</v>
      </c>
      <c r="E18" s="605">
        <v>5000</v>
      </c>
      <c r="F18" s="400"/>
      <c r="G18" s="305">
        <f t="shared" si="1"/>
        <v>5000</v>
      </c>
      <c r="H18" s="716" t="s">
        <v>123</v>
      </c>
      <c r="I18" s="155" t="s">
        <v>18</v>
      </c>
      <c r="J18" s="402" t="s">
        <v>369</v>
      </c>
      <c r="K18" s="17" t="s">
        <v>155</v>
      </c>
      <c r="L18" s="17" t="s">
        <v>45</v>
      </c>
      <c r="M18" s="17"/>
      <c r="N18" s="16" t="s">
        <v>373</v>
      </c>
    </row>
    <row r="19" spans="1:14" x14ac:dyDescent="0.25">
      <c r="A19" s="35">
        <v>45280</v>
      </c>
      <c r="B19" s="17" t="s">
        <v>114</v>
      </c>
      <c r="C19" s="17" t="s">
        <v>115</v>
      </c>
      <c r="D19" s="17" t="s">
        <v>113</v>
      </c>
      <c r="E19" s="605">
        <v>7000</v>
      </c>
      <c r="F19" s="400"/>
      <c r="G19" s="305">
        <f t="shared" si="1"/>
        <v>-2000</v>
      </c>
      <c r="H19" s="716" t="s">
        <v>123</v>
      </c>
      <c r="I19" s="155" t="s">
        <v>18</v>
      </c>
      <c r="J19" s="402" t="s">
        <v>369</v>
      </c>
      <c r="K19" s="17" t="s">
        <v>155</v>
      </c>
      <c r="L19" s="17" t="s">
        <v>45</v>
      </c>
      <c r="M19" s="17"/>
      <c r="N19" s="16" t="s">
        <v>374</v>
      </c>
    </row>
    <row r="20" spans="1:14" x14ac:dyDescent="0.25">
      <c r="A20" s="35">
        <v>45280</v>
      </c>
      <c r="B20" s="17" t="s">
        <v>114</v>
      </c>
      <c r="C20" s="17" t="s">
        <v>115</v>
      </c>
      <c r="D20" s="17" t="s">
        <v>113</v>
      </c>
      <c r="E20" s="605">
        <v>8000</v>
      </c>
      <c r="F20" s="400"/>
      <c r="G20" s="305">
        <f t="shared" si="1"/>
        <v>-10000</v>
      </c>
      <c r="H20" s="716" t="s">
        <v>123</v>
      </c>
      <c r="I20" s="155" t="s">
        <v>18</v>
      </c>
      <c r="J20" s="402" t="s">
        <v>369</v>
      </c>
      <c r="K20" s="17" t="s">
        <v>155</v>
      </c>
      <c r="L20" s="17" t="s">
        <v>45</v>
      </c>
      <c r="M20" s="17"/>
      <c r="N20" s="16" t="s">
        <v>375</v>
      </c>
    </row>
    <row r="21" spans="1:14" x14ac:dyDescent="0.25">
      <c r="A21" s="35">
        <v>45281</v>
      </c>
      <c r="B21" s="17" t="s">
        <v>368</v>
      </c>
      <c r="C21" s="17" t="s">
        <v>49</v>
      </c>
      <c r="D21" s="17" t="s">
        <v>113</v>
      </c>
      <c r="E21" s="605"/>
      <c r="F21" s="400">
        <v>10000</v>
      </c>
      <c r="G21" s="305">
        <f t="shared" si="1"/>
        <v>0</v>
      </c>
      <c r="H21" s="716" t="s">
        <v>123</v>
      </c>
      <c r="I21" s="155" t="s">
        <v>18</v>
      </c>
      <c r="J21" s="402" t="s">
        <v>369</v>
      </c>
      <c r="K21" s="17" t="s">
        <v>155</v>
      </c>
      <c r="L21" s="17" t="s">
        <v>45</v>
      </c>
      <c r="M21" s="17"/>
      <c r="N21" s="16"/>
    </row>
    <row r="22" spans="1:14" x14ac:dyDescent="0.25">
      <c r="A22" s="623">
        <v>45281</v>
      </c>
      <c r="B22" s="473" t="s">
        <v>112</v>
      </c>
      <c r="C22" s="473" t="s">
        <v>49</v>
      </c>
      <c r="D22" s="473" t="s">
        <v>113</v>
      </c>
      <c r="E22" s="624"/>
      <c r="F22" s="588">
        <v>40000</v>
      </c>
      <c r="G22" s="471">
        <f t="shared" si="1"/>
        <v>40000</v>
      </c>
      <c r="H22" s="726" t="s">
        <v>123</v>
      </c>
      <c r="I22" s="473" t="s">
        <v>18</v>
      </c>
      <c r="J22" s="589" t="s">
        <v>410</v>
      </c>
      <c r="K22" s="473" t="s">
        <v>155</v>
      </c>
      <c r="L22" s="473" t="s">
        <v>45</v>
      </c>
      <c r="M22" s="473"/>
      <c r="N22" s="587"/>
    </row>
    <row r="23" spans="1:14" x14ac:dyDescent="0.25">
      <c r="A23" s="35">
        <v>45281</v>
      </c>
      <c r="B23" s="17" t="s">
        <v>114</v>
      </c>
      <c r="C23" s="17" t="s">
        <v>115</v>
      </c>
      <c r="D23" s="17" t="s">
        <v>113</v>
      </c>
      <c r="E23" s="605">
        <v>9000</v>
      </c>
      <c r="F23" s="400"/>
      <c r="G23" s="305">
        <f t="shared" si="1"/>
        <v>31000</v>
      </c>
      <c r="H23" s="716" t="s">
        <v>123</v>
      </c>
      <c r="I23" s="155" t="s">
        <v>18</v>
      </c>
      <c r="J23" s="402" t="s">
        <v>410</v>
      </c>
      <c r="K23" s="17" t="s">
        <v>155</v>
      </c>
      <c r="L23" s="17" t="s">
        <v>45</v>
      </c>
      <c r="M23" s="17"/>
      <c r="N23" s="16" t="s">
        <v>411</v>
      </c>
    </row>
    <row r="24" spans="1:14" x14ac:dyDescent="0.25">
      <c r="A24" s="35">
        <v>45281</v>
      </c>
      <c r="B24" s="17" t="s">
        <v>114</v>
      </c>
      <c r="C24" s="17" t="s">
        <v>115</v>
      </c>
      <c r="D24" s="17" t="s">
        <v>113</v>
      </c>
      <c r="E24" s="605">
        <v>10000</v>
      </c>
      <c r="F24" s="400"/>
      <c r="G24" s="305">
        <f t="shared" si="1"/>
        <v>21000</v>
      </c>
      <c r="H24" s="716" t="s">
        <v>123</v>
      </c>
      <c r="I24" s="155" t="s">
        <v>18</v>
      </c>
      <c r="J24" s="402" t="s">
        <v>410</v>
      </c>
      <c r="K24" s="17" t="s">
        <v>155</v>
      </c>
      <c r="L24" s="17" t="s">
        <v>45</v>
      </c>
      <c r="M24" s="17"/>
      <c r="N24" s="16" t="s">
        <v>412</v>
      </c>
    </row>
    <row r="25" spans="1:14" x14ac:dyDescent="0.25">
      <c r="A25" s="35">
        <v>45281</v>
      </c>
      <c r="B25" s="17" t="s">
        <v>114</v>
      </c>
      <c r="C25" s="17" t="s">
        <v>115</v>
      </c>
      <c r="D25" s="17" t="s">
        <v>113</v>
      </c>
      <c r="E25" s="605">
        <v>10000</v>
      </c>
      <c r="F25" s="613"/>
      <c r="G25" s="305">
        <f t="shared" si="1"/>
        <v>11000</v>
      </c>
      <c r="H25" s="716" t="s">
        <v>123</v>
      </c>
      <c r="I25" s="155" t="s">
        <v>18</v>
      </c>
      <c r="J25" s="402" t="s">
        <v>410</v>
      </c>
      <c r="K25" s="17" t="s">
        <v>155</v>
      </c>
      <c r="L25" s="17" t="s">
        <v>45</v>
      </c>
      <c r="M25" s="17"/>
      <c r="N25" s="16" t="s">
        <v>413</v>
      </c>
    </row>
    <row r="26" spans="1:14" x14ac:dyDescent="0.25">
      <c r="A26" s="35">
        <v>45281</v>
      </c>
      <c r="B26" s="17" t="s">
        <v>114</v>
      </c>
      <c r="C26" s="17" t="s">
        <v>115</v>
      </c>
      <c r="D26" s="17" t="s">
        <v>113</v>
      </c>
      <c r="E26" s="605">
        <v>8000</v>
      </c>
      <c r="F26" s="613"/>
      <c r="G26" s="305">
        <f t="shared" si="1"/>
        <v>3000</v>
      </c>
      <c r="H26" s="716" t="s">
        <v>123</v>
      </c>
      <c r="I26" s="155" t="s">
        <v>18</v>
      </c>
      <c r="J26" s="402" t="s">
        <v>410</v>
      </c>
      <c r="K26" s="17" t="s">
        <v>155</v>
      </c>
      <c r="L26" s="17" t="s">
        <v>45</v>
      </c>
      <c r="M26" s="17"/>
      <c r="N26" s="16" t="s">
        <v>414</v>
      </c>
    </row>
    <row r="27" spans="1:14" x14ac:dyDescent="0.25">
      <c r="A27" s="35">
        <v>45281</v>
      </c>
      <c r="B27" s="17" t="s">
        <v>114</v>
      </c>
      <c r="C27" s="17" t="s">
        <v>115</v>
      </c>
      <c r="D27" s="17" t="s">
        <v>113</v>
      </c>
      <c r="E27" s="605">
        <v>8000</v>
      </c>
      <c r="F27" s="613"/>
      <c r="G27" s="305">
        <f t="shared" si="1"/>
        <v>-5000</v>
      </c>
      <c r="H27" s="716" t="s">
        <v>123</v>
      </c>
      <c r="I27" s="155" t="s">
        <v>18</v>
      </c>
      <c r="J27" s="402" t="s">
        <v>410</v>
      </c>
      <c r="K27" s="17" t="s">
        <v>155</v>
      </c>
      <c r="L27" s="17" t="s">
        <v>45</v>
      </c>
      <c r="M27" s="17"/>
      <c r="N27" s="16" t="s">
        <v>415</v>
      </c>
    </row>
    <row r="28" spans="1:14" ht="15.75" thickBot="1" x14ac:dyDescent="0.3">
      <c r="A28" s="35">
        <v>45281</v>
      </c>
      <c r="B28" s="17" t="s">
        <v>368</v>
      </c>
      <c r="C28" s="17" t="s">
        <v>49</v>
      </c>
      <c r="D28" s="17" t="s">
        <v>113</v>
      </c>
      <c r="E28" s="652"/>
      <c r="F28" s="652">
        <v>5000</v>
      </c>
      <c r="G28" s="663">
        <f t="shared" si="1"/>
        <v>0</v>
      </c>
      <c r="H28" s="716" t="s">
        <v>123</v>
      </c>
      <c r="I28" s="155" t="s">
        <v>18</v>
      </c>
      <c r="J28" s="402" t="s">
        <v>410</v>
      </c>
      <c r="K28" s="17" t="s">
        <v>155</v>
      </c>
      <c r="L28" s="17" t="s">
        <v>45</v>
      </c>
      <c r="M28" s="17"/>
      <c r="N28" s="16"/>
    </row>
    <row r="29" spans="1:14" ht="15.75" thickBot="1" x14ac:dyDescent="0.3">
      <c r="A29" s="17"/>
      <c r="B29" s="17"/>
      <c r="C29" s="17"/>
      <c r="D29" s="627"/>
      <c r="E29" s="728">
        <f>SUM(E4:E28)</f>
        <v>146000</v>
      </c>
      <c r="F29" s="730">
        <f>SUM(F4:F28)</f>
        <v>146000</v>
      </c>
      <c r="G29" s="729">
        <f>F29-E29</f>
        <v>0</v>
      </c>
      <c r="H29" s="628"/>
      <c r="I29" s="17"/>
      <c r="J29" s="17"/>
      <c r="K29" s="17"/>
      <c r="L29" s="17"/>
      <c r="M29" s="17"/>
      <c r="N29" s="16"/>
    </row>
    <row r="30" spans="1:14" x14ac:dyDescent="0.25">
      <c r="E30" s="477"/>
    </row>
    <row r="31" spans="1:14" x14ac:dyDescent="0.25">
      <c r="E31" s="477"/>
    </row>
    <row r="32" spans="1:14" x14ac:dyDescent="0.25">
      <c r="E32" s="477"/>
    </row>
    <row r="33" spans="5:5" x14ac:dyDescent="0.25">
      <c r="E33" s="477"/>
    </row>
    <row r="34" spans="5:5" x14ac:dyDescent="0.25">
      <c r="E34" s="477"/>
    </row>
    <row r="35" spans="5:5" x14ac:dyDescent="0.25">
      <c r="E35" s="477"/>
    </row>
    <row r="36" spans="5:5" x14ac:dyDescent="0.25">
      <c r="E36" s="477"/>
    </row>
    <row r="37" spans="5:5" x14ac:dyDescent="0.25">
      <c r="E37" s="477"/>
    </row>
    <row r="38" spans="5:5" x14ac:dyDescent="0.25">
      <c r="E38" s="477"/>
    </row>
    <row r="39" spans="5:5" x14ac:dyDescent="0.25">
      <c r="E39" s="477"/>
    </row>
    <row r="40" spans="5:5" x14ac:dyDescent="0.25">
      <c r="E40" s="477"/>
    </row>
    <row r="41" spans="5:5" x14ac:dyDescent="0.25">
      <c r="E41" s="477"/>
    </row>
    <row r="42" spans="5:5" x14ac:dyDescent="0.25">
      <c r="E42" s="477"/>
    </row>
    <row r="43" spans="5:5" x14ac:dyDescent="0.25">
      <c r="E43" s="477"/>
    </row>
    <row r="44" spans="5:5" x14ac:dyDescent="0.25">
      <c r="E44" s="477"/>
    </row>
    <row r="45" spans="5:5" x14ac:dyDescent="0.25">
      <c r="E45" s="477"/>
    </row>
    <row r="46" spans="5:5" x14ac:dyDescent="0.25">
      <c r="E46" s="477"/>
    </row>
    <row r="47" spans="5:5" x14ac:dyDescent="0.25">
      <c r="E47" s="477"/>
    </row>
    <row r="48" spans="5:5" x14ac:dyDescent="0.25">
      <c r="E48" s="477"/>
    </row>
    <row r="49" spans="5:5" x14ac:dyDescent="0.25">
      <c r="E49" s="477"/>
    </row>
    <row r="50" spans="5:5" x14ac:dyDescent="0.25">
      <c r="E50" s="477"/>
    </row>
    <row r="51" spans="5:5" x14ac:dyDescent="0.25">
      <c r="E51" s="477"/>
    </row>
    <row r="52" spans="5:5" x14ac:dyDescent="0.25">
      <c r="E52" s="477"/>
    </row>
    <row r="53" spans="5:5" x14ac:dyDescent="0.25">
      <c r="E53" s="477"/>
    </row>
    <row r="54" spans="5:5" x14ac:dyDescent="0.25">
      <c r="E54" s="477"/>
    </row>
    <row r="55" spans="5:5" x14ac:dyDescent="0.25">
      <c r="E55" s="477"/>
    </row>
    <row r="56" spans="5:5" x14ac:dyDescent="0.25">
      <c r="E56" s="477"/>
    </row>
    <row r="57" spans="5:5" x14ac:dyDescent="0.25">
      <c r="E57" s="477"/>
    </row>
    <row r="58" spans="5:5" x14ac:dyDescent="0.25">
      <c r="E58" s="477"/>
    </row>
    <row r="59" spans="5:5" x14ac:dyDescent="0.25">
      <c r="E59" s="477"/>
    </row>
    <row r="60" spans="5:5" x14ac:dyDescent="0.25">
      <c r="E60" s="477"/>
    </row>
    <row r="61" spans="5:5" x14ac:dyDescent="0.25">
      <c r="E61" s="477"/>
    </row>
    <row r="62" spans="5:5" x14ac:dyDescent="0.25">
      <c r="E62" s="477"/>
    </row>
    <row r="63" spans="5:5" x14ac:dyDescent="0.25">
      <c r="E63" s="477"/>
    </row>
    <row r="64" spans="5:5" x14ac:dyDescent="0.25">
      <c r="E64" s="477"/>
    </row>
    <row r="65" spans="5:5" x14ac:dyDescent="0.25">
      <c r="E65" s="477"/>
    </row>
    <row r="66" spans="5:5" x14ac:dyDescent="0.25">
      <c r="E66" s="477"/>
    </row>
    <row r="67" spans="5:5" x14ac:dyDescent="0.25">
      <c r="E67" s="477"/>
    </row>
    <row r="68" spans="5:5" x14ac:dyDescent="0.25">
      <c r="E68" s="477"/>
    </row>
    <row r="69" spans="5:5" x14ac:dyDescent="0.25">
      <c r="E69" s="477"/>
    </row>
    <row r="70" spans="5:5" x14ac:dyDescent="0.25">
      <c r="E70" s="477"/>
    </row>
    <row r="71" spans="5:5" x14ac:dyDescent="0.25">
      <c r="E71" s="477"/>
    </row>
    <row r="72" spans="5:5" x14ac:dyDescent="0.25">
      <c r="E72" s="477"/>
    </row>
    <row r="73" spans="5:5" x14ac:dyDescent="0.25">
      <c r="E73" s="477"/>
    </row>
    <row r="74" spans="5:5" x14ac:dyDescent="0.25">
      <c r="E74" s="477"/>
    </row>
    <row r="75" spans="5:5" x14ac:dyDescent="0.25">
      <c r="E75" s="477"/>
    </row>
    <row r="76" spans="5:5" x14ac:dyDescent="0.25">
      <c r="E76" s="477"/>
    </row>
    <row r="77" spans="5:5" x14ac:dyDescent="0.25">
      <c r="E77" s="477"/>
    </row>
  </sheetData>
  <autoFilter ref="A1:N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topLeftCell="A7" zoomScaleNormal="100" workbookViewId="0">
      <selection activeCell="F22" sqref="F22"/>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6" bestFit="1" customWidth="1"/>
    <col min="6" max="6" width="15.85546875" style="306" customWidth="1"/>
    <col min="7" max="7" width="18.7109375" style="306"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92" t="s">
        <v>44</v>
      </c>
      <c r="B1" s="792"/>
      <c r="C1" s="792"/>
      <c r="D1" s="792"/>
      <c r="E1" s="792"/>
      <c r="F1" s="792"/>
      <c r="G1" s="792"/>
      <c r="H1" s="792"/>
      <c r="I1" s="792"/>
      <c r="J1" s="792"/>
      <c r="K1" s="792"/>
      <c r="L1" s="792"/>
      <c r="M1" s="792"/>
      <c r="N1" s="792"/>
    </row>
    <row r="2" spans="1:15" s="67" customFormat="1" ht="18.75" x14ac:dyDescent="0.25">
      <c r="A2" s="793" t="s">
        <v>121</v>
      </c>
      <c r="B2" s="793"/>
      <c r="C2" s="793"/>
      <c r="D2" s="793"/>
      <c r="E2" s="793"/>
      <c r="F2" s="793"/>
      <c r="G2" s="793"/>
      <c r="H2" s="793"/>
      <c r="I2" s="793"/>
      <c r="J2" s="793"/>
      <c r="K2" s="793"/>
      <c r="L2" s="793"/>
      <c r="M2" s="793"/>
      <c r="N2" s="793"/>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10">
        <v>45261</v>
      </c>
      <c r="B4" s="411" t="s">
        <v>160</v>
      </c>
      <c r="C4" s="411"/>
      <c r="D4" s="448"/>
      <c r="E4" s="449"/>
      <c r="F4" s="449"/>
      <c r="G4" s="450">
        <v>0</v>
      </c>
      <c r="H4" s="451"/>
      <c r="I4" s="452"/>
      <c r="J4" s="453"/>
      <c r="K4" s="454"/>
      <c r="L4" s="184"/>
      <c r="M4" s="455"/>
      <c r="N4" s="456"/>
    </row>
    <row r="5" spans="1:15" s="14" customFormat="1" ht="13.5" customHeight="1" x14ac:dyDescent="0.25">
      <c r="A5" s="638">
        <v>45261</v>
      </c>
      <c r="B5" s="639" t="s">
        <v>138</v>
      </c>
      <c r="C5" s="639" t="s">
        <v>49</v>
      </c>
      <c r="D5" s="640" t="s">
        <v>113</v>
      </c>
      <c r="E5" s="644"/>
      <c r="F5" s="644">
        <v>23000</v>
      </c>
      <c r="G5" s="643">
        <f>G4-E5+F5</f>
        <v>23000</v>
      </c>
      <c r="H5" s="641" t="s">
        <v>132</v>
      </c>
      <c r="I5" s="641" t="s">
        <v>18</v>
      </c>
      <c r="J5" s="642" t="s">
        <v>159</v>
      </c>
      <c r="K5" s="639" t="s">
        <v>155</v>
      </c>
      <c r="L5" s="639" t="s">
        <v>45</v>
      </c>
      <c r="M5" s="645"/>
      <c r="N5" s="646"/>
    </row>
    <row r="6" spans="1:15" s="14" customFormat="1" ht="13.5" customHeight="1" x14ac:dyDescent="0.25">
      <c r="A6" s="170">
        <v>45261</v>
      </c>
      <c r="B6" s="171" t="s">
        <v>114</v>
      </c>
      <c r="C6" s="171" t="s">
        <v>115</v>
      </c>
      <c r="D6" s="172" t="s">
        <v>113</v>
      </c>
      <c r="E6" s="152">
        <v>12000</v>
      </c>
      <c r="F6" s="152"/>
      <c r="G6" s="305">
        <f>G5-E6+F6</f>
        <v>11000</v>
      </c>
      <c r="H6" s="291" t="s">
        <v>132</v>
      </c>
      <c r="I6" s="291" t="s">
        <v>18</v>
      </c>
      <c r="J6" s="402" t="s">
        <v>159</v>
      </c>
      <c r="K6" s="171" t="s">
        <v>155</v>
      </c>
      <c r="L6" s="388" t="s">
        <v>45</v>
      </c>
      <c r="M6" s="465"/>
      <c r="N6" s="466" t="s">
        <v>154</v>
      </c>
    </row>
    <row r="7" spans="1:15" x14ac:dyDescent="0.25">
      <c r="A7" s="170">
        <v>45261</v>
      </c>
      <c r="B7" s="171" t="s">
        <v>114</v>
      </c>
      <c r="C7" s="171" t="s">
        <v>115</v>
      </c>
      <c r="D7" s="172" t="s">
        <v>113</v>
      </c>
      <c r="E7" s="152">
        <v>11000</v>
      </c>
      <c r="F7" s="152"/>
      <c r="G7" s="305">
        <f t="shared" ref="G7:G16" si="0">G6-E7+F7</f>
        <v>0</v>
      </c>
      <c r="H7" s="291" t="s">
        <v>132</v>
      </c>
      <c r="I7" s="155" t="s">
        <v>18</v>
      </c>
      <c r="J7" s="402" t="s">
        <v>159</v>
      </c>
      <c r="K7" s="171" t="s">
        <v>155</v>
      </c>
      <c r="L7" s="155" t="s">
        <v>45</v>
      </c>
      <c r="M7" s="155"/>
      <c r="N7" s="466" t="s">
        <v>137</v>
      </c>
    </row>
    <row r="8" spans="1:15" x14ac:dyDescent="0.25">
      <c r="A8" s="467">
        <v>45262</v>
      </c>
      <c r="B8" s="468" t="s">
        <v>138</v>
      </c>
      <c r="C8" s="468" t="s">
        <v>49</v>
      </c>
      <c r="D8" s="469" t="s">
        <v>113</v>
      </c>
      <c r="E8" s="470"/>
      <c r="F8" s="470">
        <v>23000</v>
      </c>
      <c r="G8" s="471">
        <f t="shared" si="0"/>
        <v>23000</v>
      </c>
      <c r="H8" s="472" t="s">
        <v>132</v>
      </c>
      <c r="I8" s="473" t="s">
        <v>18</v>
      </c>
      <c r="J8" s="589" t="s">
        <v>162</v>
      </c>
      <c r="K8" s="468" t="s">
        <v>155</v>
      </c>
      <c r="L8" s="473" t="s">
        <v>45</v>
      </c>
      <c r="M8" s="473"/>
      <c r="N8" s="474"/>
    </row>
    <row r="9" spans="1:15" x14ac:dyDescent="0.25">
      <c r="A9" s="170">
        <v>45262</v>
      </c>
      <c r="B9" s="171" t="s">
        <v>114</v>
      </c>
      <c r="C9" s="171" t="s">
        <v>115</v>
      </c>
      <c r="D9" s="172" t="s">
        <v>113</v>
      </c>
      <c r="E9" s="152">
        <v>12000</v>
      </c>
      <c r="F9" s="152"/>
      <c r="G9" s="305">
        <f t="shared" si="0"/>
        <v>11000</v>
      </c>
      <c r="H9" s="291" t="s">
        <v>132</v>
      </c>
      <c r="I9" s="155" t="s">
        <v>18</v>
      </c>
      <c r="J9" s="402" t="s">
        <v>162</v>
      </c>
      <c r="K9" s="171" t="s">
        <v>155</v>
      </c>
      <c r="L9" s="155" t="s">
        <v>45</v>
      </c>
      <c r="M9" s="155"/>
      <c r="N9" s="466" t="s">
        <v>154</v>
      </c>
    </row>
    <row r="10" spans="1:15" x14ac:dyDescent="0.25">
      <c r="A10" s="170">
        <v>45262</v>
      </c>
      <c r="B10" s="171" t="s">
        <v>114</v>
      </c>
      <c r="C10" s="171" t="s">
        <v>115</v>
      </c>
      <c r="D10" s="172" t="s">
        <v>113</v>
      </c>
      <c r="E10" s="152">
        <v>11000</v>
      </c>
      <c r="F10" s="152"/>
      <c r="G10" s="305">
        <f t="shared" si="0"/>
        <v>0</v>
      </c>
      <c r="H10" s="291" t="s">
        <v>132</v>
      </c>
      <c r="I10" s="155" t="s">
        <v>18</v>
      </c>
      <c r="J10" s="402" t="s">
        <v>162</v>
      </c>
      <c r="K10" s="388" t="s">
        <v>155</v>
      </c>
      <c r="L10" s="155" t="s">
        <v>45</v>
      </c>
      <c r="M10" s="155"/>
      <c r="N10" s="466" t="s">
        <v>137</v>
      </c>
    </row>
    <row r="11" spans="1:15" x14ac:dyDescent="0.25">
      <c r="A11" s="467">
        <v>45264</v>
      </c>
      <c r="B11" s="468" t="s">
        <v>138</v>
      </c>
      <c r="C11" s="468" t="s">
        <v>49</v>
      </c>
      <c r="D11" s="469" t="s">
        <v>113</v>
      </c>
      <c r="E11" s="470"/>
      <c r="F11" s="470">
        <v>23000</v>
      </c>
      <c r="G11" s="471">
        <f t="shared" si="0"/>
        <v>23000</v>
      </c>
      <c r="H11" s="472" t="s">
        <v>132</v>
      </c>
      <c r="I11" s="473" t="s">
        <v>18</v>
      </c>
      <c r="J11" s="589" t="s">
        <v>166</v>
      </c>
      <c r="K11" s="468" t="s">
        <v>155</v>
      </c>
      <c r="L11" s="473" t="s">
        <v>45</v>
      </c>
      <c r="M11" s="473"/>
      <c r="N11" s="474"/>
    </row>
    <row r="12" spans="1:15" x14ac:dyDescent="0.25">
      <c r="A12" s="170">
        <v>45264</v>
      </c>
      <c r="B12" s="171" t="s">
        <v>114</v>
      </c>
      <c r="C12" s="171" t="s">
        <v>115</v>
      </c>
      <c r="D12" s="172" t="s">
        <v>113</v>
      </c>
      <c r="E12" s="152">
        <v>12000</v>
      </c>
      <c r="F12" s="152"/>
      <c r="G12" s="305">
        <f t="shared" si="0"/>
        <v>11000</v>
      </c>
      <c r="H12" s="291" t="s">
        <v>132</v>
      </c>
      <c r="I12" s="155" t="s">
        <v>18</v>
      </c>
      <c r="J12" s="402" t="s">
        <v>166</v>
      </c>
      <c r="K12" s="171" t="s">
        <v>155</v>
      </c>
      <c r="L12" s="155" t="s">
        <v>45</v>
      </c>
      <c r="M12" s="155"/>
      <c r="N12" s="466" t="s">
        <v>136</v>
      </c>
    </row>
    <row r="13" spans="1:15" x14ac:dyDescent="0.25">
      <c r="A13" s="170">
        <v>45264</v>
      </c>
      <c r="B13" s="171" t="s">
        <v>114</v>
      </c>
      <c r="C13" s="171" t="s">
        <v>115</v>
      </c>
      <c r="D13" s="172" t="s">
        <v>113</v>
      </c>
      <c r="E13" s="166">
        <v>11000</v>
      </c>
      <c r="F13" s="152"/>
      <c r="G13" s="305">
        <f t="shared" si="0"/>
        <v>0</v>
      </c>
      <c r="H13" s="291" t="s">
        <v>132</v>
      </c>
      <c r="I13" s="155" t="s">
        <v>18</v>
      </c>
      <c r="J13" s="402" t="s">
        <v>166</v>
      </c>
      <c r="K13" s="171" t="s">
        <v>155</v>
      </c>
      <c r="L13" s="155" t="s">
        <v>45</v>
      </c>
      <c r="M13" s="155"/>
      <c r="N13" s="466" t="s">
        <v>137</v>
      </c>
    </row>
    <row r="14" spans="1:15" x14ac:dyDescent="0.25">
      <c r="A14" s="467">
        <v>45265</v>
      </c>
      <c r="B14" s="468" t="s">
        <v>138</v>
      </c>
      <c r="C14" s="468" t="s">
        <v>49</v>
      </c>
      <c r="D14" s="469" t="s">
        <v>113</v>
      </c>
      <c r="E14" s="588"/>
      <c r="F14" s="590">
        <v>23000</v>
      </c>
      <c r="G14" s="471">
        <f t="shared" si="0"/>
        <v>23000</v>
      </c>
      <c r="H14" s="472" t="s">
        <v>132</v>
      </c>
      <c r="I14" s="591" t="s">
        <v>18</v>
      </c>
      <c r="J14" s="589" t="s">
        <v>176</v>
      </c>
      <c r="K14" s="592" t="s">
        <v>155</v>
      </c>
      <c r="L14" s="591" t="s">
        <v>45</v>
      </c>
      <c r="M14" s="591"/>
      <c r="N14" s="587"/>
    </row>
    <row r="15" spans="1:15" x14ac:dyDescent="0.25">
      <c r="A15" s="170">
        <v>45265</v>
      </c>
      <c r="B15" s="171" t="s">
        <v>114</v>
      </c>
      <c r="C15" s="171" t="s">
        <v>115</v>
      </c>
      <c r="D15" s="172" t="s">
        <v>113</v>
      </c>
      <c r="E15" s="166">
        <v>12000</v>
      </c>
      <c r="F15" s="152"/>
      <c r="G15" s="305">
        <f t="shared" si="0"/>
        <v>11000</v>
      </c>
      <c r="H15" s="291" t="s">
        <v>132</v>
      </c>
      <c r="I15" s="155" t="s">
        <v>18</v>
      </c>
      <c r="J15" s="402" t="s">
        <v>176</v>
      </c>
      <c r="K15" s="388" t="s">
        <v>155</v>
      </c>
      <c r="L15" s="155" t="s">
        <v>45</v>
      </c>
      <c r="M15" s="155"/>
      <c r="N15" s="157"/>
    </row>
    <row r="16" spans="1:15" ht="15.75" thickBot="1" x14ac:dyDescent="0.3">
      <c r="A16" s="170">
        <v>45265</v>
      </c>
      <c r="B16" s="171" t="s">
        <v>114</v>
      </c>
      <c r="C16" s="171" t="s">
        <v>115</v>
      </c>
      <c r="D16" s="172" t="s">
        <v>113</v>
      </c>
      <c r="E16" s="166">
        <v>11000</v>
      </c>
      <c r="F16" s="460"/>
      <c r="G16" s="305">
        <f t="shared" si="0"/>
        <v>0</v>
      </c>
      <c r="H16" s="291" t="s">
        <v>132</v>
      </c>
      <c r="I16" s="155" t="s">
        <v>18</v>
      </c>
      <c r="J16" s="402" t="s">
        <v>176</v>
      </c>
      <c r="K16" s="388" t="s">
        <v>155</v>
      </c>
      <c r="L16" s="155" t="s">
        <v>45</v>
      </c>
      <c r="M16" s="155"/>
      <c r="N16" s="157"/>
      <c r="O16" s="416"/>
    </row>
    <row r="17" spans="1:14" ht="15.75" thickBot="1" x14ac:dyDescent="0.3">
      <c r="A17" s="170"/>
      <c r="B17" s="155"/>
      <c r="C17" s="155"/>
      <c r="D17" s="155"/>
      <c r="E17" s="497">
        <f>SUM(E4:E16)</f>
        <v>92000</v>
      </c>
      <c r="F17" s="497">
        <f>SUM(F4:F16)+G4</f>
        <v>92000</v>
      </c>
      <c r="G17" s="498">
        <f>F17-E17</f>
        <v>0</v>
      </c>
      <c r="H17" s="165"/>
      <c r="I17" s="155"/>
      <c r="J17" s="155"/>
      <c r="K17" s="388"/>
      <c r="L17" s="155"/>
      <c r="M17" s="155"/>
      <c r="N17" s="157"/>
    </row>
    <row r="18" spans="1:14" x14ac:dyDescent="0.25">
      <c r="A18" s="155"/>
      <c r="B18" s="155"/>
      <c r="C18" s="155"/>
      <c r="D18" s="155"/>
      <c r="E18" s="487"/>
      <c r="F18" s="459"/>
      <c r="G18" s="462"/>
      <c r="H18" s="155"/>
      <c r="I18" s="155"/>
      <c r="J18" s="155"/>
      <c r="K18" s="388"/>
      <c r="L18" s="155"/>
      <c r="M18" s="155"/>
      <c r="N18" s="157"/>
    </row>
    <row r="19" spans="1:14" x14ac:dyDescent="0.25">
      <c r="A19" s="155"/>
      <c r="B19" s="416"/>
      <c r="C19" s="416"/>
      <c r="D19" s="416"/>
      <c r="E19" s="483"/>
      <c r="F19" s="489"/>
      <c r="G19" s="490"/>
      <c r="H19" s="416"/>
      <c r="I19" s="416"/>
      <c r="J19" s="416"/>
      <c r="K19" s="416"/>
      <c r="L19" s="416"/>
      <c r="M19" s="416"/>
      <c r="N19" s="420"/>
    </row>
    <row r="20" spans="1:14" x14ac:dyDescent="0.25">
      <c r="A20" s="416"/>
      <c r="E20" s="488"/>
      <c r="F20" s="486"/>
    </row>
    <row r="21" spans="1:14" x14ac:dyDescent="0.25">
      <c r="E21" s="477"/>
      <c r="F21" s="486"/>
    </row>
    <row r="22" spans="1:14" x14ac:dyDescent="0.25">
      <c r="E22" s="477"/>
      <c r="F22" s="486"/>
    </row>
    <row r="23" spans="1:14" x14ac:dyDescent="0.25">
      <c r="E23" s="477"/>
      <c r="F23" s="486"/>
    </row>
    <row r="24" spans="1:14" x14ac:dyDescent="0.25">
      <c r="E24" s="477"/>
      <c r="F24" s="486"/>
    </row>
    <row r="25" spans="1:14" x14ac:dyDescent="0.25">
      <c r="E25" s="477"/>
      <c r="F25" s="486"/>
    </row>
    <row r="26" spans="1:14" x14ac:dyDescent="0.25">
      <c r="E26" s="477"/>
      <c r="F26" s="486"/>
    </row>
    <row r="27" spans="1:14" x14ac:dyDescent="0.25">
      <c r="E27" s="477"/>
      <c r="F27" s="486"/>
    </row>
    <row r="28" spans="1:14" x14ac:dyDescent="0.25">
      <c r="E28" s="477"/>
      <c r="F28" s="486"/>
    </row>
    <row r="29" spans="1:14" x14ac:dyDescent="0.25">
      <c r="E29" s="477"/>
      <c r="F29" s="486"/>
    </row>
    <row r="30" spans="1:14" x14ac:dyDescent="0.25">
      <c r="E30" s="477"/>
      <c r="F30" s="486"/>
    </row>
    <row r="31" spans="1:14" x14ac:dyDescent="0.25">
      <c r="E31" s="477"/>
      <c r="F31" s="486"/>
    </row>
    <row r="32" spans="1:14" x14ac:dyDescent="0.25">
      <c r="E32" s="477"/>
      <c r="F32" s="486"/>
    </row>
    <row r="33" spans="5:5" x14ac:dyDescent="0.25">
      <c r="E33" s="477"/>
    </row>
    <row r="34" spans="5:5" x14ac:dyDescent="0.25">
      <c r="E34" s="477"/>
    </row>
    <row r="35" spans="5:5" x14ac:dyDescent="0.25">
      <c r="E35" s="477"/>
    </row>
    <row r="36" spans="5:5" x14ac:dyDescent="0.25">
      <c r="E36" s="477"/>
    </row>
    <row r="37" spans="5:5" x14ac:dyDescent="0.25">
      <c r="E37" s="477"/>
    </row>
    <row r="38" spans="5:5" x14ac:dyDescent="0.25">
      <c r="E38" s="477"/>
    </row>
    <row r="39" spans="5:5" x14ac:dyDescent="0.25">
      <c r="E39" s="477"/>
    </row>
    <row r="40" spans="5:5" x14ac:dyDescent="0.25">
      <c r="E40" s="477"/>
    </row>
    <row r="41" spans="5:5" x14ac:dyDescent="0.25">
      <c r="E41" s="477"/>
    </row>
    <row r="42" spans="5:5" x14ac:dyDescent="0.25">
      <c r="E42" s="477"/>
    </row>
    <row r="43" spans="5:5" x14ac:dyDescent="0.25">
      <c r="E43" s="477"/>
    </row>
    <row r="44" spans="5:5" x14ac:dyDescent="0.25">
      <c r="E44" s="477"/>
    </row>
    <row r="45" spans="5:5" x14ac:dyDescent="0.25">
      <c r="E45" s="477"/>
    </row>
    <row r="46" spans="5:5" x14ac:dyDescent="0.25">
      <c r="E46" s="477"/>
    </row>
    <row r="47" spans="5:5" x14ac:dyDescent="0.25">
      <c r="E47" s="477"/>
    </row>
    <row r="48" spans="5:5" x14ac:dyDescent="0.25">
      <c r="E48" s="477"/>
    </row>
    <row r="49" spans="5:5" x14ac:dyDescent="0.25">
      <c r="E49" s="477"/>
    </row>
    <row r="50" spans="5:5" x14ac:dyDescent="0.25">
      <c r="E50" s="477"/>
    </row>
    <row r="51" spans="5:5" x14ac:dyDescent="0.25">
      <c r="E51" s="477"/>
    </row>
    <row r="52" spans="5:5" x14ac:dyDescent="0.25">
      <c r="E52" s="477"/>
    </row>
    <row r="53" spans="5:5" x14ac:dyDescent="0.25">
      <c r="E53" s="477"/>
    </row>
    <row r="54" spans="5:5" x14ac:dyDescent="0.25">
      <c r="E54" s="477"/>
    </row>
    <row r="55" spans="5:5" x14ac:dyDescent="0.25">
      <c r="E55" s="477"/>
    </row>
    <row r="56" spans="5:5" x14ac:dyDescent="0.25">
      <c r="E56" s="477"/>
    </row>
    <row r="57" spans="5:5" x14ac:dyDescent="0.25">
      <c r="E57" s="477"/>
    </row>
    <row r="58" spans="5:5" x14ac:dyDescent="0.25">
      <c r="E58" s="477"/>
    </row>
    <row r="59" spans="5:5" x14ac:dyDescent="0.25">
      <c r="E59" s="477"/>
    </row>
    <row r="60" spans="5:5" x14ac:dyDescent="0.25">
      <c r="E60" s="477"/>
    </row>
    <row r="61" spans="5:5" x14ac:dyDescent="0.25">
      <c r="E61" s="477"/>
    </row>
    <row r="62" spans="5:5" x14ac:dyDescent="0.25">
      <c r="E62" s="477"/>
    </row>
    <row r="63" spans="5:5" x14ac:dyDescent="0.25">
      <c r="E63" s="477"/>
    </row>
    <row r="64" spans="5:5" x14ac:dyDescent="0.25">
      <c r="E64" s="477"/>
    </row>
    <row r="65" spans="5:5" x14ac:dyDescent="0.25">
      <c r="E65" s="477"/>
    </row>
    <row r="66" spans="5:5" x14ac:dyDescent="0.25">
      <c r="E66" s="477"/>
    </row>
    <row r="67" spans="5:5" x14ac:dyDescent="0.25">
      <c r="E67" s="477"/>
    </row>
    <row r="68" spans="5:5" x14ac:dyDescent="0.25">
      <c r="E68" s="477"/>
    </row>
    <row r="69" spans="5:5" x14ac:dyDescent="0.25">
      <c r="E69" s="477"/>
    </row>
    <row r="70" spans="5:5" x14ac:dyDescent="0.25">
      <c r="E70" s="477"/>
    </row>
    <row r="71" spans="5:5" x14ac:dyDescent="0.25">
      <c r="E71" s="477"/>
    </row>
    <row r="72" spans="5:5" x14ac:dyDescent="0.25">
      <c r="E72" s="477"/>
    </row>
    <row r="73" spans="5:5" x14ac:dyDescent="0.25">
      <c r="E73" s="477"/>
    </row>
    <row r="74" spans="5:5" x14ac:dyDescent="0.25">
      <c r="E74" s="477"/>
    </row>
    <row r="75" spans="5:5" x14ac:dyDescent="0.25">
      <c r="E75" s="477"/>
    </row>
    <row r="76" spans="5:5" x14ac:dyDescent="0.25">
      <c r="E76" s="477"/>
    </row>
    <row r="77" spans="5:5" x14ac:dyDescent="0.25">
      <c r="E77" s="477"/>
    </row>
    <row r="78" spans="5:5" x14ac:dyDescent="0.25">
      <c r="E78" s="477"/>
    </row>
    <row r="79" spans="5:5" x14ac:dyDescent="0.25">
      <c r="E79" s="477"/>
    </row>
    <row r="80" spans="5:5" x14ac:dyDescent="0.25">
      <c r="E80" s="477"/>
    </row>
    <row r="81" spans="5:5" x14ac:dyDescent="0.25">
      <c r="E81" s="477"/>
    </row>
    <row r="82" spans="5:5" x14ac:dyDescent="0.25">
      <c r="E82" s="477"/>
    </row>
    <row r="83" spans="5:5" x14ac:dyDescent="0.25">
      <c r="E83" s="477"/>
    </row>
    <row r="84" spans="5:5" x14ac:dyDescent="0.25">
      <c r="E84" s="477"/>
    </row>
    <row r="85" spans="5:5" x14ac:dyDescent="0.25">
      <c r="E85" s="477"/>
    </row>
    <row r="86" spans="5:5" x14ac:dyDescent="0.25">
      <c r="E86" s="477"/>
    </row>
    <row r="87" spans="5:5" x14ac:dyDescent="0.25">
      <c r="E87" s="477"/>
    </row>
    <row r="88" spans="5:5" x14ac:dyDescent="0.25">
      <c r="E88" s="477"/>
    </row>
    <row r="89" spans="5:5" x14ac:dyDescent="0.25">
      <c r="E89" s="477"/>
    </row>
    <row r="90" spans="5:5" x14ac:dyDescent="0.25">
      <c r="E90" s="477"/>
    </row>
    <row r="91" spans="5:5" x14ac:dyDescent="0.25">
      <c r="E91" s="477"/>
    </row>
    <row r="92" spans="5:5" x14ac:dyDescent="0.25">
      <c r="E92" s="477"/>
    </row>
    <row r="93" spans="5:5" x14ac:dyDescent="0.25">
      <c r="E93" s="477"/>
    </row>
    <row r="94" spans="5:5" x14ac:dyDescent="0.25">
      <c r="E94" s="477"/>
    </row>
    <row r="95" spans="5:5" x14ac:dyDescent="0.25">
      <c r="E95" s="477"/>
    </row>
    <row r="96" spans="5:5" x14ac:dyDescent="0.25">
      <c r="E96" s="477"/>
    </row>
    <row r="97" spans="5:5" x14ac:dyDescent="0.25">
      <c r="E97" s="477"/>
    </row>
    <row r="98" spans="5:5" x14ac:dyDescent="0.25">
      <c r="E98" s="477"/>
    </row>
    <row r="99" spans="5:5" x14ac:dyDescent="0.25">
      <c r="E99" s="477"/>
    </row>
    <row r="100" spans="5:5" x14ac:dyDescent="0.25">
      <c r="E100" s="477"/>
    </row>
    <row r="101" spans="5:5" x14ac:dyDescent="0.25">
      <c r="E101" s="477"/>
    </row>
    <row r="102" spans="5:5" x14ac:dyDescent="0.25">
      <c r="E102" s="477"/>
    </row>
    <row r="103" spans="5:5" x14ac:dyDescent="0.25">
      <c r="E103" s="477"/>
    </row>
    <row r="104" spans="5:5" x14ac:dyDescent="0.25">
      <c r="E104" s="477"/>
    </row>
    <row r="105" spans="5:5" x14ac:dyDescent="0.25">
      <c r="E105" s="477"/>
    </row>
    <row r="106" spans="5:5" x14ac:dyDescent="0.25">
      <c r="E106" s="477"/>
    </row>
    <row r="107" spans="5:5" x14ac:dyDescent="0.25">
      <c r="E107" s="477"/>
    </row>
    <row r="108" spans="5:5" x14ac:dyDescent="0.25">
      <c r="E108" s="477"/>
    </row>
    <row r="109" spans="5:5" x14ac:dyDescent="0.25">
      <c r="E109" s="477"/>
    </row>
    <row r="110" spans="5:5" x14ac:dyDescent="0.25">
      <c r="E110" s="477"/>
    </row>
  </sheetData>
  <autoFilter ref="A1:N1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1"/>
  <sheetViews>
    <sheetView topLeftCell="A130" zoomScaleNormal="100" workbookViewId="0">
      <selection activeCell="J127" sqref="J127"/>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6" bestFit="1" customWidth="1"/>
    <col min="6" max="6" width="15.85546875" style="306" customWidth="1"/>
    <col min="7" max="7" width="18.7109375" style="306"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31.5" x14ac:dyDescent="0.25">
      <c r="A1" s="792" t="s">
        <v>44</v>
      </c>
      <c r="B1" s="792"/>
      <c r="C1" s="792"/>
      <c r="D1" s="792"/>
      <c r="E1" s="792"/>
      <c r="F1" s="792"/>
      <c r="G1" s="792"/>
      <c r="H1" s="792"/>
      <c r="I1" s="792"/>
      <c r="J1" s="792"/>
      <c r="K1" s="792"/>
      <c r="L1" s="792"/>
      <c r="M1" s="792"/>
      <c r="N1" s="792"/>
    </row>
    <row r="2" spans="1:14" s="67" customFormat="1" ht="18.75" x14ac:dyDescent="0.25">
      <c r="A2" s="793" t="s">
        <v>164</v>
      </c>
      <c r="B2" s="793"/>
      <c r="C2" s="793"/>
      <c r="D2" s="793"/>
      <c r="E2" s="793"/>
      <c r="F2" s="793"/>
      <c r="G2" s="793"/>
      <c r="H2" s="793"/>
      <c r="I2" s="793"/>
      <c r="J2" s="793"/>
      <c r="K2" s="793"/>
      <c r="L2" s="793"/>
      <c r="M2" s="793"/>
      <c r="N2" s="793"/>
    </row>
    <row r="3" spans="1:14"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4" s="14" customFormat="1" ht="27.95" customHeight="1" x14ac:dyDescent="0.25">
      <c r="A4" s="410">
        <v>45261</v>
      </c>
      <c r="B4" s="411" t="s">
        <v>160</v>
      </c>
      <c r="C4" s="411"/>
      <c r="D4" s="448"/>
      <c r="E4" s="658"/>
      <c r="F4" s="658"/>
      <c r="G4" s="658">
        <v>0</v>
      </c>
      <c r="H4" s="451"/>
      <c r="I4" s="452"/>
      <c r="J4" s="453"/>
      <c r="K4" s="454"/>
      <c r="L4" s="184"/>
      <c r="M4" s="455"/>
      <c r="N4" s="456"/>
    </row>
    <row r="5" spans="1:14" s="14" customFormat="1" ht="13.5" customHeight="1" x14ac:dyDescent="0.25">
      <c r="A5" s="467">
        <v>45262</v>
      </c>
      <c r="B5" s="468" t="s">
        <v>112</v>
      </c>
      <c r="C5" s="468" t="s">
        <v>49</v>
      </c>
      <c r="D5" s="469" t="s">
        <v>128</v>
      </c>
      <c r="E5" s="470"/>
      <c r="F5" s="470">
        <v>20000</v>
      </c>
      <c r="G5" s="470">
        <f>G4-E5+F5</f>
        <v>20000</v>
      </c>
      <c r="H5" s="472" t="s">
        <v>157</v>
      </c>
      <c r="I5" s="472" t="s">
        <v>18</v>
      </c>
      <c r="J5" s="589" t="s">
        <v>165</v>
      </c>
      <c r="K5" s="468" t="s">
        <v>155</v>
      </c>
      <c r="L5" s="468" t="s">
        <v>45</v>
      </c>
      <c r="M5" s="475"/>
      <c r="N5" s="474"/>
    </row>
    <row r="6" spans="1:14" s="14" customFormat="1" ht="13.5" customHeight="1" x14ac:dyDescent="0.25">
      <c r="A6" s="170">
        <v>45262</v>
      </c>
      <c r="B6" s="171" t="s">
        <v>114</v>
      </c>
      <c r="C6" s="171" t="s">
        <v>115</v>
      </c>
      <c r="D6" s="172" t="s">
        <v>128</v>
      </c>
      <c r="E6" s="152">
        <v>10000</v>
      </c>
      <c r="F6" s="152"/>
      <c r="G6" s="152">
        <f t="shared" ref="G6:G69" si="0">G5-E6+F6</f>
        <v>10000</v>
      </c>
      <c r="H6" s="706" t="s">
        <v>157</v>
      </c>
      <c r="I6" s="291" t="s">
        <v>18</v>
      </c>
      <c r="J6" s="402" t="s">
        <v>165</v>
      </c>
      <c r="K6" s="171" t="s">
        <v>155</v>
      </c>
      <c r="L6" s="388" t="s">
        <v>45</v>
      </c>
      <c r="M6" s="465"/>
      <c r="N6" s="466" t="s">
        <v>154</v>
      </c>
    </row>
    <row r="7" spans="1:14" x14ac:dyDescent="0.25">
      <c r="A7" s="170">
        <v>45262</v>
      </c>
      <c r="B7" s="171" t="s">
        <v>114</v>
      </c>
      <c r="C7" s="171" t="s">
        <v>115</v>
      </c>
      <c r="D7" s="172" t="s">
        <v>128</v>
      </c>
      <c r="E7" s="152">
        <v>10000</v>
      </c>
      <c r="F7" s="152"/>
      <c r="G7" s="152">
        <f>G6-E7+F7</f>
        <v>0</v>
      </c>
      <c r="H7" s="706" t="s">
        <v>157</v>
      </c>
      <c r="I7" s="155" t="s">
        <v>18</v>
      </c>
      <c r="J7" s="402" t="s">
        <v>165</v>
      </c>
      <c r="K7" s="171" t="s">
        <v>155</v>
      </c>
      <c r="L7" s="155" t="s">
        <v>45</v>
      </c>
      <c r="M7" s="155"/>
      <c r="N7" s="466" t="s">
        <v>137</v>
      </c>
    </row>
    <row r="8" spans="1:14" x14ac:dyDescent="0.25">
      <c r="A8" s="467">
        <v>45264</v>
      </c>
      <c r="B8" s="468" t="s">
        <v>112</v>
      </c>
      <c r="C8" s="468" t="s">
        <v>49</v>
      </c>
      <c r="D8" s="469" t="s">
        <v>128</v>
      </c>
      <c r="E8" s="470"/>
      <c r="F8" s="470">
        <v>20000</v>
      </c>
      <c r="G8" s="470">
        <f t="shared" ref="G8:G23" si="1">G7-E8+F8</f>
        <v>20000</v>
      </c>
      <c r="H8" s="472" t="s">
        <v>157</v>
      </c>
      <c r="I8" s="473" t="s">
        <v>18</v>
      </c>
      <c r="J8" s="589" t="s">
        <v>167</v>
      </c>
      <c r="K8" s="468" t="s">
        <v>155</v>
      </c>
      <c r="L8" s="473" t="s">
        <v>45</v>
      </c>
      <c r="M8" s="473"/>
      <c r="N8" s="474"/>
    </row>
    <row r="9" spans="1:14" x14ac:dyDescent="0.25">
      <c r="A9" s="170">
        <v>45264</v>
      </c>
      <c r="B9" s="171" t="s">
        <v>114</v>
      </c>
      <c r="C9" s="171" t="s">
        <v>115</v>
      </c>
      <c r="D9" s="172" t="s">
        <v>128</v>
      </c>
      <c r="E9" s="152">
        <v>10000</v>
      </c>
      <c r="F9" s="152"/>
      <c r="G9" s="152">
        <f t="shared" si="1"/>
        <v>10000</v>
      </c>
      <c r="H9" s="706" t="s">
        <v>157</v>
      </c>
      <c r="I9" s="155" t="s">
        <v>18</v>
      </c>
      <c r="J9" s="402" t="s">
        <v>167</v>
      </c>
      <c r="K9" s="171" t="s">
        <v>155</v>
      </c>
      <c r="L9" s="155" t="s">
        <v>45</v>
      </c>
      <c r="M9" s="155"/>
      <c r="N9" s="466" t="s">
        <v>136</v>
      </c>
    </row>
    <row r="10" spans="1:14" x14ac:dyDescent="0.25">
      <c r="A10" s="170">
        <v>45264</v>
      </c>
      <c r="B10" s="171" t="s">
        <v>114</v>
      </c>
      <c r="C10" s="171" t="s">
        <v>115</v>
      </c>
      <c r="D10" s="172" t="s">
        <v>128</v>
      </c>
      <c r="E10" s="152">
        <v>10000</v>
      </c>
      <c r="F10" s="152"/>
      <c r="G10" s="152">
        <f t="shared" si="1"/>
        <v>0</v>
      </c>
      <c r="H10" s="706" t="s">
        <v>157</v>
      </c>
      <c r="I10" s="155" t="s">
        <v>18</v>
      </c>
      <c r="J10" s="402" t="s">
        <v>167</v>
      </c>
      <c r="K10" s="171" t="s">
        <v>155</v>
      </c>
      <c r="L10" s="155" t="s">
        <v>45</v>
      </c>
      <c r="M10" s="155"/>
      <c r="N10" s="466" t="s">
        <v>137</v>
      </c>
    </row>
    <row r="11" spans="1:14" x14ac:dyDescent="0.25">
      <c r="A11" s="467">
        <v>45265</v>
      </c>
      <c r="B11" s="468" t="s">
        <v>112</v>
      </c>
      <c r="C11" s="468" t="s">
        <v>49</v>
      </c>
      <c r="D11" s="469" t="s">
        <v>128</v>
      </c>
      <c r="E11" s="470"/>
      <c r="F11" s="470">
        <v>47000</v>
      </c>
      <c r="G11" s="470">
        <f t="shared" si="1"/>
        <v>47000</v>
      </c>
      <c r="H11" s="472" t="s">
        <v>157</v>
      </c>
      <c r="I11" s="473" t="s">
        <v>18</v>
      </c>
      <c r="J11" s="589" t="s">
        <v>171</v>
      </c>
      <c r="K11" s="468" t="s">
        <v>155</v>
      </c>
      <c r="L11" s="473" t="s">
        <v>45</v>
      </c>
      <c r="M11" s="473"/>
      <c r="N11" s="474"/>
    </row>
    <row r="12" spans="1:14" x14ac:dyDescent="0.25">
      <c r="A12" s="170">
        <v>45265</v>
      </c>
      <c r="B12" s="171" t="s">
        <v>114</v>
      </c>
      <c r="C12" s="171" t="s">
        <v>115</v>
      </c>
      <c r="D12" s="172" t="s">
        <v>128</v>
      </c>
      <c r="E12" s="152">
        <v>10000</v>
      </c>
      <c r="F12" s="152"/>
      <c r="G12" s="152">
        <f t="shared" si="1"/>
        <v>37000</v>
      </c>
      <c r="H12" s="706" t="s">
        <v>157</v>
      </c>
      <c r="I12" s="155" t="s">
        <v>18</v>
      </c>
      <c r="J12" s="402" t="s">
        <v>171</v>
      </c>
      <c r="K12" s="171" t="s">
        <v>155</v>
      </c>
      <c r="L12" s="155" t="s">
        <v>45</v>
      </c>
      <c r="M12" s="155"/>
      <c r="N12" s="466" t="s">
        <v>136</v>
      </c>
    </row>
    <row r="13" spans="1:14" x14ac:dyDescent="0.25">
      <c r="A13" s="170">
        <v>45265</v>
      </c>
      <c r="B13" s="171" t="s">
        <v>114</v>
      </c>
      <c r="C13" s="171" t="s">
        <v>115</v>
      </c>
      <c r="D13" s="172" t="s">
        <v>128</v>
      </c>
      <c r="E13" s="152">
        <v>9000</v>
      </c>
      <c r="F13" s="152"/>
      <c r="G13" s="152">
        <f t="shared" si="1"/>
        <v>28000</v>
      </c>
      <c r="H13" s="706" t="s">
        <v>157</v>
      </c>
      <c r="I13" s="155" t="s">
        <v>18</v>
      </c>
      <c r="J13" s="402" t="s">
        <v>171</v>
      </c>
      <c r="K13" s="171" t="s">
        <v>155</v>
      </c>
      <c r="L13" s="155" t="s">
        <v>45</v>
      </c>
      <c r="M13" s="155"/>
      <c r="N13" s="466" t="s">
        <v>172</v>
      </c>
    </row>
    <row r="14" spans="1:14" x14ac:dyDescent="0.25">
      <c r="A14" s="170">
        <v>45265</v>
      </c>
      <c r="B14" s="171" t="s">
        <v>114</v>
      </c>
      <c r="C14" s="171" t="s">
        <v>115</v>
      </c>
      <c r="D14" s="172" t="s">
        <v>128</v>
      </c>
      <c r="E14" s="152">
        <v>11000</v>
      </c>
      <c r="F14" s="152"/>
      <c r="G14" s="152">
        <f t="shared" si="1"/>
        <v>17000</v>
      </c>
      <c r="H14" s="706" t="s">
        <v>157</v>
      </c>
      <c r="I14" s="155" t="s">
        <v>18</v>
      </c>
      <c r="J14" s="402" t="s">
        <v>171</v>
      </c>
      <c r="K14" s="171" t="s">
        <v>155</v>
      </c>
      <c r="L14" s="155" t="s">
        <v>45</v>
      </c>
      <c r="M14" s="155"/>
      <c r="N14" s="466" t="s">
        <v>173</v>
      </c>
    </row>
    <row r="15" spans="1:14" x14ac:dyDescent="0.25">
      <c r="A15" s="170">
        <v>45265</v>
      </c>
      <c r="B15" s="693" t="s">
        <v>114</v>
      </c>
      <c r="C15" s="171" t="s">
        <v>115</v>
      </c>
      <c r="D15" s="172" t="s">
        <v>128</v>
      </c>
      <c r="E15" s="460">
        <v>8000</v>
      </c>
      <c r="F15" s="460"/>
      <c r="G15" s="460">
        <f t="shared" si="1"/>
        <v>9000</v>
      </c>
      <c r="H15" s="694" t="s">
        <v>157</v>
      </c>
      <c r="I15" s="695" t="s">
        <v>18</v>
      </c>
      <c r="J15" s="402" t="s">
        <v>171</v>
      </c>
      <c r="K15" s="693" t="s">
        <v>155</v>
      </c>
      <c r="L15" s="695" t="s">
        <v>45</v>
      </c>
      <c r="M15" s="695"/>
      <c r="N15" s="637" t="s">
        <v>174</v>
      </c>
    </row>
    <row r="16" spans="1:14" x14ac:dyDescent="0.25">
      <c r="A16" s="170">
        <v>45265</v>
      </c>
      <c r="B16" s="171" t="s">
        <v>114</v>
      </c>
      <c r="C16" s="171" t="s">
        <v>115</v>
      </c>
      <c r="D16" s="172" t="s">
        <v>128</v>
      </c>
      <c r="E16" s="152">
        <v>8000</v>
      </c>
      <c r="F16" s="152"/>
      <c r="G16" s="152">
        <f t="shared" si="1"/>
        <v>1000</v>
      </c>
      <c r="H16" s="706" t="s">
        <v>157</v>
      </c>
      <c r="I16" s="155" t="s">
        <v>18</v>
      </c>
      <c r="J16" s="402" t="s">
        <v>171</v>
      </c>
      <c r="K16" s="171" t="s">
        <v>155</v>
      </c>
      <c r="L16" s="155" t="s">
        <v>45</v>
      </c>
      <c r="M16" s="155"/>
      <c r="N16" s="466" t="s">
        <v>175</v>
      </c>
    </row>
    <row r="17" spans="1:15" x14ac:dyDescent="0.25">
      <c r="A17" s="170">
        <v>45266</v>
      </c>
      <c r="B17" s="171" t="s">
        <v>122</v>
      </c>
      <c r="C17" s="171" t="s">
        <v>49</v>
      </c>
      <c r="D17" s="172" t="s">
        <v>128</v>
      </c>
      <c r="E17" s="152"/>
      <c r="F17" s="152">
        <v>-1000</v>
      </c>
      <c r="G17" s="152">
        <f t="shared" si="1"/>
        <v>0</v>
      </c>
      <c r="H17" s="706" t="s">
        <v>157</v>
      </c>
      <c r="I17" s="155" t="s">
        <v>18</v>
      </c>
      <c r="J17" s="402" t="s">
        <v>171</v>
      </c>
      <c r="K17" s="171" t="s">
        <v>155</v>
      </c>
      <c r="L17" s="155" t="s">
        <v>45</v>
      </c>
      <c r="M17" s="155"/>
      <c r="N17" s="466"/>
    </row>
    <row r="18" spans="1:15" x14ac:dyDescent="0.25">
      <c r="A18" s="619">
        <v>45266</v>
      </c>
      <c r="B18" s="620" t="s">
        <v>112</v>
      </c>
      <c r="C18" s="620" t="s">
        <v>49</v>
      </c>
      <c r="D18" s="621" t="s">
        <v>128</v>
      </c>
      <c r="E18" s="614"/>
      <c r="F18" s="614">
        <v>46000</v>
      </c>
      <c r="G18" s="614">
        <f t="shared" si="1"/>
        <v>46000</v>
      </c>
      <c r="H18" s="634" t="s">
        <v>157</v>
      </c>
      <c r="I18" s="635" t="s">
        <v>18</v>
      </c>
      <c r="J18" s="589" t="s">
        <v>177</v>
      </c>
      <c r="K18" s="620" t="s">
        <v>155</v>
      </c>
      <c r="L18" s="635" t="s">
        <v>45</v>
      </c>
      <c r="M18" s="635"/>
      <c r="N18" s="617"/>
    </row>
    <row r="19" spans="1:15" x14ac:dyDescent="0.25">
      <c r="A19" s="170">
        <v>45266</v>
      </c>
      <c r="B19" s="171" t="s">
        <v>114</v>
      </c>
      <c r="C19" s="171" t="s">
        <v>115</v>
      </c>
      <c r="D19" s="172" t="s">
        <v>128</v>
      </c>
      <c r="E19" s="152">
        <v>10000</v>
      </c>
      <c r="F19" s="152"/>
      <c r="G19" s="152">
        <f t="shared" si="1"/>
        <v>36000</v>
      </c>
      <c r="H19" s="706" t="s">
        <v>157</v>
      </c>
      <c r="I19" s="155" t="s">
        <v>18</v>
      </c>
      <c r="J19" s="402" t="s">
        <v>177</v>
      </c>
      <c r="K19" s="171" t="s">
        <v>155</v>
      </c>
      <c r="L19" s="155" t="s">
        <v>45</v>
      </c>
      <c r="M19" s="155"/>
      <c r="N19" s="466" t="s">
        <v>136</v>
      </c>
    </row>
    <row r="20" spans="1:15" x14ac:dyDescent="0.25">
      <c r="A20" s="170">
        <v>45266</v>
      </c>
      <c r="B20" s="171" t="s">
        <v>114</v>
      </c>
      <c r="C20" s="171" t="s">
        <v>115</v>
      </c>
      <c r="D20" s="172" t="s">
        <v>128</v>
      </c>
      <c r="E20" s="152">
        <v>8000</v>
      </c>
      <c r="F20" s="152"/>
      <c r="G20" s="152">
        <f t="shared" si="1"/>
        <v>28000</v>
      </c>
      <c r="H20" s="706" t="s">
        <v>157</v>
      </c>
      <c r="I20" s="155" t="s">
        <v>18</v>
      </c>
      <c r="J20" s="402" t="s">
        <v>177</v>
      </c>
      <c r="K20" s="171" t="s">
        <v>155</v>
      </c>
      <c r="L20" s="155" t="s">
        <v>45</v>
      </c>
      <c r="M20" s="155"/>
      <c r="N20" s="466" t="s">
        <v>178</v>
      </c>
    </row>
    <row r="21" spans="1:15" x14ac:dyDescent="0.25">
      <c r="A21" s="170">
        <v>45266</v>
      </c>
      <c r="B21" s="171" t="s">
        <v>114</v>
      </c>
      <c r="C21" s="171" t="s">
        <v>115</v>
      </c>
      <c r="D21" s="172" t="s">
        <v>128</v>
      </c>
      <c r="E21" s="158">
        <v>8000</v>
      </c>
      <c r="F21" s="152"/>
      <c r="G21" s="152">
        <f t="shared" si="1"/>
        <v>20000</v>
      </c>
      <c r="H21" s="706" t="s">
        <v>157</v>
      </c>
      <c r="I21" s="155" t="s">
        <v>18</v>
      </c>
      <c r="J21" s="402" t="s">
        <v>177</v>
      </c>
      <c r="K21" s="171" t="s">
        <v>155</v>
      </c>
      <c r="L21" s="155" t="s">
        <v>45</v>
      </c>
      <c r="M21" s="155"/>
      <c r="N21" s="466" t="s">
        <v>179</v>
      </c>
    </row>
    <row r="22" spans="1:15" x14ac:dyDescent="0.25">
      <c r="A22" s="170">
        <v>45266</v>
      </c>
      <c r="B22" s="171" t="s">
        <v>114</v>
      </c>
      <c r="C22" s="171" t="s">
        <v>115</v>
      </c>
      <c r="D22" s="172" t="s">
        <v>128</v>
      </c>
      <c r="E22" s="158">
        <v>8000</v>
      </c>
      <c r="F22" s="161"/>
      <c r="G22" s="152">
        <f t="shared" si="1"/>
        <v>12000</v>
      </c>
      <c r="H22" s="706" t="s">
        <v>157</v>
      </c>
      <c r="I22" s="179" t="s">
        <v>18</v>
      </c>
      <c r="J22" s="402" t="s">
        <v>177</v>
      </c>
      <c r="K22" s="598" t="s">
        <v>155</v>
      </c>
      <c r="L22" s="179" t="s">
        <v>45</v>
      </c>
      <c r="M22" s="179"/>
      <c r="N22" s="157" t="s">
        <v>180</v>
      </c>
    </row>
    <row r="23" spans="1:15" x14ac:dyDescent="0.25">
      <c r="A23" s="170">
        <v>45266</v>
      </c>
      <c r="B23" s="171" t="s">
        <v>114</v>
      </c>
      <c r="C23" s="171" t="s">
        <v>115</v>
      </c>
      <c r="D23" s="172" t="s">
        <v>128</v>
      </c>
      <c r="E23" s="158">
        <v>10000</v>
      </c>
      <c r="F23" s="152"/>
      <c r="G23" s="152">
        <f t="shared" si="1"/>
        <v>2000</v>
      </c>
      <c r="H23" s="706" t="s">
        <v>157</v>
      </c>
      <c r="I23" s="155" t="s">
        <v>18</v>
      </c>
      <c r="J23" s="402" t="s">
        <v>177</v>
      </c>
      <c r="K23" s="171" t="s">
        <v>155</v>
      </c>
      <c r="L23" s="155" t="s">
        <v>45</v>
      </c>
      <c r="M23" s="155"/>
      <c r="N23" s="157" t="s">
        <v>181</v>
      </c>
    </row>
    <row r="24" spans="1:15" x14ac:dyDescent="0.25">
      <c r="A24" s="170">
        <v>45267</v>
      </c>
      <c r="B24" s="171" t="s">
        <v>122</v>
      </c>
      <c r="C24" s="171" t="s">
        <v>49</v>
      </c>
      <c r="D24" s="172" t="s">
        <v>128</v>
      </c>
      <c r="E24" s="152"/>
      <c r="F24" s="460">
        <v>-2000</v>
      </c>
      <c r="G24" s="152">
        <f t="shared" si="0"/>
        <v>0</v>
      </c>
      <c r="H24" s="706" t="s">
        <v>157</v>
      </c>
      <c r="I24" s="155" t="s">
        <v>18</v>
      </c>
      <c r="J24" s="402" t="s">
        <v>177</v>
      </c>
      <c r="K24" s="388" t="s">
        <v>155</v>
      </c>
      <c r="L24" s="155" t="s">
        <v>45</v>
      </c>
      <c r="M24" s="155"/>
      <c r="N24" s="157"/>
      <c r="O24" s="416"/>
    </row>
    <row r="25" spans="1:15" ht="15.75" customHeight="1" x14ac:dyDescent="0.25">
      <c r="A25" s="467">
        <v>45267</v>
      </c>
      <c r="B25" s="468" t="s">
        <v>112</v>
      </c>
      <c r="C25" s="468" t="s">
        <v>49</v>
      </c>
      <c r="D25" s="469" t="s">
        <v>128</v>
      </c>
      <c r="E25" s="697"/>
      <c r="F25" s="590">
        <v>57000</v>
      </c>
      <c r="G25" s="470">
        <f t="shared" si="0"/>
        <v>57000</v>
      </c>
      <c r="H25" s="472" t="s">
        <v>157</v>
      </c>
      <c r="I25" s="473" t="s">
        <v>18</v>
      </c>
      <c r="J25" s="589" t="s">
        <v>204</v>
      </c>
      <c r="K25" s="468" t="s">
        <v>155</v>
      </c>
      <c r="L25" s="473" t="s">
        <v>45</v>
      </c>
      <c r="M25" s="473"/>
      <c r="N25" s="587"/>
    </row>
    <row r="26" spans="1:15" x14ac:dyDescent="0.25">
      <c r="A26" s="170">
        <v>45267</v>
      </c>
      <c r="B26" s="171" t="s">
        <v>114</v>
      </c>
      <c r="C26" s="171" t="s">
        <v>115</v>
      </c>
      <c r="D26" s="172" t="s">
        <v>128</v>
      </c>
      <c r="E26" s="161">
        <v>10000</v>
      </c>
      <c r="F26" s="152"/>
      <c r="G26" s="152">
        <f t="shared" si="0"/>
        <v>47000</v>
      </c>
      <c r="H26" s="706" t="s">
        <v>157</v>
      </c>
      <c r="I26" s="155" t="s">
        <v>18</v>
      </c>
      <c r="J26" s="402" t="s">
        <v>204</v>
      </c>
      <c r="K26" s="171" t="s">
        <v>155</v>
      </c>
      <c r="L26" s="155" t="s">
        <v>45</v>
      </c>
      <c r="M26" s="155"/>
      <c r="N26" s="157" t="s">
        <v>136</v>
      </c>
    </row>
    <row r="27" spans="1:15" x14ac:dyDescent="0.25">
      <c r="A27" s="170">
        <v>45267</v>
      </c>
      <c r="B27" s="171" t="s">
        <v>114</v>
      </c>
      <c r="C27" s="171" t="s">
        <v>115</v>
      </c>
      <c r="D27" s="172" t="s">
        <v>128</v>
      </c>
      <c r="E27" s="158">
        <v>8000</v>
      </c>
      <c r="F27" s="152"/>
      <c r="G27" s="152">
        <f t="shared" si="0"/>
        <v>39000</v>
      </c>
      <c r="H27" s="706" t="s">
        <v>157</v>
      </c>
      <c r="I27" s="155" t="s">
        <v>18</v>
      </c>
      <c r="J27" s="402" t="s">
        <v>204</v>
      </c>
      <c r="K27" s="171" t="s">
        <v>155</v>
      </c>
      <c r="L27" s="155" t="s">
        <v>45</v>
      </c>
      <c r="M27" s="155"/>
      <c r="N27" s="157" t="s">
        <v>205</v>
      </c>
    </row>
    <row r="28" spans="1:15" x14ac:dyDescent="0.25">
      <c r="A28" s="170">
        <v>45267</v>
      </c>
      <c r="B28" s="171" t="s">
        <v>114</v>
      </c>
      <c r="C28" s="171" t="s">
        <v>115</v>
      </c>
      <c r="D28" s="172" t="s">
        <v>128</v>
      </c>
      <c r="E28" s="158">
        <v>9000</v>
      </c>
      <c r="F28" s="152"/>
      <c r="G28" s="152">
        <f t="shared" si="0"/>
        <v>30000</v>
      </c>
      <c r="H28" s="706" t="s">
        <v>157</v>
      </c>
      <c r="I28" s="155" t="s">
        <v>18</v>
      </c>
      <c r="J28" s="402" t="s">
        <v>204</v>
      </c>
      <c r="K28" s="171" t="s">
        <v>155</v>
      </c>
      <c r="L28" s="155" t="s">
        <v>45</v>
      </c>
      <c r="M28" s="155"/>
      <c r="N28" s="157" t="s">
        <v>206</v>
      </c>
    </row>
    <row r="29" spans="1:15" x14ac:dyDescent="0.25">
      <c r="A29" s="170">
        <v>45267</v>
      </c>
      <c r="B29" s="171" t="s">
        <v>114</v>
      </c>
      <c r="C29" s="171" t="s">
        <v>115</v>
      </c>
      <c r="D29" s="172" t="s">
        <v>128</v>
      </c>
      <c r="E29" s="158">
        <v>8000</v>
      </c>
      <c r="F29" s="152"/>
      <c r="G29" s="152">
        <f>G28-E29+F29</f>
        <v>22000</v>
      </c>
      <c r="H29" s="706" t="s">
        <v>157</v>
      </c>
      <c r="I29" s="155" t="s">
        <v>18</v>
      </c>
      <c r="J29" s="402" t="s">
        <v>204</v>
      </c>
      <c r="K29" s="171" t="s">
        <v>155</v>
      </c>
      <c r="L29" s="155" t="s">
        <v>45</v>
      </c>
      <c r="M29" s="155"/>
      <c r="N29" s="157" t="s">
        <v>207</v>
      </c>
    </row>
    <row r="30" spans="1:15" x14ac:dyDescent="0.25">
      <c r="A30" s="170">
        <v>45267</v>
      </c>
      <c r="B30" s="171" t="s">
        <v>114</v>
      </c>
      <c r="C30" s="171" t="s">
        <v>115</v>
      </c>
      <c r="D30" s="172" t="s">
        <v>128</v>
      </c>
      <c r="E30" s="158">
        <v>10000</v>
      </c>
      <c r="F30" s="152"/>
      <c r="G30" s="152">
        <f t="shared" si="0"/>
        <v>12000</v>
      </c>
      <c r="H30" s="706" t="s">
        <v>157</v>
      </c>
      <c r="I30" s="155" t="s">
        <v>18</v>
      </c>
      <c r="J30" s="402" t="s">
        <v>204</v>
      </c>
      <c r="K30" s="171" t="s">
        <v>155</v>
      </c>
      <c r="L30" s="155" t="s">
        <v>45</v>
      </c>
      <c r="M30" s="155"/>
      <c r="N30" s="157" t="s">
        <v>208</v>
      </c>
    </row>
    <row r="31" spans="1:15" x14ac:dyDescent="0.25">
      <c r="A31" s="170">
        <v>45267</v>
      </c>
      <c r="B31" s="171" t="s">
        <v>134</v>
      </c>
      <c r="C31" s="171" t="s">
        <v>134</v>
      </c>
      <c r="D31" s="172" t="s">
        <v>128</v>
      </c>
      <c r="E31" s="158">
        <v>5000</v>
      </c>
      <c r="F31" s="152"/>
      <c r="G31" s="152">
        <f t="shared" si="0"/>
        <v>7000</v>
      </c>
      <c r="H31" s="706" t="s">
        <v>157</v>
      </c>
      <c r="I31" s="155" t="s">
        <v>18</v>
      </c>
      <c r="J31" s="402" t="s">
        <v>204</v>
      </c>
      <c r="K31" s="171" t="s">
        <v>155</v>
      </c>
      <c r="L31" s="155" t="s">
        <v>45</v>
      </c>
      <c r="M31" s="155"/>
      <c r="N31" s="157"/>
    </row>
    <row r="32" spans="1:15" x14ac:dyDescent="0.25">
      <c r="A32" s="170">
        <v>45267</v>
      </c>
      <c r="B32" s="171" t="s">
        <v>134</v>
      </c>
      <c r="C32" s="171" t="s">
        <v>134</v>
      </c>
      <c r="D32" s="172" t="s">
        <v>128</v>
      </c>
      <c r="E32" s="158">
        <v>3000</v>
      </c>
      <c r="F32" s="152"/>
      <c r="G32" s="152">
        <f t="shared" si="0"/>
        <v>4000</v>
      </c>
      <c r="H32" s="706" t="s">
        <v>157</v>
      </c>
      <c r="I32" s="155" t="s">
        <v>18</v>
      </c>
      <c r="J32" s="402" t="s">
        <v>204</v>
      </c>
      <c r="K32" s="171" t="s">
        <v>155</v>
      </c>
      <c r="L32" s="155" t="s">
        <v>45</v>
      </c>
      <c r="M32" s="155"/>
      <c r="N32" s="157"/>
    </row>
    <row r="33" spans="1:14" x14ac:dyDescent="0.25">
      <c r="A33" s="170">
        <v>45267</v>
      </c>
      <c r="B33" s="171" t="s">
        <v>134</v>
      </c>
      <c r="C33" s="171" t="s">
        <v>134</v>
      </c>
      <c r="D33" s="172" t="s">
        <v>128</v>
      </c>
      <c r="E33" s="158">
        <v>2000</v>
      </c>
      <c r="F33" s="152"/>
      <c r="G33" s="152">
        <f t="shared" si="0"/>
        <v>2000</v>
      </c>
      <c r="H33" s="706" t="s">
        <v>157</v>
      </c>
      <c r="I33" s="155" t="s">
        <v>18</v>
      </c>
      <c r="J33" s="402" t="s">
        <v>204</v>
      </c>
      <c r="K33" s="171" t="s">
        <v>155</v>
      </c>
      <c r="L33" s="155" t="s">
        <v>45</v>
      </c>
      <c r="M33" s="155"/>
      <c r="N33" s="157"/>
    </row>
    <row r="34" spans="1:14" x14ac:dyDescent="0.25">
      <c r="A34" s="170">
        <v>45268</v>
      </c>
      <c r="B34" s="171" t="s">
        <v>122</v>
      </c>
      <c r="C34" s="171" t="s">
        <v>49</v>
      </c>
      <c r="D34" s="172" t="s">
        <v>128</v>
      </c>
      <c r="E34" s="161"/>
      <c r="F34" s="152">
        <v>-2000</v>
      </c>
      <c r="G34" s="152">
        <f t="shared" si="0"/>
        <v>0</v>
      </c>
      <c r="H34" s="706" t="s">
        <v>157</v>
      </c>
      <c r="I34" s="155" t="s">
        <v>18</v>
      </c>
      <c r="J34" s="402" t="s">
        <v>204</v>
      </c>
      <c r="K34" s="388" t="s">
        <v>155</v>
      </c>
      <c r="L34" s="155" t="s">
        <v>45</v>
      </c>
      <c r="M34" s="155"/>
      <c r="N34" s="157"/>
    </row>
    <row r="35" spans="1:14" x14ac:dyDescent="0.25">
      <c r="A35" s="467">
        <v>45268</v>
      </c>
      <c r="B35" s="468" t="s">
        <v>112</v>
      </c>
      <c r="C35" s="468" t="s">
        <v>49</v>
      </c>
      <c r="D35" s="469" t="s">
        <v>128</v>
      </c>
      <c r="E35" s="590"/>
      <c r="F35" s="470">
        <v>58000</v>
      </c>
      <c r="G35" s="470">
        <f t="shared" si="0"/>
        <v>58000</v>
      </c>
      <c r="H35" s="472" t="s">
        <v>157</v>
      </c>
      <c r="I35" s="473" t="s">
        <v>18</v>
      </c>
      <c r="J35" s="589" t="s">
        <v>225</v>
      </c>
      <c r="K35" s="468" t="s">
        <v>155</v>
      </c>
      <c r="L35" s="473" t="s">
        <v>45</v>
      </c>
      <c r="M35" s="473"/>
      <c r="N35" s="587"/>
    </row>
    <row r="36" spans="1:14" x14ac:dyDescent="0.25">
      <c r="A36" s="170">
        <v>45268</v>
      </c>
      <c r="B36" s="171" t="s">
        <v>114</v>
      </c>
      <c r="C36" s="171" t="s">
        <v>115</v>
      </c>
      <c r="D36" s="172" t="s">
        <v>128</v>
      </c>
      <c r="E36" s="626">
        <v>10000</v>
      </c>
      <c r="F36" s="161"/>
      <c r="G36" s="161">
        <f t="shared" si="0"/>
        <v>48000</v>
      </c>
      <c r="H36" s="706" t="s">
        <v>157</v>
      </c>
      <c r="I36" s="179" t="s">
        <v>18</v>
      </c>
      <c r="J36" s="402" t="s">
        <v>225</v>
      </c>
      <c r="K36" s="598" t="s">
        <v>155</v>
      </c>
      <c r="L36" s="179" t="s">
        <v>45</v>
      </c>
      <c r="M36" s="179"/>
      <c r="N36" s="461" t="s">
        <v>136</v>
      </c>
    </row>
    <row r="37" spans="1:14" x14ac:dyDescent="0.25">
      <c r="A37" s="170">
        <v>45268</v>
      </c>
      <c r="B37" s="171" t="s">
        <v>114</v>
      </c>
      <c r="C37" s="171" t="s">
        <v>115</v>
      </c>
      <c r="D37" s="172" t="s">
        <v>128</v>
      </c>
      <c r="E37" s="626">
        <v>9000</v>
      </c>
      <c r="F37" s="161"/>
      <c r="G37" s="161">
        <f t="shared" si="0"/>
        <v>39000</v>
      </c>
      <c r="H37" s="706" t="s">
        <v>157</v>
      </c>
      <c r="I37" s="179" t="s">
        <v>18</v>
      </c>
      <c r="J37" s="402" t="s">
        <v>225</v>
      </c>
      <c r="K37" s="598" t="s">
        <v>155</v>
      </c>
      <c r="L37" s="179" t="s">
        <v>45</v>
      </c>
      <c r="M37" s="179"/>
      <c r="N37" s="461" t="s">
        <v>226</v>
      </c>
    </row>
    <row r="38" spans="1:14" x14ac:dyDescent="0.25">
      <c r="A38" s="170">
        <v>45268</v>
      </c>
      <c r="B38" s="171" t="s">
        <v>114</v>
      </c>
      <c r="C38" s="171" t="s">
        <v>115</v>
      </c>
      <c r="D38" s="172" t="s">
        <v>128</v>
      </c>
      <c r="E38" s="626">
        <v>7000</v>
      </c>
      <c r="F38" s="161"/>
      <c r="G38" s="161">
        <f t="shared" si="0"/>
        <v>32000</v>
      </c>
      <c r="H38" s="706" t="s">
        <v>157</v>
      </c>
      <c r="I38" s="179" t="s">
        <v>18</v>
      </c>
      <c r="J38" s="402" t="s">
        <v>225</v>
      </c>
      <c r="K38" s="598" t="s">
        <v>155</v>
      </c>
      <c r="L38" s="179" t="s">
        <v>45</v>
      </c>
      <c r="M38" s="179"/>
      <c r="N38" s="461" t="s">
        <v>227</v>
      </c>
    </row>
    <row r="39" spans="1:14" ht="15.75" customHeight="1" x14ac:dyDescent="0.25">
      <c r="A39" s="170">
        <v>45268</v>
      </c>
      <c r="B39" s="171" t="s">
        <v>114</v>
      </c>
      <c r="C39" s="171" t="s">
        <v>115</v>
      </c>
      <c r="D39" s="172" t="s">
        <v>128</v>
      </c>
      <c r="E39" s="158">
        <v>12000</v>
      </c>
      <c r="F39" s="161"/>
      <c r="G39" s="161">
        <f t="shared" si="0"/>
        <v>20000</v>
      </c>
      <c r="H39" s="706" t="s">
        <v>157</v>
      </c>
      <c r="I39" s="179" t="s">
        <v>18</v>
      </c>
      <c r="J39" s="402" t="s">
        <v>225</v>
      </c>
      <c r="K39" s="598" t="s">
        <v>155</v>
      </c>
      <c r="L39" s="179" t="s">
        <v>45</v>
      </c>
      <c r="M39" s="179"/>
      <c r="N39" s="461" t="s">
        <v>228</v>
      </c>
    </row>
    <row r="40" spans="1:14" ht="15.75" customHeight="1" x14ac:dyDescent="0.25">
      <c r="A40" s="170">
        <v>45268</v>
      </c>
      <c r="B40" s="171" t="s">
        <v>114</v>
      </c>
      <c r="C40" s="171" t="s">
        <v>115</v>
      </c>
      <c r="D40" s="172" t="s">
        <v>128</v>
      </c>
      <c r="E40" s="158">
        <v>9000</v>
      </c>
      <c r="F40" s="161"/>
      <c r="G40" s="161">
        <f t="shared" si="0"/>
        <v>11000</v>
      </c>
      <c r="H40" s="706" t="s">
        <v>157</v>
      </c>
      <c r="I40" s="179" t="s">
        <v>18</v>
      </c>
      <c r="J40" s="402" t="s">
        <v>225</v>
      </c>
      <c r="K40" s="598" t="s">
        <v>155</v>
      </c>
      <c r="L40" s="179" t="s">
        <v>45</v>
      </c>
      <c r="M40" s="179"/>
      <c r="N40" s="461" t="s">
        <v>229</v>
      </c>
    </row>
    <row r="41" spans="1:14" ht="15.75" customHeight="1" x14ac:dyDescent="0.25">
      <c r="A41" s="170">
        <v>45268</v>
      </c>
      <c r="B41" s="171" t="s">
        <v>134</v>
      </c>
      <c r="C41" s="171" t="s">
        <v>224</v>
      </c>
      <c r="D41" s="172" t="s">
        <v>128</v>
      </c>
      <c r="E41" s="158">
        <v>6000</v>
      </c>
      <c r="F41" s="161"/>
      <c r="G41" s="161">
        <f t="shared" si="0"/>
        <v>5000</v>
      </c>
      <c r="H41" s="706" t="s">
        <v>157</v>
      </c>
      <c r="I41" s="179" t="s">
        <v>18</v>
      </c>
      <c r="J41" s="402" t="s">
        <v>225</v>
      </c>
      <c r="K41" s="598" t="s">
        <v>155</v>
      </c>
      <c r="L41" s="179" t="s">
        <v>45</v>
      </c>
      <c r="M41" s="179"/>
      <c r="N41" s="461"/>
    </row>
    <row r="42" spans="1:14" ht="15.75" customHeight="1" x14ac:dyDescent="0.25">
      <c r="A42" s="170">
        <v>45268</v>
      </c>
      <c r="B42" s="171" t="s">
        <v>134</v>
      </c>
      <c r="C42" s="171" t="s">
        <v>224</v>
      </c>
      <c r="D42" s="172" t="s">
        <v>128</v>
      </c>
      <c r="E42" s="158">
        <v>3000</v>
      </c>
      <c r="F42" s="161"/>
      <c r="G42" s="161">
        <f t="shared" si="0"/>
        <v>2000</v>
      </c>
      <c r="H42" s="706" t="s">
        <v>157</v>
      </c>
      <c r="I42" s="179" t="s">
        <v>18</v>
      </c>
      <c r="J42" s="402" t="s">
        <v>225</v>
      </c>
      <c r="K42" s="598" t="s">
        <v>155</v>
      </c>
      <c r="L42" s="179" t="s">
        <v>45</v>
      </c>
      <c r="M42" s="179"/>
      <c r="N42" s="461"/>
    </row>
    <row r="43" spans="1:14" ht="15.75" customHeight="1" x14ac:dyDescent="0.25">
      <c r="A43" s="170">
        <v>45268</v>
      </c>
      <c r="B43" s="171" t="s">
        <v>134</v>
      </c>
      <c r="C43" s="171" t="s">
        <v>224</v>
      </c>
      <c r="D43" s="172" t="s">
        <v>128</v>
      </c>
      <c r="E43" s="158">
        <v>1000</v>
      </c>
      <c r="F43" s="161"/>
      <c r="G43" s="161">
        <f t="shared" si="0"/>
        <v>1000</v>
      </c>
      <c r="H43" s="706" t="s">
        <v>157</v>
      </c>
      <c r="I43" s="179" t="s">
        <v>18</v>
      </c>
      <c r="J43" s="402" t="s">
        <v>225</v>
      </c>
      <c r="K43" s="598" t="s">
        <v>155</v>
      </c>
      <c r="L43" s="179" t="s">
        <v>45</v>
      </c>
      <c r="M43" s="179"/>
      <c r="N43" s="461"/>
    </row>
    <row r="44" spans="1:14" ht="15.75" customHeight="1" x14ac:dyDescent="0.25">
      <c r="A44" s="170">
        <v>45271</v>
      </c>
      <c r="B44" s="171" t="s">
        <v>122</v>
      </c>
      <c r="C44" s="171" t="s">
        <v>49</v>
      </c>
      <c r="D44" s="172" t="s">
        <v>128</v>
      </c>
      <c r="E44" s="152"/>
      <c r="F44" s="161">
        <v>-1000</v>
      </c>
      <c r="G44" s="161">
        <f t="shared" si="0"/>
        <v>0</v>
      </c>
      <c r="H44" s="706" t="s">
        <v>157</v>
      </c>
      <c r="I44" s="179" t="s">
        <v>18</v>
      </c>
      <c r="J44" s="402" t="s">
        <v>225</v>
      </c>
      <c r="K44" s="183" t="s">
        <v>155</v>
      </c>
      <c r="L44" s="179" t="s">
        <v>45</v>
      </c>
      <c r="M44" s="179"/>
      <c r="N44" s="461"/>
    </row>
    <row r="45" spans="1:14" ht="15.75" customHeight="1" x14ac:dyDescent="0.25">
      <c r="A45" s="467">
        <v>45271</v>
      </c>
      <c r="B45" s="468" t="s">
        <v>112</v>
      </c>
      <c r="C45" s="468" t="s">
        <v>49</v>
      </c>
      <c r="D45" s="469" t="s">
        <v>128</v>
      </c>
      <c r="E45" s="470"/>
      <c r="F45" s="590">
        <v>58000</v>
      </c>
      <c r="G45" s="590">
        <f t="shared" si="0"/>
        <v>58000</v>
      </c>
      <c r="H45" s="472" t="s">
        <v>157</v>
      </c>
      <c r="I45" s="591" t="s">
        <v>18</v>
      </c>
      <c r="J45" s="589" t="s">
        <v>238</v>
      </c>
      <c r="K45" s="592" t="s">
        <v>155</v>
      </c>
      <c r="L45" s="591" t="s">
        <v>45</v>
      </c>
      <c r="M45" s="591"/>
      <c r="N45" s="594"/>
    </row>
    <row r="46" spans="1:14" ht="15.75" customHeight="1" x14ac:dyDescent="0.25">
      <c r="A46" s="170">
        <v>45271</v>
      </c>
      <c r="B46" s="171" t="s">
        <v>114</v>
      </c>
      <c r="C46" s="171" t="s">
        <v>115</v>
      </c>
      <c r="D46" s="172" t="s">
        <v>128</v>
      </c>
      <c r="E46" s="158">
        <v>11000</v>
      </c>
      <c r="F46" s="161"/>
      <c r="G46" s="161">
        <f t="shared" si="0"/>
        <v>47000</v>
      </c>
      <c r="H46" s="706" t="s">
        <v>157</v>
      </c>
      <c r="I46" s="179" t="s">
        <v>18</v>
      </c>
      <c r="J46" s="402" t="s">
        <v>238</v>
      </c>
      <c r="K46" s="598" t="s">
        <v>155</v>
      </c>
      <c r="L46" s="179" t="s">
        <v>45</v>
      </c>
      <c r="M46" s="179"/>
      <c r="N46" s="461" t="s">
        <v>136</v>
      </c>
    </row>
    <row r="47" spans="1:14" ht="15.75" customHeight="1" x14ac:dyDescent="0.25">
      <c r="A47" s="170">
        <v>45271</v>
      </c>
      <c r="B47" s="171" t="s">
        <v>114</v>
      </c>
      <c r="C47" s="171" t="s">
        <v>115</v>
      </c>
      <c r="D47" s="172" t="s">
        <v>128</v>
      </c>
      <c r="E47" s="158">
        <v>9000</v>
      </c>
      <c r="F47" s="161"/>
      <c r="G47" s="161">
        <f t="shared" si="0"/>
        <v>38000</v>
      </c>
      <c r="H47" s="706" t="s">
        <v>157</v>
      </c>
      <c r="I47" s="179" t="s">
        <v>18</v>
      </c>
      <c r="J47" s="402" t="s">
        <v>238</v>
      </c>
      <c r="K47" s="598" t="s">
        <v>155</v>
      </c>
      <c r="L47" s="179" t="s">
        <v>45</v>
      </c>
      <c r="M47" s="179"/>
      <c r="N47" s="461" t="s">
        <v>239</v>
      </c>
    </row>
    <row r="48" spans="1:14" ht="15.75" customHeight="1" x14ac:dyDescent="0.25">
      <c r="A48" s="170">
        <v>45271</v>
      </c>
      <c r="B48" s="171" t="s">
        <v>114</v>
      </c>
      <c r="C48" s="171" t="s">
        <v>115</v>
      </c>
      <c r="D48" s="172" t="s">
        <v>128</v>
      </c>
      <c r="E48" s="158">
        <v>8000</v>
      </c>
      <c r="F48" s="161"/>
      <c r="G48" s="161">
        <f t="shared" si="0"/>
        <v>30000</v>
      </c>
      <c r="H48" s="706" t="s">
        <v>157</v>
      </c>
      <c r="I48" s="179" t="s">
        <v>18</v>
      </c>
      <c r="J48" s="402" t="s">
        <v>238</v>
      </c>
      <c r="K48" s="598" t="s">
        <v>155</v>
      </c>
      <c r="L48" s="179" t="s">
        <v>45</v>
      </c>
      <c r="M48" s="179"/>
      <c r="N48" s="461" t="s">
        <v>240</v>
      </c>
    </row>
    <row r="49" spans="1:14" ht="15.75" customHeight="1" x14ac:dyDescent="0.25">
      <c r="A49" s="170">
        <v>45271</v>
      </c>
      <c r="B49" s="171" t="s">
        <v>114</v>
      </c>
      <c r="C49" s="171" t="s">
        <v>115</v>
      </c>
      <c r="D49" s="172" t="s">
        <v>128</v>
      </c>
      <c r="E49" s="158">
        <v>10000</v>
      </c>
      <c r="F49" s="161"/>
      <c r="G49" s="161">
        <f t="shared" si="0"/>
        <v>20000</v>
      </c>
      <c r="H49" s="706" t="s">
        <v>157</v>
      </c>
      <c r="I49" s="179" t="s">
        <v>18</v>
      </c>
      <c r="J49" s="402" t="s">
        <v>238</v>
      </c>
      <c r="K49" s="598" t="s">
        <v>155</v>
      </c>
      <c r="L49" s="179" t="s">
        <v>45</v>
      </c>
      <c r="M49" s="179"/>
      <c r="N49" s="461" t="s">
        <v>241</v>
      </c>
    </row>
    <row r="50" spans="1:14" ht="15.75" customHeight="1" x14ac:dyDescent="0.25">
      <c r="A50" s="170">
        <v>45271</v>
      </c>
      <c r="B50" s="171" t="s">
        <v>114</v>
      </c>
      <c r="C50" s="171" t="s">
        <v>115</v>
      </c>
      <c r="D50" s="172" t="s">
        <v>128</v>
      </c>
      <c r="E50" s="158">
        <v>10000</v>
      </c>
      <c r="F50" s="161"/>
      <c r="G50" s="161">
        <f t="shared" si="0"/>
        <v>10000</v>
      </c>
      <c r="H50" s="706" t="s">
        <v>157</v>
      </c>
      <c r="I50" s="179" t="s">
        <v>18</v>
      </c>
      <c r="J50" s="402" t="s">
        <v>238</v>
      </c>
      <c r="K50" s="598" t="s">
        <v>155</v>
      </c>
      <c r="L50" s="179" t="s">
        <v>45</v>
      </c>
      <c r="M50" s="179"/>
      <c r="N50" s="461" t="s">
        <v>242</v>
      </c>
    </row>
    <row r="51" spans="1:14" ht="15.75" customHeight="1" x14ac:dyDescent="0.25">
      <c r="A51" s="170">
        <v>45271</v>
      </c>
      <c r="B51" s="171" t="s">
        <v>134</v>
      </c>
      <c r="C51" s="171" t="s">
        <v>134</v>
      </c>
      <c r="D51" s="172" t="s">
        <v>128</v>
      </c>
      <c r="E51" s="158">
        <v>4500</v>
      </c>
      <c r="F51" s="161"/>
      <c r="G51" s="161">
        <f t="shared" si="0"/>
        <v>5500</v>
      </c>
      <c r="H51" s="706" t="s">
        <v>157</v>
      </c>
      <c r="I51" s="179" t="s">
        <v>18</v>
      </c>
      <c r="J51" s="402" t="s">
        <v>238</v>
      </c>
      <c r="K51" s="598" t="s">
        <v>155</v>
      </c>
      <c r="L51" s="179" t="s">
        <v>45</v>
      </c>
      <c r="M51" s="179"/>
      <c r="N51" s="461"/>
    </row>
    <row r="52" spans="1:14" ht="15.75" customHeight="1" x14ac:dyDescent="0.25">
      <c r="A52" s="170">
        <v>45271</v>
      </c>
      <c r="B52" s="171" t="s">
        <v>134</v>
      </c>
      <c r="C52" s="171" t="s">
        <v>134</v>
      </c>
      <c r="D52" s="172" t="s">
        <v>128</v>
      </c>
      <c r="E52" s="152">
        <v>500</v>
      </c>
      <c r="F52" s="161"/>
      <c r="G52" s="161">
        <f t="shared" si="0"/>
        <v>5000</v>
      </c>
      <c r="H52" s="706" t="s">
        <v>157</v>
      </c>
      <c r="I52" s="179" t="s">
        <v>18</v>
      </c>
      <c r="J52" s="402" t="s">
        <v>238</v>
      </c>
      <c r="K52" s="183" t="s">
        <v>155</v>
      </c>
      <c r="L52" s="179" t="s">
        <v>45</v>
      </c>
      <c r="M52" s="179"/>
      <c r="N52" s="461"/>
    </row>
    <row r="53" spans="1:14" ht="15.75" customHeight="1" x14ac:dyDescent="0.25">
      <c r="A53" s="170">
        <v>45271</v>
      </c>
      <c r="B53" s="171" t="s">
        <v>134</v>
      </c>
      <c r="C53" s="171" t="s">
        <v>134</v>
      </c>
      <c r="D53" s="172" t="s">
        <v>128</v>
      </c>
      <c r="E53" s="158">
        <v>3000</v>
      </c>
      <c r="F53" s="161"/>
      <c r="G53" s="161">
        <f t="shared" si="0"/>
        <v>2000</v>
      </c>
      <c r="H53" s="706" t="s">
        <v>157</v>
      </c>
      <c r="I53" s="179" t="s">
        <v>18</v>
      </c>
      <c r="J53" s="402" t="s">
        <v>238</v>
      </c>
      <c r="K53" s="598" t="s">
        <v>155</v>
      </c>
      <c r="L53" s="179" t="s">
        <v>45</v>
      </c>
      <c r="M53" s="179"/>
      <c r="N53" s="461"/>
    </row>
    <row r="54" spans="1:14" ht="15.75" customHeight="1" x14ac:dyDescent="0.25">
      <c r="A54" s="170">
        <v>45271</v>
      </c>
      <c r="B54" s="171" t="s">
        <v>134</v>
      </c>
      <c r="C54" s="171" t="s">
        <v>134</v>
      </c>
      <c r="D54" s="172" t="s">
        <v>128</v>
      </c>
      <c r="E54" s="158">
        <v>2000</v>
      </c>
      <c r="F54" s="161"/>
      <c r="G54" s="161">
        <f t="shared" si="0"/>
        <v>0</v>
      </c>
      <c r="H54" s="706" t="s">
        <v>157</v>
      </c>
      <c r="I54" s="179" t="s">
        <v>18</v>
      </c>
      <c r="J54" s="402" t="s">
        <v>238</v>
      </c>
      <c r="K54" s="598" t="s">
        <v>155</v>
      </c>
      <c r="L54" s="179" t="s">
        <v>45</v>
      </c>
      <c r="M54" s="179"/>
      <c r="N54" s="461"/>
    </row>
    <row r="55" spans="1:14" ht="15.75" customHeight="1" x14ac:dyDescent="0.25">
      <c r="A55" s="467">
        <v>45272</v>
      </c>
      <c r="B55" s="468" t="s">
        <v>112</v>
      </c>
      <c r="C55" s="468" t="s">
        <v>49</v>
      </c>
      <c r="D55" s="469" t="s">
        <v>128</v>
      </c>
      <c r="E55" s="470"/>
      <c r="F55" s="590">
        <v>57000</v>
      </c>
      <c r="G55" s="590">
        <f t="shared" si="0"/>
        <v>57000</v>
      </c>
      <c r="H55" s="472" t="s">
        <v>157</v>
      </c>
      <c r="I55" s="591" t="s">
        <v>18</v>
      </c>
      <c r="J55" s="589" t="s">
        <v>253</v>
      </c>
      <c r="K55" s="592" t="s">
        <v>155</v>
      </c>
      <c r="L55" s="591" t="s">
        <v>45</v>
      </c>
      <c r="M55" s="591"/>
      <c r="N55" s="594"/>
    </row>
    <row r="56" spans="1:14" ht="15.75" customHeight="1" x14ac:dyDescent="0.25">
      <c r="A56" s="170">
        <v>45272</v>
      </c>
      <c r="B56" s="171" t="s">
        <v>114</v>
      </c>
      <c r="C56" s="171" t="s">
        <v>115</v>
      </c>
      <c r="D56" s="172" t="s">
        <v>128</v>
      </c>
      <c r="E56" s="158">
        <v>12000</v>
      </c>
      <c r="F56" s="161"/>
      <c r="G56" s="161">
        <f t="shared" si="0"/>
        <v>45000</v>
      </c>
      <c r="H56" s="706" t="s">
        <v>157</v>
      </c>
      <c r="I56" s="179" t="s">
        <v>18</v>
      </c>
      <c r="J56" s="402" t="s">
        <v>253</v>
      </c>
      <c r="K56" s="598" t="s">
        <v>155</v>
      </c>
      <c r="L56" s="179" t="s">
        <v>45</v>
      </c>
      <c r="M56" s="179"/>
      <c r="N56" s="461" t="s">
        <v>136</v>
      </c>
    </row>
    <row r="57" spans="1:14" ht="15.75" customHeight="1" x14ac:dyDescent="0.25">
      <c r="A57" s="170">
        <v>45272</v>
      </c>
      <c r="B57" s="171" t="s">
        <v>114</v>
      </c>
      <c r="C57" s="171" t="s">
        <v>115</v>
      </c>
      <c r="D57" s="172" t="s">
        <v>128</v>
      </c>
      <c r="E57" s="158">
        <v>8000</v>
      </c>
      <c r="F57" s="161"/>
      <c r="G57" s="161">
        <f t="shared" si="0"/>
        <v>37000</v>
      </c>
      <c r="H57" s="706" t="s">
        <v>157</v>
      </c>
      <c r="I57" s="179" t="s">
        <v>18</v>
      </c>
      <c r="J57" s="402" t="s">
        <v>253</v>
      </c>
      <c r="K57" s="598" t="s">
        <v>155</v>
      </c>
      <c r="L57" s="179" t="s">
        <v>45</v>
      </c>
      <c r="M57" s="179"/>
      <c r="N57" s="461" t="s">
        <v>254</v>
      </c>
    </row>
    <row r="58" spans="1:14" x14ac:dyDescent="0.25">
      <c r="A58" s="170">
        <v>45272</v>
      </c>
      <c r="B58" s="171" t="s">
        <v>114</v>
      </c>
      <c r="C58" s="171" t="s">
        <v>115</v>
      </c>
      <c r="D58" s="172" t="s">
        <v>128</v>
      </c>
      <c r="E58" s="161">
        <v>8000</v>
      </c>
      <c r="F58" s="161"/>
      <c r="G58" s="161">
        <f t="shared" si="0"/>
        <v>29000</v>
      </c>
      <c r="H58" s="706" t="s">
        <v>157</v>
      </c>
      <c r="I58" s="179" t="s">
        <v>18</v>
      </c>
      <c r="J58" s="402" t="s">
        <v>253</v>
      </c>
      <c r="K58" s="598" t="s">
        <v>155</v>
      </c>
      <c r="L58" s="179" t="s">
        <v>45</v>
      </c>
      <c r="M58" s="179"/>
      <c r="N58" s="461" t="s">
        <v>255</v>
      </c>
    </row>
    <row r="59" spans="1:14" x14ac:dyDescent="0.25">
      <c r="A59" s="170">
        <v>45272</v>
      </c>
      <c r="B59" s="171" t="s">
        <v>114</v>
      </c>
      <c r="C59" s="171" t="s">
        <v>115</v>
      </c>
      <c r="D59" s="172" t="s">
        <v>128</v>
      </c>
      <c r="E59" s="161">
        <v>9000</v>
      </c>
      <c r="F59" s="161"/>
      <c r="G59" s="161">
        <f t="shared" si="0"/>
        <v>20000</v>
      </c>
      <c r="H59" s="706" t="s">
        <v>157</v>
      </c>
      <c r="I59" s="179" t="s">
        <v>18</v>
      </c>
      <c r="J59" s="402" t="s">
        <v>253</v>
      </c>
      <c r="K59" s="598" t="s">
        <v>155</v>
      </c>
      <c r="L59" s="179" t="s">
        <v>45</v>
      </c>
      <c r="M59" s="179"/>
      <c r="N59" s="461" t="s">
        <v>256</v>
      </c>
    </row>
    <row r="60" spans="1:14" x14ac:dyDescent="0.25">
      <c r="A60" s="170">
        <v>45272</v>
      </c>
      <c r="B60" s="171" t="s">
        <v>114</v>
      </c>
      <c r="C60" s="171" t="s">
        <v>115</v>
      </c>
      <c r="D60" s="172" t="s">
        <v>128</v>
      </c>
      <c r="E60" s="161">
        <v>9000</v>
      </c>
      <c r="F60" s="161"/>
      <c r="G60" s="161">
        <f t="shared" si="0"/>
        <v>11000</v>
      </c>
      <c r="H60" s="706" t="s">
        <v>157</v>
      </c>
      <c r="I60" s="179" t="s">
        <v>18</v>
      </c>
      <c r="J60" s="402" t="s">
        <v>253</v>
      </c>
      <c r="K60" s="598" t="s">
        <v>155</v>
      </c>
      <c r="L60" s="179" t="s">
        <v>45</v>
      </c>
      <c r="M60" s="179"/>
      <c r="N60" s="461" t="s">
        <v>175</v>
      </c>
    </row>
    <row r="61" spans="1:14" x14ac:dyDescent="0.25">
      <c r="A61" s="170">
        <v>45272</v>
      </c>
      <c r="B61" s="171" t="s">
        <v>134</v>
      </c>
      <c r="C61" s="171" t="s">
        <v>134</v>
      </c>
      <c r="D61" s="172" t="s">
        <v>128</v>
      </c>
      <c r="E61" s="161">
        <v>6000</v>
      </c>
      <c r="F61" s="161"/>
      <c r="G61" s="161">
        <f t="shared" si="0"/>
        <v>5000</v>
      </c>
      <c r="H61" s="706" t="s">
        <v>157</v>
      </c>
      <c r="I61" s="179" t="s">
        <v>18</v>
      </c>
      <c r="J61" s="402" t="s">
        <v>253</v>
      </c>
      <c r="K61" s="598" t="s">
        <v>155</v>
      </c>
      <c r="L61" s="179" t="s">
        <v>45</v>
      </c>
      <c r="M61" s="179"/>
      <c r="N61" s="461"/>
    </row>
    <row r="62" spans="1:14" x14ac:dyDescent="0.25">
      <c r="A62" s="170">
        <v>45272</v>
      </c>
      <c r="B62" s="171" t="s">
        <v>134</v>
      </c>
      <c r="C62" s="171" t="s">
        <v>134</v>
      </c>
      <c r="D62" s="172" t="s">
        <v>128</v>
      </c>
      <c r="E62" s="161">
        <v>2000</v>
      </c>
      <c r="F62" s="161"/>
      <c r="G62" s="161">
        <f t="shared" si="0"/>
        <v>3000</v>
      </c>
      <c r="H62" s="706" t="s">
        <v>157</v>
      </c>
      <c r="I62" s="179" t="s">
        <v>18</v>
      </c>
      <c r="J62" s="402" t="s">
        <v>253</v>
      </c>
      <c r="K62" s="183" t="s">
        <v>155</v>
      </c>
      <c r="L62" s="179" t="s">
        <v>45</v>
      </c>
      <c r="M62" s="179"/>
      <c r="N62" s="461"/>
    </row>
    <row r="63" spans="1:14" x14ac:dyDescent="0.25">
      <c r="A63" s="170">
        <v>45272</v>
      </c>
      <c r="B63" s="171" t="s">
        <v>134</v>
      </c>
      <c r="C63" s="171" t="s">
        <v>134</v>
      </c>
      <c r="D63" s="172" t="s">
        <v>128</v>
      </c>
      <c r="E63" s="161">
        <v>2000</v>
      </c>
      <c r="F63" s="161"/>
      <c r="G63" s="161">
        <f t="shared" si="0"/>
        <v>1000</v>
      </c>
      <c r="H63" s="706" t="s">
        <v>157</v>
      </c>
      <c r="I63" s="179" t="s">
        <v>18</v>
      </c>
      <c r="J63" s="402" t="s">
        <v>253</v>
      </c>
      <c r="K63" s="598" t="s">
        <v>155</v>
      </c>
      <c r="L63" s="179" t="s">
        <v>45</v>
      </c>
      <c r="M63" s="179"/>
      <c r="N63" s="461"/>
    </row>
    <row r="64" spans="1:14" x14ac:dyDescent="0.25">
      <c r="A64" s="170">
        <v>45273</v>
      </c>
      <c r="B64" s="171" t="s">
        <v>122</v>
      </c>
      <c r="C64" s="171" t="s">
        <v>49</v>
      </c>
      <c r="D64" s="172" t="s">
        <v>128</v>
      </c>
      <c r="E64" s="161"/>
      <c r="F64" s="161">
        <v>-1000</v>
      </c>
      <c r="G64" s="161">
        <f t="shared" si="0"/>
        <v>0</v>
      </c>
      <c r="H64" s="706" t="s">
        <v>157</v>
      </c>
      <c r="I64" s="179" t="s">
        <v>18</v>
      </c>
      <c r="J64" s="402" t="s">
        <v>253</v>
      </c>
      <c r="K64" s="598" t="s">
        <v>155</v>
      </c>
      <c r="L64" s="179" t="s">
        <v>45</v>
      </c>
      <c r="M64" s="179"/>
      <c r="N64" s="461"/>
    </row>
    <row r="65" spans="1:14" x14ac:dyDescent="0.25">
      <c r="A65" s="467">
        <v>45273</v>
      </c>
      <c r="B65" s="468" t="s">
        <v>112</v>
      </c>
      <c r="C65" s="468" t="s">
        <v>49</v>
      </c>
      <c r="D65" s="469" t="s">
        <v>128</v>
      </c>
      <c r="E65" s="590"/>
      <c r="F65" s="590">
        <v>57000</v>
      </c>
      <c r="G65" s="590">
        <f t="shared" si="0"/>
        <v>57000</v>
      </c>
      <c r="H65" s="472" t="s">
        <v>157</v>
      </c>
      <c r="I65" s="591" t="s">
        <v>18</v>
      </c>
      <c r="J65" s="589" t="s">
        <v>270</v>
      </c>
      <c r="K65" s="592" t="s">
        <v>155</v>
      </c>
      <c r="L65" s="591" t="s">
        <v>45</v>
      </c>
      <c r="M65" s="591"/>
      <c r="N65" s="594"/>
    </row>
    <row r="66" spans="1:14" x14ac:dyDescent="0.25">
      <c r="A66" s="170">
        <v>45273</v>
      </c>
      <c r="B66" s="171" t="s">
        <v>114</v>
      </c>
      <c r="C66" s="171" t="s">
        <v>115</v>
      </c>
      <c r="D66" s="172" t="s">
        <v>128</v>
      </c>
      <c r="E66" s="161">
        <v>11000</v>
      </c>
      <c r="F66" s="161"/>
      <c r="G66" s="161">
        <f t="shared" si="0"/>
        <v>46000</v>
      </c>
      <c r="H66" s="706" t="s">
        <v>157</v>
      </c>
      <c r="I66" s="179" t="s">
        <v>18</v>
      </c>
      <c r="J66" s="402" t="s">
        <v>270</v>
      </c>
      <c r="K66" s="598" t="s">
        <v>155</v>
      </c>
      <c r="L66" s="179" t="s">
        <v>45</v>
      </c>
      <c r="M66" s="179"/>
      <c r="N66" s="461" t="s">
        <v>136</v>
      </c>
    </row>
    <row r="67" spans="1:14" x14ac:dyDescent="0.25">
      <c r="A67" s="170">
        <v>45273</v>
      </c>
      <c r="B67" s="171" t="s">
        <v>114</v>
      </c>
      <c r="C67" s="171" t="s">
        <v>115</v>
      </c>
      <c r="D67" s="172" t="s">
        <v>128</v>
      </c>
      <c r="E67" s="161">
        <v>9000</v>
      </c>
      <c r="F67" s="161"/>
      <c r="G67" s="161">
        <f t="shared" si="0"/>
        <v>37000</v>
      </c>
      <c r="H67" s="706" t="s">
        <v>157</v>
      </c>
      <c r="I67" s="179" t="s">
        <v>18</v>
      </c>
      <c r="J67" s="402" t="s">
        <v>270</v>
      </c>
      <c r="K67" s="598" t="s">
        <v>155</v>
      </c>
      <c r="L67" s="179" t="s">
        <v>45</v>
      </c>
      <c r="M67" s="179"/>
      <c r="N67" s="461" t="s">
        <v>271</v>
      </c>
    </row>
    <row r="68" spans="1:14" x14ac:dyDescent="0.25">
      <c r="A68" s="170">
        <v>45273</v>
      </c>
      <c r="B68" s="171" t="s">
        <v>114</v>
      </c>
      <c r="C68" s="171" t="s">
        <v>115</v>
      </c>
      <c r="D68" s="172" t="s">
        <v>128</v>
      </c>
      <c r="E68" s="161">
        <v>8000</v>
      </c>
      <c r="F68" s="161"/>
      <c r="G68" s="161">
        <f t="shared" si="0"/>
        <v>29000</v>
      </c>
      <c r="H68" s="706" t="s">
        <v>157</v>
      </c>
      <c r="I68" s="179" t="s">
        <v>18</v>
      </c>
      <c r="J68" s="402" t="s">
        <v>270</v>
      </c>
      <c r="K68" s="598" t="s">
        <v>155</v>
      </c>
      <c r="L68" s="179" t="s">
        <v>45</v>
      </c>
      <c r="M68" s="179"/>
      <c r="N68" s="461" t="s">
        <v>272</v>
      </c>
    </row>
    <row r="69" spans="1:14" x14ac:dyDescent="0.25">
      <c r="A69" s="170">
        <v>45273</v>
      </c>
      <c r="B69" s="171" t="s">
        <v>114</v>
      </c>
      <c r="C69" s="171" t="s">
        <v>115</v>
      </c>
      <c r="D69" s="172" t="s">
        <v>128</v>
      </c>
      <c r="E69" s="161">
        <v>10000</v>
      </c>
      <c r="F69" s="161"/>
      <c r="G69" s="161">
        <f t="shared" si="0"/>
        <v>19000</v>
      </c>
      <c r="H69" s="706" t="s">
        <v>157</v>
      </c>
      <c r="I69" s="179" t="s">
        <v>18</v>
      </c>
      <c r="J69" s="402" t="s">
        <v>270</v>
      </c>
      <c r="K69" s="598" t="s">
        <v>155</v>
      </c>
      <c r="L69" s="179" t="s">
        <v>45</v>
      </c>
      <c r="M69" s="179"/>
      <c r="N69" s="461" t="s">
        <v>273</v>
      </c>
    </row>
    <row r="70" spans="1:14" ht="17.25" customHeight="1" x14ac:dyDescent="0.25">
      <c r="A70" s="170">
        <v>45273</v>
      </c>
      <c r="B70" s="171" t="s">
        <v>114</v>
      </c>
      <c r="C70" s="171" t="s">
        <v>115</v>
      </c>
      <c r="D70" s="172" t="s">
        <v>128</v>
      </c>
      <c r="E70" s="161">
        <v>8000</v>
      </c>
      <c r="F70" s="161"/>
      <c r="G70" s="161">
        <f t="shared" ref="G70:G130" si="2">G69-E70+F70</f>
        <v>11000</v>
      </c>
      <c r="H70" s="706" t="s">
        <v>157</v>
      </c>
      <c r="I70" s="179" t="s">
        <v>18</v>
      </c>
      <c r="J70" s="402" t="s">
        <v>270</v>
      </c>
      <c r="K70" s="598" t="s">
        <v>155</v>
      </c>
      <c r="L70" s="179" t="s">
        <v>45</v>
      </c>
      <c r="M70" s="179"/>
      <c r="N70" s="461" t="s">
        <v>274</v>
      </c>
    </row>
    <row r="71" spans="1:14" x14ac:dyDescent="0.25">
      <c r="A71" s="170">
        <v>45273</v>
      </c>
      <c r="B71" s="171" t="s">
        <v>134</v>
      </c>
      <c r="C71" s="171" t="s">
        <v>134</v>
      </c>
      <c r="D71" s="172" t="s">
        <v>128</v>
      </c>
      <c r="E71" s="161">
        <v>5000</v>
      </c>
      <c r="F71" s="161"/>
      <c r="G71" s="161">
        <f t="shared" si="2"/>
        <v>6000</v>
      </c>
      <c r="H71" s="706" t="s">
        <v>157</v>
      </c>
      <c r="I71" s="179" t="s">
        <v>18</v>
      </c>
      <c r="J71" s="402" t="s">
        <v>270</v>
      </c>
      <c r="K71" s="598" t="s">
        <v>155</v>
      </c>
      <c r="L71" s="179" t="s">
        <v>45</v>
      </c>
      <c r="M71" s="179"/>
      <c r="N71" s="461"/>
    </row>
    <row r="72" spans="1:14" x14ac:dyDescent="0.25">
      <c r="A72" s="170">
        <v>45273</v>
      </c>
      <c r="B72" s="171" t="s">
        <v>134</v>
      </c>
      <c r="C72" s="171" t="s">
        <v>134</v>
      </c>
      <c r="D72" s="172" t="s">
        <v>128</v>
      </c>
      <c r="E72" s="161">
        <v>2000</v>
      </c>
      <c r="F72" s="161"/>
      <c r="G72" s="161">
        <f t="shared" si="2"/>
        <v>4000</v>
      </c>
      <c r="H72" s="706" t="s">
        <v>157</v>
      </c>
      <c r="I72" s="179" t="s">
        <v>18</v>
      </c>
      <c r="J72" s="402" t="s">
        <v>270</v>
      </c>
      <c r="K72" s="183" t="s">
        <v>155</v>
      </c>
      <c r="L72" s="179" t="s">
        <v>45</v>
      </c>
      <c r="M72" s="179"/>
      <c r="N72" s="461"/>
    </row>
    <row r="73" spans="1:14" x14ac:dyDescent="0.25">
      <c r="A73" s="170">
        <v>45273</v>
      </c>
      <c r="B73" s="171" t="s">
        <v>134</v>
      </c>
      <c r="C73" s="171" t="s">
        <v>134</v>
      </c>
      <c r="D73" s="172" t="s">
        <v>128</v>
      </c>
      <c r="E73" s="161">
        <v>1000</v>
      </c>
      <c r="F73" s="161"/>
      <c r="G73" s="161">
        <f t="shared" si="2"/>
        <v>3000</v>
      </c>
      <c r="H73" s="706" t="s">
        <v>157</v>
      </c>
      <c r="I73" s="179" t="s">
        <v>18</v>
      </c>
      <c r="J73" s="402" t="s">
        <v>270</v>
      </c>
      <c r="K73" s="598" t="s">
        <v>155</v>
      </c>
      <c r="L73" s="179" t="s">
        <v>45</v>
      </c>
      <c r="M73" s="179"/>
      <c r="N73" s="461"/>
    </row>
    <row r="74" spans="1:14" x14ac:dyDescent="0.25">
      <c r="A74" s="170">
        <v>45273</v>
      </c>
      <c r="B74" s="171" t="s">
        <v>134</v>
      </c>
      <c r="C74" s="171" t="s">
        <v>134</v>
      </c>
      <c r="D74" s="172" t="s">
        <v>128</v>
      </c>
      <c r="E74" s="161">
        <v>2000</v>
      </c>
      <c r="F74" s="161"/>
      <c r="G74" s="161">
        <f t="shared" si="2"/>
        <v>1000</v>
      </c>
      <c r="H74" s="706" t="s">
        <v>157</v>
      </c>
      <c r="I74" s="179" t="s">
        <v>18</v>
      </c>
      <c r="J74" s="402" t="s">
        <v>270</v>
      </c>
      <c r="K74" s="598" t="s">
        <v>155</v>
      </c>
      <c r="L74" s="179" t="s">
        <v>45</v>
      </c>
      <c r="M74" s="179"/>
      <c r="N74" s="461"/>
    </row>
    <row r="75" spans="1:14" x14ac:dyDescent="0.25">
      <c r="A75" s="170">
        <v>45274</v>
      </c>
      <c r="B75" s="171" t="s">
        <v>122</v>
      </c>
      <c r="C75" s="171" t="s">
        <v>49</v>
      </c>
      <c r="D75" s="172" t="s">
        <v>128</v>
      </c>
      <c r="E75" s="161"/>
      <c r="F75" s="161">
        <v>-1000</v>
      </c>
      <c r="G75" s="161">
        <f t="shared" si="2"/>
        <v>0</v>
      </c>
      <c r="H75" s="706" t="s">
        <v>157</v>
      </c>
      <c r="I75" s="179" t="s">
        <v>18</v>
      </c>
      <c r="J75" s="402" t="s">
        <v>270</v>
      </c>
      <c r="K75" s="598" t="s">
        <v>155</v>
      </c>
      <c r="L75" s="179" t="s">
        <v>45</v>
      </c>
      <c r="M75" s="179"/>
      <c r="N75" s="461"/>
    </row>
    <row r="76" spans="1:14" x14ac:dyDescent="0.25">
      <c r="A76" s="467">
        <v>45274</v>
      </c>
      <c r="B76" s="468" t="s">
        <v>112</v>
      </c>
      <c r="C76" s="468" t="s">
        <v>49</v>
      </c>
      <c r="D76" s="469" t="s">
        <v>128</v>
      </c>
      <c r="E76" s="590"/>
      <c r="F76" s="590">
        <v>58000</v>
      </c>
      <c r="G76" s="590">
        <f t="shared" si="2"/>
        <v>58000</v>
      </c>
      <c r="H76" s="472" t="s">
        <v>157</v>
      </c>
      <c r="I76" s="591" t="s">
        <v>18</v>
      </c>
      <c r="J76" s="589" t="s">
        <v>279</v>
      </c>
      <c r="K76" s="592" t="s">
        <v>155</v>
      </c>
      <c r="L76" s="591" t="s">
        <v>45</v>
      </c>
      <c r="M76" s="591"/>
      <c r="N76" s="594"/>
    </row>
    <row r="77" spans="1:14" x14ac:dyDescent="0.25">
      <c r="A77" s="170">
        <v>45274</v>
      </c>
      <c r="B77" s="171" t="s">
        <v>114</v>
      </c>
      <c r="C77" s="171" t="s">
        <v>115</v>
      </c>
      <c r="D77" s="172" t="s">
        <v>128</v>
      </c>
      <c r="E77" s="161">
        <v>10000</v>
      </c>
      <c r="F77" s="161"/>
      <c r="G77" s="161">
        <f t="shared" si="2"/>
        <v>48000</v>
      </c>
      <c r="H77" s="706" t="s">
        <v>157</v>
      </c>
      <c r="I77" s="179" t="s">
        <v>18</v>
      </c>
      <c r="J77" s="402" t="s">
        <v>279</v>
      </c>
      <c r="K77" s="598" t="s">
        <v>155</v>
      </c>
      <c r="L77" s="179" t="s">
        <v>45</v>
      </c>
      <c r="M77" s="179"/>
      <c r="N77" s="461" t="s">
        <v>136</v>
      </c>
    </row>
    <row r="78" spans="1:14" x14ac:dyDescent="0.25">
      <c r="A78" s="170">
        <v>45274</v>
      </c>
      <c r="B78" s="171" t="s">
        <v>114</v>
      </c>
      <c r="C78" s="171" t="s">
        <v>115</v>
      </c>
      <c r="D78" s="172" t="s">
        <v>128</v>
      </c>
      <c r="E78" s="161">
        <v>8000</v>
      </c>
      <c r="F78" s="161"/>
      <c r="G78" s="161">
        <f t="shared" si="2"/>
        <v>40000</v>
      </c>
      <c r="H78" s="706" t="s">
        <v>157</v>
      </c>
      <c r="I78" s="179" t="s">
        <v>18</v>
      </c>
      <c r="J78" s="402" t="s">
        <v>279</v>
      </c>
      <c r="K78" s="598" t="s">
        <v>155</v>
      </c>
      <c r="L78" s="179" t="s">
        <v>45</v>
      </c>
      <c r="M78" s="179"/>
      <c r="N78" s="461" t="s">
        <v>280</v>
      </c>
    </row>
    <row r="79" spans="1:14" x14ac:dyDescent="0.25">
      <c r="A79" s="170">
        <v>45274</v>
      </c>
      <c r="B79" s="171" t="s">
        <v>114</v>
      </c>
      <c r="C79" s="171" t="s">
        <v>115</v>
      </c>
      <c r="D79" s="172" t="s">
        <v>128</v>
      </c>
      <c r="E79" s="161">
        <v>9000</v>
      </c>
      <c r="F79" s="161"/>
      <c r="G79" s="161">
        <f t="shared" si="2"/>
        <v>31000</v>
      </c>
      <c r="H79" s="706" t="s">
        <v>157</v>
      </c>
      <c r="I79" s="179" t="s">
        <v>18</v>
      </c>
      <c r="J79" s="402" t="s">
        <v>279</v>
      </c>
      <c r="K79" s="598" t="s">
        <v>155</v>
      </c>
      <c r="L79" s="179" t="s">
        <v>45</v>
      </c>
      <c r="M79" s="179"/>
      <c r="N79" s="461" t="s">
        <v>281</v>
      </c>
    </row>
    <row r="80" spans="1:14" x14ac:dyDescent="0.25">
      <c r="A80" s="170">
        <v>45274</v>
      </c>
      <c r="B80" s="171" t="s">
        <v>114</v>
      </c>
      <c r="C80" s="171" t="s">
        <v>115</v>
      </c>
      <c r="D80" s="172" t="s">
        <v>128</v>
      </c>
      <c r="E80" s="161">
        <v>9000</v>
      </c>
      <c r="F80" s="161"/>
      <c r="G80" s="161">
        <f t="shared" si="2"/>
        <v>22000</v>
      </c>
      <c r="H80" s="706" t="s">
        <v>157</v>
      </c>
      <c r="I80" s="179" t="s">
        <v>18</v>
      </c>
      <c r="J80" s="402" t="s">
        <v>279</v>
      </c>
      <c r="K80" s="598" t="s">
        <v>155</v>
      </c>
      <c r="L80" s="179" t="s">
        <v>45</v>
      </c>
      <c r="M80" s="179"/>
      <c r="N80" s="461" t="s">
        <v>282</v>
      </c>
    </row>
    <row r="81" spans="1:14" x14ac:dyDescent="0.25">
      <c r="A81" s="170">
        <v>45274</v>
      </c>
      <c r="B81" s="171" t="s">
        <v>114</v>
      </c>
      <c r="C81" s="171" t="s">
        <v>115</v>
      </c>
      <c r="D81" s="172" t="s">
        <v>128</v>
      </c>
      <c r="E81" s="161">
        <v>11000</v>
      </c>
      <c r="F81" s="161"/>
      <c r="G81" s="161">
        <f t="shared" si="2"/>
        <v>11000</v>
      </c>
      <c r="H81" s="706" t="s">
        <v>157</v>
      </c>
      <c r="I81" s="179" t="s">
        <v>18</v>
      </c>
      <c r="J81" s="402" t="s">
        <v>279</v>
      </c>
      <c r="K81" s="183" t="s">
        <v>155</v>
      </c>
      <c r="L81" s="179" t="s">
        <v>45</v>
      </c>
      <c r="M81" s="179"/>
      <c r="N81" s="461" t="s">
        <v>181</v>
      </c>
    </row>
    <row r="82" spans="1:14" x14ac:dyDescent="0.25">
      <c r="A82" s="170">
        <v>45274</v>
      </c>
      <c r="B82" s="171" t="s">
        <v>134</v>
      </c>
      <c r="C82" s="171" t="s">
        <v>134</v>
      </c>
      <c r="D82" s="172" t="s">
        <v>128</v>
      </c>
      <c r="E82" s="161">
        <v>6000</v>
      </c>
      <c r="F82" s="161"/>
      <c r="G82" s="161">
        <f t="shared" si="2"/>
        <v>5000</v>
      </c>
      <c r="H82" s="706" t="s">
        <v>157</v>
      </c>
      <c r="I82" s="179" t="s">
        <v>18</v>
      </c>
      <c r="J82" s="402" t="s">
        <v>279</v>
      </c>
      <c r="K82" s="598" t="s">
        <v>155</v>
      </c>
      <c r="L82" s="179" t="s">
        <v>45</v>
      </c>
      <c r="M82" s="179"/>
      <c r="N82" s="461"/>
    </row>
    <row r="83" spans="1:14" x14ac:dyDescent="0.25">
      <c r="A83" s="170">
        <v>45274</v>
      </c>
      <c r="B83" s="171" t="s">
        <v>134</v>
      </c>
      <c r="C83" s="171" t="s">
        <v>134</v>
      </c>
      <c r="D83" s="172" t="s">
        <v>128</v>
      </c>
      <c r="E83" s="161">
        <v>2000</v>
      </c>
      <c r="F83" s="161"/>
      <c r="G83" s="161">
        <f t="shared" si="2"/>
        <v>3000</v>
      </c>
      <c r="H83" s="706" t="s">
        <v>157</v>
      </c>
      <c r="I83" s="179" t="s">
        <v>18</v>
      </c>
      <c r="J83" s="402" t="s">
        <v>279</v>
      </c>
      <c r="K83" s="598" t="s">
        <v>155</v>
      </c>
      <c r="L83" s="179" t="s">
        <v>45</v>
      </c>
      <c r="M83" s="179"/>
      <c r="N83" s="461"/>
    </row>
    <row r="84" spans="1:14" x14ac:dyDescent="0.25">
      <c r="A84" s="170">
        <v>45274</v>
      </c>
      <c r="B84" s="171" t="s">
        <v>134</v>
      </c>
      <c r="C84" s="171" t="s">
        <v>134</v>
      </c>
      <c r="D84" s="172" t="s">
        <v>128</v>
      </c>
      <c r="E84" s="161">
        <v>2000</v>
      </c>
      <c r="F84" s="161"/>
      <c r="G84" s="161">
        <f t="shared" si="2"/>
        <v>1000</v>
      </c>
      <c r="H84" s="706" t="s">
        <v>157</v>
      </c>
      <c r="I84" s="179" t="s">
        <v>18</v>
      </c>
      <c r="J84" s="402" t="s">
        <v>279</v>
      </c>
      <c r="K84" s="598" t="s">
        <v>155</v>
      </c>
      <c r="L84" s="179" t="s">
        <v>45</v>
      </c>
      <c r="M84" s="179"/>
      <c r="N84" s="461"/>
    </row>
    <row r="85" spans="1:14" x14ac:dyDescent="0.25">
      <c r="A85" s="170">
        <v>45275</v>
      </c>
      <c r="B85" s="171" t="s">
        <v>122</v>
      </c>
      <c r="C85" s="171" t="s">
        <v>49</v>
      </c>
      <c r="D85" s="172" t="s">
        <v>128</v>
      </c>
      <c r="E85" s="161"/>
      <c r="F85" s="161">
        <v>-1000</v>
      </c>
      <c r="G85" s="161">
        <f t="shared" si="2"/>
        <v>0</v>
      </c>
      <c r="H85" s="706" t="s">
        <v>157</v>
      </c>
      <c r="I85" s="179" t="s">
        <v>18</v>
      </c>
      <c r="J85" s="402" t="s">
        <v>279</v>
      </c>
      <c r="K85" s="598" t="s">
        <v>155</v>
      </c>
      <c r="L85" s="179" t="s">
        <v>45</v>
      </c>
      <c r="M85" s="179"/>
      <c r="N85" s="461"/>
    </row>
    <row r="86" spans="1:14" x14ac:dyDescent="0.25">
      <c r="A86" s="467">
        <v>45275</v>
      </c>
      <c r="B86" s="468" t="s">
        <v>112</v>
      </c>
      <c r="C86" s="468" t="s">
        <v>49</v>
      </c>
      <c r="D86" s="469" t="s">
        <v>128</v>
      </c>
      <c r="E86" s="590"/>
      <c r="F86" s="590">
        <v>50000</v>
      </c>
      <c r="G86" s="590">
        <f t="shared" si="2"/>
        <v>50000</v>
      </c>
      <c r="H86" s="472" t="s">
        <v>157</v>
      </c>
      <c r="I86" s="591" t="s">
        <v>18</v>
      </c>
      <c r="J86" s="589" t="s">
        <v>302</v>
      </c>
      <c r="K86" s="592" t="s">
        <v>155</v>
      </c>
      <c r="L86" s="591" t="s">
        <v>45</v>
      </c>
      <c r="M86" s="591"/>
      <c r="N86" s="594"/>
    </row>
    <row r="87" spans="1:14" x14ac:dyDescent="0.25">
      <c r="A87" s="170">
        <v>45275</v>
      </c>
      <c r="B87" s="171" t="s">
        <v>114</v>
      </c>
      <c r="C87" s="171" t="s">
        <v>115</v>
      </c>
      <c r="D87" s="172" t="s">
        <v>128</v>
      </c>
      <c r="E87" s="161">
        <v>11000</v>
      </c>
      <c r="F87" s="161"/>
      <c r="G87" s="161">
        <f t="shared" si="2"/>
        <v>39000</v>
      </c>
      <c r="H87" s="706" t="s">
        <v>157</v>
      </c>
      <c r="I87" s="179" t="s">
        <v>18</v>
      </c>
      <c r="J87" s="402" t="s">
        <v>302</v>
      </c>
      <c r="K87" s="598" t="s">
        <v>155</v>
      </c>
      <c r="L87" s="179" t="s">
        <v>45</v>
      </c>
      <c r="M87" s="179"/>
      <c r="N87" s="461" t="s">
        <v>136</v>
      </c>
    </row>
    <row r="88" spans="1:14" x14ac:dyDescent="0.25">
      <c r="A88" s="170">
        <v>45275</v>
      </c>
      <c r="B88" s="171" t="s">
        <v>114</v>
      </c>
      <c r="C88" s="171" t="s">
        <v>115</v>
      </c>
      <c r="D88" s="172" t="s">
        <v>128</v>
      </c>
      <c r="E88" s="161">
        <v>14000</v>
      </c>
      <c r="F88" s="161"/>
      <c r="G88" s="161">
        <f t="shared" si="2"/>
        <v>25000</v>
      </c>
      <c r="H88" s="706" t="s">
        <v>157</v>
      </c>
      <c r="I88" s="179" t="s">
        <v>18</v>
      </c>
      <c r="J88" s="402" t="s">
        <v>302</v>
      </c>
      <c r="K88" s="598" t="s">
        <v>155</v>
      </c>
      <c r="L88" s="179" t="s">
        <v>45</v>
      </c>
      <c r="M88" s="179"/>
      <c r="N88" s="461" t="s">
        <v>303</v>
      </c>
    </row>
    <row r="89" spans="1:14" x14ac:dyDescent="0.25">
      <c r="A89" s="170">
        <v>45275</v>
      </c>
      <c r="B89" s="171" t="s">
        <v>114</v>
      </c>
      <c r="C89" s="171" t="s">
        <v>115</v>
      </c>
      <c r="D89" s="172" t="s">
        <v>128</v>
      </c>
      <c r="E89" s="161">
        <v>15000</v>
      </c>
      <c r="F89" s="161"/>
      <c r="G89" s="161">
        <f t="shared" si="2"/>
        <v>10000</v>
      </c>
      <c r="H89" s="706" t="s">
        <v>157</v>
      </c>
      <c r="I89" s="179" t="s">
        <v>18</v>
      </c>
      <c r="J89" s="402" t="s">
        <v>302</v>
      </c>
      <c r="K89" s="598" t="s">
        <v>155</v>
      </c>
      <c r="L89" s="179" t="s">
        <v>45</v>
      </c>
      <c r="M89" s="179"/>
      <c r="N89" s="461" t="s">
        <v>304</v>
      </c>
    </row>
    <row r="90" spans="1:14" x14ac:dyDescent="0.25">
      <c r="A90" s="170">
        <v>45275</v>
      </c>
      <c r="B90" s="171" t="s">
        <v>114</v>
      </c>
      <c r="C90" s="171" t="s">
        <v>115</v>
      </c>
      <c r="D90" s="172" t="s">
        <v>128</v>
      </c>
      <c r="E90" s="161">
        <v>10000</v>
      </c>
      <c r="F90" s="161"/>
      <c r="G90" s="161">
        <f t="shared" si="2"/>
        <v>0</v>
      </c>
      <c r="H90" s="706" t="s">
        <v>157</v>
      </c>
      <c r="I90" s="179" t="s">
        <v>18</v>
      </c>
      <c r="J90" s="402" t="s">
        <v>302</v>
      </c>
      <c r="K90" s="183" t="s">
        <v>155</v>
      </c>
      <c r="L90" s="179" t="s">
        <v>45</v>
      </c>
      <c r="M90" s="179"/>
      <c r="N90" s="461" t="s">
        <v>137</v>
      </c>
    </row>
    <row r="91" spans="1:14" x14ac:dyDescent="0.25">
      <c r="A91" s="467">
        <v>45276</v>
      </c>
      <c r="B91" s="468" t="s">
        <v>112</v>
      </c>
      <c r="C91" s="468" t="s">
        <v>49</v>
      </c>
      <c r="D91" s="469" t="s">
        <v>128</v>
      </c>
      <c r="E91" s="590"/>
      <c r="F91" s="590">
        <v>20000</v>
      </c>
      <c r="G91" s="590">
        <f t="shared" si="2"/>
        <v>20000</v>
      </c>
      <c r="H91" s="472" t="s">
        <v>157</v>
      </c>
      <c r="I91" s="591" t="s">
        <v>18</v>
      </c>
      <c r="J91" s="589" t="s">
        <v>314</v>
      </c>
      <c r="K91" s="592" t="s">
        <v>155</v>
      </c>
      <c r="L91" s="591" t="s">
        <v>45</v>
      </c>
      <c r="M91" s="591"/>
      <c r="N91" s="594"/>
    </row>
    <row r="92" spans="1:14" x14ac:dyDescent="0.25">
      <c r="A92" s="170">
        <v>45276</v>
      </c>
      <c r="B92" s="171" t="s">
        <v>114</v>
      </c>
      <c r="C92" s="171" t="s">
        <v>115</v>
      </c>
      <c r="D92" s="172" t="s">
        <v>128</v>
      </c>
      <c r="E92" s="161">
        <v>10000</v>
      </c>
      <c r="F92" s="161"/>
      <c r="G92" s="161">
        <f t="shared" si="2"/>
        <v>10000</v>
      </c>
      <c r="H92" s="706" t="s">
        <v>157</v>
      </c>
      <c r="I92" s="179" t="s">
        <v>18</v>
      </c>
      <c r="J92" s="402" t="s">
        <v>314</v>
      </c>
      <c r="K92" s="598" t="s">
        <v>155</v>
      </c>
      <c r="L92" s="179" t="s">
        <v>45</v>
      </c>
      <c r="M92" s="179"/>
      <c r="N92" s="461" t="s">
        <v>154</v>
      </c>
    </row>
    <row r="93" spans="1:14" x14ac:dyDescent="0.25">
      <c r="A93" s="170">
        <v>45276</v>
      </c>
      <c r="B93" s="171" t="s">
        <v>114</v>
      </c>
      <c r="C93" s="171" t="s">
        <v>115</v>
      </c>
      <c r="D93" s="172" t="s">
        <v>128</v>
      </c>
      <c r="E93" s="161">
        <v>10000</v>
      </c>
      <c r="F93" s="161"/>
      <c r="G93" s="161">
        <f t="shared" si="2"/>
        <v>0</v>
      </c>
      <c r="H93" s="706" t="s">
        <v>157</v>
      </c>
      <c r="I93" s="179" t="s">
        <v>18</v>
      </c>
      <c r="J93" s="402" t="s">
        <v>314</v>
      </c>
      <c r="K93" s="598" t="s">
        <v>155</v>
      </c>
      <c r="L93" s="179" t="s">
        <v>45</v>
      </c>
      <c r="M93" s="179"/>
      <c r="N93" s="461" t="s">
        <v>137</v>
      </c>
    </row>
    <row r="94" spans="1:14" x14ac:dyDescent="0.25">
      <c r="A94" s="467">
        <v>45278</v>
      </c>
      <c r="B94" s="468" t="s">
        <v>112</v>
      </c>
      <c r="C94" s="468" t="s">
        <v>49</v>
      </c>
      <c r="D94" s="469" t="s">
        <v>128</v>
      </c>
      <c r="E94" s="590"/>
      <c r="F94" s="590">
        <v>59000</v>
      </c>
      <c r="G94" s="590">
        <f t="shared" si="2"/>
        <v>59000</v>
      </c>
      <c r="H94" s="472" t="s">
        <v>157</v>
      </c>
      <c r="I94" s="591" t="s">
        <v>18</v>
      </c>
      <c r="J94" s="589" t="s">
        <v>319</v>
      </c>
      <c r="K94" s="592" t="s">
        <v>155</v>
      </c>
      <c r="L94" s="591" t="s">
        <v>45</v>
      </c>
      <c r="M94" s="591"/>
      <c r="N94" s="594"/>
    </row>
    <row r="95" spans="1:14" x14ac:dyDescent="0.25">
      <c r="A95" s="170">
        <v>45278</v>
      </c>
      <c r="B95" s="171" t="s">
        <v>114</v>
      </c>
      <c r="C95" s="171" t="s">
        <v>115</v>
      </c>
      <c r="D95" s="172" t="s">
        <v>128</v>
      </c>
      <c r="E95" s="161">
        <v>10000</v>
      </c>
      <c r="F95" s="161"/>
      <c r="G95" s="161">
        <f t="shared" si="2"/>
        <v>49000</v>
      </c>
      <c r="H95" s="706" t="s">
        <v>157</v>
      </c>
      <c r="I95" s="179" t="s">
        <v>18</v>
      </c>
      <c r="J95" s="402" t="s">
        <v>319</v>
      </c>
      <c r="K95" s="598" t="s">
        <v>155</v>
      </c>
      <c r="L95" s="179" t="s">
        <v>45</v>
      </c>
      <c r="M95" s="179"/>
      <c r="N95" s="461" t="s">
        <v>136</v>
      </c>
    </row>
    <row r="96" spans="1:14" x14ac:dyDescent="0.25">
      <c r="A96" s="170">
        <v>45278</v>
      </c>
      <c r="B96" s="171" t="s">
        <v>114</v>
      </c>
      <c r="C96" s="171" t="s">
        <v>115</v>
      </c>
      <c r="D96" s="172" t="s">
        <v>128</v>
      </c>
      <c r="E96" s="161">
        <v>14000</v>
      </c>
      <c r="F96" s="161"/>
      <c r="G96" s="161">
        <f t="shared" si="2"/>
        <v>35000</v>
      </c>
      <c r="H96" s="706" t="s">
        <v>157</v>
      </c>
      <c r="I96" s="179" t="s">
        <v>18</v>
      </c>
      <c r="J96" s="402" t="s">
        <v>319</v>
      </c>
      <c r="K96" s="598" t="s">
        <v>155</v>
      </c>
      <c r="L96" s="179" t="s">
        <v>45</v>
      </c>
      <c r="M96" s="179"/>
      <c r="N96" s="461" t="s">
        <v>320</v>
      </c>
    </row>
    <row r="97" spans="1:14" x14ac:dyDescent="0.25">
      <c r="A97" s="170">
        <v>45278</v>
      </c>
      <c r="B97" s="171" t="s">
        <v>114</v>
      </c>
      <c r="C97" s="171" t="s">
        <v>115</v>
      </c>
      <c r="D97" s="172" t="s">
        <v>128</v>
      </c>
      <c r="E97" s="161">
        <v>15000</v>
      </c>
      <c r="F97" s="161"/>
      <c r="G97" s="161">
        <f t="shared" si="2"/>
        <v>20000</v>
      </c>
      <c r="H97" s="706" t="s">
        <v>157</v>
      </c>
      <c r="I97" s="179" t="s">
        <v>18</v>
      </c>
      <c r="J97" s="402" t="s">
        <v>319</v>
      </c>
      <c r="K97" s="598" t="s">
        <v>155</v>
      </c>
      <c r="L97" s="179" t="s">
        <v>45</v>
      </c>
      <c r="M97" s="179"/>
      <c r="N97" s="461" t="s">
        <v>321</v>
      </c>
    </row>
    <row r="98" spans="1:14" x14ac:dyDescent="0.25">
      <c r="A98" s="170">
        <v>45278</v>
      </c>
      <c r="B98" s="171" t="s">
        <v>114</v>
      </c>
      <c r="C98" s="171" t="s">
        <v>115</v>
      </c>
      <c r="D98" s="172" t="s">
        <v>128</v>
      </c>
      <c r="E98" s="161">
        <v>12000</v>
      </c>
      <c r="F98" s="161"/>
      <c r="G98" s="161">
        <f t="shared" si="2"/>
        <v>8000</v>
      </c>
      <c r="H98" s="706" t="s">
        <v>157</v>
      </c>
      <c r="I98" s="179" t="s">
        <v>18</v>
      </c>
      <c r="J98" s="402" t="s">
        <v>319</v>
      </c>
      <c r="K98" s="598" t="s">
        <v>155</v>
      </c>
      <c r="L98" s="179" t="s">
        <v>45</v>
      </c>
      <c r="M98" s="179"/>
      <c r="N98" s="461" t="s">
        <v>322</v>
      </c>
    </row>
    <row r="99" spans="1:14" x14ac:dyDescent="0.25">
      <c r="A99" s="170">
        <v>45278</v>
      </c>
      <c r="B99" s="171" t="s">
        <v>114</v>
      </c>
      <c r="C99" s="171" t="s">
        <v>115</v>
      </c>
      <c r="D99" s="172" t="s">
        <v>128</v>
      </c>
      <c r="E99" s="161">
        <v>9000</v>
      </c>
      <c r="F99" s="161"/>
      <c r="G99" s="161">
        <f t="shared" si="2"/>
        <v>-1000</v>
      </c>
      <c r="H99" s="706" t="s">
        <v>157</v>
      </c>
      <c r="I99" s="179" t="s">
        <v>18</v>
      </c>
      <c r="J99" s="402" t="s">
        <v>319</v>
      </c>
      <c r="K99" s="183" t="s">
        <v>155</v>
      </c>
      <c r="L99" s="179" t="s">
        <v>45</v>
      </c>
      <c r="M99" s="179"/>
      <c r="N99" s="461" t="s">
        <v>242</v>
      </c>
    </row>
    <row r="100" spans="1:14" x14ac:dyDescent="0.25">
      <c r="A100" s="170">
        <v>45279</v>
      </c>
      <c r="B100" s="171" t="s">
        <v>318</v>
      </c>
      <c r="C100" s="171" t="s">
        <v>49</v>
      </c>
      <c r="D100" s="172" t="s">
        <v>128</v>
      </c>
      <c r="E100" s="161"/>
      <c r="F100" s="161">
        <v>1000</v>
      </c>
      <c r="G100" s="161">
        <f t="shared" si="2"/>
        <v>0</v>
      </c>
      <c r="H100" s="706" t="s">
        <v>157</v>
      </c>
      <c r="I100" s="179" t="s">
        <v>18</v>
      </c>
      <c r="J100" s="402" t="s">
        <v>319</v>
      </c>
      <c r="K100" s="598" t="s">
        <v>155</v>
      </c>
      <c r="L100" s="179" t="s">
        <v>45</v>
      </c>
      <c r="M100" s="179"/>
      <c r="N100" s="461"/>
    </row>
    <row r="101" spans="1:14" x14ac:dyDescent="0.25">
      <c r="A101" s="467">
        <v>45279</v>
      </c>
      <c r="B101" s="468" t="s">
        <v>114</v>
      </c>
      <c r="C101" s="468" t="s">
        <v>115</v>
      </c>
      <c r="D101" s="469" t="s">
        <v>128</v>
      </c>
      <c r="E101" s="590"/>
      <c r="F101" s="590">
        <v>53000</v>
      </c>
      <c r="G101" s="590">
        <f t="shared" si="2"/>
        <v>53000</v>
      </c>
      <c r="H101" s="472" t="s">
        <v>157</v>
      </c>
      <c r="I101" s="591" t="s">
        <v>18</v>
      </c>
      <c r="J101" s="589" t="s">
        <v>338</v>
      </c>
      <c r="K101" s="592" t="s">
        <v>155</v>
      </c>
      <c r="L101" s="591" t="s">
        <v>45</v>
      </c>
      <c r="M101" s="591"/>
      <c r="N101" s="594"/>
    </row>
    <row r="102" spans="1:14" x14ac:dyDescent="0.25">
      <c r="A102" s="170">
        <v>45279</v>
      </c>
      <c r="B102" s="171" t="s">
        <v>114</v>
      </c>
      <c r="C102" s="171" t="s">
        <v>115</v>
      </c>
      <c r="D102" s="172" t="s">
        <v>128</v>
      </c>
      <c r="E102" s="161">
        <v>10000</v>
      </c>
      <c r="F102" s="161"/>
      <c r="G102" s="161">
        <f t="shared" si="2"/>
        <v>43000</v>
      </c>
      <c r="H102" s="706" t="s">
        <v>157</v>
      </c>
      <c r="I102" s="179" t="s">
        <v>18</v>
      </c>
      <c r="J102" s="402" t="s">
        <v>338</v>
      </c>
      <c r="K102" s="598" t="s">
        <v>155</v>
      </c>
      <c r="L102" s="179" t="s">
        <v>45</v>
      </c>
      <c r="M102" s="179"/>
      <c r="N102" s="461" t="s">
        <v>136</v>
      </c>
    </row>
    <row r="103" spans="1:14" x14ac:dyDescent="0.25">
      <c r="A103" s="170">
        <v>45279</v>
      </c>
      <c r="B103" s="171" t="s">
        <v>114</v>
      </c>
      <c r="C103" s="171" t="s">
        <v>115</v>
      </c>
      <c r="D103" s="172" t="s">
        <v>128</v>
      </c>
      <c r="E103" s="161">
        <v>12000</v>
      </c>
      <c r="F103" s="161"/>
      <c r="G103" s="161">
        <f t="shared" si="2"/>
        <v>31000</v>
      </c>
      <c r="H103" s="706" t="s">
        <v>157</v>
      </c>
      <c r="I103" s="179" t="s">
        <v>18</v>
      </c>
      <c r="J103" s="402" t="s">
        <v>338</v>
      </c>
      <c r="K103" s="598" t="s">
        <v>155</v>
      </c>
      <c r="L103" s="179" t="s">
        <v>45</v>
      </c>
      <c r="M103" s="179"/>
      <c r="N103" s="461" t="s">
        <v>339</v>
      </c>
    </row>
    <row r="104" spans="1:14" x14ac:dyDescent="0.25">
      <c r="A104" s="170">
        <v>45279</v>
      </c>
      <c r="B104" s="171" t="s">
        <v>114</v>
      </c>
      <c r="C104" s="171" t="s">
        <v>115</v>
      </c>
      <c r="D104" s="172" t="s">
        <v>128</v>
      </c>
      <c r="E104" s="161">
        <v>10000</v>
      </c>
      <c r="F104" s="161"/>
      <c r="G104" s="161">
        <f t="shared" si="2"/>
        <v>21000</v>
      </c>
      <c r="H104" s="706" t="s">
        <v>157</v>
      </c>
      <c r="I104" s="179" t="s">
        <v>18</v>
      </c>
      <c r="J104" s="402" t="s">
        <v>338</v>
      </c>
      <c r="K104" s="598" t="s">
        <v>155</v>
      </c>
      <c r="L104" s="179" t="s">
        <v>45</v>
      </c>
      <c r="M104" s="179"/>
      <c r="N104" s="461" t="s">
        <v>340</v>
      </c>
    </row>
    <row r="105" spans="1:14" x14ac:dyDescent="0.25">
      <c r="A105" s="170">
        <v>45279</v>
      </c>
      <c r="B105" s="171" t="s">
        <v>114</v>
      </c>
      <c r="C105" s="171" t="s">
        <v>115</v>
      </c>
      <c r="D105" s="172" t="s">
        <v>128</v>
      </c>
      <c r="E105" s="161">
        <v>9000</v>
      </c>
      <c r="F105" s="161"/>
      <c r="G105" s="161">
        <f t="shared" si="2"/>
        <v>12000</v>
      </c>
      <c r="H105" s="706" t="s">
        <v>157</v>
      </c>
      <c r="I105" s="179" t="s">
        <v>18</v>
      </c>
      <c r="J105" s="402" t="s">
        <v>338</v>
      </c>
      <c r="K105" s="598" t="s">
        <v>155</v>
      </c>
      <c r="L105" s="179" t="s">
        <v>45</v>
      </c>
      <c r="M105" s="179"/>
      <c r="N105" s="461" t="s">
        <v>341</v>
      </c>
    </row>
    <row r="106" spans="1:14" x14ac:dyDescent="0.25">
      <c r="A106" s="170">
        <v>45279</v>
      </c>
      <c r="B106" s="171" t="s">
        <v>114</v>
      </c>
      <c r="C106" s="171" t="s">
        <v>115</v>
      </c>
      <c r="D106" s="172" t="s">
        <v>128</v>
      </c>
      <c r="E106" s="161">
        <v>11000</v>
      </c>
      <c r="F106" s="161"/>
      <c r="G106" s="161">
        <f t="shared" si="2"/>
        <v>1000</v>
      </c>
      <c r="H106" s="706" t="s">
        <v>157</v>
      </c>
      <c r="I106" s="179" t="s">
        <v>18</v>
      </c>
      <c r="J106" s="402" t="s">
        <v>338</v>
      </c>
      <c r="K106" s="598" t="s">
        <v>155</v>
      </c>
      <c r="L106" s="179" t="s">
        <v>45</v>
      </c>
      <c r="M106" s="179"/>
      <c r="N106" s="461" t="s">
        <v>342</v>
      </c>
    </row>
    <row r="107" spans="1:14" x14ac:dyDescent="0.25">
      <c r="A107" s="170">
        <v>45280</v>
      </c>
      <c r="B107" s="171" t="s">
        <v>122</v>
      </c>
      <c r="C107" s="171" t="s">
        <v>49</v>
      </c>
      <c r="D107" s="172" t="s">
        <v>128</v>
      </c>
      <c r="E107" s="161"/>
      <c r="F107" s="161">
        <v>-1000</v>
      </c>
      <c r="G107" s="161">
        <f t="shared" si="2"/>
        <v>0</v>
      </c>
      <c r="H107" s="706" t="s">
        <v>157</v>
      </c>
      <c r="I107" s="179" t="s">
        <v>18</v>
      </c>
      <c r="J107" s="402" t="s">
        <v>338</v>
      </c>
      <c r="K107" s="598" t="s">
        <v>155</v>
      </c>
      <c r="L107" s="179" t="s">
        <v>45</v>
      </c>
      <c r="M107" s="179"/>
      <c r="N107" s="461"/>
    </row>
    <row r="108" spans="1:14" x14ac:dyDescent="0.25">
      <c r="A108" s="467">
        <v>45280</v>
      </c>
      <c r="B108" s="468" t="s">
        <v>112</v>
      </c>
      <c r="C108" s="468" t="s">
        <v>49</v>
      </c>
      <c r="D108" s="469" t="s">
        <v>128</v>
      </c>
      <c r="E108" s="590"/>
      <c r="F108" s="590">
        <v>49000</v>
      </c>
      <c r="G108" s="590">
        <f t="shared" si="2"/>
        <v>49000</v>
      </c>
      <c r="H108" s="472" t="s">
        <v>157</v>
      </c>
      <c r="I108" s="591" t="s">
        <v>18</v>
      </c>
      <c r="J108" s="589" t="s">
        <v>376</v>
      </c>
      <c r="K108" s="592" t="s">
        <v>155</v>
      </c>
      <c r="L108" s="591" t="s">
        <v>45</v>
      </c>
      <c r="M108" s="591"/>
      <c r="N108" s="594"/>
    </row>
    <row r="109" spans="1:14" x14ac:dyDescent="0.25">
      <c r="A109" s="170">
        <v>45280</v>
      </c>
      <c r="B109" s="171" t="s">
        <v>114</v>
      </c>
      <c r="C109" s="171" t="s">
        <v>115</v>
      </c>
      <c r="D109" s="172" t="s">
        <v>128</v>
      </c>
      <c r="E109" s="161">
        <v>11000</v>
      </c>
      <c r="F109" s="161"/>
      <c r="G109" s="161">
        <f t="shared" si="2"/>
        <v>38000</v>
      </c>
      <c r="H109" s="706" t="s">
        <v>157</v>
      </c>
      <c r="I109" s="179" t="s">
        <v>18</v>
      </c>
      <c r="J109" s="402" t="s">
        <v>376</v>
      </c>
      <c r="K109" s="598" t="s">
        <v>155</v>
      </c>
      <c r="L109" s="179" t="s">
        <v>45</v>
      </c>
      <c r="M109" s="179"/>
      <c r="N109" s="461" t="s">
        <v>136</v>
      </c>
    </row>
    <row r="110" spans="1:14" x14ac:dyDescent="0.25">
      <c r="A110" s="170">
        <v>45280</v>
      </c>
      <c r="B110" s="171" t="s">
        <v>114</v>
      </c>
      <c r="C110" s="171" t="s">
        <v>115</v>
      </c>
      <c r="D110" s="172" t="s">
        <v>128</v>
      </c>
      <c r="E110" s="161">
        <v>10000</v>
      </c>
      <c r="F110" s="161"/>
      <c r="G110" s="161">
        <f t="shared" si="2"/>
        <v>28000</v>
      </c>
      <c r="H110" s="706" t="s">
        <v>157</v>
      </c>
      <c r="I110" s="179" t="s">
        <v>18</v>
      </c>
      <c r="J110" s="402" t="s">
        <v>376</v>
      </c>
      <c r="K110" s="598" t="s">
        <v>155</v>
      </c>
      <c r="L110" s="179" t="s">
        <v>45</v>
      </c>
      <c r="M110" s="179"/>
      <c r="N110" s="461" t="s">
        <v>377</v>
      </c>
    </row>
    <row r="111" spans="1:14" x14ac:dyDescent="0.25">
      <c r="A111" s="170">
        <v>45280</v>
      </c>
      <c r="B111" s="171" t="s">
        <v>114</v>
      </c>
      <c r="C111" s="171" t="s">
        <v>115</v>
      </c>
      <c r="D111" s="172" t="s">
        <v>128</v>
      </c>
      <c r="E111" s="161">
        <v>9000</v>
      </c>
      <c r="F111" s="161"/>
      <c r="G111" s="161">
        <f t="shared" si="2"/>
        <v>19000</v>
      </c>
      <c r="H111" s="706" t="s">
        <v>157</v>
      </c>
      <c r="I111" s="179" t="s">
        <v>18</v>
      </c>
      <c r="J111" s="402" t="s">
        <v>376</v>
      </c>
      <c r="K111" s="598" t="s">
        <v>155</v>
      </c>
      <c r="L111" s="179" t="s">
        <v>45</v>
      </c>
      <c r="M111" s="179"/>
      <c r="N111" s="461" t="s">
        <v>378</v>
      </c>
    </row>
    <row r="112" spans="1:14" x14ac:dyDescent="0.25">
      <c r="A112" s="170">
        <v>45280</v>
      </c>
      <c r="B112" s="171" t="s">
        <v>114</v>
      </c>
      <c r="C112" s="171" t="s">
        <v>115</v>
      </c>
      <c r="D112" s="172" t="s">
        <v>128</v>
      </c>
      <c r="E112" s="161">
        <v>8000</v>
      </c>
      <c r="F112" s="161"/>
      <c r="G112" s="161">
        <f t="shared" si="2"/>
        <v>11000</v>
      </c>
      <c r="H112" s="706" t="s">
        <v>157</v>
      </c>
      <c r="I112" s="179" t="s">
        <v>18</v>
      </c>
      <c r="J112" s="402" t="s">
        <v>376</v>
      </c>
      <c r="K112" s="598" t="s">
        <v>155</v>
      </c>
      <c r="L112" s="179" t="s">
        <v>45</v>
      </c>
      <c r="M112" s="179"/>
      <c r="N112" s="461" t="s">
        <v>379</v>
      </c>
    </row>
    <row r="113" spans="1:14" x14ac:dyDescent="0.25">
      <c r="A113" s="170">
        <v>45280</v>
      </c>
      <c r="B113" s="171" t="s">
        <v>114</v>
      </c>
      <c r="C113" s="171" t="s">
        <v>115</v>
      </c>
      <c r="D113" s="172" t="s">
        <v>128</v>
      </c>
      <c r="E113" s="161">
        <v>10000</v>
      </c>
      <c r="F113" s="161"/>
      <c r="G113" s="161">
        <f t="shared" si="2"/>
        <v>1000</v>
      </c>
      <c r="H113" s="706" t="s">
        <v>157</v>
      </c>
      <c r="I113" s="179" t="s">
        <v>18</v>
      </c>
      <c r="J113" s="402" t="s">
        <v>376</v>
      </c>
      <c r="K113" s="598" t="s">
        <v>155</v>
      </c>
      <c r="L113" s="179" t="s">
        <v>45</v>
      </c>
      <c r="M113" s="179"/>
      <c r="N113" s="461" t="s">
        <v>380</v>
      </c>
    </row>
    <row r="114" spans="1:14" x14ac:dyDescent="0.25">
      <c r="A114" s="170">
        <v>45281</v>
      </c>
      <c r="B114" s="171" t="s">
        <v>122</v>
      </c>
      <c r="C114" s="171" t="s">
        <v>49</v>
      </c>
      <c r="D114" s="172" t="s">
        <v>128</v>
      </c>
      <c r="E114" s="161"/>
      <c r="F114" s="161">
        <v>-1000</v>
      </c>
      <c r="G114" s="161">
        <f t="shared" si="2"/>
        <v>0</v>
      </c>
      <c r="H114" s="706" t="s">
        <v>157</v>
      </c>
      <c r="I114" s="179" t="s">
        <v>18</v>
      </c>
      <c r="J114" s="402" t="s">
        <v>376</v>
      </c>
      <c r="K114" s="598" t="s">
        <v>155</v>
      </c>
      <c r="L114" s="179" t="s">
        <v>45</v>
      </c>
      <c r="M114" s="179"/>
      <c r="N114" s="461"/>
    </row>
    <row r="115" spans="1:14" x14ac:dyDescent="0.25">
      <c r="A115" s="467">
        <v>45281</v>
      </c>
      <c r="B115" s="468" t="s">
        <v>112</v>
      </c>
      <c r="C115" s="468" t="s">
        <v>49</v>
      </c>
      <c r="D115" s="469" t="s">
        <v>128</v>
      </c>
      <c r="E115" s="590"/>
      <c r="F115" s="590">
        <v>73000</v>
      </c>
      <c r="G115" s="590">
        <f t="shared" si="2"/>
        <v>73000</v>
      </c>
      <c r="H115" s="472" t="s">
        <v>157</v>
      </c>
      <c r="I115" s="591" t="s">
        <v>18</v>
      </c>
      <c r="J115" s="589" t="s">
        <v>422</v>
      </c>
      <c r="K115" s="592" t="s">
        <v>155</v>
      </c>
      <c r="L115" s="591" t="s">
        <v>45</v>
      </c>
      <c r="M115" s="591"/>
      <c r="N115" s="594"/>
    </row>
    <row r="116" spans="1:14" x14ac:dyDescent="0.25">
      <c r="A116" s="170">
        <v>45281</v>
      </c>
      <c r="B116" s="171" t="s">
        <v>114</v>
      </c>
      <c r="C116" s="171" t="s">
        <v>115</v>
      </c>
      <c r="D116" s="172" t="s">
        <v>128</v>
      </c>
      <c r="E116" s="161">
        <v>12000</v>
      </c>
      <c r="F116" s="161"/>
      <c r="G116" s="161">
        <f t="shared" si="2"/>
        <v>61000</v>
      </c>
      <c r="H116" s="706" t="s">
        <v>157</v>
      </c>
      <c r="I116" s="179" t="s">
        <v>18</v>
      </c>
      <c r="J116" s="402" t="s">
        <v>422</v>
      </c>
      <c r="K116" s="598" t="s">
        <v>155</v>
      </c>
      <c r="L116" s="179" t="s">
        <v>45</v>
      </c>
      <c r="M116" s="179"/>
      <c r="N116" s="461" t="s">
        <v>136</v>
      </c>
    </row>
    <row r="117" spans="1:14" x14ac:dyDescent="0.25">
      <c r="A117" s="170">
        <v>45281</v>
      </c>
      <c r="B117" s="171" t="s">
        <v>114</v>
      </c>
      <c r="C117" s="171" t="s">
        <v>115</v>
      </c>
      <c r="D117" s="172" t="s">
        <v>128</v>
      </c>
      <c r="E117" s="161">
        <v>14000</v>
      </c>
      <c r="F117" s="161"/>
      <c r="G117" s="161">
        <f t="shared" si="2"/>
        <v>47000</v>
      </c>
      <c r="H117" s="706" t="s">
        <v>157</v>
      </c>
      <c r="I117" s="179" t="s">
        <v>18</v>
      </c>
      <c r="J117" s="402" t="s">
        <v>422</v>
      </c>
      <c r="K117" s="598" t="s">
        <v>155</v>
      </c>
      <c r="L117" s="179" t="s">
        <v>45</v>
      </c>
      <c r="M117" s="179"/>
      <c r="N117" s="461" t="s">
        <v>423</v>
      </c>
    </row>
    <row r="118" spans="1:14" x14ac:dyDescent="0.25">
      <c r="A118" s="170">
        <v>45281</v>
      </c>
      <c r="B118" s="171" t="s">
        <v>114</v>
      </c>
      <c r="C118" s="171" t="s">
        <v>115</v>
      </c>
      <c r="D118" s="172" t="s">
        <v>128</v>
      </c>
      <c r="E118" s="161">
        <v>9000</v>
      </c>
      <c r="F118" s="161"/>
      <c r="G118" s="161">
        <f t="shared" si="2"/>
        <v>38000</v>
      </c>
      <c r="H118" s="706" t="s">
        <v>157</v>
      </c>
      <c r="I118" s="179" t="s">
        <v>18</v>
      </c>
      <c r="J118" s="402" t="s">
        <v>422</v>
      </c>
      <c r="K118" s="183" t="s">
        <v>155</v>
      </c>
      <c r="L118" s="179" t="s">
        <v>45</v>
      </c>
      <c r="M118" s="179"/>
      <c r="N118" s="461" t="s">
        <v>424</v>
      </c>
    </row>
    <row r="119" spans="1:14" x14ac:dyDescent="0.25">
      <c r="A119" s="170">
        <v>45281</v>
      </c>
      <c r="B119" s="171" t="s">
        <v>114</v>
      </c>
      <c r="C119" s="171" t="s">
        <v>115</v>
      </c>
      <c r="D119" s="172" t="s">
        <v>128</v>
      </c>
      <c r="E119" s="161">
        <v>8000</v>
      </c>
      <c r="F119" s="161"/>
      <c r="G119" s="161">
        <f t="shared" si="2"/>
        <v>30000</v>
      </c>
      <c r="H119" s="706" t="s">
        <v>157</v>
      </c>
      <c r="I119" s="179" t="s">
        <v>18</v>
      </c>
      <c r="J119" s="402" t="s">
        <v>422</v>
      </c>
      <c r="K119" s="598" t="s">
        <v>155</v>
      </c>
      <c r="L119" s="179" t="s">
        <v>45</v>
      </c>
      <c r="M119" s="179"/>
      <c r="N119" s="461" t="s">
        <v>425</v>
      </c>
    </row>
    <row r="120" spans="1:14" x14ac:dyDescent="0.25">
      <c r="A120" s="170">
        <v>45281</v>
      </c>
      <c r="B120" s="171" t="s">
        <v>114</v>
      </c>
      <c r="C120" s="171" t="s">
        <v>115</v>
      </c>
      <c r="D120" s="172" t="s">
        <v>128</v>
      </c>
      <c r="E120" s="161">
        <v>8000</v>
      </c>
      <c r="F120" s="161"/>
      <c r="G120" s="161">
        <f t="shared" si="2"/>
        <v>22000</v>
      </c>
      <c r="H120" s="706" t="s">
        <v>157</v>
      </c>
      <c r="I120" s="179" t="s">
        <v>18</v>
      </c>
      <c r="J120" s="402" t="s">
        <v>422</v>
      </c>
      <c r="K120" s="598" t="s">
        <v>155</v>
      </c>
      <c r="L120" s="179" t="s">
        <v>45</v>
      </c>
      <c r="M120" s="179"/>
      <c r="N120" s="461" t="s">
        <v>426</v>
      </c>
    </row>
    <row r="121" spans="1:14" x14ac:dyDescent="0.25">
      <c r="A121" s="170">
        <v>45281</v>
      </c>
      <c r="B121" s="171" t="s">
        <v>114</v>
      </c>
      <c r="C121" s="171" t="s">
        <v>115</v>
      </c>
      <c r="D121" s="172" t="s">
        <v>128</v>
      </c>
      <c r="E121" s="161">
        <v>9000</v>
      </c>
      <c r="F121" s="161"/>
      <c r="G121" s="161">
        <f t="shared" si="2"/>
        <v>13000</v>
      </c>
      <c r="H121" s="706" t="s">
        <v>157</v>
      </c>
      <c r="I121" s="179" t="s">
        <v>18</v>
      </c>
      <c r="J121" s="402" t="s">
        <v>422</v>
      </c>
      <c r="K121" s="598" t="s">
        <v>155</v>
      </c>
      <c r="L121" s="179" t="s">
        <v>45</v>
      </c>
      <c r="M121" s="179"/>
      <c r="N121" s="461" t="s">
        <v>427</v>
      </c>
    </row>
    <row r="122" spans="1:14" x14ac:dyDescent="0.25">
      <c r="A122" s="170">
        <v>45281</v>
      </c>
      <c r="B122" s="171" t="s">
        <v>114</v>
      </c>
      <c r="C122" s="171" t="s">
        <v>115</v>
      </c>
      <c r="D122" s="172" t="s">
        <v>128</v>
      </c>
      <c r="E122" s="161">
        <v>13000</v>
      </c>
      <c r="F122" s="161"/>
      <c r="G122" s="161">
        <f t="shared" si="2"/>
        <v>0</v>
      </c>
      <c r="H122" s="706" t="s">
        <v>157</v>
      </c>
      <c r="I122" s="179" t="s">
        <v>18</v>
      </c>
      <c r="J122" s="402" t="s">
        <v>422</v>
      </c>
      <c r="K122" s="598" t="s">
        <v>155</v>
      </c>
      <c r="L122" s="179" t="s">
        <v>45</v>
      </c>
      <c r="M122" s="179"/>
      <c r="N122" s="461" t="s">
        <v>428</v>
      </c>
    </row>
    <row r="123" spans="1:14" x14ac:dyDescent="0.25">
      <c r="A123" s="467">
        <v>45283</v>
      </c>
      <c r="B123" s="468" t="s">
        <v>112</v>
      </c>
      <c r="C123" s="468" t="s">
        <v>49</v>
      </c>
      <c r="D123" s="469" t="s">
        <v>128</v>
      </c>
      <c r="E123" s="590"/>
      <c r="F123" s="590">
        <v>57000</v>
      </c>
      <c r="G123" s="590">
        <f t="shared" si="2"/>
        <v>57000</v>
      </c>
      <c r="H123" s="472" t="s">
        <v>157</v>
      </c>
      <c r="I123" s="591" t="s">
        <v>18</v>
      </c>
      <c r="J123" s="589" t="s">
        <v>441</v>
      </c>
      <c r="K123" s="592" t="s">
        <v>155</v>
      </c>
      <c r="L123" s="591" t="s">
        <v>45</v>
      </c>
      <c r="M123" s="591"/>
      <c r="N123" s="594"/>
    </row>
    <row r="124" spans="1:14" x14ac:dyDescent="0.25">
      <c r="A124" s="170">
        <v>45283</v>
      </c>
      <c r="B124" s="171" t="s">
        <v>114</v>
      </c>
      <c r="C124" s="171" t="s">
        <v>115</v>
      </c>
      <c r="D124" s="172" t="s">
        <v>128</v>
      </c>
      <c r="E124" s="161">
        <v>12000</v>
      </c>
      <c r="F124" s="161"/>
      <c r="G124" s="161">
        <f t="shared" si="2"/>
        <v>45000</v>
      </c>
      <c r="H124" s="706" t="s">
        <v>157</v>
      </c>
      <c r="I124" s="179" t="s">
        <v>18</v>
      </c>
      <c r="J124" s="402" t="s">
        <v>441</v>
      </c>
      <c r="K124" s="598" t="s">
        <v>155</v>
      </c>
      <c r="L124" s="179" t="s">
        <v>45</v>
      </c>
      <c r="M124" s="179"/>
      <c r="N124" s="461" t="s">
        <v>442</v>
      </c>
    </row>
    <row r="125" spans="1:14" x14ac:dyDescent="0.25">
      <c r="A125" s="170">
        <v>45283</v>
      </c>
      <c r="B125" s="171" t="s">
        <v>114</v>
      </c>
      <c r="C125" s="171" t="s">
        <v>115</v>
      </c>
      <c r="D125" s="172" t="s">
        <v>128</v>
      </c>
      <c r="E125" s="161">
        <v>10000</v>
      </c>
      <c r="F125" s="161"/>
      <c r="G125" s="161">
        <f t="shared" si="2"/>
        <v>35000</v>
      </c>
      <c r="H125" s="706" t="s">
        <v>157</v>
      </c>
      <c r="I125" s="179" t="s">
        <v>18</v>
      </c>
      <c r="J125" s="402" t="s">
        <v>441</v>
      </c>
      <c r="K125" s="598" t="s">
        <v>155</v>
      </c>
      <c r="L125" s="179" t="s">
        <v>45</v>
      </c>
      <c r="M125" s="179"/>
      <c r="N125" s="461" t="s">
        <v>443</v>
      </c>
    </row>
    <row r="126" spans="1:14" x14ac:dyDescent="0.25">
      <c r="A126" s="170">
        <v>45283</v>
      </c>
      <c r="B126" s="171" t="s">
        <v>114</v>
      </c>
      <c r="C126" s="171" t="s">
        <v>115</v>
      </c>
      <c r="D126" s="172" t="s">
        <v>128</v>
      </c>
      <c r="E126" s="161">
        <v>10000</v>
      </c>
      <c r="F126" s="161"/>
      <c r="G126" s="161">
        <f t="shared" si="2"/>
        <v>25000</v>
      </c>
      <c r="H126" s="706" t="s">
        <v>157</v>
      </c>
      <c r="I126" s="179" t="s">
        <v>18</v>
      </c>
      <c r="J126" s="402" t="s">
        <v>441</v>
      </c>
      <c r="K126" s="598" t="s">
        <v>155</v>
      </c>
      <c r="L126" s="179" t="s">
        <v>45</v>
      </c>
      <c r="M126" s="179"/>
      <c r="N126" s="461" t="s">
        <v>444</v>
      </c>
    </row>
    <row r="127" spans="1:14" ht="15.75" thickBot="1" x14ac:dyDescent="0.3">
      <c r="A127" s="170">
        <v>45283</v>
      </c>
      <c r="B127" s="171" t="s">
        <v>114</v>
      </c>
      <c r="C127" s="171" t="s">
        <v>115</v>
      </c>
      <c r="D127" s="172" t="s">
        <v>128</v>
      </c>
      <c r="E127" s="161">
        <v>18000</v>
      </c>
      <c r="F127" s="161"/>
      <c r="G127" s="161">
        <f t="shared" si="2"/>
        <v>7000</v>
      </c>
      <c r="H127" s="706" t="s">
        <v>157</v>
      </c>
      <c r="I127" s="179" t="s">
        <v>18</v>
      </c>
      <c r="J127" s="402" t="s">
        <v>441</v>
      </c>
      <c r="K127" s="598" t="s">
        <v>155</v>
      </c>
      <c r="L127" s="179" t="s">
        <v>45</v>
      </c>
      <c r="M127" s="179"/>
      <c r="N127" s="461" t="s">
        <v>445</v>
      </c>
    </row>
    <row r="128" spans="1:14" x14ac:dyDescent="0.25">
      <c r="A128" s="170">
        <v>45283</v>
      </c>
      <c r="B128" s="171" t="s">
        <v>134</v>
      </c>
      <c r="C128" s="171" t="s">
        <v>115</v>
      </c>
      <c r="D128" s="172" t="s">
        <v>128</v>
      </c>
      <c r="E128" s="161">
        <v>5000</v>
      </c>
      <c r="F128" s="161"/>
      <c r="G128" s="161">
        <f t="shared" si="2"/>
        <v>2000</v>
      </c>
      <c r="H128" s="706" t="s">
        <v>157</v>
      </c>
      <c r="I128" s="179" t="s">
        <v>18</v>
      </c>
      <c r="J128" s="402" t="s">
        <v>441</v>
      </c>
      <c r="K128" s="598" t="s">
        <v>155</v>
      </c>
      <c r="L128" s="179" t="s">
        <v>45</v>
      </c>
      <c r="M128" s="179"/>
      <c r="N128" s="461"/>
    </row>
    <row r="129" spans="1:14" x14ac:dyDescent="0.25">
      <c r="A129" s="170">
        <v>45283</v>
      </c>
      <c r="B129" s="171" t="s">
        <v>134</v>
      </c>
      <c r="C129" s="171" t="s">
        <v>115</v>
      </c>
      <c r="D129" s="172" t="s">
        <v>128</v>
      </c>
      <c r="E129" s="161">
        <v>2000</v>
      </c>
      <c r="F129" s="161"/>
      <c r="G129" s="161">
        <f t="shared" si="2"/>
        <v>0</v>
      </c>
      <c r="H129" s="706" t="s">
        <v>157</v>
      </c>
      <c r="I129" s="179" t="s">
        <v>18</v>
      </c>
      <c r="J129" s="402" t="s">
        <v>441</v>
      </c>
      <c r="K129" s="598" t="s">
        <v>155</v>
      </c>
      <c r="L129" s="179" t="s">
        <v>45</v>
      </c>
      <c r="M129" s="179"/>
      <c r="N129" s="461"/>
    </row>
    <row r="130" spans="1:14" ht="15.75" thickBot="1" x14ac:dyDescent="0.3">
      <c r="A130" s="170">
        <v>45283</v>
      </c>
      <c r="B130" s="171" t="s">
        <v>134</v>
      </c>
      <c r="C130" s="171" t="s">
        <v>115</v>
      </c>
      <c r="D130" s="172" t="s">
        <v>128</v>
      </c>
      <c r="E130" s="161">
        <v>3000</v>
      </c>
      <c r="F130" s="161"/>
      <c r="G130" s="161">
        <f t="shared" si="2"/>
        <v>-3000</v>
      </c>
      <c r="H130" s="706" t="s">
        <v>157</v>
      </c>
      <c r="I130" s="179"/>
      <c r="J130" s="402"/>
      <c r="K130" s="598"/>
      <c r="L130" s="179"/>
      <c r="M130" s="179"/>
      <c r="N130" s="461"/>
    </row>
    <row r="131" spans="1:14" ht="15.75" thickBot="1" x14ac:dyDescent="0.3">
      <c r="A131" s="17"/>
      <c r="B131" s="17"/>
      <c r="C131" s="17"/>
      <c r="D131" s="627"/>
      <c r="E131" s="660">
        <f>SUM(E4:E130)</f>
        <v>832000</v>
      </c>
      <c r="F131" s="661">
        <f>SUM(F4:F130)+G4</f>
        <v>829000</v>
      </c>
      <c r="G131" s="733">
        <f>F131-E131</f>
        <v>-3000</v>
      </c>
      <c r="H131" s="628"/>
      <c r="I131" s="17"/>
      <c r="J131" s="17"/>
      <c r="K131" s="17"/>
      <c r="L131" s="17"/>
      <c r="M131" s="17"/>
      <c r="N131" s="17"/>
    </row>
  </sheetData>
  <autoFilter ref="A1:N2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topLeftCell="A19" zoomScaleNormal="100" workbookViewId="0">
      <selection activeCell="J18" sqref="J18"/>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6" bestFit="1" customWidth="1"/>
    <col min="6" max="6" width="15.85546875" style="306" customWidth="1"/>
    <col min="7" max="7" width="18.7109375" style="306"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31.5" x14ac:dyDescent="0.25">
      <c r="A1" s="792" t="s">
        <v>44</v>
      </c>
      <c r="B1" s="792"/>
      <c r="C1" s="792"/>
      <c r="D1" s="792"/>
      <c r="E1" s="792"/>
      <c r="F1" s="792"/>
      <c r="G1" s="792"/>
      <c r="H1" s="792"/>
      <c r="I1" s="792"/>
      <c r="J1" s="792"/>
      <c r="K1" s="792"/>
      <c r="L1" s="792"/>
      <c r="M1" s="792"/>
      <c r="N1" s="792"/>
    </row>
    <row r="2" spans="1:14" s="67" customFormat="1" ht="18.75" x14ac:dyDescent="0.25">
      <c r="A2" s="793" t="s">
        <v>133</v>
      </c>
      <c r="B2" s="793"/>
      <c r="C2" s="793"/>
      <c r="D2" s="793"/>
      <c r="E2" s="793"/>
      <c r="F2" s="793"/>
      <c r="G2" s="793"/>
      <c r="H2" s="793"/>
      <c r="I2" s="793"/>
      <c r="J2" s="793"/>
      <c r="K2" s="793"/>
      <c r="L2" s="793"/>
      <c r="M2" s="793"/>
      <c r="N2" s="793"/>
    </row>
    <row r="3" spans="1:14"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4" s="14" customFormat="1" ht="27.95" customHeight="1" x14ac:dyDescent="0.25">
      <c r="A4" s="410">
        <v>45261</v>
      </c>
      <c r="B4" s="411" t="s">
        <v>160</v>
      </c>
      <c r="C4" s="411"/>
      <c r="D4" s="448"/>
      <c r="E4" s="658"/>
      <c r="F4" s="658"/>
      <c r="G4" s="658">
        <v>0</v>
      </c>
      <c r="H4" s="451"/>
      <c r="I4" s="452"/>
      <c r="J4" s="453"/>
      <c r="K4" s="454"/>
      <c r="L4" s="184"/>
      <c r="M4" s="455"/>
      <c r="N4" s="456"/>
    </row>
    <row r="5" spans="1:14" s="14" customFormat="1" ht="13.5" customHeight="1" x14ac:dyDescent="0.25">
      <c r="A5" s="467">
        <v>45262</v>
      </c>
      <c r="B5" s="468" t="s">
        <v>112</v>
      </c>
      <c r="C5" s="468" t="s">
        <v>49</v>
      </c>
      <c r="D5" s="469" t="s">
        <v>128</v>
      </c>
      <c r="E5" s="470"/>
      <c r="F5" s="470">
        <v>17000</v>
      </c>
      <c r="G5" s="470">
        <f>G4-E5+F5</f>
        <v>17000</v>
      </c>
      <c r="H5" s="472" t="s">
        <v>135</v>
      </c>
      <c r="I5" s="472" t="s">
        <v>18</v>
      </c>
      <c r="J5" s="589" t="s">
        <v>163</v>
      </c>
      <c r="K5" s="468" t="s">
        <v>155</v>
      </c>
      <c r="L5" s="468" t="s">
        <v>45</v>
      </c>
      <c r="M5" s="475"/>
      <c r="N5" s="474"/>
    </row>
    <row r="6" spans="1:14" s="14" customFormat="1" ht="13.5" customHeight="1" x14ac:dyDescent="0.25">
      <c r="A6" s="170">
        <v>45262</v>
      </c>
      <c r="B6" s="171" t="s">
        <v>114</v>
      </c>
      <c r="C6" s="171" t="s">
        <v>115</v>
      </c>
      <c r="D6" s="172" t="s">
        <v>128</v>
      </c>
      <c r="E6" s="152">
        <v>8000</v>
      </c>
      <c r="F6" s="152"/>
      <c r="G6" s="152">
        <f t="shared" ref="G6:G29" si="0">G5-E6+F6</f>
        <v>9000</v>
      </c>
      <c r="H6" s="291" t="s">
        <v>135</v>
      </c>
      <c r="I6" s="291" t="s">
        <v>18</v>
      </c>
      <c r="J6" s="402" t="s">
        <v>163</v>
      </c>
      <c r="K6" s="171" t="s">
        <v>155</v>
      </c>
      <c r="L6" s="388" t="s">
        <v>45</v>
      </c>
      <c r="M6" s="465"/>
      <c r="N6" s="466" t="s">
        <v>154</v>
      </c>
    </row>
    <row r="7" spans="1:14" x14ac:dyDescent="0.25">
      <c r="A7" s="170">
        <v>45262</v>
      </c>
      <c r="B7" s="171" t="s">
        <v>114</v>
      </c>
      <c r="C7" s="171" t="s">
        <v>115</v>
      </c>
      <c r="D7" s="172" t="s">
        <v>128</v>
      </c>
      <c r="E7" s="152">
        <v>9000</v>
      </c>
      <c r="F7" s="152"/>
      <c r="G7" s="152">
        <f>G6-E7+F7</f>
        <v>0</v>
      </c>
      <c r="H7" s="291" t="s">
        <v>135</v>
      </c>
      <c r="I7" s="155" t="s">
        <v>18</v>
      </c>
      <c r="J7" s="402" t="s">
        <v>163</v>
      </c>
      <c r="K7" s="171" t="s">
        <v>155</v>
      </c>
      <c r="L7" s="155" t="s">
        <v>45</v>
      </c>
      <c r="M7" s="155"/>
      <c r="N7" s="466" t="s">
        <v>137</v>
      </c>
    </row>
    <row r="8" spans="1:14" x14ac:dyDescent="0.25">
      <c r="A8" s="467">
        <v>45278</v>
      </c>
      <c r="B8" s="468" t="s">
        <v>112</v>
      </c>
      <c r="C8" s="468" t="s">
        <v>49</v>
      </c>
      <c r="D8" s="469" t="s">
        <v>128</v>
      </c>
      <c r="E8" s="470"/>
      <c r="F8" s="470">
        <v>46000</v>
      </c>
      <c r="G8" s="470">
        <f t="shared" ref="G8:G26" si="1">G7-E8+F8</f>
        <v>46000</v>
      </c>
      <c r="H8" s="472" t="s">
        <v>135</v>
      </c>
      <c r="I8" s="473" t="s">
        <v>18</v>
      </c>
      <c r="J8" s="589" t="s">
        <v>315</v>
      </c>
      <c r="K8" s="468" t="s">
        <v>155</v>
      </c>
      <c r="L8" s="473" t="s">
        <v>45</v>
      </c>
      <c r="M8" s="473"/>
      <c r="N8" s="474"/>
    </row>
    <row r="9" spans="1:14" x14ac:dyDescent="0.25">
      <c r="A9" s="170">
        <v>45278</v>
      </c>
      <c r="B9" s="171" t="s">
        <v>114</v>
      </c>
      <c r="C9" s="171" t="s">
        <v>115</v>
      </c>
      <c r="D9" s="172" t="s">
        <v>128</v>
      </c>
      <c r="E9" s="152">
        <v>8000</v>
      </c>
      <c r="F9" s="152"/>
      <c r="G9" s="152">
        <f t="shared" si="1"/>
        <v>38000</v>
      </c>
      <c r="H9" s="291" t="s">
        <v>135</v>
      </c>
      <c r="I9" s="155" t="s">
        <v>18</v>
      </c>
      <c r="J9" s="402" t="s">
        <v>315</v>
      </c>
      <c r="K9" s="171" t="s">
        <v>155</v>
      </c>
      <c r="L9" s="155" t="s">
        <v>45</v>
      </c>
      <c r="M9" s="155"/>
      <c r="N9" s="466" t="s">
        <v>136</v>
      </c>
    </row>
    <row r="10" spans="1:14" x14ac:dyDescent="0.25">
      <c r="A10" s="170">
        <v>45278</v>
      </c>
      <c r="B10" s="171" t="s">
        <v>114</v>
      </c>
      <c r="C10" s="171" t="s">
        <v>115</v>
      </c>
      <c r="D10" s="172" t="s">
        <v>128</v>
      </c>
      <c r="E10" s="152">
        <v>15000</v>
      </c>
      <c r="F10" s="152"/>
      <c r="G10" s="152">
        <f t="shared" si="1"/>
        <v>23000</v>
      </c>
      <c r="H10" s="291" t="s">
        <v>135</v>
      </c>
      <c r="I10" s="155" t="s">
        <v>18</v>
      </c>
      <c r="J10" s="402" t="s">
        <v>315</v>
      </c>
      <c r="K10" s="171" t="s">
        <v>155</v>
      </c>
      <c r="L10" s="155" t="s">
        <v>45</v>
      </c>
      <c r="M10" s="155"/>
      <c r="N10" s="466" t="s">
        <v>316</v>
      </c>
    </row>
    <row r="11" spans="1:14" x14ac:dyDescent="0.25">
      <c r="A11" s="170">
        <v>45278</v>
      </c>
      <c r="B11" s="171" t="s">
        <v>114</v>
      </c>
      <c r="C11" s="171" t="s">
        <v>115</v>
      </c>
      <c r="D11" s="172" t="s">
        <v>128</v>
      </c>
      <c r="E11" s="152">
        <v>15000</v>
      </c>
      <c r="F11" s="152"/>
      <c r="G11" s="152">
        <f t="shared" si="1"/>
        <v>8000</v>
      </c>
      <c r="H11" s="291" t="s">
        <v>135</v>
      </c>
      <c r="I11" s="155" t="s">
        <v>18</v>
      </c>
      <c r="J11" s="402" t="s">
        <v>315</v>
      </c>
      <c r="K11" s="171" t="s">
        <v>155</v>
      </c>
      <c r="L11" s="155" t="s">
        <v>45</v>
      </c>
      <c r="M11" s="155"/>
      <c r="N11" s="466" t="s">
        <v>317</v>
      </c>
    </row>
    <row r="12" spans="1:14" x14ac:dyDescent="0.25">
      <c r="A12" s="170">
        <v>45278</v>
      </c>
      <c r="B12" s="171" t="s">
        <v>114</v>
      </c>
      <c r="C12" s="171" t="s">
        <v>115</v>
      </c>
      <c r="D12" s="172" t="s">
        <v>128</v>
      </c>
      <c r="E12" s="152">
        <v>8000</v>
      </c>
      <c r="F12" s="152"/>
      <c r="G12" s="152">
        <f t="shared" si="1"/>
        <v>0</v>
      </c>
      <c r="H12" s="291" t="s">
        <v>135</v>
      </c>
      <c r="I12" s="155" t="s">
        <v>18</v>
      </c>
      <c r="J12" s="402" t="s">
        <v>315</v>
      </c>
      <c r="K12" s="171" t="s">
        <v>155</v>
      </c>
      <c r="L12" s="155" t="s">
        <v>45</v>
      </c>
      <c r="M12" s="155"/>
      <c r="N12" s="466" t="s">
        <v>137</v>
      </c>
    </row>
    <row r="13" spans="1:14" x14ac:dyDescent="0.25">
      <c r="A13" s="170">
        <v>45279</v>
      </c>
      <c r="B13" s="171" t="s">
        <v>114</v>
      </c>
      <c r="C13" s="171" t="s">
        <v>115</v>
      </c>
      <c r="D13" s="172" t="s">
        <v>128</v>
      </c>
      <c r="E13" s="152">
        <v>8000</v>
      </c>
      <c r="F13" s="152"/>
      <c r="G13" s="152">
        <f t="shared" si="1"/>
        <v>-8000</v>
      </c>
      <c r="H13" s="291" t="s">
        <v>135</v>
      </c>
      <c r="I13" s="155" t="s">
        <v>18</v>
      </c>
      <c r="J13" s="402" t="s">
        <v>418</v>
      </c>
      <c r="K13" s="171" t="s">
        <v>155</v>
      </c>
      <c r="L13" s="155" t="s">
        <v>45</v>
      </c>
      <c r="M13" s="155"/>
      <c r="N13" s="466" t="s">
        <v>136</v>
      </c>
    </row>
    <row r="14" spans="1:14" x14ac:dyDescent="0.25">
      <c r="A14" s="170">
        <v>45279</v>
      </c>
      <c r="B14" s="171" t="s">
        <v>114</v>
      </c>
      <c r="C14" s="171" t="s">
        <v>115</v>
      </c>
      <c r="D14" s="172" t="s">
        <v>128</v>
      </c>
      <c r="E14" s="152">
        <v>12000</v>
      </c>
      <c r="F14" s="152"/>
      <c r="G14" s="152">
        <f t="shared" si="1"/>
        <v>-20000</v>
      </c>
      <c r="H14" s="291" t="s">
        <v>135</v>
      </c>
      <c r="I14" s="155" t="s">
        <v>18</v>
      </c>
      <c r="J14" s="402" t="s">
        <v>418</v>
      </c>
      <c r="K14" s="171" t="s">
        <v>155</v>
      </c>
      <c r="L14" s="155" t="s">
        <v>45</v>
      </c>
      <c r="M14" s="155"/>
      <c r="N14" s="466" t="s">
        <v>416</v>
      </c>
    </row>
    <row r="15" spans="1:14" x14ac:dyDescent="0.25">
      <c r="A15" s="170">
        <v>45279</v>
      </c>
      <c r="B15" s="171" t="s">
        <v>114</v>
      </c>
      <c r="C15" s="171" t="s">
        <v>115</v>
      </c>
      <c r="D15" s="172" t="s">
        <v>128</v>
      </c>
      <c r="E15" s="152">
        <v>10000</v>
      </c>
      <c r="F15" s="152"/>
      <c r="G15" s="152">
        <f t="shared" si="1"/>
        <v>-30000</v>
      </c>
      <c r="H15" s="291" t="s">
        <v>135</v>
      </c>
      <c r="I15" s="155" t="s">
        <v>18</v>
      </c>
      <c r="J15" s="402" t="s">
        <v>418</v>
      </c>
      <c r="K15" s="171" t="s">
        <v>155</v>
      </c>
      <c r="L15" s="155" t="s">
        <v>45</v>
      </c>
      <c r="M15" s="155"/>
      <c r="N15" s="466" t="s">
        <v>417</v>
      </c>
    </row>
    <row r="16" spans="1:14" x14ac:dyDescent="0.25">
      <c r="A16" s="467">
        <v>45280</v>
      </c>
      <c r="B16" s="468" t="s">
        <v>112</v>
      </c>
      <c r="C16" s="468" t="s">
        <v>49</v>
      </c>
      <c r="D16" s="469" t="s">
        <v>128</v>
      </c>
      <c r="E16" s="470"/>
      <c r="F16" s="470">
        <v>58000</v>
      </c>
      <c r="G16" s="470">
        <f t="shared" si="1"/>
        <v>28000</v>
      </c>
      <c r="H16" s="472" t="s">
        <v>135</v>
      </c>
      <c r="I16" s="473" t="s">
        <v>18</v>
      </c>
      <c r="J16" s="589" t="s">
        <v>352</v>
      </c>
      <c r="K16" s="468" t="s">
        <v>155</v>
      </c>
      <c r="L16" s="473" t="s">
        <v>45</v>
      </c>
      <c r="M16" s="473"/>
      <c r="N16" s="474"/>
    </row>
    <row r="17" spans="1:15" x14ac:dyDescent="0.25">
      <c r="A17" s="170">
        <v>45280</v>
      </c>
      <c r="B17" s="171" t="s">
        <v>114</v>
      </c>
      <c r="C17" s="171" t="s">
        <v>115</v>
      </c>
      <c r="D17" s="172" t="s">
        <v>128</v>
      </c>
      <c r="E17" s="152">
        <v>8000</v>
      </c>
      <c r="F17" s="152"/>
      <c r="G17" s="152">
        <f t="shared" si="1"/>
        <v>20000</v>
      </c>
      <c r="H17" s="291" t="s">
        <v>135</v>
      </c>
      <c r="I17" s="155" t="s">
        <v>18</v>
      </c>
      <c r="J17" s="402" t="s">
        <v>352</v>
      </c>
      <c r="K17" s="171" t="s">
        <v>155</v>
      </c>
      <c r="L17" s="155" t="s">
        <v>45</v>
      </c>
      <c r="M17" s="155"/>
      <c r="N17" s="466" t="s">
        <v>136</v>
      </c>
    </row>
    <row r="18" spans="1:15" x14ac:dyDescent="0.25">
      <c r="A18" s="170">
        <v>45280</v>
      </c>
      <c r="B18" s="693" t="s">
        <v>114</v>
      </c>
      <c r="C18" s="171" t="s">
        <v>115</v>
      </c>
      <c r="D18" s="172" t="s">
        <v>128</v>
      </c>
      <c r="E18" s="460">
        <v>10000</v>
      </c>
      <c r="F18" s="460"/>
      <c r="G18" s="460">
        <f t="shared" si="1"/>
        <v>10000</v>
      </c>
      <c r="H18" s="694" t="s">
        <v>135</v>
      </c>
      <c r="I18" s="695" t="s">
        <v>18</v>
      </c>
      <c r="J18" s="402" t="s">
        <v>352</v>
      </c>
      <c r="K18" s="693" t="s">
        <v>155</v>
      </c>
      <c r="L18" s="695" t="s">
        <v>45</v>
      </c>
      <c r="M18" s="695"/>
      <c r="N18" s="637" t="s">
        <v>353</v>
      </c>
    </row>
    <row r="19" spans="1:15" x14ac:dyDescent="0.25">
      <c r="A19" s="170">
        <v>45280</v>
      </c>
      <c r="B19" s="171" t="s">
        <v>114</v>
      </c>
      <c r="C19" s="171" t="s">
        <v>115</v>
      </c>
      <c r="D19" s="172" t="s">
        <v>128</v>
      </c>
      <c r="E19" s="152">
        <v>11000</v>
      </c>
      <c r="F19" s="152"/>
      <c r="G19" s="152">
        <f t="shared" si="1"/>
        <v>-1000</v>
      </c>
      <c r="H19" s="291" t="s">
        <v>135</v>
      </c>
      <c r="I19" s="155" t="s">
        <v>18</v>
      </c>
      <c r="J19" s="402" t="s">
        <v>352</v>
      </c>
      <c r="K19" s="171" t="s">
        <v>155</v>
      </c>
      <c r="L19" s="155" t="s">
        <v>45</v>
      </c>
      <c r="M19" s="155"/>
      <c r="N19" s="466" t="s">
        <v>354</v>
      </c>
    </row>
    <row r="20" spans="1:15" x14ac:dyDescent="0.25">
      <c r="A20" s="170">
        <v>45280</v>
      </c>
      <c r="B20" s="171" t="s">
        <v>114</v>
      </c>
      <c r="C20" s="171" t="s">
        <v>115</v>
      </c>
      <c r="D20" s="172" t="s">
        <v>128</v>
      </c>
      <c r="E20" s="152">
        <v>11000</v>
      </c>
      <c r="F20" s="152"/>
      <c r="G20" s="152">
        <f t="shared" si="1"/>
        <v>-12000</v>
      </c>
      <c r="H20" s="291" t="s">
        <v>135</v>
      </c>
      <c r="I20" s="155" t="s">
        <v>18</v>
      </c>
      <c r="J20" s="402" t="s">
        <v>352</v>
      </c>
      <c r="K20" s="171" t="s">
        <v>155</v>
      </c>
      <c r="L20" s="155" t="s">
        <v>45</v>
      </c>
      <c r="M20" s="155"/>
      <c r="N20" s="466" t="s">
        <v>355</v>
      </c>
    </row>
    <row r="21" spans="1:15" x14ac:dyDescent="0.25">
      <c r="A21" s="170">
        <v>45280</v>
      </c>
      <c r="B21" s="171" t="s">
        <v>114</v>
      </c>
      <c r="C21" s="171" t="s">
        <v>115</v>
      </c>
      <c r="D21" s="172" t="s">
        <v>128</v>
      </c>
      <c r="E21" s="152">
        <v>8000</v>
      </c>
      <c r="F21" s="152"/>
      <c r="G21" s="152">
        <f t="shared" si="1"/>
        <v>-20000</v>
      </c>
      <c r="H21" s="291" t="s">
        <v>135</v>
      </c>
      <c r="I21" s="155" t="s">
        <v>18</v>
      </c>
      <c r="J21" s="402" t="s">
        <v>352</v>
      </c>
      <c r="K21" s="171" t="s">
        <v>155</v>
      </c>
      <c r="L21" s="155" t="s">
        <v>45</v>
      </c>
      <c r="M21" s="155"/>
      <c r="N21" s="466" t="s">
        <v>356</v>
      </c>
    </row>
    <row r="22" spans="1:15" x14ac:dyDescent="0.25">
      <c r="A22" s="170">
        <v>45280</v>
      </c>
      <c r="B22" s="171" t="s">
        <v>114</v>
      </c>
      <c r="C22" s="171" t="s">
        <v>115</v>
      </c>
      <c r="D22" s="172" t="s">
        <v>128</v>
      </c>
      <c r="E22" s="152">
        <v>8000</v>
      </c>
      <c r="F22" s="152"/>
      <c r="G22" s="152">
        <f t="shared" si="1"/>
        <v>-28000</v>
      </c>
      <c r="H22" s="291" t="s">
        <v>135</v>
      </c>
      <c r="I22" s="155" t="s">
        <v>18</v>
      </c>
      <c r="J22" s="402" t="s">
        <v>352</v>
      </c>
      <c r="K22" s="171" t="s">
        <v>155</v>
      </c>
      <c r="L22" s="155" t="s">
        <v>45</v>
      </c>
      <c r="M22" s="155"/>
      <c r="N22" s="466" t="s">
        <v>357</v>
      </c>
    </row>
    <row r="23" spans="1:15" x14ac:dyDescent="0.25">
      <c r="A23" s="170">
        <v>45281</v>
      </c>
      <c r="B23" s="171" t="s">
        <v>122</v>
      </c>
      <c r="C23" s="171" t="s">
        <v>49</v>
      </c>
      <c r="D23" s="172" t="s">
        <v>128</v>
      </c>
      <c r="E23" s="152"/>
      <c r="F23" s="152">
        <v>-2000</v>
      </c>
      <c r="G23" s="152">
        <f t="shared" si="1"/>
        <v>-30000</v>
      </c>
      <c r="H23" s="291" t="s">
        <v>135</v>
      </c>
      <c r="I23" s="155" t="s">
        <v>18</v>
      </c>
      <c r="J23" s="402" t="s">
        <v>352</v>
      </c>
      <c r="K23" s="171" t="s">
        <v>155</v>
      </c>
      <c r="L23" s="155" t="s">
        <v>45</v>
      </c>
      <c r="M23" s="155"/>
      <c r="N23" s="466"/>
    </row>
    <row r="24" spans="1:15" x14ac:dyDescent="0.25">
      <c r="A24" s="467">
        <v>45281</v>
      </c>
      <c r="B24" s="468" t="s">
        <v>112</v>
      </c>
      <c r="C24" s="468" t="s">
        <v>49</v>
      </c>
      <c r="D24" s="469" t="s">
        <v>128</v>
      </c>
      <c r="E24" s="470"/>
      <c r="F24" s="470">
        <v>83000</v>
      </c>
      <c r="G24" s="470">
        <f t="shared" si="1"/>
        <v>53000</v>
      </c>
      <c r="H24" s="472" t="s">
        <v>135</v>
      </c>
      <c r="I24" s="473" t="s">
        <v>18</v>
      </c>
      <c r="J24" s="589" t="s">
        <v>418</v>
      </c>
      <c r="K24" s="468" t="s">
        <v>155</v>
      </c>
      <c r="L24" s="473" t="s">
        <v>45</v>
      </c>
      <c r="M24" s="473"/>
      <c r="N24" s="474"/>
    </row>
    <row r="25" spans="1:15" x14ac:dyDescent="0.25">
      <c r="A25" s="170">
        <v>45281</v>
      </c>
      <c r="B25" s="171" t="s">
        <v>114</v>
      </c>
      <c r="C25" s="171" t="s">
        <v>115</v>
      </c>
      <c r="D25" s="172" t="s">
        <v>128</v>
      </c>
      <c r="E25" s="158">
        <v>8000</v>
      </c>
      <c r="F25" s="161"/>
      <c r="G25" s="152">
        <f t="shared" si="1"/>
        <v>45000</v>
      </c>
      <c r="H25" s="291" t="s">
        <v>135</v>
      </c>
      <c r="I25" s="179" t="s">
        <v>18</v>
      </c>
      <c r="J25" s="402" t="s">
        <v>418</v>
      </c>
      <c r="K25" s="598" t="s">
        <v>155</v>
      </c>
      <c r="L25" s="179" t="s">
        <v>45</v>
      </c>
      <c r="M25" s="179"/>
      <c r="N25" s="157" t="s">
        <v>136</v>
      </c>
    </row>
    <row r="26" spans="1:15" x14ac:dyDescent="0.25">
      <c r="A26" s="170">
        <v>45281</v>
      </c>
      <c r="B26" s="171" t="s">
        <v>114</v>
      </c>
      <c r="C26" s="171" t="s">
        <v>115</v>
      </c>
      <c r="D26" s="172" t="s">
        <v>128</v>
      </c>
      <c r="E26" s="158">
        <v>10000</v>
      </c>
      <c r="F26" s="152"/>
      <c r="G26" s="152">
        <f t="shared" si="1"/>
        <v>35000</v>
      </c>
      <c r="H26" s="291" t="s">
        <v>135</v>
      </c>
      <c r="I26" s="155" t="s">
        <v>18</v>
      </c>
      <c r="J26" s="402" t="s">
        <v>418</v>
      </c>
      <c r="K26" s="171" t="s">
        <v>155</v>
      </c>
      <c r="L26" s="155" t="s">
        <v>45</v>
      </c>
      <c r="M26" s="155"/>
      <c r="N26" s="157" t="s">
        <v>353</v>
      </c>
    </row>
    <row r="27" spans="1:15" x14ac:dyDescent="0.25">
      <c r="A27" s="170">
        <v>45281</v>
      </c>
      <c r="B27" s="171" t="s">
        <v>114</v>
      </c>
      <c r="C27" s="171" t="s">
        <v>115</v>
      </c>
      <c r="D27" s="172" t="s">
        <v>128</v>
      </c>
      <c r="E27" s="152">
        <v>10000</v>
      </c>
      <c r="F27" s="460"/>
      <c r="G27" s="152">
        <f t="shared" si="0"/>
        <v>25000</v>
      </c>
      <c r="H27" s="291" t="s">
        <v>135</v>
      </c>
      <c r="I27" s="155" t="s">
        <v>18</v>
      </c>
      <c r="J27" s="402" t="s">
        <v>418</v>
      </c>
      <c r="K27" s="388" t="s">
        <v>155</v>
      </c>
      <c r="L27" s="155" t="s">
        <v>45</v>
      </c>
      <c r="M27" s="155"/>
      <c r="N27" s="157" t="s">
        <v>419</v>
      </c>
      <c r="O27" s="416"/>
    </row>
    <row r="28" spans="1:15" ht="15.75" customHeight="1" x14ac:dyDescent="0.25">
      <c r="A28" s="170">
        <v>45281</v>
      </c>
      <c r="B28" s="171" t="s">
        <v>114</v>
      </c>
      <c r="C28" s="171" t="s">
        <v>115</v>
      </c>
      <c r="D28" s="172" t="s">
        <v>128</v>
      </c>
      <c r="E28" s="176">
        <v>10000</v>
      </c>
      <c r="F28" s="161"/>
      <c r="G28" s="152">
        <f t="shared" si="0"/>
        <v>15000</v>
      </c>
      <c r="H28" s="291" t="s">
        <v>135</v>
      </c>
      <c r="I28" s="155" t="s">
        <v>18</v>
      </c>
      <c r="J28" s="402" t="s">
        <v>418</v>
      </c>
      <c r="K28" s="171" t="s">
        <v>155</v>
      </c>
      <c r="L28" s="155" t="s">
        <v>45</v>
      </c>
      <c r="M28" s="155"/>
      <c r="N28" s="157" t="s">
        <v>420</v>
      </c>
    </row>
    <row r="29" spans="1:15" ht="15.75" thickBot="1" x14ac:dyDescent="0.3">
      <c r="A29" s="170">
        <v>45281</v>
      </c>
      <c r="B29" s="171" t="s">
        <v>114</v>
      </c>
      <c r="C29" s="171" t="s">
        <v>115</v>
      </c>
      <c r="D29" s="172" t="s">
        <v>128</v>
      </c>
      <c r="E29" s="161">
        <v>11000</v>
      </c>
      <c r="F29" s="152"/>
      <c r="G29" s="152">
        <f t="shared" si="0"/>
        <v>4000</v>
      </c>
      <c r="H29" s="291" t="s">
        <v>135</v>
      </c>
      <c r="I29" s="155" t="s">
        <v>18</v>
      </c>
      <c r="J29" s="402" t="s">
        <v>418</v>
      </c>
      <c r="K29" s="171" t="s">
        <v>155</v>
      </c>
      <c r="L29" s="155" t="s">
        <v>45</v>
      </c>
      <c r="M29" s="155"/>
      <c r="N29" s="157" t="s">
        <v>421</v>
      </c>
    </row>
    <row r="30" spans="1:15" ht="15.75" thickBot="1" x14ac:dyDescent="0.3">
      <c r="A30" s="17"/>
      <c r="B30" s="17"/>
      <c r="C30" s="17"/>
      <c r="D30" s="627"/>
      <c r="E30" s="660">
        <f>SUM(E4:E29)</f>
        <v>198000</v>
      </c>
      <c r="F30" s="661">
        <f>SUM(F4:F29)+G4</f>
        <v>202000</v>
      </c>
      <c r="G30" s="662">
        <f>F30-E30</f>
        <v>4000</v>
      </c>
      <c r="H30" s="628"/>
      <c r="I30" s="17"/>
      <c r="J30" s="17"/>
      <c r="K30" s="17"/>
      <c r="L30" s="17"/>
      <c r="M30" s="17"/>
      <c r="N30" s="17"/>
    </row>
  </sheetData>
  <autoFilter ref="A1:N2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2"/>
  <sheetViews>
    <sheetView workbookViewId="0">
      <selection activeCell="F11" sqref="F11"/>
    </sheetView>
  </sheetViews>
  <sheetFormatPr defaultRowHeight="15" x14ac:dyDescent="0.25"/>
  <cols>
    <col min="1" max="1" width="13.140625" bestFit="1" customWidth="1"/>
    <col min="2" max="2" width="37.7109375" bestFit="1" customWidth="1"/>
    <col min="3" max="3" width="16.42578125" bestFit="1" customWidth="1"/>
  </cols>
  <sheetData>
    <row r="3" spans="1:3" x14ac:dyDescent="0.25">
      <c r="A3" s="422" t="s">
        <v>105</v>
      </c>
      <c r="B3" t="s">
        <v>108</v>
      </c>
      <c r="C3" t="s">
        <v>110</v>
      </c>
    </row>
    <row r="4" spans="1:3" x14ac:dyDescent="0.25">
      <c r="A4" s="177" t="s">
        <v>140</v>
      </c>
      <c r="B4" s="423">
        <v>16260256</v>
      </c>
      <c r="C4" s="423">
        <v>4340.6983449012268</v>
      </c>
    </row>
    <row r="5" spans="1:3" x14ac:dyDescent="0.25">
      <c r="A5" s="177" t="s">
        <v>131</v>
      </c>
      <c r="B5" s="423">
        <v>2000</v>
      </c>
      <c r="C5" s="423">
        <v>0.53390282968499736</v>
      </c>
    </row>
    <row r="6" spans="1:3" x14ac:dyDescent="0.25">
      <c r="A6" s="177" t="s">
        <v>123</v>
      </c>
      <c r="B6" s="423">
        <v>226000</v>
      </c>
      <c r="C6" s="423">
        <v>54.856380138814728</v>
      </c>
    </row>
    <row r="7" spans="1:3" x14ac:dyDescent="0.25">
      <c r="A7" s="177" t="s">
        <v>145</v>
      </c>
      <c r="B7" s="423">
        <v>572000</v>
      </c>
      <c r="C7" s="423">
        <v>152.69620928990921</v>
      </c>
    </row>
    <row r="8" spans="1:3" x14ac:dyDescent="0.25">
      <c r="A8" s="177" t="s">
        <v>157</v>
      </c>
      <c r="B8" s="423">
        <v>932000</v>
      </c>
      <c r="C8" s="423">
        <v>248.79871863320867</v>
      </c>
    </row>
    <row r="9" spans="1:3" x14ac:dyDescent="0.25">
      <c r="A9" s="177" t="s">
        <v>135</v>
      </c>
      <c r="B9" s="423">
        <v>298000</v>
      </c>
      <c r="C9" s="423">
        <v>79.551521623064588</v>
      </c>
    </row>
    <row r="10" spans="1:3" x14ac:dyDescent="0.25">
      <c r="A10" s="177" t="s">
        <v>132</v>
      </c>
      <c r="B10" s="423">
        <v>92000</v>
      </c>
      <c r="C10" s="423">
        <v>24.55953016550988</v>
      </c>
    </row>
    <row r="11" spans="1:3" x14ac:dyDescent="0.25">
      <c r="A11" s="177" t="s">
        <v>42</v>
      </c>
      <c r="B11" s="423">
        <v>1290100</v>
      </c>
      <c r="C11" s="423">
        <v>344.66358285047585</v>
      </c>
    </row>
    <row r="12" spans="1:3" x14ac:dyDescent="0.25">
      <c r="A12" s="177" t="s">
        <v>107</v>
      </c>
      <c r="B12" s="423">
        <v>19672356</v>
      </c>
      <c r="C12" s="423">
        <v>5246.3581904318944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topLeftCell="A16" zoomScale="85" zoomScaleNormal="85" workbookViewId="0">
      <selection activeCell="E33" sqref="E33"/>
    </sheetView>
  </sheetViews>
  <sheetFormatPr defaultColWidth="10.85546875" defaultRowHeight="15" x14ac:dyDescent="0.25"/>
  <cols>
    <col min="1" max="1" width="13.28515625" style="18" bestFit="1" customWidth="1"/>
    <col min="2" max="2" width="37.7109375" style="18" bestFit="1" customWidth="1"/>
    <col min="3" max="3" width="18" style="18" customWidth="1"/>
    <col min="4" max="4" width="14.7109375" style="18" customWidth="1"/>
    <col min="5" max="5" width="14.7109375" style="18" bestFit="1" customWidth="1"/>
    <col min="6" max="6" width="13.7109375" style="18" customWidth="1"/>
    <col min="7" max="9" width="18.7109375" style="18" customWidth="1"/>
    <col min="10" max="10" width="21.5703125" style="18" customWidth="1"/>
    <col min="11" max="11" width="14.7109375" style="18" customWidth="1"/>
    <col min="12" max="12" width="14.42578125" style="18" customWidth="1"/>
    <col min="13" max="13" width="10.85546875" style="18"/>
    <col min="14" max="14" width="29.85546875" style="54" customWidth="1"/>
    <col min="15" max="15" width="41.140625" style="18" customWidth="1"/>
    <col min="16" max="16384" width="10.85546875" style="18"/>
  </cols>
  <sheetData>
    <row r="1" spans="1:16" s="67" customFormat="1" ht="31.5" x14ac:dyDescent="0.25">
      <c r="A1" s="792" t="s">
        <v>44</v>
      </c>
      <c r="B1" s="792"/>
      <c r="C1" s="792"/>
      <c r="D1" s="792"/>
      <c r="E1" s="792"/>
      <c r="F1" s="792"/>
      <c r="G1" s="792"/>
      <c r="H1" s="792"/>
      <c r="I1" s="792"/>
      <c r="J1" s="792"/>
      <c r="K1" s="792"/>
      <c r="L1" s="792"/>
      <c r="M1" s="792"/>
      <c r="N1" s="792"/>
    </row>
    <row r="2" spans="1:16" s="67" customFormat="1" ht="18.75" x14ac:dyDescent="0.25">
      <c r="A2" s="793" t="s">
        <v>61</v>
      </c>
      <c r="B2" s="793"/>
      <c r="C2" s="793"/>
      <c r="D2" s="793"/>
      <c r="E2" s="793"/>
      <c r="F2" s="793"/>
      <c r="G2" s="793"/>
      <c r="H2" s="793"/>
      <c r="I2" s="793"/>
      <c r="J2" s="793"/>
      <c r="K2" s="793"/>
      <c r="L2" s="793"/>
      <c r="M2" s="793"/>
      <c r="N2" s="793"/>
    </row>
    <row r="3" spans="1:16" s="67" customFormat="1" ht="45" x14ac:dyDescent="0.25">
      <c r="A3" s="390" t="s">
        <v>0</v>
      </c>
      <c r="B3" s="391" t="s">
        <v>5</v>
      </c>
      <c r="C3" s="391" t="s">
        <v>10</v>
      </c>
      <c r="D3" s="392" t="s">
        <v>8</v>
      </c>
      <c r="E3" s="392" t="s">
        <v>13</v>
      </c>
      <c r="F3" s="393" t="s">
        <v>34</v>
      </c>
      <c r="G3" s="392" t="s">
        <v>41</v>
      </c>
      <c r="H3" s="392" t="s">
        <v>2</v>
      </c>
      <c r="I3" s="392" t="s">
        <v>3</v>
      </c>
      <c r="J3" s="391" t="s">
        <v>9</v>
      </c>
      <c r="K3" s="391" t="s">
        <v>1</v>
      </c>
      <c r="L3" s="391" t="s">
        <v>4</v>
      </c>
      <c r="M3" s="391" t="s">
        <v>12</v>
      </c>
      <c r="N3" s="393" t="s">
        <v>11</v>
      </c>
    </row>
    <row r="4" spans="1:16" s="67" customFormat="1" x14ac:dyDescent="0.25">
      <c r="A4" s="180">
        <v>45261</v>
      </c>
      <c r="B4" s="167" t="s">
        <v>185</v>
      </c>
      <c r="C4" s="167"/>
      <c r="D4" s="168"/>
      <c r="E4" s="387"/>
      <c r="F4" s="439"/>
      <c r="G4" s="544">
        <v>0</v>
      </c>
      <c r="H4" s="440"/>
      <c r="I4" s="440"/>
      <c r="J4" s="441"/>
      <c r="K4" s="442"/>
      <c r="L4" s="442"/>
      <c r="M4" s="442"/>
      <c r="N4" s="443"/>
    </row>
    <row r="5" spans="1:16" s="14" customFormat="1" ht="18.75" customHeight="1" x14ac:dyDescent="0.25">
      <c r="A5" s="467">
        <v>45266</v>
      </c>
      <c r="B5" s="587" t="s">
        <v>112</v>
      </c>
      <c r="C5" s="587" t="s">
        <v>49</v>
      </c>
      <c r="D5" s="649" t="s">
        <v>14</v>
      </c>
      <c r="E5" s="588"/>
      <c r="F5" s="697">
        <v>260000</v>
      </c>
      <c r="G5" s="659">
        <f>G4-E5+F5</f>
        <v>260000</v>
      </c>
      <c r="H5" s="679"/>
      <c r="I5" s="616" t="s">
        <v>18</v>
      </c>
      <c r="J5" s="496" t="s">
        <v>188</v>
      </c>
      <c r="K5" s="698" t="s">
        <v>155</v>
      </c>
      <c r="L5" s="698" t="s">
        <v>58</v>
      </c>
      <c r="M5" s="699"/>
      <c r="N5" s="700"/>
      <c r="O5" s="495"/>
    </row>
    <row r="6" spans="1:16" s="75" customFormat="1" x14ac:dyDescent="0.25">
      <c r="A6" s="170">
        <v>45266</v>
      </c>
      <c r="B6" s="157" t="s">
        <v>141</v>
      </c>
      <c r="C6" s="157" t="s">
        <v>116</v>
      </c>
      <c r="D6" s="178" t="s">
        <v>14</v>
      </c>
      <c r="E6" s="166">
        <v>40000</v>
      </c>
      <c r="F6" s="161"/>
      <c r="G6" s="161">
        <f t="shared" ref="G6:G26" si="0">G5-E6+F6</f>
        <v>220000</v>
      </c>
      <c r="H6" s="182" t="s">
        <v>42</v>
      </c>
      <c r="I6" s="584" t="s">
        <v>18</v>
      </c>
      <c r="J6" s="182" t="s">
        <v>187</v>
      </c>
      <c r="K6" s="157" t="s">
        <v>155</v>
      </c>
      <c r="L6" s="157" t="s">
        <v>58</v>
      </c>
      <c r="M6" s="636"/>
      <c r="N6" s="637"/>
      <c r="O6" s="696"/>
      <c r="P6" s="696"/>
    </row>
    <row r="7" spans="1:16" x14ac:dyDescent="0.25">
      <c r="A7" s="170">
        <v>45266</v>
      </c>
      <c r="B7" s="157" t="s">
        <v>147</v>
      </c>
      <c r="C7" s="157" t="s">
        <v>116</v>
      </c>
      <c r="D7" s="157" t="s">
        <v>113</v>
      </c>
      <c r="E7" s="176">
        <v>20000</v>
      </c>
      <c r="F7" s="161"/>
      <c r="G7" s="161">
        <f t="shared" si="0"/>
        <v>200000</v>
      </c>
      <c r="H7" s="182" t="s">
        <v>145</v>
      </c>
      <c r="I7" s="584" t="s">
        <v>18</v>
      </c>
      <c r="J7" s="182" t="s">
        <v>187</v>
      </c>
      <c r="K7" s="155" t="s">
        <v>155</v>
      </c>
      <c r="L7" s="155" t="s">
        <v>58</v>
      </c>
      <c r="M7" s="155"/>
      <c r="N7" s="157"/>
      <c r="O7" s="416"/>
      <c r="P7" s="416"/>
    </row>
    <row r="8" spans="1:16" x14ac:dyDescent="0.25">
      <c r="A8" s="170">
        <v>45266</v>
      </c>
      <c r="B8" s="157" t="s">
        <v>142</v>
      </c>
      <c r="C8" s="157" t="s">
        <v>116</v>
      </c>
      <c r="D8" s="178" t="s">
        <v>113</v>
      </c>
      <c r="E8" s="463">
        <v>20000</v>
      </c>
      <c r="F8" s="160"/>
      <c r="G8" s="160">
        <f t="shared" si="0"/>
        <v>180000</v>
      </c>
      <c r="H8" s="182" t="s">
        <v>123</v>
      </c>
      <c r="I8" s="584" t="s">
        <v>18</v>
      </c>
      <c r="J8" s="182" t="s">
        <v>187</v>
      </c>
      <c r="K8" s="155" t="s">
        <v>155</v>
      </c>
      <c r="L8" s="155" t="s">
        <v>58</v>
      </c>
      <c r="M8" s="155"/>
      <c r="N8" s="157"/>
      <c r="O8" s="416"/>
      <c r="P8" s="416"/>
    </row>
    <row r="9" spans="1:16" x14ac:dyDescent="0.25">
      <c r="A9" s="170">
        <v>45266</v>
      </c>
      <c r="B9" s="157" t="s">
        <v>143</v>
      </c>
      <c r="C9" s="157" t="s">
        <v>116</v>
      </c>
      <c r="D9" s="157" t="s">
        <v>128</v>
      </c>
      <c r="E9" s="161">
        <v>25000</v>
      </c>
      <c r="F9" s="161"/>
      <c r="G9" s="160">
        <f t="shared" si="0"/>
        <v>155000</v>
      </c>
      <c r="H9" s="615" t="s">
        <v>135</v>
      </c>
      <c r="I9" s="584" t="s">
        <v>18</v>
      </c>
      <c r="J9" s="182" t="s">
        <v>187</v>
      </c>
      <c r="K9" s="155" t="s">
        <v>155</v>
      </c>
      <c r="L9" s="155" t="s">
        <v>58</v>
      </c>
      <c r="M9" s="155"/>
      <c r="N9" s="157"/>
      <c r="O9" s="416"/>
      <c r="P9" s="416"/>
    </row>
    <row r="10" spans="1:16" x14ac:dyDescent="0.25">
      <c r="A10" s="170">
        <v>45266</v>
      </c>
      <c r="B10" s="157" t="s">
        <v>186</v>
      </c>
      <c r="C10" s="157" t="s">
        <v>116</v>
      </c>
      <c r="D10" s="178" t="s">
        <v>128</v>
      </c>
      <c r="E10" s="161">
        <v>25000</v>
      </c>
      <c r="F10" s="161"/>
      <c r="G10" s="160">
        <f t="shared" si="0"/>
        <v>130000</v>
      </c>
      <c r="H10" s="615" t="s">
        <v>157</v>
      </c>
      <c r="I10" s="584" t="s">
        <v>18</v>
      </c>
      <c r="J10" s="182" t="s">
        <v>187</v>
      </c>
      <c r="K10" s="155" t="s">
        <v>155</v>
      </c>
      <c r="L10" s="155" t="s">
        <v>58</v>
      </c>
      <c r="M10" s="155"/>
      <c r="N10" s="157"/>
      <c r="O10" s="416"/>
      <c r="P10" s="416"/>
    </row>
    <row r="11" spans="1:16" x14ac:dyDescent="0.25">
      <c r="A11" s="170">
        <v>45271</v>
      </c>
      <c r="B11" s="157" t="s">
        <v>141</v>
      </c>
      <c r="C11" s="157" t="s">
        <v>116</v>
      </c>
      <c r="D11" s="178" t="s">
        <v>14</v>
      </c>
      <c r="E11" s="161">
        <v>40000</v>
      </c>
      <c r="F11" s="161"/>
      <c r="G11" s="160">
        <f t="shared" si="0"/>
        <v>90000</v>
      </c>
      <c r="H11" s="182" t="s">
        <v>42</v>
      </c>
      <c r="I11" s="584" t="s">
        <v>18</v>
      </c>
      <c r="J11" s="182" t="s">
        <v>187</v>
      </c>
      <c r="K11" s="155" t="s">
        <v>155</v>
      </c>
      <c r="L11" s="155" t="s">
        <v>58</v>
      </c>
      <c r="M11" s="155"/>
      <c r="N11" s="157"/>
      <c r="O11" s="416"/>
      <c r="P11" s="416"/>
    </row>
    <row r="12" spans="1:16" x14ac:dyDescent="0.25">
      <c r="A12" s="170">
        <v>45271</v>
      </c>
      <c r="B12" s="157" t="s">
        <v>147</v>
      </c>
      <c r="C12" s="157" t="s">
        <v>116</v>
      </c>
      <c r="D12" s="157" t="s">
        <v>113</v>
      </c>
      <c r="E12" s="161">
        <v>20000</v>
      </c>
      <c r="F12" s="161"/>
      <c r="G12" s="160">
        <f t="shared" si="0"/>
        <v>70000</v>
      </c>
      <c r="H12" s="182" t="s">
        <v>145</v>
      </c>
      <c r="I12" s="584" t="s">
        <v>18</v>
      </c>
      <c r="J12" s="182" t="s">
        <v>187</v>
      </c>
      <c r="K12" s="155" t="s">
        <v>155</v>
      </c>
      <c r="L12" s="155" t="s">
        <v>58</v>
      </c>
      <c r="M12" s="155"/>
      <c r="N12" s="157"/>
      <c r="O12" s="416"/>
      <c r="P12" s="416"/>
    </row>
    <row r="13" spans="1:16" x14ac:dyDescent="0.25">
      <c r="A13" s="170">
        <v>45271</v>
      </c>
      <c r="B13" s="157" t="s">
        <v>142</v>
      </c>
      <c r="C13" s="157" t="s">
        <v>116</v>
      </c>
      <c r="D13" s="178" t="s">
        <v>113</v>
      </c>
      <c r="E13" s="161">
        <v>20000</v>
      </c>
      <c r="F13" s="161"/>
      <c r="G13" s="160">
        <f t="shared" si="0"/>
        <v>50000</v>
      </c>
      <c r="H13" s="182" t="s">
        <v>123</v>
      </c>
      <c r="I13" s="584" t="s">
        <v>18</v>
      </c>
      <c r="J13" s="182" t="s">
        <v>187</v>
      </c>
      <c r="K13" s="155" t="s">
        <v>155</v>
      </c>
      <c r="L13" s="155" t="s">
        <v>58</v>
      </c>
      <c r="M13" s="155"/>
      <c r="N13" s="157"/>
      <c r="O13" s="416"/>
      <c r="P13" s="416"/>
    </row>
    <row r="14" spans="1:16" x14ac:dyDescent="0.25">
      <c r="A14" s="170">
        <v>45271</v>
      </c>
      <c r="B14" s="157" t="s">
        <v>143</v>
      </c>
      <c r="C14" s="157" t="s">
        <v>116</v>
      </c>
      <c r="D14" s="157" t="s">
        <v>128</v>
      </c>
      <c r="E14" s="161">
        <v>25000</v>
      </c>
      <c r="F14" s="161"/>
      <c r="G14" s="160">
        <f t="shared" si="0"/>
        <v>25000</v>
      </c>
      <c r="H14" s="615" t="s">
        <v>135</v>
      </c>
      <c r="I14" s="584" t="s">
        <v>18</v>
      </c>
      <c r="J14" s="182" t="s">
        <v>187</v>
      </c>
      <c r="K14" s="155" t="s">
        <v>155</v>
      </c>
      <c r="L14" s="155" t="s">
        <v>58</v>
      </c>
      <c r="M14" s="155"/>
      <c r="N14" s="157"/>
      <c r="O14" s="416"/>
      <c r="P14" s="416"/>
    </row>
    <row r="15" spans="1:16" x14ac:dyDescent="0.25">
      <c r="A15" s="170">
        <v>45271</v>
      </c>
      <c r="B15" s="157" t="s">
        <v>186</v>
      </c>
      <c r="C15" s="157" t="s">
        <v>116</v>
      </c>
      <c r="D15" s="178" t="s">
        <v>128</v>
      </c>
      <c r="E15" s="161">
        <v>25000</v>
      </c>
      <c r="F15" s="161"/>
      <c r="G15" s="160">
        <f t="shared" si="0"/>
        <v>0</v>
      </c>
      <c r="H15" s="615" t="s">
        <v>157</v>
      </c>
      <c r="I15" s="584" t="s">
        <v>18</v>
      </c>
      <c r="J15" s="182" t="s">
        <v>187</v>
      </c>
      <c r="K15" s="155" t="s">
        <v>155</v>
      </c>
      <c r="L15" s="155" t="s">
        <v>58</v>
      </c>
      <c r="M15" s="155"/>
      <c r="N15" s="157"/>
      <c r="O15" s="416"/>
      <c r="P15" s="416"/>
    </row>
    <row r="16" spans="1:16" x14ac:dyDescent="0.25">
      <c r="A16" s="467">
        <v>45278</v>
      </c>
      <c r="B16" s="587" t="s">
        <v>112</v>
      </c>
      <c r="C16" s="587" t="s">
        <v>49</v>
      </c>
      <c r="D16" s="587" t="s">
        <v>14</v>
      </c>
      <c r="E16" s="590"/>
      <c r="F16" s="590">
        <v>260000</v>
      </c>
      <c r="G16" s="622">
        <f t="shared" si="0"/>
        <v>260000</v>
      </c>
      <c r="H16" s="722"/>
      <c r="I16" s="616" t="s">
        <v>18</v>
      </c>
      <c r="J16" s="589" t="s">
        <v>328</v>
      </c>
      <c r="K16" s="473" t="s">
        <v>155</v>
      </c>
      <c r="L16" s="473" t="s">
        <v>58</v>
      </c>
      <c r="M16" s="473"/>
      <c r="N16" s="587"/>
      <c r="O16" s="416"/>
      <c r="P16" s="416"/>
    </row>
    <row r="17" spans="1:16" x14ac:dyDescent="0.25">
      <c r="A17" s="170">
        <v>45278</v>
      </c>
      <c r="B17" s="157" t="s">
        <v>141</v>
      </c>
      <c r="C17" s="157" t="s">
        <v>116</v>
      </c>
      <c r="D17" s="157" t="s">
        <v>14</v>
      </c>
      <c r="E17" s="161">
        <v>40000</v>
      </c>
      <c r="F17" s="161"/>
      <c r="G17" s="160">
        <f t="shared" si="0"/>
        <v>220000</v>
      </c>
      <c r="H17" s="615" t="s">
        <v>42</v>
      </c>
      <c r="I17" s="584" t="s">
        <v>18</v>
      </c>
      <c r="J17" s="402" t="s">
        <v>329</v>
      </c>
      <c r="K17" s="155" t="s">
        <v>155</v>
      </c>
      <c r="L17" s="155" t="s">
        <v>58</v>
      </c>
      <c r="M17" s="155"/>
      <c r="N17" s="157"/>
      <c r="O17" s="416"/>
      <c r="P17" s="416"/>
    </row>
    <row r="18" spans="1:16" x14ac:dyDescent="0.25">
      <c r="A18" s="170">
        <v>45278</v>
      </c>
      <c r="B18" s="157" t="s">
        <v>147</v>
      </c>
      <c r="C18" s="157" t="s">
        <v>116</v>
      </c>
      <c r="D18" s="157" t="s">
        <v>113</v>
      </c>
      <c r="E18" s="161">
        <v>20000</v>
      </c>
      <c r="F18" s="161"/>
      <c r="G18" s="160">
        <f t="shared" si="0"/>
        <v>200000</v>
      </c>
      <c r="H18" s="615" t="s">
        <v>145</v>
      </c>
      <c r="I18" s="584" t="s">
        <v>18</v>
      </c>
      <c r="J18" s="402" t="s">
        <v>329</v>
      </c>
      <c r="K18" s="155" t="s">
        <v>155</v>
      </c>
      <c r="L18" s="155" t="s">
        <v>58</v>
      </c>
      <c r="M18" s="155"/>
      <c r="N18" s="157"/>
      <c r="O18" s="416"/>
      <c r="P18" s="416"/>
    </row>
    <row r="19" spans="1:16" x14ac:dyDescent="0.25">
      <c r="A19" s="170">
        <v>45278</v>
      </c>
      <c r="B19" s="157" t="s">
        <v>142</v>
      </c>
      <c r="C19" s="157" t="s">
        <v>116</v>
      </c>
      <c r="D19" s="157" t="s">
        <v>113</v>
      </c>
      <c r="E19" s="161">
        <v>20000</v>
      </c>
      <c r="F19" s="161"/>
      <c r="G19" s="160">
        <f t="shared" si="0"/>
        <v>180000</v>
      </c>
      <c r="H19" s="615" t="s">
        <v>123</v>
      </c>
      <c r="I19" s="584" t="s">
        <v>18</v>
      </c>
      <c r="J19" s="402" t="s">
        <v>329</v>
      </c>
      <c r="K19" s="155" t="s">
        <v>155</v>
      </c>
      <c r="L19" s="155" t="s">
        <v>58</v>
      </c>
      <c r="M19" s="155"/>
      <c r="N19" s="157"/>
      <c r="O19" s="416"/>
      <c r="P19" s="416"/>
    </row>
    <row r="20" spans="1:16" x14ac:dyDescent="0.25">
      <c r="A20" s="170">
        <v>45278</v>
      </c>
      <c r="B20" s="157" t="s">
        <v>143</v>
      </c>
      <c r="C20" s="157" t="s">
        <v>116</v>
      </c>
      <c r="D20" s="157" t="s">
        <v>128</v>
      </c>
      <c r="E20" s="161">
        <v>25000</v>
      </c>
      <c r="F20" s="161"/>
      <c r="G20" s="160">
        <f t="shared" si="0"/>
        <v>155000</v>
      </c>
      <c r="H20" s="615" t="s">
        <v>135</v>
      </c>
      <c r="I20" s="584" t="s">
        <v>18</v>
      </c>
      <c r="J20" s="402" t="s">
        <v>329</v>
      </c>
      <c r="K20" s="155" t="s">
        <v>155</v>
      </c>
      <c r="L20" s="155" t="s">
        <v>58</v>
      </c>
      <c r="M20" s="155"/>
      <c r="N20" s="157"/>
      <c r="O20" s="416"/>
      <c r="P20" s="416"/>
    </row>
    <row r="21" spans="1:16" x14ac:dyDescent="0.25">
      <c r="A21" s="170">
        <v>45278</v>
      </c>
      <c r="B21" s="157" t="s">
        <v>186</v>
      </c>
      <c r="C21" s="157" t="s">
        <v>116</v>
      </c>
      <c r="D21" s="157" t="s">
        <v>128</v>
      </c>
      <c r="E21" s="161">
        <v>25000</v>
      </c>
      <c r="F21" s="161"/>
      <c r="G21" s="160">
        <f t="shared" si="0"/>
        <v>130000</v>
      </c>
      <c r="H21" s="615" t="s">
        <v>157</v>
      </c>
      <c r="I21" s="584" t="s">
        <v>18</v>
      </c>
      <c r="J21" s="402" t="s">
        <v>329</v>
      </c>
      <c r="K21" s="155" t="s">
        <v>155</v>
      </c>
      <c r="L21" s="155" t="s">
        <v>58</v>
      </c>
      <c r="M21" s="155"/>
      <c r="N21" s="157"/>
      <c r="O21" s="416"/>
      <c r="P21" s="416"/>
    </row>
    <row r="22" spans="1:16" x14ac:dyDescent="0.25">
      <c r="A22" s="170">
        <v>45287</v>
      </c>
      <c r="B22" s="157" t="s">
        <v>141</v>
      </c>
      <c r="C22" s="157" t="s">
        <v>116</v>
      </c>
      <c r="D22" s="157" t="s">
        <v>14</v>
      </c>
      <c r="E22" s="161">
        <v>40000</v>
      </c>
      <c r="F22" s="161"/>
      <c r="G22" s="160">
        <f t="shared" si="0"/>
        <v>90000</v>
      </c>
      <c r="H22" s="182" t="s">
        <v>42</v>
      </c>
      <c r="I22" s="584" t="s">
        <v>18</v>
      </c>
      <c r="J22" s="402" t="s">
        <v>329</v>
      </c>
      <c r="K22" s="155" t="s">
        <v>155</v>
      </c>
      <c r="L22" s="155" t="s">
        <v>58</v>
      </c>
      <c r="M22" s="155"/>
      <c r="N22" s="157"/>
      <c r="O22" s="416"/>
      <c r="P22" s="416"/>
    </row>
    <row r="23" spans="1:16" x14ac:dyDescent="0.25">
      <c r="A23" s="170">
        <v>45287</v>
      </c>
      <c r="B23" s="157" t="s">
        <v>147</v>
      </c>
      <c r="C23" s="157" t="s">
        <v>116</v>
      </c>
      <c r="D23" s="157" t="s">
        <v>113</v>
      </c>
      <c r="E23" s="161">
        <v>20000</v>
      </c>
      <c r="F23" s="161"/>
      <c r="G23" s="160">
        <f t="shared" si="0"/>
        <v>70000</v>
      </c>
      <c r="H23" s="615" t="s">
        <v>145</v>
      </c>
      <c r="I23" s="584" t="s">
        <v>18</v>
      </c>
      <c r="J23" s="402" t="s">
        <v>329</v>
      </c>
      <c r="K23" s="155" t="s">
        <v>155</v>
      </c>
      <c r="L23" s="155" t="s">
        <v>58</v>
      </c>
      <c r="M23" s="155"/>
      <c r="N23" s="157"/>
      <c r="O23" s="416"/>
      <c r="P23" s="416"/>
    </row>
    <row r="24" spans="1:16" x14ac:dyDescent="0.25">
      <c r="A24" s="170">
        <v>45287</v>
      </c>
      <c r="B24" s="157" t="s">
        <v>440</v>
      </c>
      <c r="C24" s="157" t="s">
        <v>116</v>
      </c>
      <c r="D24" s="157" t="s">
        <v>113</v>
      </c>
      <c r="E24" s="161">
        <v>20000</v>
      </c>
      <c r="F24" s="161"/>
      <c r="G24" s="160">
        <f t="shared" si="0"/>
        <v>50000</v>
      </c>
      <c r="H24" s="615" t="s">
        <v>123</v>
      </c>
      <c r="I24" s="584" t="s">
        <v>18</v>
      </c>
      <c r="J24" s="402" t="s">
        <v>329</v>
      </c>
      <c r="K24" s="155" t="s">
        <v>155</v>
      </c>
      <c r="L24" s="155" t="s">
        <v>58</v>
      </c>
      <c r="M24" s="155"/>
      <c r="N24" s="157"/>
      <c r="O24" s="416"/>
      <c r="P24" s="416"/>
    </row>
    <row r="25" spans="1:16" x14ac:dyDescent="0.25">
      <c r="A25" s="170">
        <v>45287</v>
      </c>
      <c r="B25" s="157" t="s">
        <v>186</v>
      </c>
      <c r="C25" s="157" t="s">
        <v>116</v>
      </c>
      <c r="D25" s="157" t="s">
        <v>128</v>
      </c>
      <c r="E25" s="161">
        <v>25000</v>
      </c>
      <c r="F25" s="161"/>
      <c r="G25" s="160">
        <f t="shared" si="0"/>
        <v>25000</v>
      </c>
      <c r="H25" s="615" t="s">
        <v>157</v>
      </c>
      <c r="I25" s="584" t="s">
        <v>18</v>
      </c>
      <c r="J25" s="402" t="s">
        <v>329</v>
      </c>
      <c r="K25" s="155" t="s">
        <v>155</v>
      </c>
      <c r="L25" s="155" t="s">
        <v>58</v>
      </c>
      <c r="M25" s="155"/>
      <c r="N25" s="157"/>
      <c r="O25" s="416"/>
      <c r="P25" s="416"/>
    </row>
    <row r="26" spans="1:16" ht="15.75" thickBot="1" x14ac:dyDescent="0.3">
      <c r="A26" s="170">
        <v>45287</v>
      </c>
      <c r="B26" s="157" t="s">
        <v>143</v>
      </c>
      <c r="C26" s="157" t="s">
        <v>116</v>
      </c>
      <c r="D26" s="157" t="s">
        <v>128</v>
      </c>
      <c r="E26" s="161">
        <v>25000</v>
      </c>
      <c r="F26" s="161"/>
      <c r="G26" s="160">
        <f t="shared" si="0"/>
        <v>0</v>
      </c>
      <c r="H26" s="615" t="s">
        <v>135</v>
      </c>
      <c r="I26" s="584" t="s">
        <v>18</v>
      </c>
      <c r="J26" s="402" t="s">
        <v>329</v>
      </c>
      <c r="K26" s="155" t="s">
        <v>155</v>
      </c>
      <c r="L26" s="155" t="s">
        <v>58</v>
      </c>
      <c r="M26" s="155"/>
      <c r="N26" s="157"/>
      <c r="O26" s="416"/>
      <c r="P26" s="416"/>
    </row>
    <row r="27" spans="1:16" ht="15.75" thickBot="1" x14ac:dyDescent="0.3">
      <c r="A27" s="583"/>
      <c r="B27" s="583"/>
      <c r="C27" s="457"/>
      <c r="D27" s="476"/>
      <c r="E27" s="610">
        <f>SUM(E5:E26)</f>
        <v>520000</v>
      </c>
      <c r="F27" s="611">
        <f>SUM(F5:F26)+G4</f>
        <v>520000</v>
      </c>
      <c r="G27" s="612">
        <f>F27-E27</f>
        <v>0</v>
      </c>
      <c r="H27" s="457"/>
      <c r="I27" s="155"/>
      <c r="J27" s="183"/>
      <c r="K27" s="155"/>
      <c r="L27" s="155"/>
      <c r="M27" s="424"/>
      <c r="N27" s="425"/>
    </row>
    <row r="28" spans="1:16" x14ac:dyDescent="0.25">
      <c r="A28" s="422" t="s">
        <v>105</v>
      </c>
      <c r="B28" t="s">
        <v>108</v>
      </c>
      <c r="C28" s="155"/>
      <c r="D28" s="164"/>
      <c r="E28" s="174"/>
      <c r="F28" s="174"/>
      <c r="G28" s="464"/>
      <c r="H28" s="165"/>
      <c r="I28" s="155"/>
      <c r="J28" s="183"/>
      <c r="K28" s="155"/>
      <c r="L28" s="155"/>
      <c r="M28" s="155"/>
      <c r="N28" s="157"/>
    </row>
    <row r="29" spans="1:16" x14ac:dyDescent="0.25">
      <c r="A29" s="177" t="s">
        <v>123</v>
      </c>
      <c r="B29" s="737">
        <v>80000</v>
      </c>
      <c r="C29" s="155"/>
      <c r="D29" s="444"/>
      <c r="E29" s="445"/>
      <c r="F29" s="626"/>
      <c r="G29" s="160"/>
      <c r="H29" s="165"/>
      <c r="I29" s="424"/>
      <c r="J29" s="183"/>
      <c r="K29" s="155"/>
      <c r="L29" s="155"/>
      <c r="M29" s="424"/>
      <c r="N29" s="425"/>
    </row>
    <row r="30" spans="1:16" x14ac:dyDescent="0.25">
      <c r="A30" s="177" t="s">
        <v>145</v>
      </c>
      <c r="B30" s="737">
        <v>80000</v>
      </c>
      <c r="C30" s="155"/>
      <c r="D30" s="164"/>
      <c r="E30" s="161"/>
      <c r="F30" s="626"/>
      <c r="G30" s="160"/>
      <c r="H30" s="165"/>
      <c r="I30" s="155"/>
      <c r="J30" s="183"/>
      <c r="K30" s="155"/>
      <c r="L30" s="155"/>
      <c r="M30" s="155"/>
      <c r="N30" s="157"/>
    </row>
    <row r="31" spans="1:16" x14ac:dyDescent="0.25">
      <c r="A31" s="177" t="s">
        <v>135</v>
      </c>
      <c r="B31" s="737">
        <v>100000</v>
      </c>
      <c r="C31" s="155"/>
      <c r="D31" s="164"/>
      <c r="E31" s="161"/>
      <c r="F31" s="161"/>
      <c r="G31" s="160"/>
      <c r="H31" s="165"/>
      <c r="I31" s="155"/>
      <c r="J31" s="183"/>
      <c r="K31" s="155"/>
      <c r="L31" s="155"/>
      <c r="M31" s="155"/>
      <c r="N31" s="157"/>
    </row>
    <row r="32" spans="1:16" x14ac:dyDescent="0.25">
      <c r="A32" s="177" t="s">
        <v>42</v>
      </c>
      <c r="B32" s="737">
        <v>160000</v>
      </c>
      <c r="C32" s="155"/>
      <c r="D32" s="164"/>
      <c r="E32" s="161"/>
      <c r="F32" s="161"/>
      <c r="G32" s="160"/>
      <c r="H32" s="165"/>
      <c r="I32" s="155"/>
      <c r="J32" s="183"/>
      <c r="K32" s="155"/>
      <c r="L32" s="155"/>
      <c r="M32" s="155"/>
      <c r="N32" s="157"/>
    </row>
    <row r="33" spans="1:14" x14ac:dyDescent="0.25">
      <c r="A33" s="177" t="s">
        <v>106</v>
      </c>
      <c r="B33" s="737"/>
      <c r="C33" s="155"/>
      <c r="D33" s="164"/>
      <c r="E33" s="161"/>
      <c r="F33" s="161"/>
      <c r="G33" s="160"/>
      <c r="H33" s="165"/>
      <c r="I33" s="155"/>
      <c r="J33" s="183"/>
      <c r="K33" s="155"/>
      <c r="L33" s="155"/>
      <c r="M33" s="155"/>
      <c r="N33" s="157"/>
    </row>
    <row r="34" spans="1:14" x14ac:dyDescent="0.25">
      <c r="A34" s="177" t="s">
        <v>157</v>
      </c>
      <c r="B34" s="737">
        <v>100000</v>
      </c>
      <c r="C34" s="155"/>
      <c r="D34" s="164"/>
      <c r="E34" s="161"/>
      <c r="F34" s="161"/>
      <c r="G34" s="160"/>
      <c r="H34" s="165"/>
      <c r="I34" s="155"/>
      <c r="J34" s="183"/>
      <c r="K34" s="155"/>
      <c r="L34" s="155"/>
      <c r="M34" s="155"/>
      <c r="N34" s="157"/>
    </row>
    <row r="35" spans="1:14" x14ac:dyDescent="0.25">
      <c r="A35" s="177" t="s">
        <v>107</v>
      </c>
      <c r="B35" s="737">
        <v>520000</v>
      </c>
      <c r="C35" s="155"/>
      <c r="D35" s="164"/>
      <c r="E35" s="161"/>
      <c r="F35" s="161"/>
      <c r="G35" s="160"/>
      <c r="H35" s="165"/>
      <c r="I35" s="155"/>
      <c r="J35" s="183"/>
      <c r="K35" s="155"/>
      <c r="L35" s="155"/>
      <c r="M35" s="155"/>
      <c r="N35" s="157"/>
    </row>
    <row r="36" spans="1:14" x14ac:dyDescent="0.25">
      <c r="A36" s="177"/>
      <c r="B36" s="732"/>
      <c r="C36" s="155"/>
      <c r="D36" s="164"/>
      <c r="E36" s="161"/>
      <c r="F36" s="161"/>
      <c r="G36" s="160"/>
      <c r="H36" s="165"/>
      <c r="I36" s="155"/>
      <c r="J36" s="388"/>
      <c r="K36" s="155"/>
      <c r="L36" s="155"/>
      <c r="M36" s="155"/>
      <c r="N36" s="157"/>
    </row>
    <row r="37" spans="1:14" x14ac:dyDescent="0.25">
      <c r="A37"/>
      <c r="B37"/>
      <c r="C37" s="155"/>
      <c r="D37" s="155"/>
      <c r="E37" s="174"/>
      <c r="F37" s="174"/>
      <c r="G37" s="160"/>
      <c r="H37" s="155"/>
      <c r="I37" s="155"/>
      <c r="J37" s="388"/>
      <c r="K37" s="155"/>
      <c r="L37" s="155"/>
      <c r="M37" s="155"/>
      <c r="N37" s="157"/>
    </row>
    <row r="38" spans="1:14" x14ac:dyDescent="0.25">
      <c r="A38"/>
      <c r="B38"/>
      <c r="C38" s="155"/>
      <c r="D38" s="155"/>
      <c r="E38" s="161"/>
      <c r="F38" s="161"/>
      <c r="G38" s="160"/>
      <c r="H38" s="155"/>
      <c r="I38" s="155"/>
      <c r="J38" s="388"/>
      <c r="K38" s="155"/>
      <c r="L38" s="155"/>
      <c r="M38" s="155"/>
      <c r="N38" s="157"/>
    </row>
    <row r="39" spans="1:14" x14ac:dyDescent="0.25">
      <c r="A39"/>
      <c r="B39"/>
      <c r="C39" s="155"/>
      <c r="D39" s="155"/>
      <c r="E39" s="161"/>
      <c r="F39" s="161"/>
      <c r="G39" s="160"/>
      <c r="H39" s="155"/>
      <c r="I39" s="155"/>
      <c r="J39" s="388"/>
      <c r="K39" s="155"/>
      <c r="L39" s="155"/>
      <c r="M39" s="155"/>
      <c r="N39" s="157"/>
    </row>
    <row r="40" spans="1:14" x14ac:dyDescent="0.25">
      <c r="A40" s="595"/>
      <c r="B40" s="596"/>
      <c r="C40" s="155"/>
      <c r="D40" s="155"/>
      <c r="E40" s="161"/>
      <c r="F40" s="161"/>
      <c r="G40" s="160"/>
      <c r="H40" s="155"/>
      <c r="I40" s="155"/>
      <c r="J40" s="157"/>
      <c r="K40" s="155"/>
      <c r="L40" s="155"/>
      <c r="M40" s="155"/>
      <c r="N40" s="157"/>
    </row>
    <row r="41" spans="1:14" x14ac:dyDescent="0.25">
      <c r="A41" s="181"/>
      <c r="B41" s="155"/>
      <c r="C41" s="155"/>
      <c r="D41" s="155"/>
      <c r="E41" s="160"/>
      <c r="F41" s="160"/>
      <c r="G41" s="160"/>
      <c r="H41" s="155"/>
      <c r="I41" s="155"/>
      <c r="J41" s="157"/>
      <c r="K41" s="155"/>
      <c r="L41" s="155"/>
      <c r="M41" s="155"/>
      <c r="N41" s="157"/>
    </row>
    <row r="42" spans="1:14" x14ac:dyDescent="0.25">
      <c r="A42" s="181"/>
      <c r="B42" s="155"/>
      <c r="C42" s="155"/>
      <c r="D42" s="164"/>
      <c r="E42" s="161"/>
      <c r="F42" s="161"/>
      <c r="G42" s="160"/>
      <c r="H42" s="165"/>
      <c r="I42" s="155"/>
      <c r="J42" s="157"/>
      <c r="K42" s="155"/>
      <c r="L42" s="155"/>
      <c r="M42" s="155"/>
      <c r="N42" s="157"/>
    </row>
    <row r="43" spans="1:14" x14ac:dyDescent="0.25">
      <c r="A43" s="181"/>
      <c r="B43" s="155"/>
      <c r="C43" s="155"/>
      <c r="D43" s="164"/>
      <c r="E43" s="161"/>
      <c r="F43" s="161"/>
      <c r="G43" s="160"/>
      <c r="H43" s="165"/>
      <c r="I43" s="155"/>
      <c r="J43" s="157"/>
      <c r="K43" s="155"/>
      <c r="L43" s="155"/>
      <c r="M43" s="155"/>
      <c r="N43" s="157"/>
    </row>
    <row r="44" spans="1:14" x14ac:dyDescent="0.25">
      <c r="A44" s="181"/>
      <c r="B44" s="155"/>
      <c r="C44" s="155"/>
      <c r="D44" s="164"/>
      <c r="E44" s="161"/>
      <c r="F44" s="161"/>
      <c r="G44" s="160"/>
      <c r="H44" s="165"/>
      <c r="I44" s="155"/>
      <c r="J44" s="157"/>
      <c r="K44" s="155"/>
      <c r="L44" s="155"/>
      <c r="M44" s="155"/>
      <c r="N44" s="157"/>
    </row>
    <row r="45" spans="1:14" x14ac:dyDescent="0.25">
      <c r="A45" s="181"/>
      <c r="B45" s="155"/>
      <c r="C45" s="165"/>
      <c r="D45" s="164"/>
      <c r="E45" s="160"/>
      <c r="F45" s="160"/>
      <c r="G45" s="160"/>
      <c r="H45" s="165"/>
      <c r="I45" s="155"/>
      <c r="J45" s="157"/>
      <c r="K45" s="155"/>
      <c r="L45" s="155"/>
      <c r="M45" s="155"/>
      <c r="N45" s="157"/>
    </row>
    <row r="46" spans="1:14" x14ac:dyDescent="0.25">
      <c r="A46" s="156"/>
      <c r="B46" s="157"/>
      <c r="C46" s="157"/>
      <c r="D46" s="157"/>
      <c r="E46" s="414"/>
      <c r="F46" s="161"/>
      <c r="G46" s="160"/>
      <c r="H46" s="165"/>
      <c r="I46" s="155"/>
      <c r="J46" s="155"/>
      <c r="K46" s="155"/>
      <c r="L46" s="155"/>
      <c r="M46" s="155"/>
      <c r="N46" s="157"/>
    </row>
    <row r="47" spans="1:14" x14ac:dyDescent="0.25">
      <c r="A47" s="181"/>
      <c r="B47" s="389"/>
      <c r="C47" s="155"/>
      <c r="D47" s="155"/>
      <c r="E47" s="152"/>
      <c r="F47" s="155"/>
      <c r="G47" s="161"/>
      <c r="H47" s="155"/>
      <c r="I47" s="155"/>
      <c r="J47" s="155"/>
      <c r="K47" s="155"/>
      <c r="L47" s="155"/>
      <c r="M47" s="155"/>
      <c r="N47" s="157"/>
    </row>
    <row r="48" spans="1:14" x14ac:dyDescent="0.25">
      <c r="A48" s="181"/>
      <c r="B48" s="389"/>
      <c r="C48" s="155"/>
      <c r="D48" s="155"/>
      <c r="E48" s="152"/>
      <c r="F48" s="155"/>
      <c r="G48" s="161"/>
      <c r="H48" s="155"/>
      <c r="I48" s="155"/>
      <c r="J48" s="155"/>
      <c r="K48" s="155"/>
      <c r="L48" s="155"/>
      <c r="M48" s="155"/>
      <c r="N48" s="157"/>
    </row>
    <row r="49" spans="1:14" x14ac:dyDescent="0.25">
      <c r="A49" s="181"/>
      <c r="B49" s="389"/>
      <c r="C49" s="155"/>
      <c r="D49" s="155"/>
      <c r="E49" s="152"/>
      <c r="F49" s="155"/>
      <c r="G49" s="161"/>
      <c r="H49" s="155"/>
      <c r="I49" s="155"/>
      <c r="J49" s="155"/>
      <c r="K49" s="155"/>
      <c r="L49" s="155"/>
      <c r="M49" s="155"/>
      <c r="N49" s="157"/>
    </row>
    <row r="50" spans="1:14" ht="15.75" x14ac:dyDescent="0.25">
      <c r="A50" s="181"/>
      <c r="B50" s="412"/>
      <c r="C50" s="155"/>
      <c r="D50" s="403"/>
      <c r="E50" s="152"/>
      <c r="F50" s="155"/>
      <c r="G50" s="161"/>
      <c r="H50" s="403"/>
      <c r="I50" s="403"/>
      <c r="J50" s="403"/>
      <c r="K50" s="403"/>
      <c r="L50" s="403"/>
      <c r="M50" s="403"/>
      <c r="N50" s="404"/>
    </row>
    <row r="51" spans="1:14" x14ac:dyDescent="0.25">
      <c r="A51" s="181"/>
      <c r="B51" s="389"/>
      <c r="C51" s="155"/>
      <c r="D51" s="155"/>
      <c r="E51" s="152"/>
      <c r="F51" s="155"/>
      <c r="G51" s="161"/>
      <c r="H51" s="155"/>
      <c r="I51" s="155"/>
      <c r="J51" s="155"/>
      <c r="K51" s="155"/>
      <c r="L51" s="155"/>
      <c r="M51" s="155"/>
      <c r="N51" s="157"/>
    </row>
    <row r="52" spans="1:14" x14ac:dyDescent="0.25">
      <c r="A52" s="181"/>
      <c r="B52" s="389"/>
      <c r="C52" s="155"/>
      <c r="D52" s="155"/>
      <c r="E52" s="152"/>
      <c r="F52" s="155"/>
      <c r="G52" s="161"/>
      <c r="H52" s="155"/>
      <c r="I52" s="155"/>
      <c r="J52" s="155"/>
      <c r="K52" s="155"/>
      <c r="L52" s="155"/>
      <c r="M52" s="155"/>
      <c r="N52" s="157"/>
    </row>
    <row r="53" spans="1:14" ht="15.75" thickBot="1" x14ac:dyDescent="0.3">
      <c r="A53" s="181"/>
      <c r="B53" s="389"/>
      <c r="C53" s="155"/>
      <c r="D53" s="155"/>
      <c r="E53" s="160"/>
      <c r="F53" s="162"/>
      <c r="G53" s="160"/>
      <c r="H53" s="155"/>
      <c r="I53" s="155"/>
      <c r="J53" s="155"/>
      <c r="K53" s="155"/>
      <c r="L53" s="155"/>
      <c r="M53" s="155"/>
      <c r="N53" s="157"/>
    </row>
    <row r="54" spans="1:14" ht="15.75" thickBot="1" x14ac:dyDescent="0.3">
      <c r="A54" s="413"/>
      <c r="B54" s="413"/>
      <c r="C54" s="415"/>
      <c r="D54" s="416"/>
      <c r="E54" s="417"/>
      <c r="F54" s="418"/>
      <c r="G54" s="419"/>
      <c r="H54" s="416"/>
      <c r="I54" s="416"/>
      <c r="J54" s="416"/>
      <c r="K54" s="416"/>
      <c r="L54" s="416"/>
      <c r="M54" s="416"/>
      <c r="N54" s="420"/>
    </row>
    <row r="55" spans="1:14" x14ac:dyDescent="0.25">
      <c r="A55" s="413"/>
      <c r="B55" s="413"/>
      <c r="C55" s="415"/>
      <c r="D55" s="416"/>
      <c r="E55" s="416"/>
      <c r="F55" s="416"/>
      <c r="G55" s="421"/>
      <c r="H55" s="416"/>
      <c r="I55" s="416"/>
      <c r="J55" s="416"/>
      <c r="K55" s="416"/>
      <c r="L55" s="416"/>
      <c r="M55" s="416"/>
      <c r="N55" s="420"/>
    </row>
    <row r="56" spans="1:14" x14ac:dyDescent="0.25">
      <c r="A56"/>
      <c r="B56" s="293"/>
      <c r="C56"/>
      <c r="G56" s="398"/>
    </row>
    <row r="57" spans="1:14" x14ac:dyDescent="0.25">
      <c r="G57" s="398"/>
    </row>
    <row r="58" spans="1:14" x14ac:dyDescent="0.25">
      <c r="G58" s="398"/>
    </row>
    <row r="59" spans="1:14" x14ac:dyDescent="0.25">
      <c r="G59" s="398"/>
    </row>
    <row r="60" spans="1:14" x14ac:dyDescent="0.25">
      <c r="G60" s="398"/>
    </row>
    <row r="61" spans="1:14" x14ac:dyDescent="0.25">
      <c r="G61" s="398"/>
    </row>
    <row r="62" spans="1:14" x14ac:dyDescent="0.25">
      <c r="A62"/>
      <c r="B62"/>
      <c r="C62" s="266"/>
      <c r="G62" s="398"/>
    </row>
    <row r="63" spans="1:14" x14ac:dyDescent="0.25">
      <c r="A63"/>
      <c r="B63"/>
    </row>
    <row r="64" spans="1:14"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sheetData>
  <mergeCells count="2">
    <mergeCell ref="A1:N1"/>
    <mergeCell ref="A2:N2"/>
  </mergeCells>
  <pageMargins left="0.7" right="0.7" top="0.75" bottom="0.75" header="0.3" footer="0.3"/>
  <pageSetup paperSize="9" orientation="portrait" horizontalDpi="4294967293"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42"/>
  <sheetViews>
    <sheetView tabSelected="1" topLeftCell="B1" zoomScaleNormal="100" workbookViewId="0">
      <selection activeCell="B12" sqref="B12"/>
    </sheetView>
  </sheetViews>
  <sheetFormatPr defaultColWidth="10.85546875" defaultRowHeight="15" x14ac:dyDescent="0.25"/>
  <cols>
    <col min="1" max="1" width="12.42578125" style="62" customWidth="1"/>
    <col min="2" max="2" width="33.5703125" style="61" customWidth="1"/>
    <col min="3" max="3" width="17.28515625" style="61" customWidth="1"/>
    <col min="4" max="4" width="17.5703125" style="60" customWidth="1"/>
    <col min="5" max="5" width="17.42578125" style="60" customWidth="1"/>
    <col min="6" max="6" width="15" style="58" customWidth="1"/>
    <col min="7" max="7" width="18.42578125" style="59" customWidth="1"/>
    <col min="8" max="8" width="16.5703125" style="60" customWidth="1"/>
    <col min="9" max="9" width="17" style="61" customWidth="1"/>
    <col min="10" max="10" width="25.42578125" style="61" customWidth="1"/>
    <col min="11" max="11" width="13.140625" style="61" customWidth="1"/>
    <col min="12" max="12" width="12.42578125" style="61" customWidth="1"/>
    <col min="13" max="13" width="19.140625" style="61" customWidth="1"/>
    <col min="14" max="14" width="37.140625" style="63" customWidth="1"/>
    <col min="15" max="15" width="11" style="1" customWidth="1"/>
    <col min="16" max="16384" width="10.85546875" style="1"/>
  </cols>
  <sheetData>
    <row r="1" spans="1:14" ht="18.75" x14ac:dyDescent="0.25">
      <c r="A1" s="743" t="s">
        <v>161</v>
      </c>
      <c r="B1" s="743"/>
      <c r="C1" s="743"/>
      <c r="D1" s="743"/>
      <c r="E1" s="743"/>
      <c r="F1" s="743"/>
      <c r="G1" s="743"/>
      <c r="H1" s="743"/>
      <c r="I1" s="743"/>
      <c r="J1" s="743"/>
      <c r="K1" s="743"/>
      <c r="L1" s="743"/>
      <c r="M1" s="743"/>
      <c r="N1" s="743"/>
    </row>
    <row r="2" spans="1:14" s="2" customFormat="1" ht="69.95" customHeight="1" x14ac:dyDescent="0.25">
      <c r="A2" s="302" t="s">
        <v>0</v>
      </c>
      <c r="B2" s="296" t="s">
        <v>5</v>
      </c>
      <c r="C2" s="296" t="s">
        <v>10</v>
      </c>
      <c r="D2" s="297" t="s">
        <v>8</v>
      </c>
      <c r="E2" s="297" t="s">
        <v>13</v>
      </c>
      <c r="F2" s="298" t="s">
        <v>7</v>
      </c>
      <c r="G2" s="299" t="s">
        <v>6</v>
      </c>
      <c r="H2" s="297" t="s">
        <v>2</v>
      </c>
      <c r="I2" s="297" t="s">
        <v>111</v>
      </c>
      <c r="J2" s="296" t="s">
        <v>9</v>
      </c>
      <c r="K2" s="296" t="s">
        <v>1</v>
      </c>
      <c r="L2" s="296" t="s">
        <v>4</v>
      </c>
      <c r="M2" s="300" t="s">
        <v>12</v>
      </c>
      <c r="N2" s="301" t="s">
        <v>11</v>
      </c>
    </row>
    <row r="3" spans="1:14" s="2" customFormat="1" ht="15" customHeight="1" x14ac:dyDescent="0.25">
      <c r="A3" s="170">
        <v>45261</v>
      </c>
      <c r="B3" s="171" t="s">
        <v>114</v>
      </c>
      <c r="C3" s="171" t="s">
        <v>115</v>
      </c>
      <c r="D3" s="172" t="s">
        <v>113</v>
      </c>
      <c r="E3" s="152">
        <v>12000</v>
      </c>
      <c r="F3" s="337">
        <v>3746</v>
      </c>
      <c r="G3" s="304">
        <f>E3/F3</f>
        <v>3.2034169781099839</v>
      </c>
      <c r="H3" s="182" t="s">
        <v>132</v>
      </c>
      <c r="I3" s="172" t="s">
        <v>44</v>
      </c>
      <c r="J3" s="402" t="s">
        <v>159</v>
      </c>
      <c r="K3" s="171" t="s">
        <v>155</v>
      </c>
      <c r="L3" s="171" t="s">
        <v>45</v>
      </c>
      <c r="M3" s="407"/>
      <c r="N3" s="338"/>
    </row>
    <row r="4" spans="1:14" s="2" customFormat="1" ht="15" customHeight="1" x14ac:dyDescent="0.25">
      <c r="A4" s="170">
        <v>45261</v>
      </c>
      <c r="B4" s="171" t="s">
        <v>114</v>
      </c>
      <c r="C4" s="171" t="s">
        <v>115</v>
      </c>
      <c r="D4" s="172" t="s">
        <v>113</v>
      </c>
      <c r="E4" s="152">
        <v>11000</v>
      </c>
      <c r="F4" s="337">
        <v>3746</v>
      </c>
      <c r="G4" s="304">
        <f>E4/F4</f>
        <v>2.9364655632674852</v>
      </c>
      <c r="H4" s="182" t="s">
        <v>132</v>
      </c>
      <c r="I4" s="172" t="s">
        <v>44</v>
      </c>
      <c r="J4" s="402" t="s">
        <v>159</v>
      </c>
      <c r="K4" s="171" t="s">
        <v>155</v>
      </c>
      <c r="L4" s="171" t="s">
        <v>45</v>
      </c>
      <c r="M4" s="407"/>
      <c r="N4" s="338"/>
    </row>
    <row r="5" spans="1:14" s="2" customFormat="1" ht="15" customHeight="1" x14ac:dyDescent="0.25">
      <c r="A5" s="170">
        <v>45262</v>
      </c>
      <c r="B5" s="171" t="s">
        <v>114</v>
      </c>
      <c r="C5" s="171" t="s">
        <v>115</v>
      </c>
      <c r="D5" s="172" t="s">
        <v>113</v>
      </c>
      <c r="E5" s="152">
        <v>12000</v>
      </c>
      <c r="F5" s="337">
        <v>3746</v>
      </c>
      <c r="G5" s="304">
        <f t="shared" ref="G5:G8" si="0">E5/F5</f>
        <v>3.2034169781099839</v>
      </c>
      <c r="H5" s="182" t="s">
        <v>132</v>
      </c>
      <c r="I5" s="172" t="s">
        <v>44</v>
      </c>
      <c r="J5" s="402" t="s">
        <v>162</v>
      </c>
      <c r="K5" s="171" t="s">
        <v>155</v>
      </c>
      <c r="L5" s="171" t="s">
        <v>45</v>
      </c>
      <c r="M5" s="407"/>
      <c r="N5" s="338"/>
    </row>
    <row r="6" spans="1:14" s="2" customFormat="1" ht="15" customHeight="1" x14ac:dyDescent="0.25">
      <c r="A6" s="170">
        <v>45262</v>
      </c>
      <c r="B6" s="171" t="s">
        <v>114</v>
      </c>
      <c r="C6" s="171" t="s">
        <v>115</v>
      </c>
      <c r="D6" s="172" t="s">
        <v>113</v>
      </c>
      <c r="E6" s="152">
        <v>11000</v>
      </c>
      <c r="F6" s="337">
        <v>3746</v>
      </c>
      <c r="G6" s="304">
        <f t="shared" si="0"/>
        <v>2.9364655632674852</v>
      </c>
      <c r="H6" s="182" t="s">
        <v>132</v>
      </c>
      <c r="I6" s="172" t="s">
        <v>44</v>
      </c>
      <c r="J6" s="402" t="s">
        <v>162</v>
      </c>
      <c r="K6" s="171" t="s">
        <v>155</v>
      </c>
      <c r="L6" s="171" t="s">
        <v>45</v>
      </c>
      <c r="M6" s="407"/>
      <c r="N6" s="338"/>
    </row>
    <row r="7" spans="1:14" s="2" customFormat="1" ht="15" customHeight="1" x14ac:dyDescent="0.25">
      <c r="A7" s="170">
        <v>45262</v>
      </c>
      <c r="B7" s="171" t="s">
        <v>114</v>
      </c>
      <c r="C7" s="171" t="s">
        <v>115</v>
      </c>
      <c r="D7" s="172" t="s">
        <v>128</v>
      </c>
      <c r="E7" s="152">
        <v>8000</v>
      </c>
      <c r="F7" s="337">
        <v>3746</v>
      </c>
      <c r="G7" s="304">
        <f t="shared" si="0"/>
        <v>2.1356113187399894</v>
      </c>
      <c r="H7" s="182" t="s">
        <v>135</v>
      </c>
      <c r="I7" s="172" t="s">
        <v>44</v>
      </c>
      <c r="J7" s="402" t="s">
        <v>163</v>
      </c>
      <c r="K7" s="171" t="s">
        <v>155</v>
      </c>
      <c r="L7" s="171" t="s">
        <v>45</v>
      </c>
      <c r="M7" s="407"/>
      <c r="N7" s="338"/>
    </row>
    <row r="8" spans="1:14" s="2" customFormat="1" ht="15" customHeight="1" x14ac:dyDescent="0.25">
      <c r="A8" s="170">
        <v>45262</v>
      </c>
      <c r="B8" s="171" t="s">
        <v>114</v>
      </c>
      <c r="C8" s="171" t="s">
        <v>115</v>
      </c>
      <c r="D8" s="172" t="s">
        <v>128</v>
      </c>
      <c r="E8" s="152">
        <v>9000</v>
      </c>
      <c r="F8" s="337">
        <v>3746</v>
      </c>
      <c r="G8" s="304">
        <f t="shared" si="0"/>
        <v>2.4025627335824882</v>
      </c>
      <c r="H8" s="182" t="s">
        <v>135</v>
      </c>
      <c r="I8" s="172" t="s">
        <v>44</v>
      </c>
      <c r="J8" s="402" t="s">
        <v>163</v>
      </c>
      <c r="K8" s="171" t="s">
        <v>155</v>
      </c>
      <c r="L8" s="171" t="s">
        <v>45</v>
      </c>
      <c r="M8" s="407"/>
      <c r="N8" s="338"/>
    </row>
    <row r="9" spans="1:14" s="2" customFormat="1" ht="15" customHeight="1" x14ac:dyDescent="0.25">
      <c r="A9" s="170">
        <v>45262</v>
      </c>
      <c r="B9" s="171" t="s">
        <v>114</v>
      </c>
      <c r="C9" s="171" t="s">
        <v>115</v>
      </c>
      <c r="D9" s="172" t="s">
        <v>128</v>
      </c>
      <c r="E9" s="152">
        <v>10000</v>
      </c>
      <c r="F9" s="337">
        <v>3746</v>
      </c>
      <c r="G9" s="304">
        <f>E9/F9</f>
        <v>2.6695141484249865</v>
      </c>
      <c r="H9" s="182" t="s">
        <v>157</v>
      </c>
      <c r="I9" s="172" t="s">
        <v>44</v>
      </c>
      <c r="J9" s="402" t="s">
        <v>165</v>
      </c>
      <c r="K9" s="171" t="s">
        <v>155</v>
      </c>
      <c r="L9" s="171" t="s">
        <v>45</v>
      </c>
      <c r="M9" s="407"/>
      <c r="N9" s="338"/>
    </row>
    <row r="10" spans="1:14" s="2" customFormat="1" ht="15" customHeight="1" x14ac:dyDescent="0.25">
      <c r="A10" s="170">
        <v>45262</v>
      </c>
      <c r="B10" s="171" t="s">
        <v>114</v>
      </c>
      <c r="C10" s="171" t="s">
        <v>115</v>
      </c>
      <c r="D10" s="172" t="s">
        <v>128</v>
      </c>
      <c r="E10" s="152">
        <v>10000</v>
      </c>
      <c r="F10" s="337">
        <v>3746</v>
      </c>
      <c r="G10" s="304">
        <f t="shared" ref="G10:G77" si="1">E10/F10</f>
        <v>2.6695141484249865</v>
      </c>
      <c r="H10" s="182" t="s">
        <v>157</v>
      </c>
      <c r="I10" s="172" t="s">
        <v>44</v>
      </c>
      <c r="J10" s="402" t="s">
        <v>165</v>
      </c>
      <c r="K10" s="171" t="s">
        <v>155</v>
      </c>
      <c r="L10" s="171" t="s">
        <v>45</v>
      </c>
      <c r="M10" s="407"/>
      <c r="N10" s="338"/>
    </row>
    <row r="11" spans="1:14" s="2" customFormat="1" ht="15" customHeight="1" x14ac:dyDescent="0.25">
      <c r="A11" s="170">
        <v>45264</v>
      </c>
      <c r="B11" s="171" t="s">
        <v>114</v>
      </c>
      <c r="C11" s="171" t="s">
        <v>115</v>
      </c>
      <c r="D11" s="172" t="s">
        <v>113</v>
      </c>
      <c r="E11" s="152">
        <v>12000</v>
      </c>
      <c r="F11" s="337">
        <v>3746</v>
      </c>
      <c r="G11" s="304">
        <f t="shared" si="1"/>
        <v>3.2034169781099839</v>
      </c>
      <c r="H11" s="182" t="s">
        <v>132</v>
      </c>
      <c r="I11" s="172" t="s">
        <v>44</v>
      </c>
      <c r="J11" s="402" t="s">
        <v>166</v>
      </c>
      <c r="K11" s="171" t="s">
        <v>155</v>
      </c>
      <c r="L11" s="171" t="s">
        <v>45</v>
      </c>
      <c r="M11" s="407"/>
      <c r="N11" s="338"/>
    </row>
    <row r="12" spans="1:14" s="2" customFormat="1" ht="15" customHeight="1" x14ac:dyDescent="0.25">
      <c r="A12" s="170">
        <v>45264</v>
      </c>
      <c r="B12" s="171" t="s">
        <v>114</v>
      </c>
      <c r="C12" s="171" t="s">
        <v>115</v>
      </c>
      <c r="D12" s="172" t="s">
        <v>113</v>
      </c>
      <c r="E12" s="166">
        <v>11000</v>
      </c>
      <c r="F12" s="337">
        <v>3746</v>
      </c>
      <c r="G12" s="304">
        <f t="shared" si="1"/>
        <v>2.9364655632674852</v>
      </c>
      <c r="H12" s="182" t="s">
        <v>132</v>
      </c>
      <c r="I12" s="172" t="s">
        <v>44</v>
      </c>
      <c r="J12" s="402" t="s">
        <v>166</v>
      </c>
      <c r="K12" s="171" t="s">
        <v>155</v>
      </c>
      <c r="L12" s="171" t="s">
        <v>45</v>
      </c>
      <c r="M12" s="407"/>
      <c r="N12" s="338"/>
    </row>
    <row r="13" spans="1:14" s="2" customFormat="1" ht="15" customHeight="1" x14ac:dyDescent="0.25">
      <c r="A13" s="170">
        <v>45264</v>
      </c>
      <c r="B13" s="171" t="s">
        <v>114</v>
      </c>
      <c r="C13" s="171" t="s">
        <v>115</v>
      </c>
      <c r="D13" s="172" t="s">
        <v>128</v>
      </c>
      <c r="E13" s="152">
        <v>10000</v>
      </c>
      <c r="F13" s="337">
        <v>3746</v>
      </c>
      <c r="G13" s="304">
        <f t="shared" si="1"/>
        <v>2.6695141484249865</v>
      </c>
      <c r="H13" s="182" t="s">
        <v>157</v>
      </c>
      <c r="I13" s="172" t="s">
        <v>44</v>
      </c>
      <c r="J13" s="402" t="s">
        <v>167</v>
      </c>
      <c r="K13" s="171" t="s">
        <v>155</v>
      </c>
      <c r="L13" s="171" t="s">
        <v>45</v>
      </c>
      <c r="M13" s="407"/>
      <c r="N13" s="338"/>
    </row>
    <row r="14" spans="1:14" s="2" customFormat="1" ht="15" customHeight="1" x14ac:dyDescent="0.25">
      <c r="A14" s="170">
        <v>45264</v>
      </c>
      <c r="B14" s="171" t="s">
        <v>114</v>
      </c>
      <c r="C14" s="171" t="s">
        <v>115</v>
      </c>
      <c r="D14" s="172" t="s">
        <v>128</v>
      </c>
      <c r="E14" s="152">
        <v>10000</v>
      </c>
      <c r="F14" s="337">
        <v>3746</v>
      </c>
      <c r="G14" s="304">
        <f t="shared" si="1"/>
        <v>2.6695141484249865</v>
      </c>
      <c r="H14" s="182" t="s">
        <v>157</v>
      </c>
      <c r="I14" s="172" t="s">
        <v>44</v>
      </c>
      <c r="J14" s="402" t="s">
        <v>167</v>
      </c>
      <c r="K14" s="171" t="s">
        <v>155</v>
      </c>
      <c r="L14" s="171" t="s">
        <v>45</v>
      </c>
      <c r="M14" s="407"/>
      <c r="N14" s="338"/>
    </row>
    <row r="15" spans="1:14" s="2" customFormat="1" ht="15" customHeight="1" x14ac:dyDescent="0.25">
      <c r="A15" s="170">
        <v>45265</v>
      </c>
      <c r="B15" s="171" t="s">
        <v>114</v>
      </c>
      <c r="C15" s="171" t="s">
        <v>115</v>
      </c>
      <c r="D15" s="172" t="s">
        <v>14</v>
      </c>
      <c r="E15" s="152">
        <v>3000</v>
      </c>
      <c r="F15" s="337">
        <v>3746</v>
      </c>
      <c r="G15" s="304">
        <f t="shared" si="1"/>
        <v>0.80085424452749598</v>
      </c>
      <c r="H15" s="182" t="s">
        <v>42</v>
      </c>
      <c r="I15" s="172" t="s">
        <v>44</v>
      </c>
      <c r="J15" s="478" t="s">
        <v>168</v>
      </c>
      <c r="K15" s="171" t="s">
        <v>155</v>
      </c>
      <c r="L15" s="171" t="s">
        <v>45</v>
      </c>
      <c r="M15" s="407"/>
      <c r="N15" s="338"/>
    </row>
    <row r="16" spans="1:14" s="2" customFormat="1" ht="15" customHeight="1" x14ac:dyDescent="0.25">
      <c r="A16" s="170">
        <v>45265</v>
      </c>
      <c r="B16" s="171" t="s">
        <v>114</v>
      </c>
      <c r="C16" s="171" t="s">
        <v>115</v>
      </c>
      <c r="D16" s="172" t="s">
        <v>14</v>
      </c>
      <c r="E16" s="152">
        <v>3000</v>
      </c>
      <c r="F16" s="337">
        <v>3746</v>
      </c>
      <c r="G16" s="304">
        <f t="shared" si="1"/>
        <v>0.80085424452749598</v>
      </c>
      <c r="H16" s="182" t="s">
        <v>42</v>
      </c>
      <c r="I16" s="172" t="s">
        <v>44</v>
      </c>
      <c r="J16" s="478" t="s">
        <v>168</v>
      </c>
      <c r="K16" s="171" t="s">
        <v>155</v>
      </c>
      <c r="L16" s="171" t="s">
        <v>45</v>
      </c>
      <c r="M16" s="407"/>
      <c r="N16" s="338"/>
    </row>
    <row r="17" spans="1:14" s="2" customFormat="1" ht="15" customHeight="1" x14ac:dyDescent="0.25">
      <c r="A17" s="170">
        <v>45265</v>
      </c>
      <c r="B17" s="171" t="s">
        <v>114</v>
      </c>
      <c r="C17" s="171" t="s">
        <v>115</v>
      </c>
      <c r="D17" s="172" t="s">
        <v>128</v>
      </c>
      <c r="E17" s="152">
        <v>10000</v>
      </c>
      <c r="F17" s="337">
        <v>3746</v>
      </c>
      <c r="G17" s="304">
        <f t="shared" si="1"/>
        <v>2.6695141484249865</v>
      </c>
      <c r="H17" s="182" t="s">
        <v>157</v>
      </c>
      <c r="I17" s="172" t="s">
        <v>44</v>
      </c>
      <c r="J17" s="402" t="s">
        <v>171</v>
      </c>
      <c r="K17" s="171" t="s">
        <v>155</v>
      </c>
      <c r="L17" s="171" t="s">
        <v>45</v>
      </c>
      <c r="M17" s="407"/>
      <c r="N17" s="338"/>
    </row>
    <row r="18" spans="1:14" s="2" customFormat="1" ht="15" customHeight="1" x14ac:dyDescent="0.25">
      <c r="A18" s="170">
        <v>45265</v>
      </c>
      <c r="B18" s="171" t="s">
        <v>114</v>
      </c>
      <c r="C18" s="171" t="s">
        <v>115</v>
      </c>
      <c r="D18" s="172" t="s">
        <v>128</v>
      </c>
      <c r="E18" s="152">
        <v>9000</v>
      </c>
      <c r="F18" s="337">
        <v>3746</v>
      </c>
      <c r="G18" s="304">
        <f t="shared" si="1"/>
        <v>2.4025627335824882</v>
      </c>
      <c r="H18" s="182" t="s">
        <v>157</v>
      </c>
      <c r="I18" s="172" t="s">
        <v>44</v>
      </c>
      <c r="J18" s="402" t="s">
        <v>171</v>
      </c>
      <c r="K18" s="171" t="s">
        <v>155</v>
      </c>
      <c r="L18" s="171" t="s">
        <v>45</v>
      </c>
      <c r="M18" s="407"/>
      <c r="N18" s="338"/>
    </row>
    <row r="19" spans="1:14" s="2" customFormat="1" ht="15" customHeight="1" x14ac:dyDescent="0.25">
      <c r="A19" s="170">
        <v>45265</v>
      </c>
      <c r="B19" s="171" t="s">
        <v>114</v>
      </c>
      <c r="C19" s="171" t="s">
        <v>115</v>
      </c>
      <c r="D19" s="172" t="s">
        <v>128</v>
      </c>
      <c r="E19" s="152">
        <v>11000</v>
      </c>
      <c r="F19" s="337">
        <v>3746</v>
      </c>
      <c r="G19" s="304">
        <f t="shared" si="1"/>
        <v>2.9364655632674852</v>
      </c>
      <c r="H19" s="182" t="s">
        <v>157</v>
      </c>
      <c r="I19" s="172" t="s">
        <v>44</v>
      </c>
      <c r="J19" s="402" t="s">
        <v>171</v>
      </c>
      <c r="K19" s="171" t="s">
        <v>155</v>
      </c>
      <c r="L19" s="171" t="s">
        <v>45</v>
      </c>
      <c r="M19" s="407"/>
      <c r="N19" s="338"/>
    </row>
    <row r="20" spans="1:14" s="2" customFormat="1" ht="15" customHeight="1" x14ac:dyDescent="0.25">
      <c r="A20" s="170">
        <v>45265</v>
      </c>
      <c r="B20" s="693" t="s">
        <v>114</v>
      </c>
      <c r="C20" s="171" t="s">
        <v>115</v>
      </c>
      <c r="D20" s="172" t="s">
        <v>128</v>
      </c>
      <c r="E20" s="460">
        <v>8000</v>
      </c>
      <c r="F20" s="337">
        <v>3746</v>
      </c>
      <c r="G20" s="304">
        <f t="shared" si="1"/>
        <v>2.1356113187399894</v>
      </c>
      <c r="H20" s="182" t="s">
        <v>157</v>
      </c>
      <c r="I20" s="172" t="s">
        <v>44</v>
      </c>
      <c r="J20" s="402" t="s">
        <v>171</v>
      </c>
      <c r="K20" s="171" t="s">
        <v>155</v>
      </c>
      <c r="L20" s="171" t="s">
        <v>45</v>
      </c>
      <c r="M20" s="407"/>
      <c r="N20" s="338"/>
    </row>
    <row r="21" spans="1:14" s="2" customFormat="1" ht="15" customHeight="1" x14ac:dyDescent="0.25">
      <c r="A21" s="170">
        <v>45265</v>
      </c>
      <c r="B21" s="171" t="s">
        <v>114</v>
      </c>
      <c r="C21" s="171" t="s">
        <v>115</v>
      </c>
      <c r="D21" s="172" t="s">
        <v>128</v>
      </c>
      <c r="E21" s="152">
        <v>8000</v>
      </c>
      <c r="F21" s="337">
        <v>3746</v>
      </c>
      <c r="G21" s="304">
        <f t="shared" si="1"/>
        <v>2.1356113187399894</v>
      </c>
      <c r="H21" s="182" t="s">
        <v>157</v>
      </c>
      <c r="I21" s="172" t="s">
        <v>44</v>
      </c>
      <c r="J21" s="402" t="s">
        <v>171</v>
      </c>
      <c r="K21" s="171" t="s">
        <v>155</v>
      </c>
      <c r="L21" s="171" t="s">
        <v>45</v>
      </c>
      <c r="M21" s="407"/>
      <c r="N21" s="338"/>
    </row>
    <row r="22" spans="1:14" s="2" customFormat="1" ht="15" customHeight="1" x14ac:dyDescent="0.25">
      <c r="A22" s="170">
        <v>45265</v>
      </c>
      <c r="B22" s="171" t="s">
        <v>114</v>
      </c>
      <c r="C22" s="171" t="s">
        <v>115</v>
      </c>
      <c r="D22" s="172" t="s">
        <v>113</v>
      </c>
      <c r="E22" s="166">
        <v>12000</v>
      </c>
      <c r="F22" s="337">
        <v>3746</v>
      </c>
      <c r="G22" s="304">
        <f t="shared" si="1"/>
        <v>3.2034169781099839</v>
      </c>
      <c r="H22" s="182" t="s">
        <v>132</v>
      </c>
      <c r="I22" s="172" t="s">
        <v>44</v>
      </c>
      <c r="J22" s="402" t="s">
        <v>176</v>
      </c>
      <c r="K22" s="171" t="s">
        <v>155</v>
      </c>
      <c r="L22" s="171" t="s">
        <v>45</v>
      </c>
      <c r="M22" s="407"/>
      <c r="N22" s="338"/>
    </row>
    <row r="23" spans="1:14" s="2" customFormat="1" ht="15" customHeight="1" x14ac:dyDescent="0.25">
      <c r="A23" s="170">
        <v>45265</v>
      </c>
      <c r="B23" s="171" t="s">
        <v>114</v>
      </c>
      <c r="C23" s="171" t="s">
        <v>115</v>
      </c>
      <c r="D23" s="172" t="s">
        <v>113</v>
      </c>
      <c r="E23" s="166">
        <v>11000</v>
      </c>
      <c r="F23" s="337">
        <v>3746</v>
      </c>
      <c r="G23" s="304">
        <f t="shared" si="1"/>
        <v>2.9364655632674852</v>
      </c>
      <c r="H23" s="182" t="s">
        <v>132</v>
      </c>
      <c r="I23" s="172" t="s">
        <v>44</v>
      </c>
      <c r="J23" s="402" t="s">
        <v>176</v>
      </c>
      <c r="K23" s="171" t="s">
        <v>155</v>
      </c>
      <c r="L23" s="171" t="s">
        <v>45</v>
      </c>
      <c r="M23" s="407"/>
      <c r="N23" s="338"/>
    </row>
    <row r="24" spans="1:14" s="2" customFormat="1" ht="15" customHeight="1" x14ac:dyDescent="0.25">
      <c r="A24" s="170">
        <v>45265</v>
      </c>
      <c r="B24" s="171" t="s">
        <v>216</v>
      </c>
      <c r="C24" s="171" t="s">
        <v>126</v>
      </c>
      <c r="D24" s="172" t="s">
        <v>80</v>
      </c>
      <c r="E24" s="166">
        <v>13000</v>
      </c>
      <c r="F24" s="337">
        <v>3476</v>
      </c>
      <c r="G24" s="304">
        <f t="shared" si="1"/>
        <v>3.7399309551208284</v>
      </c>
      <c r="H24" s="182" t="s">
        <v>42</v>
      </c>
      <c r="I24" s="172" t="s">
        <v>44</v>
      </c>
      <c r="J24" s="402" t="s">
        <v>455</v>
      </c>
      <c r="K24" s="171" t="s">
        <v>155</v>
      </c>
      <c r="L24" s="171" t="s">
        <v>45</v>
      </c>
      <c r="M24" s="407"/>
      <c r="N24" s="338"/>
    </row>
    <row r="25" spans="1:14" s="2" customFormat="1" ht="15" customHeight="1" x14ac:dyDescent="0.25">
      <c r="A25" s="170">
        <v>45266</v>
      </c>
      <c r="B25" s="171" t="s">
        <v>114</v>
      </c>
      <c r="C25" s="171" t="s">
        <v>115</v>
      </c>
      <c r="D25" s="172" t="s">
        <v>128</v>
      </c>
      <c r="E25" s="152">
        <v>10000</v>
      </c>
      <c r="F25" s="337">
        <v>3746</v>
      </c>
      <c r="G25" s="304">
        <f t="shared" si="1"/>
        <v>2.6695141484249865</v>
      </c>
      <c r="H25" s="182" t="s">
        <v>157</v>
      </c>
      <c r="I25" s="172" t="s">
        <v>44</v>
      </c>
      <c r="J25" s="402" t="s">
        <v>177</v>
      </c>
      <c r="K25" s="171" t="s">
        <v>155</v>
      </c>
      <c r="L25" s="171" t="s">
        <v>45</v>
      </c>
      <c r="M25" s="407"/>
      <c r="N25" s="338"/>
    </row>
    <row r="26" spans="1:14" s="2" customFormat="1" ht="15" customHeight="1" x14ac:dyDescent="0.25">
      <c r="A26" s="170">
        <v>45266</v>
      </c>
      <c r="B26" s="171" t="s">
        <v>114</v>
      </c>
      <c r="C26" s="171" t="s">
        <v>115</v>
      </c>
      <c r="D26" s="172" t="s">
        <v>128</v>
      </c>
      <c r="E26" s="152">
        <v>8000</v>
      </c>
      <c r="F26" s="337">
        <v>3746</v>
      </c>
      <c r="G26" s="304">
        <f t="shared" si="1"/>
        <v>2.1356113187399894</v>
      </c>
      <c r="H26" s="182" t="s">
        <v>157</v>
      </c>
      <c r="I26" s="172" t="s">
        <v>44</v>
      </c>
      <c r="J26" s="402" t="s">
        <v>177</v>
      </c>
      <c r="K26" s="171" t="s">
        <v>155</v>
      </c>
      <c r="L26" s="171" t="s">
        <v>45</v>
      </c>
      <c r="M26" s="407"/>
      <c r="N26" s="338"/>
    </row>
    <row r="27" spans="1:14" s="2" customFormat="1" ht="15" customHeight="1" x14ac:dyDescent="0.25">
      <c r="A27" s="170">
        <v>45266</v>
      </c>
      <c r="B27" s="171" t="s">
        <v>114</v>
      </c>
      <c r="C27" s="171" t="s">
        <v>115</v>
      </c>
      <c r="D27" s="172" t="s">
        <v>128</v>
      </c>
      <c r="E27" s="158">
        <v>8000</v>
      </c>
      <c r="F27" s="337">
        <v>3746</v>
      </c>
      <c r="G27" s="304">
        <f t="shared" si="1"/>
        <v>2.1356113187399894</v>
      </c>
      <c r="H27" s="182" t="s">
        <v>157</v>
      </c>
      <c r="I27" s="172" t="s">
        <v>44</v>
      </c>
      <c r="J27" s="402" t="s">
        <v>177</v>
      </c>
      <c r="K27" s="171" t="s">
        <v>155</v>
      </c>
      <c r="L27" s="171" t="s">
        <v>45</v>
      </c>
      <c r="M27" s="407"/>
      <c r="N27" s="338"/>
    </row>
    <row r="28" spans="1:14" s="2" customFormat="1" ht="15" customHeight="1" x14ac:dyDescent="0.25">
      <c r="A28" s="170">
        <v>45266</v>
      </c>
      <c r="B28" s="171" t="s">
        <v>114</v>
      </c>
      <c r="C28" s="171" t="s">
        <v>115</v>
      </c>
      <c r="D28" s="172" t="s">
        <v>128</v>
      </c>
      <c r="E28" s="158">
        <v>8000</v>
      </c>
      <c r="F28" s="337">
        <v>3746</v>
      </c>
      <c r="G28" s="304">
        <f t="shared" si="1"/>
        <v>2.1356113187399894</v>
      </c>
      <c r="H28" s="182" t="s">
        <v>157</v>
      </c>
      <c r="I28" s="172" t="s">
        <v>44</v>
      </c>
      <c r="J28" s="402" t="s">
        <v>177</v>
      </c>
      <c r="K28" s="171" t="s">
        <v>155</v>
      </c>
      <c r="L28" s="171" t="s">
        <v>45</v>
      </c>
      <c r="M28" s="407"/>
      <c r="N28" s="338"/>
    </row>
    <row r="29" spans="1:14" s="2" customFormat="1" ht="15" customHeight="1" x14ac:dyDescent="0.25">
      <c r="A29" s="170">
        <v>45266</v>
      </c>
      <c r="B29" s="171" t="s">
        <v>114</v>
      </c>
      <c r="C29" s="171" t="s">
        <v>115</v>
      </c>
      <c r="D29" s="172" t="s">
        <v>128</v>
      </c>
      <c r="E29" s="158">
        <v>10000</v>
      </c>
      <c r="F29" s="337">
        <v>3746</v>
      </c>
      <c r="G29" s="304">
        <f t="shared" si="1"/>
        <v>2.6695141484249865</v>
      </c>
      <c r="H29" s="182" t="s">
        <v>157</v>
      </c>
      <c r="I29" s="172" t="s">
        <v>44</v>
      </c>
      <c r="J29" s="402" t="s">
        <v>177</v>
      </c>
      <c r="K29" s="171" t="s">
        <v>155</v>
      </c>
      <c r="L29" s="171" t="s">
        <v>45</v>
      </c>
      <c r="M29" s="407"/>
      <c r="N29" s="338"/>
    </row>
    <row r="30" spans="1:14" s="2" customFormat="1" ht="15" customHeight="1" x14ac:dyDescent="0.25">
      <c r="A30" s="170">
        <v>45266</v>
      </c>
      <c r="B30" s="171" t="s">
        <v>114</v>
      </c>
      <c r="C30" s="171" t="s">
        <v>115</v>
      </c>
      <c r="D30" s="172" t="s">
        <v>14</v>
      </c>
      <c r="E30" s="166">
        <v>4000</v>
      </c>
      <c r="F30" s="337">
        <v>3746</v>
      </c>
      <c r="G30" s="304">
        <f t="shared" si="1"/>
        <v>1.0678056593699947</v>
      </c>
      <c r="H30" s="182" t="s">
        <v>42</v>
      </c>
      <c r="I30" s="172" t="s">
        <v>44</v>
      </c>
      <c r="J30" s="478" t="s">
        <v>182</v>
      </c>
      <c r="K30" s="171" t="s">
        <v>155</v>
      </c>
      <c r="L30" s="171" t="s">
        <v>45</v>
      </c>
      <c r="M30" s="407"/>
      <c r="N30" s="338"/>
    </row>
    <row r="31" spans="1:14" s="2" customFormat="1" ht="15" customHeight="1" x14ac:dyDescent="0.25">
      <c r="A31" s="170">
        <v>45266</v>
      </c>
      <c r="B31" s="171" t="s">
        <v>114</v>
      </c>
      <c r="C31" s="171" t="s">
        <v>115</v>
      </c>
      <c r="D31" s="172" t="s">
        <v>14</v>
      </c>
      <c r="E31" s="166">
        <v>6000</v>
      </c>
      <c r="F31" s="337">
        <v>3746</v>
      </c>
      <c r="G31" s="304">
        <f t="shared" si="1"/>
        <v>1.601708489054992</v>
      </c>
      <c r="H31" s="182" t="s">
        <v>42</v>
      </c>
      <c r="I31" s="172" t="s">
        <v>44</v>
      </c>
      <c r="J31" s="478" t="s">
        <v>182</v>
      </c>
      <c r="K31" s="171" t="s">
        <v>155</v>
      </c>
      <c r="L31" s="171" t="s">
        <v>45</v>
      </c>
      <c r="M31" s="407"/>
      <c r="N31" s="338"/>
    </row>
    <row r="32" spans="1:14" s="2" customFormat="1" ht="15" customHeight="1" x14ac:dyDescent="0.25">
      <c r="A32" s="170">
        <v>45266</v>
      </c>
      <c r="B32" s="171" t="s">
        <v>114</v>
      </c>
      <c r="C32" s="171" t="s">
        <v>115</v>
      </c>
      <c r="D32" s="172" t="s">
        <v>14</v>
      </c>
      <c r="E32" s="152">
        <v>7000</v>
      </c>
      <c r="F32" s="337">
        <v>3746</v>
      </c>
      <c r="G32" s="304">
        <f t="shared" si="1"/>
        <v>1.8686599038974907</v>
      </c>
      <c r="H32" s="182" t="s">
        <v>42</v>
      </c>
      <c r="I32" s="172" t="s">
        <v>44</v>
      </c>
      <c r="J32" s="478" t="s">
        <v>182</v>
      </c>
      <c r="K32" s="171" t="s">
        <v>155</v>
      </c>
      <c r="L32" s="171" t="s">
        <v>45</v>
      </c>
      <c r="M32" s="407"/>
      <c r="N32" s="338"/>
    </row>
    <row r="33" spans="1:14" s="2" customFormat="1" ht="15" customHeight="1" x14ac:dyDescent="0.25">
      <c r="A33" s="170">
        <v>45266</v>
      </c>
      <c r="B33" s="157" t="s">
        <v>141</v>
      </c>
      <c r="C33" s="157" t="s">
        <v>116</v>
      </c>
      <c r="D33" s="178" t="s">
        <v>14</v>
      </c>
      <c r="E33" s="166">
        <v>40000</v>
      </c>
      <c r="F33" s="337">
        <v>3746</v>
      </c>
      <c r="G33" s="304">
        <f t="shared" si="1"/>
        <v>10.678056593699946</v>
      </c>
      <c r="H33" s="182" t="s">
        <v>42</v>
      </c>
      <c r="I33" s="172" t="s">
        <v>44</v>
      </c>
      <c r="J33" s="182" t="s">
        <v>187</v>
      </c>
      <c r="K33" s="171" t="s">
        <v>155</v>
      </c>
      <c r="L33" s="171" t="s">
        <v>45</v>
      </c>
      <c r="M33" s="407"/>
      <c r="N33" s="338"/>
    </row>
    <row r="34" spans="1:14" s="2" customFormat="1" ht="15" customHeight="1" x14ac:dyDescent="0.25">
      <c r="A34" s="170">
        <v>45266</v>
      </c>
      <c r="B34" s="157" t="s">
        <v>147</v>
      </c>
      <c r="C34" s="157" t="s">
        <v>116</v>
      </c>
      <c r="D34" s="157" t="s">
        <v>113</v>
      </c>
      <c r="E34" s="176">
        <v>20000</v>
      </c>
      <c r="F34" s="337">
        <v>3746</v>
      </c>
      <c r="G34" s="304">
        <f t="shared" si="1"/>
        <v>5.3390282968499729</v>
      </c>
      <c r="H34" s="182" t="s">
        <v>145</v>
      </c>
      <c r="I34" s="172" t="s">
        <v>44</v>
      </c>
      <c r="J34" s="182" t="s">
        <v>187</v>
      </c>
      <c r="K34" s="171" t="s">
        <v>155</v>
      </c>
      <c r="L34" s="171" t="s">
        <v>45</v>
      </c>
      <c r="M34" s="407"/>
      <c r="N34" s="338"/>
    </row>
    <row r="35" spans="1:14" s="2" customFormat="1" ht="15" customHeight="1" x14ac:dyDescent="0.25">
      <c r="A35" s="170">
        <v>45266</v>
      </c>
      <c r="B35" s="157" t="s">
        <v>142</v>
      </c>
      <c r="C35" s="157" t="s">
        <v>116</v>
      </c>
      <c r="D35" s="178" t="s">
        <v>113</v>
      </c>
      <c r="E35" s="463">
        <v>20000</v>
      </c>
      <c r="F35" s="337">
        <v>3746</v>
      </c>
      <c r="G35" s="304">
        <f t="shared" si="1"/>
        <v>5.3390282968499729</v>
      </c>
      <c r="H35" s="182" t="s">
        <v>123</v>
      </c>
      <c r="I35" s="172" t="s">
        <v>44</v>
      </c>
      <c r="J35" s="182" t="s">
        <v>187</v>
      </c>
      <c r="K35" s="171" t="s">
        <v>155</v>
      </c>
      <c r="L35" s="171" t="s">
        <v>45</v>
      </c>
      <c r="M35" s="407"/>
      <c r="N35" s="338"/>
    </row>
    <row r="36" spans="1:14" s="2" customFormat="1" ht="15" customHeight="1" x14ac:dyDescent="0.25">
      <c r="A36" s="170">
        <v>45266</v>
      </c>
      <c r="B36" s="157" t="s">
        <v>143</v>
      </c>
      <c r="C36" s="157" t="s">
        <v>116</v>
      </c>
      <c r="D36" s="157" t="s">
        <v>128</v>
      </c>
      <c r="E36" s="161">
        <v>25000</v>
      </c>
      <c r="F36" s="337">
        <v>3746</v>
      </c>
      <c r="G36" s="304">
        <f t="shared" si="1"/>
        <v>6.6737853710624666</v>
      </c>
      <c r="H36" s="182" t="s">
        <v>135</v>
      </c>
      <c r="I36" s="172" t="s">
        <v>44</v>
      </c>
      <c r="J36" s="182" t="s">
        <v>187</v>
      </c>
      <c r="K36" s="171" t="s">
        <v>155</v>
      </c>
      <c r="L36" s="171" t="s">
        <v>45</v>
      </c>
      <c r="M36" s="407"/>
      <c r="N36" s="338"/>
    </row>
    <row r="37" spans="1:14" s="2" customFormat="1" ht="15" customHeight="1" x14ac:dyDescent="0.25">
      <c r="A37" s="170">
        <v>45266</v>
      </c>
      <c r="B37" s="157" t="s">
        <v>186</v>
      </c>
      <c r="C37" s="157" t="s">
        <v>116</v>
      </c>
      <c r="D37" s="178" t="s">
        <v>128</v>
      </c>
      <c r="E37" s="161">
        <v>25000</v>
      </c>
      <c r="F37" s="337">
        <v>3746</v>
      </c>
      <c r="G37" s="304">
        <f t="shared" si="1"/>
        <v>6.6737853710624666</v>
      </c>
      <c r="H37" s="182" t="s">
        <v>157</v>
      </c>
      <c r="I37" s="172" t="s">
        <v>44</v>
      </c>
      <c r="J37" s="182" t="s">
        <v>187</v>
      </c>
      <c r="K37" s="171" t="s">
        <v>155</v>
      </c>
      <c r="L37" s="171" t="s">
        <v>45</v>
      </c>
      <c r="M37" s="407"/>
      <c r="N37" s="338"/>
    </row>
    <row r="38" spans="1:14" s="2" customFormat="1" ht="15" customHeight="1" x14ac:dyDescent="0.25">
      <c r="A38" s="170">
        <v>45266</v>
      </c>
      <c r="B38" s="171" t="s">
        <v>194</v>
      </c>
      <c r="C38" s="171" t="s">
        <v>127</v>
      </c>
      <c r="D38" s="172" t="s">
        <v>80</v>
      </c>
      <c r="E38" s="166">
        <v>2000</v>
      </c>
      <c r="F38" s="337">
        <v>3746</v>
      </c>
      <c r="G38" s="304">
        <f t="shared" si="1"/>
        <v>0.53390282968499736</v>
      </c>
      <c r="H38" s="182" t="s">
        <v>131</v>
      </c>
      <c r="I38" s="172" t="s">
        <v>44</v>
      </c>
      <c r="J38" s="478" t="s">
        <v>195</v>
      </c>
      <c r="K38" s="171" t="s">
        <v>155</v>
      </c>
      <c r="L38" s="171" t="s">
        <v>45</v>
      </c>
      <c r="M38" s="407"/>
      <c r="N38" s="338"/>
    </row>
    <row r="39" spans="1:14" s="2" customFormat="1" ht="15" customHeight="1" x14ac:dyDescent="0.25">
      <c r="A39" s="170">
        <v>45266</v>
      </c>
      <c r="B39" s="171" t="s">
        <v>146</v>
      </c>
      <c r="C39" s="171" t="s">
        <v>127</v>
      </c>
      <c r="D39" s="172" t="s">
        <v>80</v>
      </c>
      <c r="E39" s="166">
        <v>20000</v>
      </c>
      <c r="F39" s="337">
        <v>3746</v>
      </c>
      <c r="G39" s="304">
        <f t="shared" si="1"/>
        <v>5.3390282968499729</v>
      </c>
      <c r="H39" s="182" t="s">
        <v>140</v>
      </c>
      <c r="I39" s="172" t="s">
        <v>44</v>
      </c>
      <c r="J39" s="478" t="s">
        <v>196</v>
      </c>
      <c r="K39" s="171" t="s">
        <v>155</v>
      </c>
      <c r="L39" s="171" t="s">
        <v>45</v>
      </c>
      <c r="M39" s="407"/>
      <c r="N39" s="338"/>
    </row>
    <row r="40" spans="1:14" s="2" customFormat="1" ht="15" customHeight="1" x14ac:dyDescent="0.25">
      <c r="A40" s="170">
        <v>45266</v>
      </c>
      <c r="B40" s="171" t="s">
        <v>198</v>
      </c>
      <c r="C40" s="171" t="s">
        <v>118</v>
      </c>
      <c r="D40" s="172" t="s">
        <v>80</v>
      </c>
      <c r="E40" s="166">
        <v>1888000</v>
      </c>
      <c r="F40" s="337">
        <v>3746</v>
      </c>
      <c r="G40" s="304">
        <f t="shared" si="1"/>
        <v>504.0042712226375</v>
      </c>
      <c r="H40" s="182" t="s">
        <v>140</v>
      </c>
      <c r="I40" s="172" t="s">
        <v>44</v>
      </c>
      <c r="J40" s="478" t="s">
        <v>199</v>
      </c>
      <c r="K40" s="171" t="s">
        <v>155</v>
      </c>
      <c r="L40" s="171" t="s">
        <v>45</v>
      </c>
      <c r="M40" s="407"/>
      <c r="N40" s="338"/>
    </row>
    <row r="41" spans="1:14" s="2" customFormat="1" ht="15" customHeight="1" x14ac:dyDescent="0.25">
      <c r="A41" s="170">
        <v>45266</v>
      </c>
      <c r="B41" s="171" t="s">
        <v>151</v>
      </c>
      <c r="C41" s="171" t="s">
        <v>127</v>
      </c>
      <c r="D41" s="172" t="s">
        <v>80</v>
      </c>
      <c r="E41" s="166">
        <v>3000</v>
      </c>
      <c r="F41" s="337">
        <v>3746</v>
      </c>
      <c r="G41" s="304">
        <f t="shared" si="1"/>
        <v>0.80085424452749598</v>
      </c>
      <c r="H41" s="182" t="s">
        <v>140</v>
      </c>
      <c r="I41" s="172" t="s">
        <v>44</v>
      </c>
      <c r="J41" s="478" t="s">
        <v>200</v>
      </c>
      <c r="K41" s="171" t="s">
        <v>155</v>
      </c>
      <c r="L41" s="171" t="s">
        <v>45</v>
      </c>
      <c r="M41" s="407"/>
      <c r="N41" s="338"/>
    </row>
    <row r="42" spans="1:14" s="2" customFormat="1" ht="15" customHeight="1" x14ac:dyDescent="0.25">
      <c r="A42" s="170">
        <v>45267</v>
      </c>
      <c r="B42" s="171" t="s">
        <v>114</v>
      </c>
      <c r="C42" s="171" t="s">
        <v>115</v>
      </c>
      <c r="D42" s="172" t="s">
        <v>128</v>
      </c>
      <c r="E42" s="161">
        <v>10000</v>
      </c>
      <c r="F42" s="337">
        <v>3746</v>
      </c>
      <c r="G42" s="304">
        <f t="shared" si="1"/>
        <v>2.6695141484249865</v>
      </c>
      <c r="H42" s="182" t="s">
        <v>157</v>
      </c>
      <c r="I42" s="172" t="s">
        <v>44</v>
      </c>
      <c r="J42" s="402" t="s">
        <v>204</v>
      </c>
      <c r="K42" s="171" t="s">
        <v>155</v>
      </c>
      <c r="L42" s="171" t="s">
        <v>45</v>
      </c>
      <c r="M42" s="407"/>
      <c r="N42" s="338"/>
    </row>
    <row r="43" spans="1:14" s="2" customFormat="1" ht="15" customHeight="1" x14ac:dyDescent="0.25">
      <c r="A43" s="170">
        <v>45267</v>
      </c>
      <c r="B43" s="171" t="s">
        <v>114</v>
      </c>
      <c r="C43" s="171" t="s">
        <v>115</v>
      </c>
      <c r="D43" s="172" t="s">
        <v>128</v>
      </c>
      <c r="E43" s="158">
        <v>8000</v>
      </c>
      <c r="F43" s="337">
        <v>3746</v>
      </c>
      <c r="G43" s="304">
        <f t="shared" si="1"/>
        <v>2.1356113187399894</v>
      </c>
      <c r="H43" s="182" t="s">
        <v>157</v>
      </c>
      <c r="I43" s="172" t="s">
        <v>44</v>
      </c>
      <c r="J43" s="402" t="s">
        <v>204</v>
      </c>
      <c r="K43" s="171" t="s">
        <v>155</v>
      </c>
      <c r="L43" s="171" t="s">
        <v>45</v>
      </c>
      <c r="M43" s="407"/>
      <c r="N43" s="338"/>
    </row>
    <row r="44" spans="1:14" s="2" customFormat="1" ht="15" customHeight="1" x14ac:dyDescent="0.25">
      <c r="A44" s="170">
        <v>45267</v>
      </c>
      <c r="B44" s="171" t="s">
        <v>114</v>
      </c>
      <c r="C44" s="171" t="s">
        <v>115</v>
      </c>
      <c r="D44" s="172" t="s">
        <v>128</v>
      </c>
      <c r="E44" s="158">
        <v>9000</v>
      </c>
      <c r="F44" s="337">
        <v>3746</v>
      </c>
      <c r="G44" s="304">
        <f t="shared" si="1"/>
        <v>2.4025627335824882</v>
      </c>
      <c r="H44" s="182" t="s">
        <v>157</v>
      </c>
      <c r="I44" s="172" t="s">
        <v>44</v>
      </c>
      <c r="J44" s="402" t="s">
        <v>204</v>
      </c>
      <c r="K44" s="171" t="s">
        <v>155</v>
      </c>
      <c r="L44" s="171" t="s">
        <v>45</v>
      </c>
      <c r="M44" s="407"/>
      <c r="N44" s="338"/>
    </row>
    <row r="45" spans="1:14" s="2" customFormat="1" ht="15" customHeight="1" x14ac:dyDescent="0.25">
      <c r="A45" s="170">
        <v>45267</v>
      </c>
      <c r="B45" s="171" t="s">
        <v>114</v>
      </c>
      <c r="C45" s="171" t="s">
        <v>115</v>
      </c>
      <c r="D45" s="172" t="s">
        <v>128</v>
      </c>
      <c r="E45" s="158">
        <v>8000</v>
      </c>
      <c r="F45" s="337">
        <v>3746</v>
      </c>
      <c r="G45" s="304">
        <f t="shared" si="1"/>
        <v>2.1356113187399894</v>
      </c>
      <c r="H45" s="182" t="s">
        <v>157</v>
      </c>
      <c r="I45" s="172" t="s">
        <v>44</v>
      </c>
      <c r="J45" s="402" t="s">
        <v>204</v>
      </c>
      <c r="K45" s="171" t="s">
        <v>155</v>
      </c>
      <c r="L45" s="171" t="s">
        <v>45</v>
      </c>
      <c r="M45" s="407"/>
      <c r="N45" s="338"/>
    </row>
    <row r="46" spans="1:14" s="2" customFormat="1" ht="15" customHeight="1" x14ac:dyDescent="0.25">
      <c r="A46" s="170">
        <v>45267</v>
      </c>
      <c r="B46" s="171" t="s">
        <v>114</v>
      </c>
      <c r="C46" s="171" t="s">
        <v>115</v>
      </c>
      <c r="D46" s="172" t="s">
        <v>128</v>
      </c>
      <c r="E46" s="158">
        <v>10000</v>
      </c>
      <c r="F46" s="337">
        <v>3746</v>
      </c>
      <c r="G46" s="304">
        <f t="shared" si="1"/>
        <v>2.6695141484249865</v>
      </c>
      <c r="H46" s="182" t="s">
        <v>157</v>
      </c>
      <c r="I46" s="172" t="s">
        <v>44</v>
      </c>
      <c r="J46" s="402" t="s">
        <v>204</v>
      </c>
      <c r="K46" s="171" t="s">
        <v>155</v>
      </c>
      <c r="L46" s="171" t="s">
        <v>45</v>
      </c>
      <c r="M46" s="407"/>
      <c r="N46" s="338"/>
    </row>
    <row r="47" spans="1:14" s="2" customFormat="1" ht="15" customHeight="1" x14ac:dyDescent="0.25">
      <c r="A47" s="170">
        <v>45267</v>
      </c>
      <c r="B47" s="171" t="s">
        <v>134</v>
      </c>
      <c r="C47" s="171" t="s">
        <v>134</v>
      </c>
      <c r="D47" s="172" t="s">
        <v>128</v>
      </c>
      <c r="E47" s="158">
        <v>5000</v>
      </c>
      <c r="F47" s="337">
        <v>3746</v>
      </c>
      <c r="G47" s="304">
        <f t="shared" si="1"/>
        <v>1.3347570742124932</v>
      </c>
      <c r="H47" s="182" t="s">
        <v>157</v>
      </c>
      <c r="I47" s="172" t="s">
        <v>44</v>
      </c>
      <c r="J47" s="402" t="s">
        <v>204</v>
      </c>
      <c r="K47" s="171" t="s">
        <v>155</v>
      </c>
      <c r="L47" s="171" t="s">
        <v>45</v>
      </c>
      <c r="M47" s="407"/>
      <c r="N47" s="338"/>
    </row>
    <row r="48" spans="1:14" s="2" customFormat="1" ht="15" customHeight="1" x14ac:dyDescent="0.25">
      <c r="A48" s="170">
        <v>45267</v>
      </c>
      <c r="B48" s="171" t="s">
        <v>134</v>
      </c>
      <c r="C48" s="171" t="s">
        <v>134</v>
      </c>
      <c r="D48" s="172" t="s">
        <v>128</v>
      </c>
      <c r="E48" s="158">
        <v>3000</v>
      </c>
      <c r="F48" s="337">
        <v>3746</v>
      </c>
      <c r="G48" s="304">
        <f t="shared" si="1"/>
        <v>0.80085424452749598</v>
      </c>
      <c r="H48" s="182" t="s">
        <v>157</v>
      </c>
      <c r="I48" s="172" t="s">
        <v>44</v>
      </c>
      <c r="J48" s="402" t="s">
        <v>204</v>
      </c>
      <c r="K48" s="171" t="s">
        <v>155</v>
      </c>
      <c r="L48" s="171" t="s">
        <v>45</v>
      </c>
      <c r="M48" s="407"/>
      <c r="N48" s="338"/>
    </row>
    <row r="49" spans="1:14" s="2" customFormat="1" ht="15" customHeight="1" x14ac:dyDescent="0.25">
      <c r="A49" s="170">
        <v>45267</v>
      </c>
      <c r="B49" s="171" t="s">
        <v>134</v>
      </c>
      <c r="C49" s="171" t="s">
        <v>134</v>
      </c>
      <c r="D49" s="172" t="s">
        <v>128</v>
      </c>
      <c r="E49" s="158">
        <v>2000</v>
      </c>
      <c r="F49" s="337">
        <v>3746</v>
      </c>
      <c r="G49" s="304">
        <f t="shared" si="1"/>
        <v>0.53390282968499736</v>
      </c>
      <c r="H49" s="182" t="s">
        <v>157</v>
      </c>
      <c r="I49" s="172" t="s">
        <v>44</v>
      </c>
      <c r="J49" s="402" t="s">
        <v>204</v>
      </c>
      <c r="K49" s="171" t="s">
        <v>155</v>
      </c>
      <c r="L49" s="171" t="s">
        <v>45</v>
      </c>
      <c r="M49" s="407"/>
      <c r="N49" s="338"/>
    </row>
    <row r="50" spans="1:14" s="2" customFormat="1" ht="15" customHeight="1" x14ac:dyDescent="0.25">
      <c r="A50" s="170">
        <v>45267</v>
      </c>
      <c r="B50" s="171" t="s">
        <v>114</v>
      </c>
      <c r="C50" s="171" t="s">
        <v>115</v>
      </c>
      <c r="D50" s="172" t="s">
        <v>14</v>
      </c>
      <c r="E50" s="152">
        <v>4000</v>
      </c>
      <c r="F50" s="337">
        <v>3746</v>
      </c>
      <c r="G50" s="304">
        <f t="shared" si="1"/>
        <v>1.0678056593699947</v>
      </c>
      <c r="H50" s="182" t="s">
        <v>42</v>
      </c>
      <c r="I50" s="172" t="s">
        <v>44</v>
      </c>
      <c r="J50" s="478" t="s">
        <v>202</v>
      </c>
      <c r="K50" s="171" t="s">
        <v>155</v>
      </c>
      <c r="L50" s="171" t="s">
        <v>45</v>
      </c>
      <c r="M50" s="407"/>
      <c r="N50" s="338"/>
    </row>
    <row r="51" spans="1:14" s="2" customFormat="1" ht="15" customHeight="1" x14ac:dyDescent="0.25">
      <c r="A51" s="170">
        <v>45267</v>
      </c>
      <c r="B51" s="171" t="s">
        <v>114</v>
      </c>
      <c r="C51" s="171" t="s">
        <v>115</v>
      </c>
      <c r="D51" s="172" t="s">
        <v>14</v>
      </c>
      <c r="E51" s="152">
        <v>3000</v>
      </c>
      <c r="F51" s="337">
        <v>3746</v>
      </c>
      <c r="G51" s="304">
        <f t="shared" si="1"/>
        <v>0.80085424452749598</v>
      </c>
      <c r="H51" s="182" t="s">
        <v>42</v>
      </c>
      <c r="I51" s="172" t="s">
        <v>44</v>
      </c>
      <c r="J51" s="478" t="s">
        <v>202</v>
      </c>
      <c r="K51" s="171" t="s">
        <v>155</v>
      </c>
      <c r="L51" s="171" t="s">
        <v>45</v>
      </c>
      <c r="M51" s="407"/>
      <c r="N51" s="338"/>
    </row>
    <row r="52" spans="1:14" s="2" customFormat="1" ht="15" customHeight="1" x14ac:dyDescent="0.25">
      <c r="A52" s="170">
        <v>45267</v>
      </c>
      <c r="B52" s="171" t="s">
        <v>114</v>
      </c>
      <c r="C52" s="171" t="s">
        <v>115</v>
      </c>
      <c r="D52" s="172" t="s">
        <v>14</v>
      </c>
      <c r="E52" s="152">
        <v>1000</v>
      </c>
      <c r="F52" s="337">
        <v>3746</v>
      </c>
      <c r="G52" s="304">
        <f t="shared" si="1"/>
        <v>0.26695141484249868</v>
      </c>
      <c r="H52" s="182" t="s">
        <v>42</v>
      </c>
      <c r="I52" s="172" t="s">
        <v>44</v>
      </c>
      <c r="J52" s="478" t="s">
        <v>202</v>
      </c>
      <c r="K52" s="171" t="s">
        <v>155</v>
      </c>
      <c r="L52" s="171" t="s">
        <v>45</v>
      </c>
      <c r="M52" s="407"/>
      <c r="N52" s="338"/>
    </row>
    <row r="53" spans="1:14" s="2" customFormat="1" ht="15" customHeight="1" x14ac:dyDescent="0.25">
      <c r="A53" s="170">
        <v>45267</v>
      </c>
      <c r="B53" s="171" t="s">
        <v>212</v>
      </c>
      <c r="C53" s="171" t="s">
        <v>126</v>
      </c>
      <c r="D53" s="172" t="s">
        <v>80</v>
      </c>
      <c r="E53" s="152">
        <v>48000</v>
      </c>
      <c r="F53" s="337">
        <v>3746</v>
      </c>
      <c r="G53" s="304">
        <f t="shared" si="1"/>
        <v>12.813667912439936</v>
      </c>
      <c r="H53" s="182" t="s">
        <v>42</v>
      </c>
      <c r="I53" s="172" t="s">
        <v>44</v>
      </c>
      <c r="J53" s="478" t="s">
        <v>218</v>
      </c>
      <c r="K53" s="171" t="s">
        <v>155</v>
      </c>
      <c r="L53" s="171" t="s">
        <v>45</v>
      </c>
      <c r="M53" s="407"/>
      <c r="N53" s="338"/>
    </row>
    <row r="54" spans="1:14" s="2" customFormat="1" ht="15" customHeight="1" x14ac:dyDescent="0.25">
      <c r="A54" s="170">
        <v>45267</v>
      </c>
      <c r="B54" s="171" t="s">
        <v>213</v>
      </c>
      <c r="C54" s="171" t="s">
        <v>126</v>
      </c>
      <c r="D54" s="172" t="s">
        <v>80</v>
      </c>
      <c r="E54" s="152">
        <v>14500</v>
      </c>
      <c r="F54" s="337">
        <v>3746</v>
      </c>
      <c r="G54" s="304">
        <f t="shared" si="1"/>
        <v>3.8707955152162308</v>
      </c>
      <c r="H54" s="182" t="s">
        <v>42</v>
      </c>
      <c r="I54" s="172" t="s">
        <v>44</v>
      </c>
      <c r="J54" s="478" t="s">
        <v>218</v>
      </c>
      <c r="K54" s="171" t="s">
        <v>155</v>
      </c>
      <c r="L54" s="171" t="s">
        <v>45</v>
      </c>
      <c r="M54" s="407"/>
      <c r="N54" s="338"/>
    </row>
    <row r="55" spans="1:14" s="2" customFormat="1" ht="15" customHeight="1" x14ac:dyDescent="0.25">
      <c r="A55" s="170">
        <v>45267</v>
      </c>
      <c r="B55" s="171" t="s">
        <v>213</v>
      </c>
      <c r="C55" s="171" t="s">
        <v>126</v>
      </c>
      <c r="D55" s="172" t="s">
        <v>80</v>
      </c>
      <c r="E55" s="166">
        <v>14500</v>
      </c>
      <c r="F55" s="337">
        <v>3746</v>
      </c>
      <c r="G55" s="304">
        <f t="shared" si="1"/>
        <v>3.8707955152162308</v>
      </c>
      <c r="H55" s="182" t="s">
        <v>42</v>
      </c>
      <c r="I55" s="172" t="s">
        <v>44</v>
      </c>
      <c r="J55" s="478" t="s">
        <v>218</v>
      </c>
      <c r="K55" s="171" t="s">
        <v>155</v>
      </c>
      <c r="L55" s="171" t="s">
        <v>45</v>
      </c>
      <c r="M55" s="407"/>
      <c r="N55" s="338"/>
    </row>
    <row r="56" spans="1:14" s="2" customFormat="1" ht="15" customHeight="1" x14ac:dyDescent="0.25">
      <c r="A56" s="170">
        <v>45267</v>
      </c>
      <c r="B56" s="171" t="s">
        <v>214</v>
      </c>
      <c r="C56" s="171" t="s">
        <v>126</v>
      </c>
      <c r="D56" s="172" t="s">
        <v>80</v>
      </c>
      <c r="E56" s="166">
        <v>7300</v>
      </c>
      <c r="F56" s="337">
        <v>3746</v>
      </c>
      <c r="G56" s="304">
        <f t="shared" si="1"/>
        <v>1.9487453283502403</v>
      </c>
      <c r="H56" s="182" t="s">
        <v>42</v>
      </c>
      <c r="I56" s="172" t="s">
        <v>44</v>
      </c>
      <c r="J56" s="478" t="s">
        <v>218</v>
      </c>
      <c r="K56" s="171" t="s">
        <v>155</v>
      </c>
      <c r="L56" s="171" t="s">
        <v>45</v>
      </c>
      <c r="M56" s="407"/>
      <c r="N56" s="338"/>
    </row>
    <row r="57" spans="1:14" s="2" customFormat="1" ht="15" customHeight="1" x14ac:dyDescent="0.25">
      <c r="A57" s="170">
        <v>45267</v>
      </c>
      <c r="B57" s="171" t="s">
        <v>215</v>
      </c>
      <c r="C57" s="171" t="s">
        <v>126</v>
      </c>
      <c r="D57" s="172" t="s">
        <v>80</v>
      </c>
      <c r="E57" s="166">
        <v>12800</v>
      </c>
      <c r="F57" s="337">
        <v>3746</v>
      </c>
      <c r="G57" s="304">
        <f t="shared" si="1"/>
        <v>3.4169781099839831</v>
      </c>
      <c r="H57" s="182" t="s">
        <v>42</v>
      </c>
      <c r="I57" s="172" t="s">
        <v>44</v>
      </c>
      <c r="J57" s="478" t="s">
        <v>218</v>
      </c>
      <c r="K57" s="171" t="s">
        <v>155</v>
      </c>
      <c r="L57" s="171" t="s">
        <v>45</v>
      </c>
      <c r="M57" s="407"/>
      <c r="N57" s="338"/>
    </row>
    <row r="58" spans="1:14" s="2" customFormat="1" ht="15" customHeight="1" x14ac:dyDescent="0.25">
      <c r="A58" s="170">
        <v>45267</v>
      </c>
      <c r="B58" s="171" t="s">
        <v>217</v>
      </c>
      <c r="C58" s="171" t="s">
        <v>126</v>
      </c>
      <c r="D58" s="172" t="s">
        <v>80</v>
      </c>
      <c r="E58" s="166">
        <v>30000</v>
      </c>
      <c r="F58" s="337">
        <v>3746</v>
      </c>
      <c r="G58" s="304">
        <f t="shared" si="1"/>
        <v>8.0085424452749603</v>
      </c>
      <c r="H58" s="182" t="s">
        <v>42</v>
      </c>
      <c r="I58" s="172" t="s">
        <v>44</v>
      </c>
      <c r="J58" s="478" t="s">
        <v>219</v>
      </c>
      <c r="K58" s="171" t="s">
        <v>155</v>
      </c>
      <c r="L58" s="171" t="s">
        <v>45</v>
      </c>
      <c r="M58" s="407"/>
      <c r="N58" s="338"/>
    </row>
    <row r="59" spans="1:14" s="2" customFormat="1" ht="15" customHeight="1" x14ac:dyDescent="0.25">
      <c r="A59" s="170">
        <v>45267</v>
      </c>
      <c r="B59" s="171" t="s">
        <v>222</v>
      </c>
      <c r="C59" s="171" t="s">
        <v>118</v>
      </c>
      <c r="D59" s="172" t="s">
        <v>80</v>
      </c>
      <c r="E59" s="166">
        <v>50000</v>
      </c>
      <c r="F59" s="337">
        <v>3746</v>
      </c>
      <c r="G59" s="304">
        <f t="shared" si="1"/>
        <v>13.347570742124933</v>
      </c>
      <c r="H59" s="182" t="s">
        <v>42</v>
      </c>
      <c r="I59" s="172" t="s">
        <v>44</v>
      </c>
      <c r="J59" s="478" t="s">
        <v>220</v>
      </c>
      <c r="K59" s="171" t="s">
        <v>155</v>
      </c>
      <c r="L59" s="171" t="s">
        <v>45</v>
      </c>
      <c r="M59" s="407"/>
      <c r="N59" s="338"/>
    </row>
    <row r="60" spans="1:14" s="2" customFormat="1" ht="15" customHeight="1" x14ac:dyDescent="0.25">
      <c r="A60" s="170">
        <v>45268</v>
      </c>
      <c r="B60" s="171" t="s">
        <v>114</v>
      </c>
      <c r="C60" s="171" t="s">
        <v>115</v>
      </c>
      <c r="D60" s="172" t="s">
        <v>128</v>
      </c>
      <c r="E60" s="626">
        <v>10000</v>
      </c>
      <c r="F60" s="337">
        <v>3746</v>
      </c>
      <c r="G60" s="304">
        <f t="shared" si="1"/>
        <v>2.6695141484249865</v>
      </c>
      <c r="H60" s="182" t="s">
        <v>157</v>
      </c>
      <c r="I60" s="172" t="s">
        <v>44</v>
      </c>
      <c r="J60" s="402" t="s">
        <v>225</v>
      </c>
      <c r="K60" s="171" t="s">
        <v>155</v>
      </c>
      <c r="L60" s="171" t="s">
        <v>45</v>
      </c>
      <c r="M60" s="407"/>
      <c r="N60" s="338"/>
    </row>
    <row r="61" spans="1:14" s="2" customFormat="1" ht="15" customHeight="1" x14ac:dyDescent="0.25">
      <c r="A61" s="170">
        <v>45268</v>
      </c>
      <c r="B61" s="171" t="s">
        <v>114</v>
      </c>
      <c r="C61" s="171" t="s">
        <v>115</v>
      </c>
      <c r="D61" s="172" t="s">
        <v>128</v>
      </c>
      <c r="E61" s="626">
        <v>9000</v>
      </c>
      <c r="F61" s="337">
        <v>3746</v>
      </c>
      <c r="G61" s="304">
        <f t="shared" si="1"/>
        <v>2.4025627335824882</v>
      </c>
      <c r="H61" s="182" t="s">
        <v>157</v>
      </c>
      <c r="I61" s="172" t="s">
        <v>44</v>
      </c>
      <c r="J61" s="402" t="s">
        <v>225</v>
      </c>
      <c r="K61" s="171" t="s">
        <v>155</v>
      </c>
      <c r="L61" s="171" t="s">
        <v>45</v>
      </c>
      <c r="M61" s="407"/>
      <c r="N61" s="338"/>
    </row>
    <row r="62" spans="1:14" s="2" customFormat="1" ht="15" customHeight="1" x14ac:dyDescent="0.25">
      <c r="A62" s="170">
        <v>45268</v>
      </c>
      <c r="B62" s="171" t="s">
        <v>114</v>
      </c>
      <c r="C62" s="171" t="s">
        <v>115</v>
      </c>
      <c r="D62" s="172" t="s">
        <v>128</v>
      </c>
      <c r="E62" s="626">
        <v>7000</v>
      </c>
      <c r="F62" s="337">
        <v>3746</v>
      </c>
      <c r="G62" s="304">
        <f t="shared" si="1"/>
        <v>1.8686599038974907</v>
      </c>
      <c r="H62" s="182" t="s">
        <v>157</v>
      </c>
      <c r="I62" s="172" t="s">
        <v>44</v>
      </c>
      <c r="J62" s="402" t="s">
        <v>225</v>
      </c>
      <c r="K62" s="171" t="s">
        <v>155</v>
      </c>
      <c r="L62" s="171" t="s">
        <v>45</v>
      </c>
      <c r="M62" s="407"/>
      <c r="N62" s="338"/>
    </row>
    <row r="63" spans="1:14" s="2" customFormat="1" ht="15" customHeight="1" x14ac:dyDescent="0.25">
      <c r="A63" s="170">
        <v>45268</v>
      </c>
      <c r="B63" s="171" t="s">
        <v>114</v>
      </c>
      <c r="C63" s="171" t="s">
        <v>115</v>
      </c>
      <c r="D63" s="172" t="s">
        <v>128</v>
      </c>
      <c r="E63" s="158">
        <v>12000</v>
      </c>
      <c r="F63" s="337">
        <v>3746</v>
      </c>
      <c r="G63" s="304">
        <f t="shared" si="1"/>
        <v>3.2034169781099839</v>
      </c>
      <c r="H63" s="182" t="s">
        <v>157</v>
      </c>
      <c r="I63" s="172" t="s">
        <v>44</v>
      </c>
      <c r="J63" s="402" t="s">
        <v>225</v>
      </c>
      <c r="K63" s="171" t="s">
        <v>155</v>
      </c>
      <c r="L63" s="171" t="s">
        <v>45</v>
      </c>
      <c r="M63" s="407"/>
      <c r="N63" s="338"/>
    </row>
    <row r="64" spans="1:14" s="2" customFormat="1" ht="15" customHeight="1" x14ac:dyDescent="0.25">
      <c r="A64" s="170">
        <v>45268</v>
      </c>
      <c r="B64" s="171" t="s">
        <v>114</v>
      </c>
      <c r="C64" s="171" t="s">
        <v>115</v>
      </c>
      <c r="D64" s="172" t="s">
        <v>128</v>
      </c>
      <c r="E64" s="158">
        <v>9000</v>
      </c>
      <c r="F64" s="337">
        <v>3746</v>
      </c>
      <c r="G64" s="304">
        <f t="shared" si="1"/>
        <v>2.4025627335824882</v>
      </c>
      <c r="H64" s="182" t="s">
        <v>157</v>
      </c>
      <c r="I64" s="172" t="s">
        <v>44</v>
      </c>
      <c r="J64" s="402" t="s">
        <v>225</v>
      </c>
      <c r="K64" s="171" t="s">
        <v>155</v>
      </c>
      <c r="L64" s="171" t="s">
        <v>45</v>
      </c>
      <c r="M64" s="407"/>
      <c r="N64" s="338"/>
    </row>
    <row r="65" spans="1:14" s="2" customFormat="1" ht="15" customHeight="1" x14ac:dyDescent="0.25">
      <c r="A65" s="170">
        <v>45268</v>
      </c>
      <c r="B65" s="171" t="s">
        <v>134</v>
      </c>
      <c r="C65" s="171" t="s">
        <v>134</v>
      </c>
      <c r="D65" s="172" t="s">
        <v>128</v>
      </c>
      <c r="E65" s="158">
        <v>6000</v>
      </c>
      <c r="F65" s="337">
        <v>3746</v>
      </c>
      <c r="G65" s="304">
        <f t="shared" si="1"/>
        <v>1.601708489054992</v>
      </c>
      <c r="H65" s="182" t="s">
        <v>157</v>
      </c>
      <c r="I65" s="172" t="s">
        <v>44</v>
      </c>
      <c r="J65" s="402" t="s">
        <v>225</v>
      </c>
      <c r="K65" s="171" t="s">
        <v>155</v>
      </c>
      <c r="L65" s="171" t="s">
        <v>45</v>
      </c>
      <c r="M65" s="407"/>
      <c r="N65" s="338"/>
    </row>
    <row r="66" spans="1:14" s="2" customFormat="1" ht="15" customHeight="1" x14ac:dyDescent="0.25">
      <c r="A66" s="170">
        <v>45268</v>
      </c>
      <c r="B66" s="171" t="s">
        <v>134</v>
      </c>
      <c r="C66" s="171" t="s">
        <v>134</v>
      </c>
      <c r="D66" s="172" t="s">
        <v>128</v>
      </c>
      <c r="E66" s="158">
        <v>3000</v>
      </c>
      <c r="F66" s="337">
        <v>3746</v>
      </c>
      <c r="G66" s="304">
        <f t="shared" si="1"/>
        <v>0.80085424452749598</v>
      </c>
      <c r="H66" s="182" t="s">
        <v>157</v>
      </c>
      <c r="I66" s="172" t="s">
        <v>44</v>
      </c>
      <c r="J66" s="402" t="s">
        <v>225</v>
      </c>
      <c r="K66" s="171" t="s">
        <v>155</v>
      </c>
      <c r="L66" s="171" t="s">
        <v>45</v>
      </c>
      <c r="M66" s="407"/>
      <c r="N66" s="338"/>
    </row>
    <row r="67" spans="1:14" s="2" customFormat="1" ht="15" customHeight="1" x14ac:dyDescent="0.25">
      <c r="A67" s="170">
        <v>45268</v>
      </c>
      <c r="B67" s="171" t="s">
        <v>134</v>
      </c>
      <c r="C67" s="171" t="s">
        <v>134</v>
      </c>
      <c r="D67" s="172" t="s">
        <v>128</v>
      </c>
      <c r="E67" s="158">
        <v>1000</v>
      </c>
      <c r="F67" s="337">
        <v>3746</v>
      </c>
      <c r="G67" s="304">
        <f t="shared" si="1"/>
        <v>0.26695141484249868</v>
      </c>
      <c r="H67" s="182" t="s">
        <v>157</v>
      </c>
      <c r="I67" s="172" t="s">
        <v>44</v>
      </c>
      <c r="J67" s="402" t="s">
        <v>225</v>
      </c>
      <c r="K67" s="171" t="s">
        <v>155</v>
      </c>
      <c r="L67" s="171" t="s">
        <v>45</v>
      </c>
      <c r="M67" s="407"/>
      <c r="N67" s="338"/>
    </row>
    <row r="68" spans="1:14" s="2" customFormat="1" ht="15" customHeight="1" x14ac:dyDescent="0.25">
      <c r="A68" s="647">
        <v>45268</v>
      </c>
      <c r="B68" s="155" t="s">
        <v>114</v>
      </c>
      <c r="C68" s="155" t="s">
        <v>115</v>
      </c>
      <c r="D68" s="155" t="s">
        <v>113</v>
      </c>
      <c r="E68" s="604">
        <v>15000</v>
      </c>
      <c r="F68" s="337">
        <v>3746</v>
      </c>
      <c r="G68" s="304">
        <f t="shared" si="1"/>
        <v>4.0042712226374801</v>
      </c>
      <c r="H68" s="182" t="s">
        <v>145</v>
      </c>
      <c r="I68" s="172" t="s">
        <v>44</v>
      </c>
      <c r="J68" s="155" t="s">
        <v>230</v>
      </c>
      <c r="K68" s="171" t="s">
        <v>155</v>
      </c>
      <c r="L68" s="171" t="s">
        <v>45</v>
      </c>
      <c r="M68" s="407"/>
      <c r="N68" s="338"/>
    </row>
    <row r="69" spans="1:14" s="2" customFormat="1" ht="15" customHeight="1" x14ac:dyDescent="0.25">
      <c r="A69" s="647">
        <v>45268</v>
      </c>
      <c r="B69" s="155" t="s">
        <v>114</v>
      </c>
      <c r="C69" s="155" t="s">
        <v>115</v>
      </c>
      <c r="D69" s="155" t="s">
        <v>113</v>
      </c>
      <c r="E69" s="604">
        <v>5000</v>
      </c>
      <c r="F69" s="337">
        <v>3746</v>
      </c>
      <c r="G69" s="304">
        <f t="shared" si="1"/>
        <v>1.3347570742124932</v>
      </c>
      <c r="H69" s="182" t="s">
        <v>145</v>
      </c>
      <c r="I69" s="172" t="s">
        <v>44</v>
      </c>
      <c r="J69" s="155" t="s">
        <v>230</v>
      </c>
      <c r="K69" s="171" t="s">
        <v>155</v>
      </c>
      <c r="L69" s="171" t="s">
        <v>45</v>
      </c>
      <c r="M69" s="407"/>
      <c r="N69" s="338"/>
    </row>
    <row r="70" spans="1:14" s="2" customFormat="1" ht="15" customHeight="1" x14ac:dyDescent="0.25">
      <c r="A70" s="647">
        <v>45268</v>
      </c>
      <c r="B70" s="155" t="s">
        <v>114</v>
      </c>
      <c r="C70" s="155" t="s">
        <v>115</v>
      </c>
      <c r="D70" s="155" t="s">
        <v>113</v>
      </c>
      <c r="E70" s="604">
        <v>5000</v>
      </c>
      <c r="F70" s="337">
        <v>3746</v>
      </c>
      <c r="G70" s="304">
        <f t="shared" si="1"/>
        <v>1.3347570742124932</v>
      </c>
      <c r="H70" s="182" t="s">
        <v>145</v>
      </c>
      <c r="I70" s="172" t="s">
        <v>44</v>
      </c>
      <c r="J70" s="155" t="s">
        <v>230</v>
      </c>
      <c r="K70" s="171" t="s">
        <v>155</v>
      </c>
      <c r="L70" s="171" t="s">
        <v>45</v>
      </c>
      <c r="M70" s="407"/>
      <c r="N70" s="338"/>
    </row>
    <row r="71" spans="1:14" s="2" customFormat="1" ht="15" customHeight="1" x14ac:dyDescent="0.25">
      <c r="A71" s="647">
        <v>45268</v>
      </c>
      <c r="B71" s="155" t="s">
        <v>114</v>
      </c>
      <c r="C71" s="155" t="s">
        <v>115</v>
      </c>
      <c r="D71" s="155" t="s">
        <v>113</v>
      </c>
      <c r="E71" s="604">
        <v>8000</v>
      </c>
      <c r="F71" s="337">
        <v>3746</v>
      </c>
      <c r="G71" s="304">
        <f t="shared" si="1"/>
        <v>2.1356113187399894</v>
      </c>
      <c r="H71" s="182" t="s">
        <v>145</v>
      </c>
      <c r="I71" s="172" t="s">
        <v>44</v>
      </c>
      <c r="J71" s="155" t="s">
        <v>230</v>
      </c>
      <c r="K71" s="171" t="s">
        <v>155</v>
      </c>
      <c r="L71" s="171" t="s">
        <v>45</v>
      </c>
      <c r="M71" s="407"/>
      <c r="N71" s="338"/>
    </row>
    <row r="72" spans="1:14" s="2" customFormat="1" ht="15" customHeight="1" x14ac:dyDescent="0.25">
      <c r="A72" s="647">
        <v>45268</v>
      </c>
      <c r="B72" s="155" t="s">
        <v>114</v>
      </c>
      <c r="C72" s="155" t="s">
        <v>115</v>
      </c>
      <c r="D72" s="155" t="s">
        <v>113</v>
      </c>
      <c r="E72" s="604">
        <v>3000</v>
      </c>
      <c r="F72" s="337">
        <v>3746</v>
      </c>
      <c r="G72" s="304">
        <f t="shared" si="1"/>
        <v>0.80085424452749598</v>
      </c>
      <c r="H72" s="182" t="s">
        <v>145</v>
      </c>
      <c r="I72" s="172" t="s">
        <v>44</v>
      </c>
      <c r="J72" s="155" t="s">
        <v>230</v>
      </c>
      <c r="K72" s="171" t="s">
        <v>155</v>
      </c>
      <c r="L72" s="171" t="s">
        <v>45</v>
      </c>
      <c r="M72" s="407"/>
      <c r="N72" s="338"/>
    </row>
    <row r="73" spans="1:14" s="2" customFormat="1" ht="15" customHeight="1" x14ac:dyDescent="0.25">
      <c r="A73" s="647">
        <v>45268</v>
      </c>
      <c r="B73" s="155" t="s">
        <v>114</v>
      </c>
      <c r="C73" s="155" t="s">
        <v>115</v>
      </c>
      <c r="D73" s="155" t="s">
        <v>113</v>
      </c>
      <c r="E73" s="604">
        <v>5000</v>
      </c>
      <c r="F73" s="337">
        <v>3746</v>
      </c>
      <c r="G73" s="304">
        <f t="shared" si="1"/>
        <v>1.3347570742124932</v>
      </c>
      <c r="H73" s="182" t="s">
        <v>145</v>
      </c>
      <c r="I73" s="172" t="s">
        <v>44</v>
      </c>
      <c r="J73" s="155" t="s">
        <v>230</v>
      </c>
      <c r="K73" s="171" t="s">
        <v>155</v>
      </c>
      <c r="L73" s="171" t="s">
        <v>45</v>
      </c>
      <c r="M73" s="407"/>
      <c r="N73" s="338"/>
    </row>
    <row r="74" spans="1:14" s="2" customFormat="1" ht="15" customHeight="1" x14ac:dyDescent="0.25">
      <c r="A74" s="647">
        <v>45268</v>
      </c>
      <c r="B74" s="155" t="s">
        <v>114</v>
      </c>
      <c r="C74" s="155" t="s">
        <v>115</v>
      </c>
      <c r="D74" s="155" t="s">
        <v>113</v>
      </c>
      <c r="E74" s="604">
        <v>19000</v>
      </c>
      <c r="F74" s="337">
        <v>3746</v>
      </c>
      <c r="G74" s="304">
        <f t="shared" si="1"/>
        <v>5.0720768820074742</v>
      </c>
      <c r="H74" s="182" t="s">
        <v>145</v>
      </c>
      <c r="I74" s="172" t="s">
        <v>44</v>
      </c>
      <c r="J74" s="155" t="s">
        <v>230</v>
      </c>
      <c r="K74" s="171" t="s">
        <v>155</v>
      </c>
      <c r="L74" s="171" t="s">
        <v>45</v>
      </c>
      <c r="M74" s="407"/>
      <c r="N74" s="338"/>
    </row>
    <row r="75" spans="1:14" s="2" customFormat="1" ht="15" customHeight="1" x14ac:dyDescent="0.25">
      <c r="A75" s="170">
        <v>45269</v>
      </c>
      <c r="B75" s="171" t="s">
        <v>216</v>
      </c>
      <c r="C75" s="171" t="s">
        <v>126</v>
      </c>
      <c r="D75" s="172" t="s">
        <v>80</v>
      </c>
      <c r="E75" s="152">
        <v>13000</v>
      </c>
      <c r="F75" s="337">
        <v>3746</v>
      </c>
      <c r="G75" s="304">
        <f t="shared" si="1"/>
        <v>3.4703683929524827</v>
      </c>
      <c r="H75" s="182" t="s">
        <v>42</v>
      </c>
      <c r="I75" s="172" t="s">
        <v>44</v>
      </c>
      <c r="J75" s="478" t="s">
        <v>223</v>
      </c>
      <c r="K75" s="171" t="s">
        <v>155</v>
      </c>
      <c r="L75" s="171" t="s">
        <v>45</v>
      </c>
      <c r="M75" s="407"/>
      <c r="N75" s="338"/>
    </row>
    <row r="76" spans="1:14" s="2" customFormat="1" ht="15" customHeight="1" x14ac:dyDescent="0.25">
      <c r="A76" s="170">
        <v>45271</v>
      </c>
      <c r="B76" s="171" t="s">
        <v>114</v>
      </c>
      <c r="C76" s="171" t="s">
        <v>115</v>
      </c>
      <c r="D76" s="172" t="s">
        <v>128</v>
      </c>
      <c r="E76" s="158">
        <v>11000</v>
      </c>
      <c r="F76" s="337">
        <v>3746</v>
      </c>
      <c r="G76" s="304">
        <f t="shared" si="1"/>
        <v>2.9364655632674852</v>
      </c>
      <c r="H76" s="182" t="s">
        <v>157</v>
      </c>
      <c r="I76" s="172" t="s">
        <v>44</v>
      </c>
      <c r="J76" s="402" t="s">
        <v>238</v>
      </c>
      <c r="K76" s="171" t="s">
        <v>155</v>
      </c>
      <c r="L76" s="171" t="s">
        <v>45</v>
      </c>
      <c r="M76" s="407"/>
      <c r="N76" s="338"/>
    </row>
    <row r="77" spans="1:14" s="2" customFormat="1" ht="15" customHeight="1" x14ac:dyDescent="0.25">
      <c r="A77" s="170">
        <v>45271</v>
      </c>
      <c r="B77" s="171" t="s">
        <v>114</v>
      </c>
      <c r="C77" s="171" t="s">
        <v>115</v>
      </c>
      <c r="D77" s="172" t="s">
        <v>128</v>
      </c>
      <c r="E77" s="158">
        <v>9000</v>
      </c>
      <c r="F77" s="337">
        <v>3746</v>
      </c>
      <c r="G77" s="304">
        <f t="shared" si="1"/>
        <v>2.4025627335824882</v>
      </c>
      <c r="H77" s="182" t="s">
        <v>157</v>
      </c>
      <c r="I77" s="172" t="s">
        <v>44</v>
      </c>
      <c r="J77" s="402" t="s">
        <v>238</v>
      </c>
      <c r="K77" s="171" t="s">
        <v>155</v>
      </c>
      <c r="L77" s="171" t="s">
        <v>45</v>
      </c>
      <c r="M77" s="407"/>
      <c r="N77" s="338"/>
    </row>
    <row r="78" spans="1:14" s="2" customFormat="1" ht="15" customHeight="1" x14ac:dyDescent="0.25">
      <c r="A78" s="170">
        <v>45271</v>
      </c>
      <c r="B78" s="171" t="s">
        <v>114</v>
      </c>
      <c r="C78" s="171" t="s">
        <v>115</v>
      </c>
      <c r="D78" s="172" t="s">
        <v>128</v>
      </c>
      <c r="E78" s="158">
        <v>8000</v>
      </c>
      <c r="F78" s="337">
        <v>3746</v>
      </c>
      <c r="G78" s="304">
        <f t="shared" ref="G78:G141" si="2">E78/F78</f>
        <v>2.1356113187399894</v>
      </c>
      <c r="H78" s="182" t="s">
        <v>157</v>
      </c>
      <c r="I78" s="172" t="s">
        <v>44</v>
      </c>
      <c r="J78" s="402" t="s">
        <v>238</v>
      </c>
      <c r="K78" s="171" t="s">
        <v>155</v>
      </c>
      <c r="L78" s="171" t="s">
        <v>45</v>
      </c>
      <c r="M78" s="407"/>
      <c r="N78" s="338"/>
    </row>
    <row r="79" spans="1:14" s="2" customFormat="1" ht="15" customHeight="1" x14ac:dyDescent="0.25">
      <c r="A79" s="170">
        <v>45271</v>
      </c>
      <c r="B79" s="171" t="s">
        <v>114</v>
      </c>
      <c r="C79" s="171" t="s">
        <v>115</v>
      </c>
      <c r="D79" s="172" t="s">
        <v>128</v>
      </c>
      <c r="E79" s="158">
        <v>10000</v>
      </c>
      <c r="F79" s="337">
        <v>3746</v>
      </c>
      <c r="G79" s="304">
        <f t="shared" si="2"/>
        <v>2.6695141484249865</v>
      </c>
      <c r="H79" s="182" t="s">
        <v>157</v>
      </c>
      <c r="I79" s="172" t="s">
        <v>44</v>
      </c>
      <c r="J79" s="402" t="s">
        <v>238</v>
      </c>
      <c r="K79" s="171" t="s">
        <v>155</v>
      </c>
      <c r="L79" s="171" t="s">
        <v>45</v>
      </c>
      <c r="M79" s="407"/>
      <c r="N79" s="338"/>
    </row>
    <row r="80" spans="1:14" s="2" customFormat="1" ht="15" customHeight="1" x14ac:dyDescent="0.25">
      <c r="A80" s="170">
        <v>45271</v>
      </c>
      <c r="B80" s="171" t="s">
        <v>114</v>
      </c>
      <c r="C80" s="171" t="s">
        <v>115</v>
      </c>
      <c r="D80" s="172" t="s">
        <v>128</v>
      </c>
      <c r="E80" s="158">
        <v>10000</v>
      </c>
      <c r="F80" s="337">
        <v>3746</v>
      </c>
      <c r="G80" s="304">
        <f t="shared" si="2"/>
        <v>2.6695141484249865</v>
      </c>
      <c r="H80" s="182" t="s">
        <v>157</v>
      </c>
      <c r="I80" s="172" t="s">
        <v>44</v>
      </c>
      <c r="J80" s="402" t="s">
        <v>238</v>
      </c>
      <c r="K80" s="171" t="s">
        <v>155</v>
      </c>
      <c r="L80" s="171" t="s">
        <v>45</v>
      </c>
      <c r="M80" s="407"/>
      <c r="N80" s="338"/>
    </row>
    <row r="81" spans="1:14" s="2" customFormat="1" ht="15" customHeight="1" x14ac:dyDescent="0.25">
      <c r="A81" s="170">
        <v>45271</v>
      </c>
      <c r="B81" s="171" t="s">
        <v>134</v>
      </c>
      <c r="C81" s="171" t="s">
        <v>134</v>
      </c>
      <c r="D81" s="172" t="s">
        <v>128</v>
      </c>
      <c r="E81" s="158">
        <v>4500</v>
      </c>
      <c r="F81" s="337">
        <v>3746</v>
      </c>
      <c r="G81" s="304">
        <f t="shared" si="2"/>
        <v>1.2012813667912441</v>
      </c>
      <c r="H81" s="182" t="s">
        <v>157</v>
      </c>
      <c r="I81" s="172" t="s">
        <v>44</v>
      </c>
      <c r="J81" s="402" t="s">
        <v>238</v>
      </c>
      <c r="K81" s="171" t="s">
        <v>155</v>
      </c>
      <c r="L81" s="171" t="s">
        <v>45</v>
      </c>
      <c r="M81" s="407"/>
      <c r="N81" s="338"/>
    </row>
    <row r="82" spans="1:14" s="2" customFormat="1" ht="15" customHeight="1" x14ac:dyDescent="0.25">
      <c r="A82" s="170">
        <v>45271</v>
      </c>
      <c r="B82" s="171" t="s">
        <v>134</v>
      </c>
      <c r="C82" s="171" t="s">
        <v>134</v>
      </c>
      <c r="D82" s="172" t="s">
        <v>128</v>
      </c>
      <c r="E82" s="152">
        <v>500</v>
      </c>
      <c r="F82" s="337">
        <v>3746</v>
      </c>
      <c r="G82" s="304">
        <f t="shared" si="2"/>
        <v>0.13347570742124934</v>
      </c>
      <c r="H82" s="182" t="s">
        <v>157</v>
      </c>
      <c r="I82" s="172" t="s">
        <v>44</v>
      </c>
      <c r="J82" s="402" t="s">
        <v>238</v>
      </c>
      <c r="K82" s="171" t="s">
        <v>155</v>
      </c>
      <c r="L82" s="171" t="s">
        <v>45</v>
      </c>
      <c r="M82" s="407"/>
      <c r="N82" s="338"/>
    </row>
    <row r="83" spans="1:14" s="2" customFormat="1" ht="15" customHeight="1" x14ac:dyDescent="0.25">
      <c r="A83" s="170">
        <v>45271</v>
      </c>
      <c r="B83" s="171" t="s">
        <v>134</v>
      </c>
      <c r="C83" s="171" t="s">
        <v>134</v>
      </c>
      <c r="D83" s="172" t="s">
        <v>128</v>
      </c>
      <c r="E83" s="158">
        <v>3000</v>
      </c>
      <c r="F83" s="337">
        <v>3746</v>
      </c>
      <c r="G83" s="304">
        <f t="shared" si="2"/>
        <v>0.80085424452749598</v>
      </c>
      <c r="H83" s="182" t="s">
        <v>157</v>
      </c>
      <c r="I83" s="172" t="s">
        <v>44</v>
      </c>
      <c r="J83" s="402" t="s">
        <v>238</v>
      </c>
      <c r="K83" s="171" t="s">
        <v>155</v>
      </c>
      <c r="L83" s="171" t="s">
        <v>45</v>
      </c>
      <c r="M83" s="407"/>
      <c r="N83" s="338"/>
    </row>
    <row r="84" spans="1:14" s="2" customFormat="1" ht="15" customHeight="1" x14ac:dyDescent="0.25">
      <c r="A84" s="170">
        <v>45271</v>
      </c>
      <c r="B84" s="171" t="s">
        <v>134</v>
      </c>
      <c r="C84" s="171" t="s">
        <v>134</v>
      </c>
      <c r="D84" s="172" t="s">
        <v>128</v>
      </c>
      <c r="E84" s="158">
        <v>2000</v>
      </c>
      <c r="F84" s="337">
        <v>3746</v>
      </c>
      <c r="G84" s="304">
        <f t="shared" si="2"/>
        <v>0.53390282968499736</v>
      </c>
      <c r="H84" s="182" t="s">
        <v>157</v>
      </c>
      <c r="I84" s="172" t="s">
        <v>44</v>
      </c>
      <c r="J84" s="402" t="s">
        <v>238</v>
      </c>
      <c r="K84" s="171" t="s">
        <v>155</v>
      </c>
      <c r="L84" s="171" t="s">
        <v>45</v>
      </c>
      <c r="M84" s="407"/>
      <c r="N84" s="338"/>
    </row>
    <row r="85" spans="1:14" s="2" customFormat="1" ht="15" customHeight="1" x14ac:dyDescent="0.25">
      <c r="A85" s="170">
        <v>45271</v>
      </c>
      <c r="B85" s="157" t="s">
        <v>141</v>
      </c>
      <c r="C85" s="157" t="s">
        <v>116</v>
      </c>
      <c r="D85" s="178" t="s">
        <v>14</v>
      </c>
      <c r="E85" s="161">
        <v>40000</v>
      </c>
      <c r="F85" s="337">
        <v>3746</v>
      </c>
      <c r="G85" s="304">
        <f t="shared" si="2"/>
        <v>10.678056593699946</v>
      </c>
      <c r="H85" s="182" t="s">
        <v>42</v>
      </c>
      <c r="I85" s="172" t="s">
        <v>44</v>
      </c>
      <c r="J85" s="402" t="s">
        <v>187</v>
      </c>
      <c r="K85" s="171" t="s">
        <v>155</v>
      </c>
      <c r="L85" s="171" t="s">
        <v>45</v>
      </c>
      <c r="M85" s="407"/>
      <c r="N85" s="338"/>
    </row>
    <row r="86" spans="1:14" s="2" customFormat="1" ht="15" customHeight="1" x14ac:dyDescent="0.25">
      <c r="A86" s="170">
        <v>45271</v>
      </c>
      <c r="B86" s="157" t="s">
        <v>147</v>
      </c>
      <c r="C86" s="157" t="s">
        <v>116</v>
      </c>
      <c r="D86" s="157" t="s">
        <v>113</v>
      </c>
      <c r="E86" s="161">
        <v>20000</v>
      </c>
      <c r="F86" s="337">
        <v>3746</v>
      </c>
      <c r="G86" s="304">
        <f t="shared" si="2"/>
        <v>5.3390282968499729</v>
      </c>
      <c r="H86" s="182" t="s">
        <v>145</v>
      </c>
      <c r="I86" s="172" t="s">
        <v>44</v>
      </c>
      <c r="J86" s="402" t="s">
        <v>187</v>
      </c>
      <c r="K86" s="171" t="s">
        <v>155</v>
      </c>
      <c r="L86" s="171" t="s">
        <v>45</v>
      </c>
      <c r="M86" s="407"/>
      <c r="N86" s="338"/>
    </row>
    <row r="87" spans="1:14" s="2" customFormat="1" ht="15" customHeight="1" x14ac:dyDescent="0.25">
      <c r="A87" s="170">
        <v>45271</v>
      </c>
      <c r="B87" s="157" t="s">
        <v>142</v>
      </c>
      <c r="C87" s="157" t="s">
        <v>116</v>
      </c>
      <c r="D87" s="178" t="s">
        <v>113</v>
      </c>
      <c r="E87" s="161">
        <v>20000</v>
      </c>
      <c r="F87" s="337">
        <v>3746</v>
      </c>
      <c r="G87" s="304">
        <f t="shared" si="2"/>
        <v>5.3390282968499729</v>
      </c>
      <c r="H87" s="182" t="s">
        <v>123</v>
      </c>
      <c r="I87" s="172" t="s">
        <v>44</v>
      </c>
      <c r="J87" s="402" t="s">
        <v>187</v>
      </c>
      <c r="K87" s="171" t="s">
        <v>155</v>
      </c>
      <c r="L87" s="171" t="s">
        <v>45</v>
      </c>
      <c r="M87" s="407"/>
      <c r="N87" s="338"/>
    </row>
    <row r="88" spans="1:14" s="2" customFormat="1" ht="15" customHeight="1" x14ac:dyDescent="0.25">
      <c r="A88" s="170">
        <v>45271</v>
      </c>
      <c r="B88" s="157" t="s">
        <v>143</v>
      </c>
      <c r="C88" s="157" t="s">
        <v>116</v>
      </c>
      <c r="D88" s="157" t="s">
        <v>128</v>
      </c>
      <c r="E88" s="161">
        <v>25000</v>
      </c>
      <c r="F88" s="337">
        <v>3746</v>
      </c>
      <c r="G88" s="304">
        <f t="shared" si="2"/>
        <v>6.6737853710624666</v>
      </c>
      <c r="H88" s="182" t="s">
        <v>135</v>
      </c>
      <c r="I88" s="172" t="s">
        <v>44</v>
      </c>
      <c r="J88" s="402" t="s">
        <v>187</v>
      </c>
      <c r="K88" s="171" t="s">
        <v>155</v>
      </c>
      <c r="L88" s="171" t="s">
        <v>45</v>
      </c>
      <c r="M88" s="407"/>
      <c r="N88" s="338"/>
    </row>
    <row r="89" spans="1:14" s="2" customFormat="1" ht="15" customHeight="1" x14ac:dyDescent="0.25">
      <c r="A89" s="170">
        <v>45271</v>
      </c>
      <c r="B89" s="157" t="s">
        <v>186</v>
      </c>
      <c r="C89" s="157" t="s">
        <v>116</v>
      </c>
      <c r="D89" s="178" t="s">
        <v>128</v>
      </c>
      <c r="E89" s="161">
        <v>25000</v>
      </c>
      <c r="F89" s="337">
        <v>3746</v>
      </c>
      <c r="G89" s="304">
        <f t="shared" si="2"/>
        <v>6.6737853710624666</v>
      </c>
      <c r="H89" s="182" t="s">
        <v>157</v>
      </c>
      <c r="I89" s="172" t="s">
        <v>44</v>
      </c>
      <c r="J89" s="402" t="s">
        <v>187</v>
      </c>
      <c r="K89" s="171" t="s">
        <v>155</v>
      </c>
      <c r="L89" s="171" t="s">
        <v>45</v>
      </c>
      <c r="M89" s="407"/>
      <c r="N89" s="338"/>
    </row>
    <row r="90" spans="1:14" s="2" customFormat="1" ht="15" customHeight="1" x14ac:dyDescent="0.25">
      <c r="A90" s="647">
        <v>45271</v>
      </c>
      <c r="B90" s="155" t="s">
        <v>114</v>
      </c>
      <c r="C90" s="155" t="s">
        <v>115</v>
      </c>
      <c r="D90" s="155" t="s">
        <v>113</v>
      </c>
      <c r="E90" s="604">
        <v>13000</v>
      </c>
      <c r="F90" s="337">
        <v>3746</v>
      </c>
      <c r="G90" s="304">
        <f t="shared" si="2"/>
        <v>3.4703683929524827</v>
      </c>
      <c r="H90" s="182" t="s">
        <v>145</v>
      </c>
      <c r="I90" s="172" t="s">
        <v>44</v>
      </c>
      <c r="J90" s="155" t="s">
        <v>243</v>
      </c>
      <c r="K90" s="171" t="s">
        <v>155</v>
      </c>
      <c r="L90" s="171" t="s">
        <v>45</v>
      </c>
      <c r="M90" s="407"/>
      <c r="N90" s="338"/>
    </row>
    <row r="91" spans="1:14" s="2" customFormat="1" ht="15" customHeight="1" x14ac:dyDescent="0.25">
      <c r="A91" s="647">
        <v>45271</v>
      </c>
      <c r="B91" s="155" t="s">
        <v>114</v>
      </c>
      <c r="C91" s="155" t="s">
        <v>115</v>
      </c>
      <c r="D91" s="155" t="s">
        <v>113</v>
      </c>
      <c r="E91" s="604">
        <v>4000</v>
      </c>
      <c r="F91" s="337">
        <v>3746</v>
      </c>
      <c r="G91" s="304">
        <f t="shared" si="2"/>
        <v>1.0678056593699947</v>
      </c>
      <c r="H91" s="182" t="s">
        <v>145</v>
      </c>
      <c r="I91" s="172" t="s">
        <v>44</v>
      </c>
      <c r="J91" s="155" t="s">
        <v>243</v>
      </c>
      <c r="K91" s="171" t="s">
        <v>155</v>
      </c>
      <c r="L91" s="171" t="s">
        <v>45</v>
      </c>
      <c r="M91" s="407"/>
      <c r="N91" s="338"/>
    </row>
    <row r="92" spans="1:14" s="2" customFormat="1" ht="15" customHeight="1" x14ac:dyDescent="0.25">
      <c r="A92" s="647">
        <v>45271</v>
      </c>
      <c r="B92" s="155" t="s">
        <v>114</v>
      </c>
      <c r="C92" s="155" t="s">
        <v>115</v>
      </c>
      <c r="D92" s="155" t="s">
        <v>113</v>
      </c>
      <c r="E92" s="604">
        <v>5000</v>
      </c>
      <c r="F92" s="337">
        <v>3746</v>
      </c>
      <c r="G92" s="304">
        <f t="shared" si="2"/>
        <v>1.3347570742124932</v>
      </c>
      <c r="H92" s="182" t="s">
        <v>145</v>
      </c>
      <c r="I92" s="172" t="s">
        <v>44</v>
      </c>
      <c r="J92" s="155" t="s">
        <v>243</v>
      </c>
      <c r="K92" s="171" t="s">
        <v>155</v>
      </c>
      <c r="L92" s="171" t="s">
        <v>45</v>
      </c>
      <c r="M92" s="407"/>
      <c r="N92" s="338"/>
    </row>
    <row r="93" spans="1:14" s="2" customFormat="1" ht="15" customHeight="1" x14ac:dyDescent="0.25">
      <c r="A93" s="647">
        <v>45271</v>
      </c>
      <c r="B93" s="155" t="s">
        <v>114</v>
      </c>
      <c r="C93" s="155" t="s">
        <v>115</v>
      </c>
      <c r="D93" s="155" t="s">
        <v>113</v>
      </c>
      <c r="E93" s="604">
        <v>5000</v>
      </c>
      <c r="F93" s="337">
        <v>3746</v>
      </c>
      <c r="G93" s="304">
        <f t="shared" si="2"/>
        <v>1.3347570742124932</v>
      </c>
      <c r="H93" s="182" t="s">
        <v>145</v>
      </c>
      <c r="I93" s="172" t="s">
        <v>44</v>
      </c>
      <c r="J93" s="155" t="s">
        <v>243</v>
      </c>
      <c r="K93" s="171" t="s">
        <v>155</v>
      </c>
      <c r="L93" s="171" t="s">
        <v>45</v>
      </c>
      <c r="M93" s="407"/>
      <c r="N93" s="338"/>
    </row>
    <row r="94" spans="1:14" s="2" customFormat="1" ht="15" customHeight="1" x14ac:dyDescent="0.25">
      <c r="A94" s="647">
        <v>45271</v>
      </c>
      <c r="B94" s="155" t="s">
        <v>114</v>
      </c>
      <c r="C94" s="155" t="s">
        <v>115</v>
      </c>
      <c r="D94" s="155" t="s">
        <v>113</v>
      </c>
      <c r="E94" s="604">
        <v>9000</v>
      </c>
      <c r="F94" s="337">
        <v>3746</v>
      </c>
      <c r="G94" s="304">
        <f t="shared" si="2"/>
        <v>2.4025627335824882</v>
      </c>
      <c r="H94" s="182" t="s">
        <v>145</v>
      </c>
      <c r="I94" s="172" t="s">
        <v>44</v>
      </c>
      <c r="J94" s="155" t="s">
        <v>243</v>
      </c>
      <c r="K94" s="171" t="s">
        <v>155</v>
      </c>
      <c r="L94" s="171" t="s">
        <v>45</v>
      </c>
      <c r="M94" s="407"/>
      <c r="N94" s="338"/>
    </row>
    <row r="95" spans="1:14" s="2" customFormat="1" ht="15" customHeight="1" x14ac:dyDescent="0.25">
      <c r="A95" s="647">
        <v>45271</v>
      </c>
      <c r="B95" s="155" t="s">
        <v>114</v>
      </c>
      <c r="C95" s="155" t="s">
        <v>115</v>
      </c>
      <c r="D95" s="155" t="s">
        <v>113</v>
      </c>
      <c r="E95" s="604">
        <v>5000</v>
      </c>
      <c r="F95" s="337">
        <v>3746</v>
      </c>
      <c r="G95" s="304">
        <f t="shared" si="2"/>
        <v>1.3347570742124932</v>
      </c>
      <c r="H95" s="182" t="s">
        <v>145</v>
      </c>
      <c r="I95" s="172" t="s">
        <v>44</v>
      </c>
      <c r="J95" s="155" t="s">
        <v>243</v>
      </c>
      <c r="K95" s="171" t="s">
        <v>155</v>
      </c>
      <c r="L95" s="171" t="s">
        <v>45</v>
      </c>
      <c r="M95" s="407"/>
      <c r="N95" s="338"/>
    </row>
    <row r="96" spans="1:14" s="2" customFormat="1" ht="15" customHeight="1" x14ac:dyDescent="0.25">
      <c r="A96" s="647">
        <v>45271</v>
      </c>
      <c r="B96" s="155" t="s">
        <v>114</v>
      </c>
      <c r="C96" s="155" t="s">
        <v>115</v>
      </c>
      <c r="D96" s="155" t="s">
        <v>113</v>
      </c>
      <c r="E96" s="604">
        <v>4000</v>
      </c>
      <c r="F96" s="337">
        <v>3746</v>
      </c>
      <c r="G96" s="304">
        <f t="shared" si="2"/>
        <v>1.0678056593699947</v>
      </c>
      <c r="H96" s="182" t="s">
        <v>145</v>
      </c>
      <c r="I96" s="172" t="s">
        <v>44</v>
      </c>
      <c r="J96" s="155" t="s">
        <v>243</v>
      </c>
      <c r="K96" s="171" t="s">
        <v>155</v>
      </c>
      <c r="L96" s="171" t="s">
        <v>45</v>
      </c>
      <c r="M96" s="407"/>
      <c r="N96" s="338"/>
    </row>
    <row r="97" spans="1:14" s="2" customFormat="1" ht="15" customHeight="1" x14ac:dyDescent="0.25">
      <c r="A97" s="647">
        <v>45271</v>
      </c>
      <c r="B97" s="155" t="s">
        <v>114</v>
      </c>
      <c r="C97" s="155" t="s">
        <v>115</v>
      </c>
      <c r="D97" s="155" t="s">
        <v>113</v>
      </c>
      <c r="E97" s="604">
        <v>5000</v>
      </c>
      <c r="F97" s="337">
        <v>3746</v>
      </c>
      <c r="G97" s="304">
        <f t="shared" si="2"/>
        <v>1.3347570742124932</v>
      </c>
      <c r="H97" s="182" t="s">
        <v>145</v>
      </c>
      <c r="I97" s="172" t="s">
        <v>44</v>
      </c>
      <c r="J97" s="155" t="s">
        <v>243</v>
      </c>
      <c r="K97" s="171" t="s">
        <v>155</v>
      </c>
      <c r="L97" s="171" t="s">
        <v>45</v>
      </c>
      <c r="M97" s="407"/>
      <c r="N97" s="338"/>
    </row>
    <row r="98" spans="1:14" s="2" customFormat="1" ht="15" customHeight="1" x14ac:dyDescent="0.25">
      <c r="A98" s="647">
        <v>45271</v>
      </c>
      <c r="B98" s="155" t="s">
        <v>114</v>
      </c>
      <c r="C98" s="155" t="s">
        <v>115</v>
      </c>
      <c r="D98" s="155" t="s">
        <v>113</v>
      </c>
      <c r="E98" s="604">
        <v>13000</v>
      </c>
      <c r="F98" s="337">
        <v>3746</v>
      </c>
      <c r="G98" s="304">
        <f t="shared" si="2"/>
        <v>3.4703683929524827</v>
      </c>
      <c r="H98" s="182" t="s">
        <v>145</v>
      </c>
      <c r="I98" s="172" t="s">
        <v>44</v>
      </c>
      <c r="J98" s="155" t="s">
        <v>243</v>
      </c>
      <c r="K98" s="171" t="s">
        <v>155</v>
      </c>
      <c r="L98" s="171" t="s">
        <v>45</v>
      </c>
      <c r="M98" s="407"/>
      <c r="N98" s="338"/>
    </row>
    <row r="99" spans="1:14" s="2" customFormat="1" ht="15" customHeight="1" x14ac:dyDescent="0.25">
      <c r="A99" s="170">
        <v>45272</v>
      </c>
      <c r="B99" s="171" t="s">
        <v>114</v>
      </c>
      <c r="C99" s="171" t="s">
        <v>115</v>
      </c>
      <c r="D99" s="172" t="s">
        <v>128</v>
      </c>
      <c r="E99" s="158">
        <v>12000</v>
      </c>
      <c r="F99" s="337">
        <v>3746</v>
      </c>
      <c r="G99" s="304">
        <f t="shared" si="2"/>
        <v>3.2034169781099839</v>
      </c>
      <c r="H99" s="182" t="s">
        <v>157</v>
      </c>
      <c r="I99" s="172" t="s">
        <v>44</v>
      </c>
      <c r="J99" s="402" t="s">
        <v>253</v>
      </c>
      <c r="K99" s="171" t="s">
        <v>155</v>
      </c>
      <c r="L99" s="171" t="s">
        <v>45</v>
      </c>
      <c r="M99" s="407"/>
      <c r="N99" s="338"/>
    </row>
    <row r="100" spans="1:14" s="2" customFormat="1" ht="15" customHeight="1" x14ac:dyDescent="0.25">
      <c r="A100" s="170">
        <v>45272</v>
      </c>
      <c r="B100" s="171" t="s">
        <v>114</v>
      </c>
      <c r="C100" s="171" t="s">
        <v>115</v>
      </c>
      <c r="D100" s="172" t="s">
        <v>128</v>
      </c>
      <c r="E100" s="158">
        <v>8000</v>
      </c>
      <c r="F100" s="337">
        <v>3746</v>
      </c>
      <c r="G100" s="304">
        <f t="shared" si="2"/>
        <v>2.1356113187399894</v>
      </c>
      <c r="H100" s="182" t="s">
        <v>157</v>
      </c>
      <c r="I100" s="172" t="s">
        <v>44</v>
      </c>
      <c r="J100" s="402" t="s">
        <v>253</v>
      </c>
      <c r="K100" s="171" t="s">
        <v>155</v>
      </c>
      <c r="L100" s="171" t="s">
        <v>45</v>
      </c>
      <c r="M100" s="407"/>
      <c r="N100" s="338"/>
    </row>
    <row r="101" spans="1:14" s="2" customFormat="1" ht="15" customHeight="1" x14ac:dyDescent="0.25">
      <c r="A101" s="170">
        <v>45272</v>
      </c>
      <c r="B101" s="171" t="s">
        <v>114</v>
      </c>
      <c r="C101" s="171" t="s">
        <v>115</v>
      </c>
      <c r="D101" s="172" t="s">
        <v>128</v>
      </c>
      <c r="E101" s="161">
        <v>8000</v>
      </c>
      <c r="F101" s="337">
        <v>3746</v>
      </c>
      <c r="G101" s="304">
        <f t="shared" si="2"/>
        <v>2.1356113187399894</v>
      </c>
      <c r="H101" s="182" t="s">
        <v>157</v>
      </c>
      <c r="I101" s="172" t="s">
        <v>44</v>
      </c>
      <c r="J101" s="402" t="s">
        <v>253</v>
      </c>
      <c r="K101" s="171" t="s">
        <v>155</v>
      </c>
      <c r="L101" s="171" t="s">
        <v>45</v>
      </c>
      <c r="M101" s="407"/>
      <c r="N101" s="338"/>
    </row>
    <row r="102" spans="1:14" s="2" customFormat="1" ht="15" customHeight="1" x14ac:dyDescent="0.25">
      <c r="A102" s="170">
        <v>45272</v>
      </c>
      <c r="B102" s="171" t="s">
        <v>114</v>
      </c>
      <c r="C102" s="171" t="s">
        <v>115</v>
      </c>
      <c r="D102" s="172" t="s">
        <v>128</v>
      </c>
      <c r="E102" s="161">
        <v>9000</v>
      </c>
      <c r="F102" s="337">
        <v>3746</v>
      </c>
      <c r="G102" s="304">
        <f t="shared" si="2"/>
        <v>2.4025627335824882</v>
      </c>
      <c r="H102" s="182" t="s">
        <v>157</v>
      </c>
      <c r="I102" s="172" t="s">
        <v>44</v>
      </c>
      <c r="J102" s="402" t="s">
        <v>253</v>
      </c>
      <c r="K102" s="171" t="s">
        <v>155</v>
      </c>
      <c r="L102" s="171" t="s">
        <v>45</v>
      </c>
      <c r="M102" s="407"/>
      <c r="N102" s="338"/>
    </row>
    <row r="103" spans="1:14" s="2" customFormat="1" ht="15" customHeight="1" x14ac:dyDescent="0.25">
      <c r="A103" s="170">
        <v>45272</v>
      </c>
      <c r="B103" s="171" t="s">
        <v>114</v>
      </c>
      <c r="C103" s="171" t="s">
        <v>115</v>
      </c>
      <c r="D103" s="172" t="s">
        <v>128</v>
      </c>
      <c r="E103" s="161">
        <v>9000</v>
      </c>
      <c r="F103" s="337">
        <v>3746</v>
      </c>
      <c r="G103" s="304">
        <f t="shared" si="2"/>
        <v>2.4025627335824882</v>
      </c>
      <c r="H103" s="182" t="s">
        <v>157</v>
      </c>
      <c r="I103" s="172" t="s">
        <v>44</v>
      </c>
      <c r="J103" s="402" t="s">
        <v>253</v>
      </c>
      <c r="K103" s="171" t="s">
        <v>155</v>
      </c>
      <c r="L103" s="171" t="s">
        <v>45</v>
      </c>
      <c r="M103" s="407"/>
      <c r="N103" s="338"/>
    </row>
    <row r="104" spans="1:14" s="2" customFormat="1" ht="15" customHeight="1" x14ac:dyDescent="0.25">
      <c r="A104" s="170">
        <v>45272</v>
      </c>
      <c r="B104" s="171" t="s">
        <v>134</v>
      </c>
      <c r="C104" s="171" t="s">
        <v>134</v>
      </c>
      <c r="D104" s="172" t="s">
        <v>128</v>
      </c>
      <c r="E104" s="161">
        <v>6000</v>
      </c>
      <c r="F104" s="337">
        <v>3746</v>
      </c>
      <c r="G104" s="304">
        <f t="shared" si="2"/>
        <v>1.601708489054992</v>
      </c>
      <c r="H104" s="182" t="s">
        <v>157</v>
      </c>
      <c r="I104" s="172" t="s">
        <v>44</v>
      </c>
      <c r="J104" s="402" t="s">
        <v>253</v>
      </c>
      <c r="K104" s="171" t="s">
        <v>155</v>
      </c>
      <c r="L104" s="171" t="s">
        <v>45</v>
      </c>
      <c r="M104" s="407"/>
      <c r="N104" s="338"/>
    </row>
    <row r="105" spans="1:14" s="2" customFormat="1" ht="15" customHeight="1" x14ac:dyDescent="0.25">
      <c r="A105" s="170">
        <v>45272</v>
      </c>
      <c r="B105" s="171" t="s">
        <v>134</v>
      </c>
      <c r="C105" s="171" t="s">
        <v>134</v>
      </c>
      <c r="D105" s="172" t="s">
        <v>128</v>
      </c>
      <c r="E105" s="161">
        <v>2000</v>
      </c>
      <c r="F105" s="337">
        <v>3746</v>
      </c>
      <c r="G105" s="304">
        <f t="shared" si="2"/>
        <v>0.53390282968499736</v>
      </c>
      <c r="H105" s="182" t="s">
        <v>157</v>
      </c>
      <c r="I105" s="172" t="s">
        <v>44</v>
      </c>
      <c r="J105" s="402" t="s">
        <v>253</v>
      </c>
      <c r="K105" s="171" t="s">
        <v>155</v>
      </c>
      <c r="L105" s="171" t="s">
        <v>45</v>
      </c>
      <c r="M105" s="407"/>
      <c r="N105" s="338"/>
    </row>
    <row r="106" spans="1:14" s="2" customFormat="1" ht="15" customHeight="1" x14ac:dyDescent="0.25">
      <c r="A106" s="170">
        <v>45272</v>
      </c>
      <c r="B106" s="171" t="s">
        <v>134</v>
      </c>
      <c r="C106" s="171" t="s">
        <v>134</v>
      </c>
      <c r="D106" s="172" t="s">
        <v>128</v>
      </c>
      <c r="E106" s="161">
        <v>2000</v>
      </c>
      <c r="F106" s="337">
        <v>3746</v>
      </c>
      <c r="G106" s="304">
        <f t="shared" si="2"/>
        <v>0.53390282968499736</v>
      </c>
      <c r="H106" s="182" t="s">
        <v>157</v>
      </c>
      <c r="I106" s="172" t="s">
        <v>44</v>
      </c>
      <c r="J106" s="402" t="s">
        <v>253</v>
      </c>
      <c r="K106" s="171" t="s">
        <v>155</v>
      </c>
      <c r="L106" s="171" t="s">
        <v>45</v>
      </c>
      <c r="M106" s="407"/>
      <c r="N106" s="338"/>
    </row>
    <row r="107" spans="1:14" s="2" customFormat="1" ht="15" customHeight="1" x14ac:dyDescent="0.25">
      <c r="A107" s="170">
        <v>45273</v>
      </c>
      <c r="B107" s="171" t="s">
        <v>259</v>
      </c>
      <c r="C107" s="171" t="s">
        <v>149</v>
      </c>
      <c r="D107" s="172" t="s">
        <v>80</v>
      </c>
      <c r="E107" s="166">
        <v>319000</v>
      </c>
      <c r="F107" s="337">
        <v>3746</v>
      </c>
      <c r="G107" s="304">
        <f t="shared" si="2"/>
        <v>85.157501334757072</v>
      </c>
      <c r="H107" s="182" t="s">
        <v>42</v>
      </c>
      <c r="I107" s="172" t="s">
        <v>44</v>
      </c>
      <c r="J107" s="402" t="s">
        <v>260</v>
      </c>
      <c r="K107" s="171" t="s">
        <v>155</v>
      </c>
      <c r="L107" s="171" t="s">
        <v>45</v>
      </c>
      <c r="M107" s="407"/>
      <c r="N107" s="338"/>
    </row>
    <row r="108" spans="1:14" s="2" customFormat="1" ht="15" customHeight="1" x14ac:dyDescent="0.25">
      <c r="A108" s="647">
        <v>45273</v>
      </c>
      <c r="B108" s="155" t="s">
        <v>114</v>
      </c>
      <c r="C108" s="155" t="s">
        <v>115</v>
      </c>
      <c r="D108" s="155" t="s">
        <v>113</v>
      </c>
      <c r="E108" s="604">
        <v>8000</v>
      </c>
      <c r="F108" s="337">
        <v>3746</v>
      </c>
      <c r="G108" s="304">
        <f t="shared" si="2"/>
        <v>2.1356113187399894</v>
      </c>
      <c r="H108" s="182" t="s">
        <v>145</v>
      </c>
      <c r="I108" s="172" t="s">
        <v>44</v>
      </c>
      <c r="J108" s="155" t="s">
        <v>261</v>
      </c>
      <c r="K108" s="171" t="s">
        <v>155</v>
      </c>
      <c r="L108" s="171" t="s">
        <v>45</v>
      </c>
      <c r="M108" s="407"/>
      <c r="N108" s="338"/>
    </row>
    <row r="109" spans="1:14" s="2" customFormat="1" ht="15" customHeight="1" x14ac:dyDescent="0.25">
      <c r="A109" s="647">
        <v>45273</v>
      </c>
      <c r="B109" s="155" t="s">
        <v>114</v>
      </c>
      <c r="C109" s="155" t="s">
        <v>115</v>
      </c>
      <c r="D109" s="155" t="s">
        <v>113</v>
      </c>
      <c r="E109" s="604">
        <v>5000</v>
      </c>
      <c r="F109" s="337">
        <v>3746</v>
      </c>
      <c r="G109" s="304">
        <f t="shared" si="2"/>
        <v>1.3347570742124932</v>
      </c>
      <c r="H109" s="182" t="s">
        <v>145</v>
      </c>
      <c r="I109" s="172" t="s">
        <v>44</v>
      </c>
      <c r="J109" s="155" t="s">
        <v>261</v>
      </c>
      <c r="K109" s="171" t="s">
        <v>155</v>
      </c>
      <c r="L109" s="171" t="s">
        <v>45</v>
      </c>
      <c r="M109" s="407"/>
      <c r="N109" s="338"/>
    </row>
    <row r="110" spans="1:14" s="2" customFormat="1" ht="15" customHeight="1" x14ac:dyDescent="0.25">
      <c r="A110" s="647">
        <v>45273</v>
      </c>
      <c r="B110" s="155" t="s">
        <v>114</v>
      </c>
      <c r="C110" s="155" t="s">
        <v>115</v>
      </c>
      <c r="D110" s="155" t="s">
        <v>113</v>
      </c>
      <c r="E110" s="604">
        <v>6000</v>
      </c>
      <c r="F110" s="337">
        <v>3746</v>
      </c>
      <c r="G110" s="304">
        <f t="shared" si="2"/>
        <v>1.601708489054992</v>
      </c>
      <c r="H110" s="182" t="s">
        <v>145</v>
      </c>
      <c r="I110" s="172" t="s">
        <v>44</v>
      </c>
      <c r="J110" s="155" t="s">
        <v>261</v>
      </c>
      <c r="K110" s="171" t="s">
        <v>155</v>
      </c>
      <c r="L110" s="171" t="s">
        <v>45</v>
      </c>
      <c r="M110" s="407"/>
      <c r="N110" s="338"/>
    </row>
    <row r="111" spans="1:14" s="2" customFormat="1" ht="15" customHeight="1" x14ac:dyDescent="0.25">
      <c r="A111" s="647">
        <v>45273</v>
      </c>
      <c r="B111" s="155" t="s">
        <v>114</v>
      </c>
      <c r="C111" s="155" t="s">
        <v>115</v>
      </c>
      <c r="D111" s="155" t="s">
        <v>113</v>
      </c>
      <c r="E111" s="604">
        <v>6000</v>
      </c>
      <c r="F111" s="337">
        <v>3746</v>
      </c>
      <c r="G111" s="304">
        <f t="shared" si="2"/>
        <v>1.601708489054992</v>
      </c>
      <c r="H111" s="182" t="s">
        <v>145</v>
      </c>
      <c r="I111" s="172" t="s">
        <v>44</v>
      </c>
      <c r="J111" s="155" t="s">
        <v>261</v>
      </c>
      <c r="K111" s="171" t="s">
        <v>155</v>
      </c>
      <c r="L111" s="171" t="s">
        <v>45</v>
      </c>
      <c r="M111" s="407"/>
      <c r="N111" s="338"/>
    </row>
    <row r="112" spans="1:14" s="2" customFormat="1" ht="15" customHeight="1" x14ac:dyDescent="0.25">
      <c r="A112" s="647">
        <v>45273</v>
      </c>
      <c r="B112" s="155" t="s">
        <v>114</v>
      </c>
      <c r="C112" s="155" t="s">
        <v>115</v>
      </c>
      <c r="D112" s="155" t="s">
        <v>113</v>
      </c>
      <c r="E112" s="604">
        <v>17000</v>
      </c>
      <c r="F112" s="337">
        <v>3746</v>
      </c>
      <c r="G112" s="304">
        <f t="shared" si="2"/>
        <v>4.5381740523224776</v>
      </c>
      <c r="H112" s="182" t="s">
        <v>145</v>
      </c>
      <c r="I112" s="172" t="s">
        <v>44</v>
      </c>
      <c r="J112" s="155" t="s">
        <v>261</v>
      </c>
      <c r="K112" s="171" t="s">
        <v>155</v>
      </c>
      <c r="L112" s="171" t="s">
        <v>45</v>
      </c>
      <c r="M112" s="407"/>
      <c r="N112" s="338"/>
    </row>
    <row r="113" spans="1:14" s="2" customFormat="1" ht="15" customHeight="1" x14ac:dyDescent="0.25">
      <c r="A113" s="647">
        <v>45273</v>
      </c>
      <c r="B113" s="155" t="s">
        <v>114</v>
      </c>
      <c r="C113" s="155" t="s">
        <v>115</v>
      </c>
      <c r="D113" s="155" t="s">
        <v>113</v>
      </c>
      <c r="E113" s="604">
        <v>6000</v>
      </c>
      <c r="F113" s="337">
        <v>3746</v>
      </c>
      <c r="G113" s="304">
        <f t="shared" si="2"/>
        <v>1.601708489054992</v>
      </c>
      <c r="H113" s="182" t="s">
        <v>145</v>
      </c>
      <c r="I113" s="172" t="s">
        <v>44</v>
      </c>
      <c r="J113" s="155" t="s">
        <v>261</v>
      </c>
      <c r="K113" s="171" t="s">
        <v>155</v>
      </c>
      <c r="L113" s="171" t="s">
        <v>45</v>
      </c>
      <c r="M113" s="407"/>
      <c r="N113" s="338"/>
    </row>
    <row r="114" spans="1:14" s="2" customFormat="1" ht="15" customHeight="1" x14ac:dyDescent="0.25">
      <c r="A114" s="647">
        <v>45273</v>
      </c>
      <c r="B114" s="155" t="s">
        <v>114</v>
      </c>
      <c r="C114" s="155" t="s">
        <v>115</v>
      </c>
      <c r="D114" s="155" t="s">
        <v>113</v>
      </c>
      <c r="E114" s="604">
        <v>8000</v>
      </c>
      <c r="F114" s="337">
        <v>3746</v>
      </c>
      <c r="G114" s="304">
        <f t="shared" si="2"/>
        <v>2.1356113187399894</v>
      </c>
      <c r="H114" s="182" t="s">
        <v>145</v>
      </c>
      <c r="I114" s="172" t="s">
        <v>44</v>
      </c>
      <c r="J114" s="155" t="s">
        <v>261</v>
      </c>
      <c r="K114" s="171" t="s">
        <v>155</v>
      </c>
      <c r="L114" s="171" t="s">
        <v>45</v>
      </c>
      <c r="M114" s="407"/>
      <c r="N114" s="338"/>
    </row>
    <row r="115" spans="1:14" s="2" customFormat="1" ht="15" customHeight="1" x14ac:dyDescent="0.25">
      <c r="A115" s="647">
        <v>45273</v>
      </c>
      <c r="B115" s="155" t="s">
        <v>114</v>
      </c>
      <c r="C115" s="155" t="s">
        <v>115</v>
      </c>
      <c r="D115" s="155" t="s">
        <v>113</v>
      </c>
      <c r="E115" s="604">
        <v>12000</v>
      </c>
      <c r="F115" s="337">
        <v>3746</v>
      </c>
      <c r="G115" s="304">
        <f t="shared" si="2"/>
        <v>3.2034169781099839</v>
      </c>
      <c r="H115" s="182" t="s">
        <v>145</v>
      </c>
      <c r="I115" s="172" t="s">
        <v>44</v>
      </c>
      <c r="J115" s="155" t="s">
        <v>261</v>
      </c>
      <c r="K115" s="171" t="s">
        <v>155</v>
      </c>
      <c r="L115" s="171" t="s">
        <v>45</v>
      </c>
      <c r="M115" s="407"/>
      <c r="N115" s="338"/>
    </row>
    <row r="116" spans="1:14" s="2" customFormat="1" ht="15" customHeight="1" x14ac:dyDescent="0.25">
      <c r="A116" s="170">
        <v>45273</v>
      </c>
      <c r="B116" s="171" t="s">
        <v>114</v>
      </c>
      <c r="C116" s="171" t="s">
        <v>115</v>
      </c>
      <c r="D116" s="172" t="s">
        <v>128</v>
      </c>
      <c r="E116" s="161">
        <v>11000</v>
      </c>
      <c r="F116" s="337">
        <v>3746</v>
      </c>
      <c r="G116" s="304">
        <f t="shared" si="2"/>
        <v>2.9364655632674852</v>
      </c>
      <c r="H116" s="182" t="s">
        <v>157</v>
      </c>
      <c r="I116" s="172" t="s">
        <v>44</v>
      </c>
      <c r="J116" s="402" t="s">
        <v>270</v>
      </c>
      <c r="K116" s="171" t="s">
        <v>155</v>
      </c>
      <c r="L116" s="171" t="s">
        <v>45</v>
      </c>
      <c r="M116" s="407"/>
      <c r="N116" s="338"/>
    </row>
    <row r="117" spans="1:14" s="2" customFormat="1" ht="15" customHeight="1" x14ac:dyDescent="0.25">
      <c r="A117" s="170">
        <v>45273</v>
      </c>
      <c r="B117" s="171" t="s">
        <v>114</v>
      </c>
      <c r="C117" s="171" t="s">
        <v>115</v>
      </c>
      <c r="D117" s="172" t="s">
        <v>128</v>
      </c>
      <c r="E117" s="161">
        <v>9000</v>
      </c>
      <c r="F117" s="337">
        <v>3746</v>
      </c>
      <c r="G117" s="304">
        <f t="shared" si="2"/>
        <v>2.4025627335824882</v>
      </c>
      <c r="H117" s="182" t="s">
        <v>157</v>
      </c>
      <c r="I117" s="172" t="s">
        <v>44</v>
      </c>
      <c r="J117" s="402" t="s">
        <v>270</v>
      </c>
      <c r="K117" s="171" t="s">
        <v>155</v>
      </c>
      <c r="L117" s="171" t="s">
        <v>45</v>
      </c>
      <c r="M117" s="407"/>
      <c r="N117" s="338"/>
    </row>
    <row r="118" spans="1:14" s="2" customFormat="1" ht="15" customHeight="1" x14ac:dyDescent="0.25">
      <c r="A118" s="170">
        <v>45273</v>
      </c>
      <c r="B118" s="171" t="s">
        <v>114</v>
      </c>
      <c r="C118" s="171" t="s">
        <v>115</v>
      </c>
      <c r="D118" s="172" t="s">
        <v>128</v>
      </c>
      <c r="E118" s="161">
        <v>8000</v>
      </c>
      <c r="F118" s="337">
        <v>3746</v>
      </c>
      <c r="G118" s="304">
        <f t="shared" si="2"/>
        <v>2.1356113187399894</v>
      </c>
      <c r="H118" s="182" t="s">
        <v>157</v>
      </c>
      <c r="I118" s="172" t="s">
        <v>44</v>
      </c>
      <c r="J118" s="402" t="s">
        <v>270</v>
      </c>
      <c r="K118" s="171" t="s">
        <v>155</v>
      </c>
      <c r="L118" s="171" t="s">
        <v>45</v>
      </c>
      <c r="M118" s="407"/>
      <c r="N118" s="338"/>
    </row>
    <row r="119" spans="1:14" s="2" customFormat="1" ht="15" customHeight="1" x14ac:dyDescent="0.25">
      <c r="A119" s="170">
        <v>45273</v>
      </c>
      <c r="B119" s="171" t="s">
        <v>114</v>
      </c>
      <c r="C119" s="171" t="s">
        <v>115</v>
      </c>
      <c r="D119" s="172" t="s">
        <v>128</v>
      </c>
      <c r="E119" s="161">
        <v>10000</v>
      </c>
      <c r="F119" s="337">
        <v>3746</v>
      </c>
      <c r="G119" s="304">
        <f t="shared" si="2"/>
        <v>2.6695141484249865</v>
      </c>
      <c r="H119" s="182" t="s">
        <v>157</v>
      </c>
      <c r="I119" s="172" t="s">
        <v>44</v>
      </c>
      <c r="J119" s="402" t="s">
        <v>270</v>
      </c>
      <c r="K119" s="171" t="s">
        <v>155</v>
      </c>
      <c r="L119" s="171" t="s">
        <v>45</v>
      </c>
      <c r="M119" s="407"/>
      <c r="N119" s="338"/>
    </row>
    <row r="120" spans="1:14" s="2" customFormat="1" ht="15" customHeight="1" x14ac:dyDescent="0.25">
      <c r="A120" s="170">
        <v>45273</v>
      </c>
      <c r="B120" s="171" t="s">
        <v>114</v>
      </c>
      <c r="C120" s="171" t="s">
        <v>115</v>
      </c>
      <c r="D120" s="172" t="s">
        <v>128</v>
      </c>
      <c r="E120" s="161">
        <v>8000</v>
      </c>
      <c r="F120" s="337">
        <v>3746</v>
      </c>
      <c r="G120" s="304">
        <f t="shared" si="2"/>
        <v>2.1356113187399894</v>
      </c>
      <c r="H120" s="182" t="s">
        <v>157</v>
      </c>
      <c r="I120" s="172" t="s">
        <v>44</v>
      </c>
      <c r="J120" s="402" t="s">
        <v>270</v>
      </c>
      <c r="K120" s="171" t="s">
        <v>155</v>
      </c>
      <c r="L120" s="171" t="s">
        <v>45</v>
      </c>
      <c r="M120" s="407"/>
      <c r="N120" s="338"/>
    </row>
    <row r="121" spans="1:14" s="2" customFormat="1" ht="15" customHeight="1" x14ac:dyDescent="0.25">
      <c r="A121" s="170">
        <v>45273</v>
      </c>
      <c r="B121" s="171" t="s">
        <v>134</v>
      </c>
      <c r="C121" s="171" t="s">
        <v>134</v>
      </c>
      <c r="D121" s="172" t="s">
        <v>128</v>
      </c>
      <c r="E121" s="161">
        <v>5000</v>
      </c>
      <c r="F121" s="337">
        <v>3746</v>
      </c>
      <c r="G121" s="304">
        <f t="shared" si="2"/>
        <v>1.3347570742124932</v>
      </c>
      <c r="H121" s="182" t="s">
        <v>157</v>
      </c>
      <c r="I121" s="172" t="s">
        <v>44</v>
      </c>
      <c r="J121" s="402" t="s">
        <v>270</v>
      </c>
      <c r="K121" s="171" t="s">
        <v>155</v>
      </c>
      <c r="L121" s="171" t="s">
        <v>45</v>
      </c>
      <c r="M121" s="407"/>
      <c r="N121" s="338"/>
    </row>
    <row r="122" spans="1:14" s="2" customFormat="1" ht="15" customHeight="1" x14ac:dyDescent="0.25">
      <c r="A122" s="170">
        <v>45273</v>
      </c>
      <c r="B122" s="171" t="s">
        <v>134</v>
      </c>
      <c r="C122" s="171" t="s">
        <v>134</v>
      </c>
      <c r="D122" s="172" t="s">
        <v>128</v>
      </c>
      <c r="E122" s="161">
        <v>2000</v>
      </c>
      <c r="F122" s="337">
        <v>3746</v>
      </c>
      <c r="G122" s="304">
        <f t="shared" si="2"/>
        <v>0.53390282968499736</v>
      </c>
      <c r="H122" s="182" t="s">
        <v>157</v>
      </c>
      <c r="I122" s="172" t="s">
        <v>44</v>
      </c>
      <c r="J122" s="402" t="s">
        <v>270</v>
      </c>
      <c r="K122" s="171" t="s">
        <v>155</v>
      </c>
      <c r="L122" s="171" t="s">
        <v>45</v>
      </c>
      <c r="M122" s="407"/>
      <c r="N122" s="338"/>
    </row>
    <row r="123" spans="1:14" s="2" customFormat="1" ht="15" customHeight="1" x14ac:dyDescent="0.25">
      <c r="A123" s="170">
        <v>45273</v>
      </c>
      <c r="B123" s="171" t="s">
        <v>134</v>
      </c>
      <c r="C123" s="171" t="s">
        <v>134</v>
      </c>
      <c r="D123" s="172" t="s">
        <v>128</v>
      </c>
      <c r="E123" s="161">
        <v>1000</v>
      </c>
      <c r="F123" s="337">
        <v>3746</v>
      </c>
      <c r="G123" s="304">
        <f t="shared" si="2"/>
        <v>0.26695141484249868</v>
      </c>
      <c r="H123" s="182" t="s">
        <v>157</v>
      </c>
      <c r="I123" s="172" t="s">
        <v>44</v>
      </c>
      <c r="J123" s="402" t="s">
        <v>270</v>
      </c>
      <c r="K123" s="171" t="s">
        <v>155</v>
      </c>
      <c r="L123" s="171" t="s">
        <v>45</v>
      </c>
      <c r="M123" s="407"/>
      <c r="N123" s="338"/>
    </row>
    <row r="124" spans="1:14" s="2" customFormat="1" ht="15" customHeight="1" x14ac:dyDescent="0.25">
      <c r="A124" s="170">
        <v>45273</v>
      </c>
      <c r="B124" s="171" t="s">
        <v>134</v>
      </c>
      <c r="C124" s="171" t="s">
        <v>134</v>
      </c>
      <c r="D124" s="172" t="s">
        <v>128</v>
      </c>
      <c r="E124" s="161">
        <v>2000</v>
      </c>
      <c r="F124" s="337">
        <v>3746</v>
      </c>
      <c r="G124" s="304">
        <f t="shared" si="2"/>
        <v>0.53390282968499736</v>
      </c>
      <c r="H124" s="182" t="s">
        <v>157</v>
      </c>
      <c r="I124" s="172" t="s">
        <v>44</v>
      </c>
      <c r="J124" s="402" t="s">
        <v>270</v>
      </c>
      <c r="K124" s="171" t="s">
        <v>155</v>
      </c>
      <c r="L124" s="171" t="s">
        <v>45</v>
      </c>
      <c r="M124" s="407"/>
      <c r="N124" s="338"/>
    </row>
    <row r="125" spans="1:14" s="2" customFormat="1" ht="15" customHeight="1" x14ac:dyDescent="0.25">
      <c r="A125" s="170">
        <v>45273</v>
      </c>
      <c r="B125" s="171" t="s">
        <v>276</v>
      </c>
      <c r="C125" s="171" t="s">
        <v>118</v>
      </c>
      <c r="D125" s="172" t="s">
        <v>80</v>
      </c>
      <c r="E125" s="166">
        <v>25000</v>
      </c>
      <c r="F125" s="337">
        <v>3746</v>
      </c>
      <c r="G125" s="304">
        <f t="shared" si="2"/>
        <v>6.6737853710624666</v>
      </c>
      <c r="H125" s="182" t="s">
        <v>42</v>
      </c>
      <c r="I125" s="172" t="s">
        <v>44</v>
      </c>
      <c r="J125" s="402" t="s">
        <v>278</v>
      </c>
      <c r="K125" s="171" t="s">
        <v>155</v>
      </c>
      <c r="L125" s="171" t="s">
        <v>45</v>
      </c>
      <c r="M125" s="407"/>
      <c r="N125" s="338"/>
    </row>
    <row r="126" spans="1:14" s="2" customFormat="1" ht="15" customHeight="1" x14ac:dyDescent="0.25">
      <c r="A126" s="170">
        <v>45273</v>
      </c>
      <c r="B126" s="171" t="s">
        <v>114</v>
      </c>
      <c r="C126" s="171" t="s">
        <v>115</v>
      </c>
      <c r="D126" s="172" t="s">
        <v>14</v>
      </c>
      <c r="E126" s="166">
        <v>10000</v>
      </c>
      <c r="F126" s="337">
        <v>3746</v>
      </c>
      <c r="G126" s="304">
        <f t="shared" si="2"/>
        <v>2.6695141484249865</v>
      </c>
      <c r="H126" s="182" t="s">
        <v>42</v>
      </c>
      <c r="I126" s="172" t="s">
        <v>44</v>
      </c>
      <c r="J126" s="402" t="s">
        <v>278</v>
      </c>
      <c r="K126" s="171" t="s">
        <v>155</v>
      </c>
      <c r="L126" s="171" t="s">
        <v>45</v>
      </c>
      <c r="M126" s="407"/>
      <c r="N126" s="338"/>
    </row>
    <row r="127" spans="1:14" s="2" customFormat="1" ht="15" customHeight="1" x14ac:dyDescent="0.25">
      <c r="A127" s="170">
        <v>45273</v>
      </c>
      <c r="B127" s="171" t="s">
        <v>277</v>
      </c>
      <c r="C127" s="171" t="s">
        <v>118</v>
      </c>
      <c r="D127" s="172" t="s">
        <v>80</v>
      </c>
      <c r="E127" s="166">
        <v>35000</v>
      </c>
      <c r="F127" s="337">
        <v>3746</v>
      </c>
      <c r="G127" s="304">
        <f t="shared" si="2"/>
        <v>9.343299519487454</v>
      </c>
      <c r="H127" s="182" t="s">
        <v>42</v>
      </c>
      <c r="I127" s="172" t="s">
        <v>44</v>
      </c>
      <c r="J127" s="402" t="s">
        <v>278</v>
      </c>
      <c r="K127" s="171" t="s">
        <v>155</v>
      </c>
      <c r="L127" s="171" t="s">
        <v>45</v>
      </c>
      <c r="M127" s="407"/>
      <c r="N127" s="338"/>
    </row>
    <row r="128" spans="1:14" s="2" customFormat="1" ht="15" customHeight="1" x14ac:dyDescent="0.25">
      <c r="A128" s="170">
        <v>45274</v>
      </c>
      <c r="B128" s="171" t="s">
        <v>114</v>
      </c>
      <c r="C128" s="171" t="s">
        <v>115</v>
      </c>
      <c r="D128" s="172" t="s">
        <v>128</v>
      </c>
      <c r="E128" s="161">
        <v>10000</v>
      </c>
      <c r="F128" s="337">
        <v>3746</v>
      </c>
      <c r="G128" s="304">
        <f t="shared" si="2"/>
        <v>2.6695141484249865</v>
      </c>
      <c r="H128" s="182" t="s">
        <v>157</v>
      </c>
      <c r="I128" s="172" t="s">
        <v>44</v>
      </c>
      <c r="J128" s="402" t="s">
        <v>279</v>
      </c>
      <c r="K128" s="171" t="s">
        <v>155</v>
      </c>
      <c r="L128" s="171" t="s">
        <v>45</v>
      </c>
      <c r="M128" s="407"/>
      <c r="N128" s="338"/>
    </row>
    <row r="129" spans="1:14" s="2" customFormat="1" ht="15" customHeight="1" x14ac:dyDescent="0.25">
      <c r="A129" s="170">
        <v>45274</v>
      </c>
      <c r="B129" s="171" t="s">
        <v>114</v>
      </c>
      <c r="C129" s="171" t="s">
        <v>115</v>
      </c>
      <c r="D129" s="172" t="s">
        <v>128</v>
      </c>
      <c r="E129" s="161">
        <v>8000</v>
      </c>
      <c r="F129" s="337">
        <v>3746</v>
      </c>
      <c r="G129" s="304">
        <f t="shared" si="2"/>
        <v>2.1356113187399894</v>
      </c>
      <c r="H129" s="182" t="s">
        <v>157</v>
      </c>
      <c r="I129" s="172" t="s">
        <v>44</v>
      </c>
      <c r="J129" s="402" t="s">
        <v>279</v>
      </c>
      <c r="K129" s="171" t="s">
        <v>155</v>
      </c>
      <c r="L129" s="171" t="s">
        <v>45</v>
      </c>
      <c r="M129" s="407"/>
      <c r="N129" s="338"/>
    </row>
    <row r="130" spans="1:14" s="2" customFormat="1" ht="15" customHeight="1" x14ac:dyDescent="0.25">
      <c r="A130" s="170">
        <v>45274</v>
      </c>
      <c r="B130" s="171" t="s">
        <v>114</v>
      </c>
      <c r="C130" s="171" t="s">
        <v>115</v>
      </c>
      <c r="D130" s="172" t="s">
        <v>128</v>
      </c>
      <c r="E130" s="161">
        <v>9000</v>
      </c>
      <c r="F130" s="337">
        <v>3746</v>
      </c>
      <c r="G130" s="304">
        <f t="shared" si="2"/>
        <v>2.4025627335824882</v>
      </c>
      <c r="H130" s="182" t="s">
        <v>157</v>
      </c>
      <c r="I130" s="172" t="s">
        <v>44</v>
      </c>
      <c r="J130" s="402" t="s">
        <v>279</v>
      </c>
      <c r="K130" s="171" t="s">
        <v>155</v>
      </c>
      <c r="L130" s="171" t="s">
        <v>45</v>
      </c>
      <c r="M130" s="407"/>
      <c r="N130" s="338"/>
    </row>
    <row r="131" spans="1:14" s="2" customFormat="1" ht="15" customHeight="1" x14ac:dyDescent="0.25">
      <c r="A131" s="170">
        <v>45274</v>
      </c>
      <c r="B131" s="171" t="s">
        <v>114</v>
      </c>
      <c r="C131" s="171" t="s">
        <v>115</v>
      </c>
      <c r="D131" s="172" t="s">
        <v>128</v>
      </c>
      <c r="E131" s="161">
        <v>9000</v>
      </c>
      <c r="F131" s="337">
        <v>3746</v>
      </c>
      <c r="G131" s="304">
        <f t="shared" si="2"/>
        <v>2.4025627335824882</v>
      </c>
      <c r="H131" s="182" t="s">
        <v>157</v>
      </c>
      <c r="I131" s="172" t="s">
        <v>44</v>
      </c>
      <c r="J131" s="402" t="s">
        <v>279</v>
      </c>
      <c r="K131" s="171" t="s">
        <v>155</v>
      </c>
      <c r="L131" s="171" t="s">
        <v>45</v>
      </c>
      <c r="M131" s="407"/>
      <c r="N131" s="338"/>
    </row>
    <row r="132" spans="1:14" s="2" customFormat="1" ht="15" customHeight="1" x14ac:dyDescent="0.25">
      <c r="A132" s="170">
        <v>45274</v>
      </c>
      <c r="B132" s="171" t="s">
        <v>114</v>
      </c>
      <c r="C132" s="171" t="s">
        <v>115</v>
      </c>
      <c r="D132" s="172" t="s">
        <v>128</v>
      </c>
      <c r="E132" s="161">
        <v>11000</v>
      </c>
      <c r="F132" s="337">
        <v>3746</v>
      </c>
      <c r="G132" s="304">
        <f t="shared" si="2"/>
        <v>2.9364655632674852</v>
      </c>
      <c r="H132" s="182" t="s">
        <v>157</v>
      </c>
      <c r="I132" s="172" t="s">
        <v>44</v>
      </c>
      <c r="J132" s="402" t="s">
        <v>279</v>
      </c>
      <c r="K132" s="171" t="s">
        <v>155</v>
      </c>
      <c r="L132" s="171" t="s">
        <v>45</v>
      </c>
      <c r="M132" s="407"/>
      <c r="N132" s="338"/>
    </row>
    <row r="133" spans="1:14" s="2" customFormat="1" ht="15" customHeight="1" x14ac:dyDescent="0.25">
      <c r="A133" s="170">
        <v>45274</v>
      </c>
      <c r="B133" s="171" t="s">
        <v>134</v>
      </c>
      <c r="C133" s="171" t="s">
        <v>134</v>
      </c>
      <c r="D133" s="172" t="s">
        <v>128</v>
      </c>
      <c r="E133" s="161">
        <v>6000</v>
      </c>
      <c r="F133" s="337">
        <v>3746</v>
      </c>
      <c r="G133" s="304">
        <f t="shared" si="2"/>
        <v>1.601708489054992</v>
      </c>
      <c r="H133" s="182" t="s">
        <v>157</v>
      </c>
      <c r="I133" s="172" t="s">
        <v>44</v>
      </c>
      <c r="J133" s="402" t="s">
        <v>279</v>
      </c>
      <c r="K133" s="171" t="s">
        <v>155</v>
      </c>
      <c r="L133" s="171" t="s">
        <v>45</v>
      </c>
      <c r="M133" s="407"/>
      <c r="N133" s="338"/>
    </row>
    <row r="134" spans="1:14" s="2" customFormat="1" ht="15" customHeight="1" x14ac:dyDescent="0.25">
      <c r="A134" s="170">
        <v>45274</v>
      </c>
      <c r="B134" s="171" t="s">
        <v>134</v>
      </c>
      <c r="C134" s="171" t="s">
        <v>134</v>
      </c>
      <c r="D134" s="172" t="s">
        <v>128</v>
      </c>
      <c r="E134" s="161">
        <v>2000</v>
      </c>
      <c r="F134" s="337">
        <v>3746</v>
      </c>
      <c r="G134" s="304">
        <f t="shared" si="2"/>
        <v>0.53390282968499736</v>
      </c>
      <c r="H134" s="182" t="s">
        <v>157</v>
      </c>
      <c r="I134" s="172" t="s">
        <v>44</v>
      </c>
      <c r="J134" s="402" t="s">
        <v>279</v>
      </c>
      <c r="K134" s="171" t="s">
        <v>155</v>
      </c>
      <c r="L134" s="171" t="s">
        <v>45</v>
      </c>
      <c r="M134" s="407"/>
      <c r="N134" s="338"/>
    </row>
    <row r="135" spans="1:14" s="2" customFormat="1" ht="15" customHeight="1" x14ac:dyDescent="0.25">
      <c r="A135" s="170">
        <v>45274</v>
      </c>
      <c r="B135" s="171" t="s">
        <v>134</v>
      </c>
      <c r="C135" s="171" t="s">
        <v>134</v>
      </c>
      <c r="D135" s="172" t="s">
        <v>128</v>
      </c>
      <c r="E135" s="161">
        <v>2000</v>
      </c>
      <c r="F135" s="337">
        <v>3746</v>
      </c>
      <c r="G135" s="304">
        <f t="shared" si="2"/>
        <v>0.53390282968499736</v>
      </c>
      <c r="H135" s="182" t="s">
        <v>157</v>
      </c>
      <c r="I135" s="172" t="s">
        <v>44</v>
      </c>
      <c r="J135" s="402" t="s">
        <v>279</v>
      </c>
      <c r="K135" s="171" t="s">
        <v>155</v>
      </c>
      <c r="L135" s="171" t="s">
        <v>45</v>
      </c>
      <c r="M135" s="407"/>
      <c r="N135" s="338"/>
    </row>
    <row r="136" spans="1:14" s="2" customFormat="1" ht="15" customHeight="1" x14ac:dyDescent="0.25">
      <c r="A136" s="170">
        <v>45274</v>
      </c>
      <c r="B136" s="171" t="s">
        <v>114</v>
      </c>
      <c r="C136" s="171" t="s">
        <v>115</v>
      </c>
      <c r="D136" s="172" t="s">
        <v>14</v>
      </c>
      <c r="E136" s="166">
        <v>7000</v>
      </c>
      <c r="F136" s="337">
        <v>3746</v>
      </c>
      <c r="G136" s="304">
        <f t="shared" si="2"/>
        <v>1.8686599038974907</v>
      </c>
      <c r="H136" s="182" t="s">
        <v>42</v>
      </c>
      <c r="I136" s="172" t="s">
        <v>44</v>
      </c>
      <c r="J136" s="402" t="s">
        <v>328</v>
      </c>
      <c r="K136" s="171" t="s">
        <v>155</v>
      </c>
      <c r="L136" s="171" t="s">
        <v>45</v>
      </c>
      <c r="M136" s="407"/>
      <c r="N136" s="338"/>
    </row>
    <row r="137" spans="1:14" s="2" customFormat="1" ht="15" customHeight="1" x14ac:dyDescent="0.25">
      <c r="A137" s="170">
        <v>45274</v>
      </c>
      <c r="B137" s="171" t="s">
        <v>114</v>
      </c>
      <c r="C137" s="171" t="s">
        <v>115</v>
      </c>
      <c r="D137" s="491" t="s">
        <v>14</v>
      </c>
      <c r="E137" s="166">
        <v>7000</v>
      </c>
      <c r="F137" s="337">
        <v>3746</v>
      </c>
      <c r="G137" s="304">
        <f t="shared" si="2"/>
        <v>1.8686599038974907</v>
      </c>
      <c r="H137" s="182" t="s">
        <v>42</v>
      </c>
      <c r="I137" s="172" t="s">
        <v>44</v>
      </c>
      <c r="J137" s="402" t="s">
        <v>328</v>
      </c>
      <c r="K137" s="171" t="s">
        <v>155</v>
      </c>
      <c r="L137" s="171" t="s">
        <v>45</v>
      </c>
      <c r="M137" s="407"/>
      <c r="N137" s="338"/>
    </row>
    <row r="138" spans="1:14" s="2" customFormat="1" ht="15" customHeight="1" x14ac:dyDescent="0.25">
      <c r="A138" s="170">
        <v>45274</v>
      </c>
      <c r="B138" s="171" t="s">
        <v>285</v>
      </c>
      <c r="C138" s="171" t="s">
        <v>150</v>
      </c>
      <c r="D138" s="172" t="s">
        <v>14</v>
      </c>
      <c r="E138" s="161">
        <v>3348000</v>
      </c>
      <c r="F138" s="337">
        <v>3746</v>
      </c>
      <c r="G138" s="304">
        <f t="shared" si="2"/>
        <v>893.75333689268552</v>
      </c>
      <c r="H138" s="182" t="s">
        <v>140</v>
      </c>
      <c r="I138" s="172" t="s">
        <v>44</v>
      </c>
      <c r="J138" s="402" t="s">
        <v>286</v>
      </c>
      <c r="K138" s="171" t="s">
        <v>155</v>
      </c>
      <c r="L138" s="171" t="s">
        <v>45</v>
      </c>
      <c r="M138" s="407"/>
      <c r="N138" s="338"/>
    </row>
    <row r="139" spans="1:14" s="2" customFormat="1" ht="15" customHeight="1" x14ac:dyDescent="0.25">
      <c r="A139" s="170">
        <v>45274</v>
      </c>
      <c r="B139" s="157" t="s">
        <v>151</v>
      </c>
      <c r="C139" s="157" t="s">
        <v>127</v>
      </c>
      <c r="D139" s="157" t="s">
        <v>80</v>
      </c>
      <c r="E139" s="161">
        <v>3000</v>
      </c>
      <c r="F139" s="337">
        <v>3746</v>
      </c>
      <c r="G139" s="304">
        <f t="shared" si="2"/>
        <v>0.80085424452749598</v>
      </c>
      <c r="H139" s="182" t="s">
        <v>140</v>
      </c>
      <c r="I139" s="172" t="s">
        <v>44</v>
      </c>
      <c r="J139" s="402" t="s">
        <v>287</v>
      </c>
      <c r="K139" s="171" t="s">
        <v>155</v>
      </c>
      <c r="L139" s="171" t="s">
        <v>45</v>
      </c>
      <c r="M139" s="407"/>
      <c r="N139" s="338"/>
    </row>
    <row r="140" spans="1:14" s="2" customFormat="1" ht="15" customHeight="1" x14ac:dyDescent="0.25">
      <c r="A140" s="170">
        <v>45274</v>
      </c>
      <c r="B140" s="157" t="s">
        <v>289</v>
      </c>
      <c r="C140" s="157" t="s">
        <v>150</v>
      </c>
      <c r="D140" s="157" t="s">
        <v>14</v>
      </c>
      <c r="E140" s="161">
        <v>750000</v>
      </c>
      <c r="F140" s="337">
        <v>3746</v>
      </c>
      <c r="G140" s="304">
        <f t="shared" si="2"/>
        <v>200.213561131874</v>
      </c>
      <c r="H140" s="182" t="s">
        <v>140</v>
      </c>
      <c r="I140" s="172" t="s">
        <v>44</v>
      </c>
      <c r="J140" s="402" t="s">
        <v>291</v>
      </c>
      <c r="K140" s="171" t="s">
        <v>155</v>
      </c>
      <c r="L140" s="171" t="s">
        <v>45</v>
      </c>
      <c r="M140" s="407"/>
      <c r="N140" s="338"/>
    </row>
    <row r="141" spans="1:14" s="2" customFormat="1" ht="15" customHeight="1" x14ac:dyDescent="0.25">
      <c r="A141" s="170">
        <v>45274</v>
      </c>
      <c r="B141" s="157" t="s">
        <v>290</v>
      </c>
      <c r="C141" s="157" t="s">
        <v>150</v>
      </c>
      <c r="D141" s="157" t="s">
        <v>113</v>
      </c>
      <c r="E141" s="161">
        <v>323543</v>
      </c>
      <c r="F141" s="337">
        <v>3746</v>
      </c>
      <c r="G141" s="304">
        <f t="shared" si="2"/>
        <v>86.370261612386543</v>
      </c>
      <c r="H141" s="182" t="s">
        <v>140</v>
      </c>
      <c r="I141" s="172" t="s">
        <v>44</v>
      </c>
      <c r="J141" s="402" t="s">
        <v>291</v>
      </c>
      <c r="K141" s="171" t="s">
        <v>155</v>
      </c>
      <c r="L141" s="171" t="s">
        <v>45</v>
      </c>
      <c r="M141" s="407"/>
      <c r="N141" s="338"/>
    </row>
    <row r="142" spans="1:14" s="2" customFormat="1" ht="15" customHeight="1" x14ac:dyDescent="0.25">
      <c r="A142" s="170">
        <v>45274</v>
      </c>
      <c r="B142" s="157" t="s">
        <v>294</v>
      </c>
      <c r="C142" s="157" t="s">
        <v>150</v>
      </c>
      <c r="D142" s="157" t="s">
        <v>14</v>
      </c>
      <c r="E142" s="161">
        <v>1402000</v>
      </c>
      <c r="F142" s="337">
        <v>3746</v>
      </c>
      <c r="G142" s="304">
        <f t="shared" ref="G142:G216" si="3">E142/F142</f>
        <v>374.26588360918311</v>
      </c>
      <c r="H142" s="182" t="s">
        <v>140</v>
      </c>
      <c r="I142" s="172" t="s">
        <v>44</v>
      </c>
      <c r="J142" s="402" t="s">
        <v>296</v>
      </c>
      <c r="K142" s="171" t="s">
        <v>155</v>
      </c>
      <c r="L142" s="171" t="s">
        <v>45</v>
      </c>
      <c r="M142" s="407"/>
      <c r="N142" s="338"/>
    </row>
    <row r="143" spans="1:14" s="2" customFormat="1" ht="15" customHeight="1" x14ac:dyDescent="0.25">
      <c r="A143" s="170">
        <v>45274</v>
      </c>
      <c r="B143" s="171" t="s">
        <v>295</v>
      </c>
      <c r="C143" s="171" t="s">
        <v>150</v>
      </c>
      <c r="D143" s="172" t="s">
        <v>113</v>
      </c>
      <c r="E143" s="166">
        <v>549085</v>
      </c>
      <c r="F143" s="337">
        <v>3746</v>
      </c>
      <c r="G143" s="304">
        <f t="shared" si="3"/>
        <v>146.57901761879339</v>
      </c>
      <c r="H143" s="182" t="s">
        <v>140</v>
      </c>
      <c r="I143" s="172" t="s">
        <v>44</v>
      </c>
      <c r="J143" s="402" t="s">
        <v>296</v>
      </c>
      <c r="K143" s="171" t="s">
        <v>155</v>
      </c>
      <c r="L143" s="171" t="s">
        <v>45</v>
      </c>
      <c r="M143" s="407"/>
      <c r="N143" s="338"/>
    </row>
    <row r="144" spans="1:14" s="2" customFormat="1" ht="15" customHeight="1" x14ac:dyDescent="0.25">
      <c r="A144" s="170">
        <v>45274</v>
      </c>
      <c r="B144" s="171" t="s">
        <v>151</v>
      </c>
      <c r="C144" s="171" t="s">
        <v>127</v>
      </c>
      <c r="D144" s="172" t="s">
        <v>80</v>
      </c>
      <c r="E144" s="166">
        <v>2500</v>
      </c>
      <c r="F144" s="337">
        <v>3746</v>
      </c>
      <c r="G144" s="304">
        <f t="shared" si="3"/>
        <v>0.66737853710624662</v>
      </c>
      <c r="H144" s="182" t="s">
        <v>140</v>
      </c>
      <c r="I144" s="172" t="s">
        <v>44</v>
      </c>
      <c r="J144" s="402" t="s">
        <v>292</v>
      </c>
      <c r="K144" s="171" t="s">
        <v>155</v>
      </c>
      <c r="L144" s="171" t="s">
        <v>45</v>
      </c>
      <c r="M144" s="407"/>
      <c r="N144" s="338"/>
    </row>
    <row r="145" spans="1:14" s="2" customFormat="1" ht="15" customHeight="1" x14ac:dyDescent="0.25">
      <c r="A145" s="170">
        <v>45275</v>
      </c>
      <c r="B145" s="171" t="s">
        <v>114</v>
      </c>
      <c r="C145" s="171" t="s">
        <v>115</v>
      </c>
      <c r="D145" s="172" t="s">
        <v>113</v>
      </c>
      <c r="E145" s="152">
        <v>15000</v>
      </c>
      <c r="F145" s="152">
        <v>15000</v>
      </c>
      <c r="G145" s="304">
        <f t="shared" si="3"/>
        <v>1</v>
      </c>
      <c r="H145" s="182" t="s">
        <v>123</v>
      </c>
      <c r="I145" s="172" t="s">
        <v>44</v>
      </c>
      <c r="J145" s="402" t="s">
        <v>299</v>
      </c>
      <c r="K145" s="171" t="s">
        <v>155</v>
      </c>
      <c r="L145" s="171" t="s">
        <v>45</v>
      </c>
      <c r="M145" s="407"/>
      <c r="N145" s="338"/>
    </row>
    <row r="146" spans="1:14" s="2" customFormat="1" ht="15" customHeight="1" x14ac:dyDescent="0.25">
      <c r="A146" s="170">
        <v>45275</v>
      </c>
      <c r="B146" s="171" t="s">
        <v>114</v>
      </c>
      <c r="C146" s="171" t="s">
        <v>115</v>
      </c>
      <c r="D146" s="172" t="s">
        <v>113</v>
      </c>
      <c r="E146" s="152">
        <v>13000</v>
      </c>
      <c r="F146" s="152">
        <v>13000</v>
      </c>
      <c r="G146" s="304">
        <f t="shared" si="3"/>
        <v>1</v>
      </c>
      <c r="H146" s="182" t="s">
        <v>123</v>
      </c>
      <c r="I146" s="172" t="s">
        <v>44</v>
      </c>
      <c r="J146" s="402" t="s">
        <v>299</v>
      </c>
      <c r="K146" s="171" t="s">
        <v>155</v>
      </c>
      <c r="L146" s="171" t="s">
        <v>45</v>
      </c>
      <c r="M146" s="407"/>
      <c r="N146" s="338"/>
    </row>
    <row r="147" spans="1:14" s="2" customFormat="1" ht="15" customHeight="1" x14ac:dyDescent="0.25">
      <c r="A147" s="170">
        <v>45275</v>
      </c>
      <c r="B147" s="171" t="s">
        <v>114</v>
      </c>
      <c r="C147" s="171" t="s">
        <v>115</v>
      </c>
      <c r="D147" s="172" t="s">
        <v>128</v>
      </c>
      <c r="E147" s="161">
        <v>11000</v>
      </c>
      <c r="F147" s="337">
        <v>3746</v>
      </c>
      <c r="G147" s="304">
        <f t="shared" si="3"/>
        <v>2.9364655632674852</v>
      </c>
      <c r="H147" s="182" t="s">
        <v>157</v>
      </c>
      <c r="I147" s="172" t="s">
        <v>44</v>
      </c>
      <c r="J147" s="402" t="s">
        <v>302</v>
      </c>
      <c r="K147" s="171" t="s">
        <v>155</v>
      </c>
      <c r="L147" s="171" t="s">
        <v>45</v>
      </c>
      <c r="M147" s="407"/>
      <c r="N147" s="338"/>
    </row>
    <row r="148" spans="1:14" s="2" customFormat="1" ht="15" customHeight="1" x14ac:dyDescent="0.25">
      <c r="A148" s="170">
        <v>45275</v>
      </c>
      <c r="B148" s="171" t="s">
        <v>114</v>
      </c>
      <c r="C148" s="171" t="s">
        <v>115</v>
      </c>
      <c r="D148" s="172" t="s">
        <v>128</v>
      </c>
      <c r="E148" s="161">
        <v>14000</v>
      </c>
      <c r="F148" s="337">
        <v>3746</v>
      </c>
      <c r="G148" s="304">
        <f t="shared" si="3"/>
        <v>3.7373198077949814</v>
      </c>
      <c r="H148" s="182" t="s">
        <v>157</v>
      </c>
      <c r="I148" s="172" t="s">
        <v>44</v>
      </c>
      <c r="J148" s="402" t="s">
        <v>302</v>
      </c>
      <c r="K148" s="171" t="s">
        <v>155</v>
      </c>
      <c r="L148" s="171" t="s">
        <v>45</v>
      </c>
      <c r="M148" s="407"/>
      <c r="N148" s="338"/>
    </row>
    <row r="149" spans="1:14" s="2" customFormat="1" ht="15" customHeight="1" x14ac:dyDescent="0.25">
      <c r="A149" s="170">
        <v>45275</v>
      </c>
      <c r="B149" s="171" t="s">
        <v>114</v>
      </c>
      <c r="C149" s="171" t="s">
        <v>115</v>
      </c>
      <c r="D149" s="172" t="s">
        <v>128</v>
      </c>
      <c r="E149" s="161">
        <v>15000</v>
      </c>
      <c r="F149" s="337">
        <v>3746</v>
      </c>
      <c r="G149" s="304">
        <f t="shared" si="3"/>
        <v>4.0042712226374801</v>
      </c>
      <c r="H149" s="182" t="s">
        <v>157</v>
      </c>
      <c r="I149" s="172" t="s">
        <v>44</v>
      </c>
      <c r="J149" s="402" t="s">
        <v>302</v>
      </c>
      <c r="K149" s="171" t="s">
        <v>155</v>
      </c>
      <c r="L149" s="171" t="s">
        <v>45</v>
      </c>
      <c r="M149" s="407"/>
      <c r="N149" s="338"/>
    </row>
    <row r="150" spans="1:14" s="2" customFormat="1" ht="15" customHeight="1" x14ac:dyDescent="0.25">
      <c r="A150" s="170">
        <v>45275</v>
      </c>
      <c r="B150" s="171" t="s">
        <v>114</v>
      </c>
      <c r="C150" s="171" t="s">
        <v>115</v>
      </c>
      <c r="D150" s="172" t="s">
        <v>128</v>
      </c>
      <c r="E150" s="161">
        <v>10000</v>
      </c>
      <c r="F150" s="337">
        <v>3746</v>
      </c>
      <c r="G150" s="304">
        <f t="shared" si="3"/>
        <v>2.6695141484249865</v>
      </c>
      <c r="H150" s="182" t="s">
        <v>157</v>
      </c>
      <c r="I150" s="172" t="s">
        <v>44</v>
      </c>
      <c r="J150" s="402" t="s">
        <v>302</v>
      </c>
      <c r="K150" s="171" t="s">
        <v>155</v>
      </c>
      <c r="L150" s="171" t="s">
        <v>45</v>
      </c>
      <c r="M150" s="407"/>
      <c r="N150" s="338"/>
    </row>
    <row r="151" spans="1:14" s="2" customFormat="1" ht="15" customHeight="1" x14ac:dyDescent="0.25">
      <c r="A151" s="647">
        <v>45275</v>
      </c>
      <c r="B151" s="155" t="s">
        <v>114</v>
      </c>
      <c r="C151" s="155" t="s">
        <v>115</v>
      </c>
      <c r="D151" s="155" t="s">
        <v>113</v>
      </c>
      <c r="E151" s="604">
        <v>15000</v>
      </c>
      <c r="F151" s="337">
        <v>3746</v>
      </c>
      <c r="G151" s="304">
        <f t="shared" si="3"/>
        <v>4.0042712226374801</v>
      </c>
      <c r="H151" s="182" t="s">
        <v>145</v>
      </c>
      <c r="I151" s="172" t="s">
        <v>44</v>
      </c>
      <c r="J151" s="155" t="s">
        <v>305</v>
      </c>
      <c r="K151" s="171" t="s">
        <v>155</v>
      </c>
      <c r="L151" s="171" t="s">
        <v>45</v>
      </c>
      <c r="M151" s="407"/>
      <c r="N151" s="338"/>
    </row>
    <row r="152" spans="1:14" s="2" customFormat="1" ht="15" customHeight="1" x14ac:dyDescent="0.25">
      <c r="A152" s="647">
        <v>45275</v>
      </c>
      <c r="B152" s="155" t="s">
        <v>114</v>
      </c>
      <c r="C152" s="155" t="s">
        <v>115</v>
      </c>
      <c r="D152" s="155" t="s">
        <v>113</v>
      </c>
      <c r="E152" s="604">
        <v>13000</v>
      </c>
      <c r="F152" s="337">
        <v>3746</v>
      </c>
      <c r="G152" s="304">
        <f t="shared" si="3"/>
        <v>3.4703683929524827</v>
      </c>
      <c r="H152" s="182" t="s">
        <v>145</v>
      </c>
      <c r="I152" s="172" t="s">
        <v>44</v>
      </c>
      <c r="J152" s="155" t="s">
        <v>305</v>
      </c>
      <c r="K152" s="171" t="s">
        <v>155</v>
      </c>
      <c r="L152" s="171" t="s">
        <v>45</v>
      </c>
      <c r="M152" s="407"/>
      <c r="N152" s="338"/>
    </row>
    <row r="153" spans="1:14" s="2" customFormat="1" ht="15" customHeight="1" x14ac:dyDescent="0.25">
      <c r="A153" s="170">
        <v>45276</v>
      </c>
      <c r="B153" s="171" t="s">
        <v>114</v>
      </c>
      <c r="C153" s="171" t="s">
        <v>115</v>
      </c>
      <c r="D153" s="491" t="s">
        <v>14</v>
      </c>
      <c r="E153" s="166">
        <v>15000</v>
      </c>
      <c r="F153" s="337">
        <v>3746</v>
      </c>
      <c r="G153" s="304">
        <f t="shared" si="3"/>
        <v>4.0042712226374801</v>
      </c>
      <c r="H153" s="182" t="s">
        <v>42</v>
      </c>
      <c r="I153" s="172" t="s">
        <v>44</v>
      </c>
      <c r="J153" s="402" t="s">
        <v>409</v>
      </c>
      <c r="K153" s="171" t="s">
        <v>155</v>
      </c>
      <c r="L153" s="171" t="s">
        <v>45</v>
      </c>
      <c r="M153" s="407"/>
      <c r="N153" s="338"/>
    </row>
    <row r="154" spans="1:14" s="2" customFormat="1" ht="15" customHeight="1" x14ac:dyDescent="0.25">
      <c r="A154" s="170">
        <v>45276</v>
      </c>
      <c r="B154" s="171" t="s">
        <v>114</v>
      </c>
      <c r="C154" s="171" t="s">
        <v>115</v>
      </c>
      <c r="D154" s="491" t="s">
        <v>14</v>
      </c>
      <c r="E154" s="166">
        <v>15000</v>
      </c>
      <c r="F154" s="337">
        <v>3746</v>
      </c>
      <c r="G154" s="304">
        <f t="shared" si="3"/>
        <v>4.0042712226374801</v>
      </c>
      <c r="H154" s="182" t="s">
        <v>42</v>
      </c>
      <c r="I154" s="172" t="s">
        <v>44</v>
      </c>
      <c r="J154" s="402" t="s">
        <v>409</v>
      </c>
      <c r="K154" s="171" t="s">
        <v>155</v>
      </c>
      <c r="L154" s="171" t="s">
        <v>45</v>
      </c>
      <c r="M154" s="407"/>
      <c r="N154" s="338"/>
    </row>
    <row r="155" spans="1:14" s="2" customFormat="1" ht="15" customHeight="1" x14ac:dyDescent="0.25">
      <c r="A155" s="170">
        <v>45276</v>
      </c>
      <c r="B155" s="171" t="s">
        <v>114</v>
      </c>
      <c r="C155" s="171" t="s">
        <v>115</v>
      </c>
      <c r="D155" s="491" t="s">
        <v>14</v>
      </c>
      <c r="E155" s="166">
        <v>10000</v>
      </c>
      <c r="F155" s="337">
        <v>3746</v>
      </c>
      <c r="G155" s="304">
        <f t="shared" si="3"/>
        <v>2.6695141484249865</v>
      </c>
      <c r="H155" s="182" t="s">
        <v>42</v>
      </c>
      <c r="I155" s="172" t="s">
        <v>44</v>
      </c>
      <c r="J155" s="402" t="s">
        <v>409</v>
      </c>
      <c r="K155" s="171" t="s">
        <v>155</v>
      </c>
      <c r="L155" s="171" t="s">
        <v>45</v>
      </c>
      <c r="M155" s="407"/>
      <c r="N155" s="338"/>
    </row>
    <row r="156" spans="1:14" s="2" customFormat="1" ht="15" customHeight="1" x14ac:dyDescent="0.25">
      <c r="A156" s="170">
        <v>45276</v>
      </c>
      <c r="B156" s="171" t="s">
        <v>114</v>
      </c>
      <c r="C156" s="171" t="s">
        <v>115</v>
      </c>
      <c r="D156" s="491" t="s">
        <v>14</v>
      </c>
      <c r="E156" s="166">
        <v>15000</v>
      </c>
      <c r="F156" s="337">
        <v>3746</v>
      </c>
      <c r="G156" s="304">
        <f t="shared" si="3"/>
        <v>4.0042712226374801</v>
      </c>
      <c r="H156" s="182" t="s">
        <v>42</v>
      </c>
      <c r="I156" s="172" t="s">
        <v>44</v>
      </c>
      <c r="J156" s="402" t="s">
        <v>409</v>
      </c>
      <c r="K156" s="171" t="s">
        <v>155</v>
      </c>
      <c r="L156" s="171" t="s">
        <v>45</v>
      </c>
      <c r="M156" s="407"/>
      <c r="N156" s="338"/>
    </row>
    <row r="157" spans="1:14" s="2" customFormat="1" ht="15" customHeight="1" x14ac:dyDescent="0.25">
      <c r="A157" s="170">
        <v>45276</v>
      </c>
      <c r="B157" s="171" t="s">
        <v>114</v>
      </c>
      <c r="C157" s="171" t="s">
        <v>115</v>
      </c>
      <c r="D157" s="491" t="s">
        <v>14</v>
      </c>
      <c r="E157" s="166">
        <v>3000</v>
      </c>
      <c r="F157" s="337">
        <v>3746</v>
      </c>
      <c r="G157" s="304">
        <f t="shared" si="3"/>
        <v>0.80085424452749598</v>
      </c>
      <c r="H157" s="182" t="s">
        <v>42</v>
      </c>
      <c r="I157" s="172" t="s">
        <v>44</v>
      </c>
      <c r="J157" s="402" t="s">
        <v>409</v>
      </c>
      <c r="K157" s="171" t="s">
        <v>155</v>
      </c>
      <c r="L157" s="171" t="s">
        <v>45</v>
      </c>
      <c r="M157" s="407"/>
      <c r="N157" s="338"/>
    </row>
    <row r="158" spans="1:14" s="2" customFormat="1" ht="15" customHeight="1" x14ac:dyDescent="0.25">
      <c r="A158" s="170">
        <v>45276</v>
      </c>
      <c r="B158" s="171" t="s">
        <v>114</v>
      </c>
      <c r="C158" s="171" t="s">
        <v>115</v>
      </c>
      <c r="D158" s="491" t="s">
        <v>14</v>
      </c>
      <c r="E158" s="166">
        <v>4000</v>
      </c>
      <c r="F158" s="337">
        <v>3746</v>
      </c>
      <c r="G158" s="304">
        <f t="shared" si="3"/>
        <v>1.0678056593699947</v>
      </c>
      <c r="H158" s="182" t="s">
        <v>42</v>
      </c>
      <c r="I158" s="172" t="s">
        <v>44</v>
      </c>
      <c r="J158" s="402" t="s">
        <v>409</v>
      </c>
      <c r="K158" s="171" t="s">
        <v>155</v>
      </c>
      <c r="L158" s="171" t="s">
        <v>45</v>
      </c>
      <c r="M158" s="407"/>
      <c r="N158" s="338"/>
    </row>
    <row r="159" spans="1:14" s="2" customFormat="1" ht="15" customHeight="1" x14ac:dyDescent="0.25">
      <c r="A159" s="647">
        <v>45276</v>
      </c>
      <c r="B159" s="155" t="s">
        <v>114</v>
      </c>
      <c r="C159" s="155" t="s">
        <v>115</v>
      </c>
      <c r="D159" s="155" t="s">
        <v>113</v>
      </c>
      <c r="E159" s="604">
        <v>2000</v>
      </c>
      <c r="F159" s="337">
        <v>3746</v>
      </c>
      <c r="G159" s="304">
        <f t="shared" si="3"/>
        <v>0.53390282968499736</v>
      </c>
      <c r="H159" s="182" t="s">
        <v>145</v>
      </c>
      <c r="I159" s="172" t="s">
        <v>44</v>
      </c>
      <c r="J159" s="155" t="s">
        <v>313</v>
      </c>
      <c r="K159" s="171" t="s">
        <v>155</v>
      </c>
      <c r="L159" s="171" t="s">
        <v>45</v>
      </c>
      <c r="M159" s="407"/>
      <c r="N159" s="338"/>
    </row>
    <row r="160" spans="1:14" s="2" customFormat="1" ht="15" customHeight="1" x14ac:dyDescent="0.25">
      <c r="A160" s="647">
        <v>45276</v>
      </c>
      <c r="B160" s="155" t="s">
        <v>114</v>
      </c>
      <c r="C160" s="155" t="s">
        <v>115</v>
      </c>
      <c r="D160" s="155" t="s">
        <v>113</v>
      </c>
      <c r="E160" s="604">
        <v>15000</v>
      </c>
      <c r="F160" s="337">
        <v>3746</v>
      </c>
      <c r="G160" s="304">
        <f t="shared" si="3"/>
        <v>4.0042712226374801</v>
      </c>
      <c r="H160" s="182" t="s">
        <v>145</v>
      </c>
      <c r="I160" s="172" t="s">
        <v>44</v>
      </c>
      <c r="J160" s="155" t="s">
        <v>313</v>
      </c>
      <c r="K160" s="171" t="s">
        <v>155</v>
      </c>
      <c r="L160" s="171" t="s">
        <v>45</v>
      </c>
      <c r="M160" s="407"/>
      <c r="N160" s="338"/>
    </row>
    <row r="161" spans="1:14" s="2" customFormat="1" ht="15" customHeight="1" x14ac:dyDescent="0.25">
      <c r="A161" s="647">
        <v>45276</v>
      </c>
      <c r="B161" s="155" t="s">
        <v>114</v>
      </c>
      <c r="C161" s="155" t="s">
        <v>115</v>
      </c>
      <c r="D161" s="155" t="s">
        <v>113</v>
      </c>
      <c r="E161" s="604">
        <v>18000</v>
      </c>
      <c r="F161" s="337">
        <v>3746</v>
      </c>
      <c r="G161" s="304">
        <f t="shared" si="3"/>
        <v>4.8051254671649763</v>
      </c>
      <c r="H161" s="182" t="s">
        <v>145</v>
      </c>
      <c r="I161" s="172" t="s">
        <v>44</v>
      </c>
      <c r="J161" s="155" t="s">
        <v>313</v>
      </c>
      <c r="K161" s="171" t="s">
        <v>155</v>
      </c>
      <c r="L161" s="171" t="s">
        <v>45</v>
      </c>
      <c r="M161" s="407"/>
      <c r="N161" s="338"/>
    </row>
    <row r="162" spans="1:14" s="2" customFormat="1" ht="15" customHeight="1" x14ac:dyDescent="0.25">
      <c r="A162" s="170">
        <v>45276</v>
      </c>
      <c r="B162" s="171" t="s">
        <v>114</v>
      </c>
      <c r="C162" s="171" t="s">
        <v>115</v>
      </c>
      <c r="D162" s="172" t="s">
        <v>128</v>
      </c>
      <c r="E162" s="161">
        <v>10000</v>
      </c>
      <c r="F162" s="337">
        <v>3746</v>
      </c>
      <c r="G162" s="304">
        <f t="shared" si="3"/>
        <v>2.6695141484249865</v>
      </c>
      <c r="H162" s="182" t="s">
        <v>157</v>
      </c>
      <c r="I162" s="172" t="s">
        <v>44</v>
      </c>
      <c r="J162" s="402" t="s">
        <v>314</v>
      </c>
      <c r="K162" s="171" t="s">
        <v>155</v>
      </c>
      <c r="L162" s="171" t="s">
        <v>45</v>
      </c>
      <c r="M162" s="407"/>
      <c r="N162" s="338"/>
    </row>
    <row r="163" spans="1:14" s="2" customFormat="1" ht="15" customHeight="1" x14ac:dyDescent="0.25">
      <c r="A163" s="170">
        <v>45276</v>
      </c>
      <c r="B163" s="171" t="s">
        <v>114</v>
      </c>
      <c r="C163" s="171" t="s">
        <v>115</v>
      </c>
      <c r="D163" s="172" t="s">
        <v>128</v>
      </c>
      <c r="E163" s="161">
        <v>10000</v>
      </c>
      <c r="F163" s="337">
        <v>3746</v>
      </c>
      <c r="G163" s="304">
        <f t="shared" si="3"/>
        <v>2.6695141484249865</v>
      </c>
      <c r="H163" s="182" t="s">
        <v>157</v>
      </c>
      <c r="I163" s="172" t="s">
        <v>44</v>
      </c>
      <c r="J163" s="402" t="s">
        <v>314</v>
      </c>
      <c r="K163" s="171" t="s">
        <v>155</v>
      </c>
      <c r="L163" s="171" t="s">
        <v>45</v>
      </c>
      <c r="M163" s="407"/>
      <c r="N163" s="338"/>
    </row>
    <row r="164" spans="1:14" s="2" customFormat="1" ht="15" customHeight="1" x14ac:dyDescent="0.25">
      <c r="A164" s="170">
        <v>45278</v>
      </c>
      <c r="B164" s="171" t="s">
        <v>114</v>
      </c>
      <c r="C164" s="171" t="s">
        <v>115</v>
      </c>
      <c r="D164" s="172" t="s">
        <v>128</v>
      </c>
      <c r="E164" s="152">
        <v>8000</v>
      </c>
      <c r="F164" s="337">
        <v>3746</v>
      </c>
      <c r="G164" s="304">
        <f t="shared" si="3"/>
        <v>2.1356113187399894</v>
      </c>
      <c r="H164" s="182" t="s">
        <v>135</v>
      </c>
      <c r="I164" s="172" t="s">
        <v>44</v>
      </c>
      <c r="J164" s="402" t="s">
        <v>315</v>
      </c>
      <c r="K164" s="171" t="s">
        <v>155</v>
      </c>
      <c r="L164" s="171" t="s">
        <v>45</v>
      </c>
      <c r="M164" s="407"/>
      <c r="N164" s="338"/>
    </row>
    <row r="165" spans="1:14" s="2" customFormat="1" ht="15" customHeight="1" x14ac:dyDescent="0.25">
      <c r="A165" s="170">
        <v>45278</v>
      </c>
      <c r="B165" s="171" t="s">
        <v>114</v>
      </c>
      <c r="C165" s="171" t="s">
        <v>115</v>
      </c>
      <c r="D165" s="172" t="s">
        <v>128</v>
      </c>
      <c r="E165" s="152">
        <v>15000</v>
      </c>
      <c r="F165" s="337">
        <v>3746</v>
      </c>
      <c r="G165" s="304">
        <f t="shared" si="3"/>
        <v>4.0042712226374801</v>
      </c>
      <c r="H165" s="182" t="s">
        <v>135</v>
      </c>
      <c r="I165" s="172" t="s">
        <v>44</v>
      </c>
      <c r="J165" s="402" t="s">
        <v>315</v>
      </c>
      <c r="K165" s="171" t="s">
        <v>155</v>
      </c>
      <c r="L165" s="171" t="s">
        <v>45</v>
      </c>
      <c r="M165" s="407"/>
      <c r="N165" s="338"/>
    </row>
    <row r="166" spans="1:14" s="2" customFormat="1" ht="15" customHeight="1" x14ac:dyDescent="0.25">
      <c r="A166" s="170">
        <v>45278</v>
      </c>
      <c r="B166" s="171" t="s">
        <v>114</v>
      </c>
      <c r="C166" s="171" t="s">
        <v>115</v>
      </c>
      <c r="D166" s="172" t="s">
        <v>128</v>
      </c>
      <c r="E166" s="152">
        <v>15000</v>
      </c>
      <c r="F166" s="337">
        <v>3746</v>
      </c>
      <c r="G166" s="304">
        <f t="shared" si="3"/>
        <v>4.0042712226374801</v>
      </c>
      <c r="H166" s="182" t="s">
        <v>135</v>
      </c>
      <c r="I166" s="172" t="s">
        <v>44</v>
      </c>
      <c r="J166" s="402" t="s">
        <v>315</v>
      </c>
      <c r="K166" s="171" t="s">
        <v>155</v>
      </c>
      <c r="L166" s="171" t="s">
        <v>45</v>
      </c>
      <c r="M166" s="407"/>
      <c r="N166" s="338"/>
    </row>
    <row r="167" spans="1:14" s="2" customFormat="1" ht="15" customHeight="1" x14ac:dyDescent="0.25">
      <c r="A167" s="170">
        <v>45278</v>
      </c>
      <c r="B167" s="171" t="s">
        <v>114</v>
      </c>
      <c r="C167" s="171" t="s">
        <v>115</v>
      </c>
      <c r="D167" s="172" t="s">
        <v>128</v>
      </c>
      <c r="E167" s="152">
        <v>8000</v>
      </c>
      <c r="F167" s="337">
        <v>3746</v>
      </c>
      <c r="G167" s="304">
        <f t="shared" si="3"/>
        <v>2.1356113187399894</v>
      </c>
      <c r="H167" s="182" t="s">
        <v>135</v>
      </c>
      <c r="I167" s="172" t="s">
        <v>44</v>
      </c>
      <c r="J167" s="402" t="s">
        <v>315</v>
      </c>
      <c r="K167" s="171" t="s">
        <v>155</v>
      </c>
      <c r="L167" s="171" t="s">
        <v>45</v>
      </c>
      <c r="M167" s="407"/>
      <c r="N167" s="338"/>
    </row>
    <row r="168" spans="1:14" s="2" customFormat="1" ht="15" customHeight="1" x14ac:dyDescent="0.25">
      <c r="A168" s="170">
        <v>45278</v>
      </c>
      <c r="B168" s="171" t="s">
        <v>114</v>
      </c>
      <c r="C168" s="171" t="s">
        <v>115</v>
      </c>
      <c r="D168" s="172" t="s">
        <v>128</v>
      </c>
      <c r="E168" s="161">
        <v>10000</v>
      </c>
      <c r="F168" s="337">
        <v>3746</v>
      </c>
      <c r="G168" s="304">
        <f t="shared" si="3"/>
        <v>2.6695141484249865</v>
      </c>
      <c r="H168" s="182" t="s">
        <v>157</v>
      </c>
      <c r="I168" s="172" t="s">
        <v>44</v>
      </c>
      <c r="J168" s="402" t="s">
        <v>319</v>
      </c>
      <c r="K168" s="171" t="s">
        <v>155</v>
      </c>
      <c r="L168" s="171" t="s">
        <v>45</v>
      </c>
      <c r="M168" s="407"/>
      <c r="N168" s="338"/>
    </row>
    <row r="169" spans="1:14" s="2" customFormat="1" ht="15" customHeight="1" x14ac:dyDescent="0.25">
      <c r="A169" s="170">
        <v>45278</v>
      </c>
      <c r="B169" s="171" t="s">
        <v>114</v>
      </c>
      <c r="C169" s="171" t="s">
        <v>115</v>
      </c>
      <c r="D169" s="172" t="s">
        <v>128</v>
      </c>
      <c r="E169" s="161">
        <v>14000</v>
      </c>
      <c r="F169" s="337">
        <v>3746</v>
      </c>
      <c r="G169" s="304">
        <f t="shared" si="3"/>
        <v>3.7373198077949814</v>
      </c>
      <c r="H169" s="182" t="s">
        <v>157</v>
      </c>
      <c r="I169" s="172" t="s">
        <v>44</v>
      </c>
      <c r="J169" s="402" t="s">
        <v>319</v>
      </c>
      <c r="K169" s="171" t="s">
        <v>155</v>
      </c>
      <c r="L169" s="171" t="s">
        <v>45</v>
      </c>
      <c r="M169" s="407"/>
      <c r="N169" s="338"/>
    </row>
    <row r="170" spans="1:14" s="2" customFormat="1" ht="15" customHeight="1" x14ac:dyDescent="0.25">
      <c r="A170" s="170">
        <v>45278</v>
      </c>
      <c r="B170" s="171" t="s">
        <v>114</v>
      </c>
      <c r="C170" s="171" t="s">
        <v>115</v>
      </c>
      <c r="D170" s="172" t="s">
        <v>128</v>
      </c>
      <c r="E170" s="161">
        <v>15000</v>
      </c>
      <c r="F170" s="337">
        <v>3746</v>
      </c>
      <c r="G170" s="304">
        <f t="shared" si="3"/>
        <v>4.0042712226374801</v>
      </c>
      <c r="H170" s="182" t="s">
        <v>157</v>
      </c>
      <c r="I170" s="172" t="s">
        <v>44</v>
      </c>
      <c r="J170" s="402" t="s">
        <v>319</v>
      </c>
      <c r="K170" s="171" t="s">
        <v>155</v>
      </c>
      <c r="L170" s="171" t="s">
        <v>45</v>
      </c>
      <c r="M170" s="407"/>
      <c r="N170" s="338"/>
    </row>
    <row r="171" spans="1:14" s="2" customFormat="1" ht="15" customHeight="1" x14ac:dyDescent="0.25">
      <c r="A171" s="170">
        <v>45278</v>
      </c>
      <c r="B171" s="171" t="s">
        <v>114</v>
      </c>
      <c r="C171" s="171" t="s">
        <v>115</v>
      </c>
      <c r="D171" s="172" t="s">
        <v>128</v>
      </c>
      <c r="E171" s="161">
        <v>12000</v>
      </c>
      <c r="F171" s="337">
        <v>3746</v>
      </c>
      <c r="G171" s="304">
        <f t="shared" si="3"/>
        <v>3.2034169781099839</v>
      </c>
      <c r="H171" s="182" t="s">
        <v>157</v>
      </c>
      <c r="I171" s="172" t="s">
        <v>44</v>
      </c>
      <c r="J171" s="402" t="s">
        <v>319</v>
      </c>
      <c r="K171" s="171" t="s">
        <v>155</v>
      </c>
      <c r="L171" s="171" t="s">
        <v>45</v>
      </c>
      <c r="M171" s="407"/>
      <c r="N171" s="338"/>
    </row>
    <row r="172" spans="1:14" s="2" customFormat="1" ht="15" customHeight="1" x14ac:dyDescent="0.25">
      <c r="A172" s="170">
        <v>45278</v>
      </c>
      <c r="B172" s="171" t="s">
        <v>114</v>
      </c>
      <c r="C172" s="171" t="s">
        <v>115</v>
      </c>
      <c r="D172" s="172" t="s">
        <v>128</v>
      </c>
      <c r="E172" s="161">
        <v>9000</v>
      </c>
      <c r="F172" s="337">
        <v>3746</v>
      </c>
      <c r="G172" s="304">
        <f t="shared" si="3"/>
        <v>2.4025627335824882</v>
      </c>
      <c r="H172" s="182" t="s">
        <v>157</v>
      </c>
      <c r="I172" s="172" t="s">
        <v>44</v>
      </c>
      <c r="J172" s="402" t="s">
        <v>319</v>
      </c>
      <c r="K172" s="171" t="s">
        <v>155</v>
      </c>
      <c r="L172" s="171" t="s">
        <v>45</v>
      </c>
      <c r="M172" s="407"/>
      <c r="N172" s="338"/>
    </row>
    <row r="173" spans="1:14" s="2" customFormat="1" ht="15" customHeight="1" x14ac:dyDescent="0.25">
      <c r="A173" s="170">
        <v>45278</v>
      </c>
      <c r="B173" s="171" t="s">
        <v>114</v>
      </c>
      <c r="C173" s="171" t="s">
        <v>115</v>
      </c>
      <c r="D173" s="172" t="s">
        <v>14</v>
      </c>
      <c r="E173" s="166">
        <v>12000</v>
      </c>
      <c r="F173" s="337">
        <v>3746</v>
      </c>
      <c r="G173" s="304">
        <f t="shared" si="3"/>
        <v>3.2034169781099839</v>
      </c>
      <c r="H173" s="182" t="s">
        <v>42</v>
      </c>
      <c r="I173" s="172" t="s">
        <v>44</v>
      </c>
      <c r="J173" s="402" t="s">
        <v>454</v>
      </c>
      <c r="K173" s="171" t="s">
        <v>155</v>
      </c>
      <c r="L173" s="171" t="s">
        <v>45</v>
      </c>
      <c r="M173" s="407"/>
      <c r="N173" s="338"/>
    </row>
    <row r="174" spans="1:14" s="2" customFormat="1" ht="15" customHeight="1" x14ac:dyDescent="0.25">
      <c r="A174" s="170">
        <v>45278</v>
      </c>
      <c r="B174" s="171" t="s">
        <v>114</v>
      </c>
      <c r="C174" s="171" t="s">
        <v>115</v>
      </c>
      <c r="D174" s="172" t="s">
        <v>14</v>
      </c>
      <c r="E174" s="166">
        <v>1000</v>
      </c>
      <c r="F174" s="337">
        <v>3746</v>
      </c>
      <c r="G174" s="304">
        <f t="shared" si="3"/>
        <v>0.26695141484249868</v>
      </c>
      <c r="H174" s="182" t="s">
        <v>42</v>
      </c>
      <c r="I174" s="172" t="s">
        <v>44</v>
      </c>
      <c r="J174" s="402" t="s">
        <v>454</v>
      </c>
      <c r="K174" s="171" t="s">
        <v>155</v>
      </c>
      <c r="L174" s="171" t="s">
        <v>45</v>
      </c>
      <c r="M174" s="407"/>
      <c r="N174" s="338"/>
    </row>
    <row r="175" spans="1:14" s="2" customFormat="1" ht="15" customHeight="1" x14ac:dyDescent="0.25">
      <c r="A175" s="170">
        <v>45278</v>
      </c>
      <c r="B175" s="171" t="s">
        <v>114</v>
      </c>
      <c r="C175" s="171" t="s">
        <v>115</v>
      </c>
      <c r="D175" s="172" t="s">
        <v>14</v>
      </c>
      <c r="E175" s="166">
        <v>21000</v>
      </c>
      <c r="F175" s="337">
        <v>3746</v>
      </c>
      <c r="G175" s="304">
        <f t="shared" si="3"/>
        <v>5.6059797116924717</v>
      </c>
      <c r="H175" s="182" t="s">
        <v>42</v>
      </c>
      <c r="I175" s="172" t="s">
        <v>44</v>
      </c>
      <c r="J175" s="402" t="s">
        <v>454</v>
      </c>
      <c r="K175" s="171" t="s">
        <v>155</v>
      </c>
      <c r="L175" s="171" t="s">
        <v>45</v>
      </c>
      <c r="M175" s="407"/>
      <c r="N175" s="338"/>
    </row>
    <row r="176" spans="1:14" s="2" customFormat="1" ht="15" customHeight="1" x14ac:dyDescent="0.25">
      <c r="A176" s="170">
        <v>45278</v>
      </c>
      <c r="B176" s="171" t="s">
        <v>114</v>
      </c>
      <c r="C176" s="171" t="s">
        <v>115</v>
      </c>
      <c r="D176" s="172" t="s">
        <v>14</v>
      </c>
      <c r="E176" s="166">
        <v>15000</v>
      </c>
      <c r="F176" s="337">
        <v>3746</v>
      </c>
      <c r="G176" s="304">
        <f t="shared" si="3"/>
        <v>4.0042712226374801</v>
      </c>
      <c r="H176" s="182" t="s">
        <v>42</v>
      </c>
      <c r="I176" s="172" t="s">
        <v>44</v>
      </c>
      <c r="J176" s="402" t="s">
        <v>454</v>
      </c>
      <c r="K176" s="171" t="s">
        <v>155</v>
      </c>
      <c r="L176" s="171" t="s">
        <v>45</v>
      </c>
      <c r="M176" s="407"/>
      <c r="N176" s="338"/>
    </row>
    <row r="177" spans="1:14" s="2" customFormat="1" ht="15" customHeight="1" x14ac:dyDescent="0.25">
      <c r="A177" s="170">
        <v>45278</v>
      </c>
      <c r="B177" s="171" t="s">
        <v>114</v>
      </c>
      <c r="C177" s="171" t="s">
        <v>115</v>
      </c>
      <c r="D177" s="172" t="s">
        <v>14</v>
      </c>
      <c r="E177" s="166">
        <v>10000</v>
      </c>
      <c r="F177" s="337">
        <v>3746</v>
      </c>
      <c r="G177" s="304">
        <f t="shared" si="3"/>
        <v>2.6695141484249865</v>
      </c>
      <c r="H177" s="182" t="s">
        <v>42</v>
      </c>
      <c r="I177" s="172" t="s">
        <v>44</v>
      </c>
      <c r="J177" s="402" t="s">
        <v>454</v>
      </c>
      <c r="K177" s="171" t="s">
        <v>155</v>
      </c>
      <c r="L177" s="171" t="s">
        <v>45</v>
      </c>
      <c r="M177" s="407"/>
      <c r="N177" s="338"/>
    </row>
    <row r="178" spans="1:14" s="2" customFormat="1" ht="15" customHeight="1" x14ac:dyDescent="0.25">
      <c r="A178" s="170">
        <v>45278</v>
      </c>
      <c r="B178" s="171" t="s">
        <v>114</v>
      </c>
      <c r="C178" s="171" t="s">
        <v>115</v>
      </c>
      <c r="D178" s="172" t="s">
        <v>14</v>
      </c>
      <c r="E178" s="166">
        <v>10000</v>
      </c>
      <c r="F178" s="337">
        <v>3746</v>
      </c>
      <c r="G178" s="304">
        <f t="shared" si="3"/>
        <v>2.6695141484249865</v>
      </c>
      <c r="H178" s="182" t="s">
        <v>42</v>
      </c>
      <c r="I178" s="172" t="s">
        <v>44</v>
      </c>
      <c r="J178" s="402" t="s">
        <v>454</v>
      </c>
      <c r="K178" s="171" t="s">
        <v>155</v>
      </c>
      <c r="L178" s="171" t="s">
        <v>45</v>
      </c>
      <c r="M178" s="407"/>
      <c r="N178" s="338"/>
    </row>
    <row r="179" spans="1:14" s="2" customFormat="1" ht="15" customHeight="1" x14ac:dyDescent="0.25">
      <c r="A179" s="170">
        <v>45278</v>
      </c>
      <c r="B179" s="157" t="s">
        <v>141</v>
      </c>
      <c r="C179" s="157" t="s">
        <v>116</v>
      </c>
      <c r="D179" s="157" t="s">
        <v>14</v>
      </c>
      <c r="E179" s="161">
        <v>40000</v>
      </c>
      <c r="F179" s="337">
        <v>3746</v>
      </c>
      <c r="G179" s="304">
        <f t="shared" si="3"/>
        <v>10.678056593699946</v>
      </c>
      <c r="H179" s="182" t="s">
        <v>42</v>
      </c>
      <c r="I179" s="172" t="s">
        <v>44</v>
      </c>
      <c r="J179" s="402" t="s">
        <v>329</v>
      </c>
      <c r="K179" s="171" t="s">
        <v>155</v>
      </c>
      <c r="L179" s="171" t="s">
        <v>45</v>
      </c>
      <c r="M179" s="407"/>
      <c r="N179" s="338"/>
    </row>
    <row r="180" spans="1:14" s="2" customFormat="1" ht="15" customHeight="1" x14ac:dyDescent="0.25">
      <c r="A180" s="170">
        <v>45278</v>
      </c>
      <c r="B180" s="157" t="s">
        <v>147</v>
      </c>
      <c r="C180" s="157" t="s">
        <v>116</v>
      </c>
      <c r="D180" s="157" t="s">
        <v>113</v>
      </c>
      <c r="E180" s="161">
        <v>20000</v>
      </c>
      <c r="F180" s="337">
        <v>3746</v>
      </c>
      <c r="G180" s="304">
        <f t="shared" si="3"/>
        <v>5.3390282968499729</v>
      </c>
      <c r="H180" s="182" t="s">
        <v>145</v>
      </c>
      <c r="I180" s="172" t="s">
        <v>44</v>
      </c>
      <c r="J180" s="402" t="s">
        <v>329</v>
      </c>
      <c r="K180" s="171" t="s">
        <v>155</v>
      </c>
      <c r="L180" s="171" t="s">
        <v>45</v>
      </c>
      <c r="M180" s="407"/>
      <c r="N180" s="338"/>
    </row>
    <row r="181" spans="1:14" s="2" customFormat="1" ht="15" customHeight="1" x14ac:dyDescent="0.25">
      <c r="A181" s="170">
        <v>45278</v>
      </c>
      <c r="B181" s="157" t="s">
        <v>142</v>
      </c>
      <c r="C181" s="157" t="s">
        <v>116</v>
      </c>
      <c r="D181" s="157" t="s">
        <v>113</v>
      </c>
      <c r="E181" s="161">
        <v>20000</v>
      </c>
      <c r="F181" s="337">
        <v>3746</v>
      </c>
      <c r="G181" s="304">
        <f t="shared" si="3"/>
        <v>5.3390282968499729</v>
      </c>
      <c r="H181" s="182" t="s">
        <v>123</v>
      </c>
      <c r="I181" s="172" t="s">
        <v>44</v>
      </c>
      <c r="J181" s="402" t="s">
        <v>329</v>
      </c>
      <c r="K181" s="171" t="s">
        <v>155</v>
      </c>
      <c r="L181" s="171" t="s">
        <v>45</v>
      </c>
      <c r="M181" s="407"/>
      <c r="N181" s="338"/>
    </row>
    <row r="182" spans="1:14" s="2" customFormat="1" ht="15" customHeight="1" x14ac:dyDescent="0.25">
      <c r="A182" s="170">
        <v>45278</v>
      </c>
      <c r="B182" s="157" t="s">
        <v>143</v>
      </c>
      <c r="C182" s="157" t="s">
        <v>116</v>
      </c>
      <c r="D182" s="157" t="s">
        <v>128</v>
      </c>
      <c r="E182" s="161">
        <v>25000</v>
      </c>
      <c r="F182" s="337">
        <v>3746</v>
      </c>
      <c r="G182" s="304">
        <f t="shared" si="3"/>
        <v>6.6737853710624666</v>
      </c>
      <c r="H182" s="182" t="s">
        <v>135</v>
      </c>
      <c r="I182" s="172" t="s">
        <v>44</v>
      </c>
      <c r="J182" s="402" t="s">
        <v>329</v>
      </c>
      <c r="K182" s="171" t="s">
        <v>155</v>
      </c>
      <c r="L182" s="171" t="s">
        <v>45</v>
      </c>
      <c r="M182" s="407"/>
      <c r="N182" s="338"/>
    </row>
    <row r="183" spans="1:14" s="2" customFormat="1" ht="15" customHeight="1" x14ac:dyDescent="0.25">
      <c r="A183" s="170">
        <v>45278</v>
      </c>
      <c r="B183" s="157" t="s">
        <v>186</v>
      </c>
      <c r="C183" s="157" t="s">
        <v>116</v>
      </c>
      <c r="D183" s="157" t="s">
        <v>128</v>
      </c>
      <c r="E183" s="161">
        <v>25000</v>
      </c>
      <c r="F183" s="337">
        <v>3746</v>
      </c>
      <c r="G183" s="304">
        <f t="shared" si="3"/>
        <v>6.6737853710624666</v>
      </c>
      <c r="H183" s="182" t="s">
        <v>157</v>
      </c>
      <c r="I183" s="172" t="s">
        <v>44</v>
      </c>
      <c r="J183" s="402" t="s">
        <v>329</v>
      </c>
      <c r="K183" s="171" t="s">
        <v>155</v>
      </c>
      <c r="L183" s="171" t="s">
        <v>45</v>
      </c>
      <c r="M183" s="407"/>
      <c r="N183" s="338"/>
    </row>
    <row r="184" spans="1:14" s="2" customFormat="1" ht="15" customHeight="1" x14ac:dyDescent="0.25">
      <c r="A184" s="170">
        <v>45278</v>
      </c>
      <c r="B184" s="171" t="s">
        <v>433</v>
      </c>
      <c r="C184" s="171" t="s">
        <v>150</v>
      </c>
      <c r="D184" s="172" t="s">
        <v>113</v>
      </c>
      <c r="E184" s="161">
        <v>1500000</v>
      </c>
      <c r="F184" s="337">
        <v>3746</v>
      </c>
      <c r="G184" s="304">
        <f t="shared" si="3"/>
        <v>400.427122263748</v>
      </c>
      <c r="H184" s="182" t="s">
        <v>140</v>
      </c>
      <c r="I184" s="172" t="s">
        <v>44</v>
      </c>
      <c r="J184" s="402" t="s">
        <v>434</v>
      </c>
      <c r="K184" s="171" t="s">
        <v>155</v>
      </c>
      <c r="L184" s="171" t="s">
        <v>45</v>
      </c>
      <c r="M184" s="407"/>
      <c r="N184" s="338"/>
    </row>
    <row r="185" spans="1:14" s="2" customFormat="1" ht="15" customHeight="1" x14ac:dyDescent="0.25">
      <c r="A185" s="170">
        <v>45278</v>
      </c>
      <c r="B185" s="17" t="s">
        <v>151</v>
      </c>
      <c r="C185" s="17" t="s">
        <v>127</v>
      </c>
      <c r="D185" s="155" t="s">
        <v>80</v>
      </c>
      <c r="E185" s="678">
        <v>3000</v>
      </c>
      <c r="F185" s="337">
        <v>3746</v>
      </c>
      <c r="G185" s="304">
        <f t="shared" si="3"/>
        <v>0.80085424452749598</v>
      </c>
      <c r="H185" s="182" t="s">
        <v>140</v>
      </c>
      <c r="I185" s="172" t="s">
        <v>44</v>
      </c>
      <c r="J185" s="402" t="s">
        <v>297</v>
      </c>
      <c r="K185" s="171" t="s">
        <v>155</v>
      </c>
      <c r="L185" s="171" t="s">
        <v>45</v>
      </c>
      <c r="M185" s="407"/>
      <c r="N185" s="338"/>
    </row>
    <row r="186" spans="1:14" s="2" customFormat="1" ht="15" customHeight="1" x14ac:dyDescent="0.25">
      <c r="A186" s="170">
        <v>45278</v>
      </c>
      <c r="B186" s="17" t="s">
        <v>436</v>
      </c>
      <c r="C186" s="17" t="s">
        <v>150</v>
      </c>
      <c r="D186" s="155" t="s">
        <v>113</v>
      </c>
      <c r="E186" s="678">
        <v>1500000</v>
      </c>
      <c r="F186" s="337">
        <v>3746</v>
      </c>
      <c r="G186" s="304">
        <f t="shared" si="3"/>
        <v>400.427122263748</v>
      </c>
      <c r="H186" s="182" t="s">
        <v>140</v>
      </c>
      <c r="I186" s="172" t="s">
        <v>44</v>
      </c>
      <c r="J186" s="402" t="s">
        <v>437</v>
      </c>
      <c r="K186" s="171" t="s">
        <v>155</v>
      </c>
      <c r="L186" s="171" t="s">
        <v>45</v>
      </c>
      <c r="M186" s="407"/>
      <c r="N186" s="338"/>
    </row>
    <row r="187" spans="1:14" s="2" customFormat="1" ht="15" customHeight="1" x14ac:dyDescent="0.25">
      <c r="A187" s="170">
        <v>45278</v>
      </c>
      <c r="B187" s="17" t="s">
        <v>151</v>
      </c>
      <c r="C187" s="17" t="s">
        <v>127</v>
      </c>
      <c r="D187" s="155" t="s">
        <v>80</v>
      </c>
      <c r="E187" s="605">
        <v>3000</v>
      </c>
      <c r="F187" s="337">
        <v>3746</v>
      </c>
      <c r="G187" s="304">
        <f t="shared" si="3"/>
        <v>0.80085424452749598</v>
      </c>
      <c r="H187" s="182" t="s">
        <v>140</v>
      </c>
      <c r="I187" s="172" t="s">
        <v>44</v>
      </c>
      <c r="J187" s="402" t="s">
        <v>385</v>
      </c>
      <c r="K187" s="171" t="s">
        <v>155</v>
      </c>
      <c r="L187" s="171" t="s">
        <v>45</v>
      </c>
      <c r="M187" s="407"/>
      <c r="N187" s="338"/>
    </row>
    <row r="188" spans="1:14" s="2" customFormat="1" ht="15" customHeight="1" x14ac:dyDescent="0.25">
      <c r="A188" s="647">
        <v>45279</v>
      </c>
      <c r="B188" s="155" t="s">
        <v>114</v>
      </c>
      <c r="C188" s="155" t="s">
        <v>115</v>
      </c>
      <c r="D188" s="155" t="s">
        <v>113</v>
      </c>
      <c r="E188" s="604">
        <v>15000</v>
      </c>
      <c r="F188" s="337">
        <v>3746</v>
      </c>
      <c r="G188" s="304">
        <f t="shared" si="3"/>
        <v>4.0042712226374801</v>
      </c>
      <c r="H188" s="182" t="s">
        <v>145</v>
      </c>
      <c r="I188" s="172" t="s">
        <v>44</v>
      </c>
      <c r="J188" s="155" t="s">
        <v>330</v>
      </c>
      <c r="K188" s="171" t="s">
        <v>155</v>
      </c>
      <c r="L188" s="171" t="s">
        <v>45</v>
      </c>
      <c r="M188" s="407"/>
      <c r="N188" s="338"/>
    </row>
    <row r="189" spans="1:14" s="2" customFormat="1" ht="15" customHeight="1" x14ac:dyDescent="0.25">
      <c r="A189" s="647">
        <v>45279</v>
      </c>
      <c r="B189" s="155" t="s">
        <v>114</v>
      </c>
      <c r="C189" s="155" t="s">
        <v>115</v>
      </c>
      <c r="D189" s="155" t="s">
        <v>113</v>
      </c>
      <c r="E189" s="604">
        <v>15000</v>
      </c>
      <c r="F189" s="337">
        <v>3746</v>
      </c>
      <c r="G189" s="304">
        <f t="shared" si="3"/>
        <v>4.0042712226374801</v>
      </c>
      <c r="H189" s="182" t="s">
        <v>145</v>
      </c>
      <c r="I189" s="172" t="s">
        <v>44</v>
      </c>
      <c r="J189" s="155" t="s">
        <v>330</v>
      </c>
      <c r="K189" s="171" t="s">
        <v>155</v>
      </c>
      <c r="L189" s="171" t="s">
        <v>45</v>
      </c>
      <c r="M189" s="407"/>
      <c r="N189" s="338"/>
    </row>
    <row r="190" spans="1:14" s="2" customFormat="1" ht="15" customHeight="1" x14ac:dyDescent="0.25">
      <c r="A190" s="647">
        <v>45279</v>
      </c>
      <c r="B190" s="155" t="s">
        <v>114</v>
      </c>
      <c r="C190" s="155" t="s">
        <v>115</v>
      </c>
      <c r="D190" s="155" t="s">
        <v>113</v>
      </c>
      <c r="E190" s="604">
        <v>12000</v>
      </c>
      <c r="F190" s="337">
        <v>3746</v>
      </c>
      <c r="G190" s="304">
        <f t="shared" si="3"/>
        <v>3.2034169781099839</v>
      </c>
      <c r="H190" s="182" t="s">
        <v>145</v>
      </c>
      <c r="I190" s="172" t="s">
        <v>44</v>
      </c>
      <c r="J190" s="155" t="s">
        <v>330</v>
      </c>
      <c r="K190" s="171" t="s">
        <v>155</v>
      </c>
      <c r="L190" s="171" t="s">
        <v>45</v>
      </c>
      <c r="M190" s="407"/>
      <c r="N190" s="338"/>
    </row>
    <row r="191" spans="1:14" s="2" customFormat="1" ht="15" customHeight="1" x14ac:dyDescent="0.25">
      <c r="A191" s="647">
        <v>45279</v>
      </c>
      <c r="B191" s="155" t="s">
        <v>114</v>
      </c>
      <c r="C191" s="155" t="s">
        <v>115</v>
      </c>
      <c r="D191" s="155" t="s">
        <v>113</v>
      </c>
      <c r="E191" s="604">
        <v>6000</v>
      </c>
      <c r="F191" s="337">
        <v>3746</v>
      </c>
      <c r="G191" s="304">
        <f t="shared" si="3"/>
        <v>1.601708489054992</v>
      </c>
      <c r="H191" s="182" t="s">
        <v>145</v>
      </c>
      <c r="I191" s="172" t="s">
        <v>44</v>
      </c>
      <c r="J191" s="155" t="s">
        <v>330</v>
      </c>
      <c r="K191" s="171" t="s">
        <v>155</v>
      </c>
      <c r="L191" s="171" t="s">
        <v>45</v>
      </c>
      <c r="M191" s="407"/>
      <c r="N191" s="338"/>
    </row>
    <row r="192" spans="1:14" s="2" customFormat="1" ht="15" customHeight="1" x14ac:dyDescent="0.25">
      <c r="A192" s="647">
        <v>45279</v>
      </c>
      <c r="B192" s="155" t="s">
        <v>114</v>
      </c>
      <c r="C192" s="155" t="s">
        <v>115</v>
      </c>
      <c r="D192" s="155" t="s">
        <v>113</v>
      </c>
      <c r="E192" s="604">
        <v>7000</v>
      </c>
      <c r="F192" s="337">
        <v>3746</v>
      </c>
      <c r="G192" s="304">
        <f t="shared" si="3"/>
        <v>1.8686599038974907</v>
      </c>
      <c r="H192" s="182" t="s">
        <v>145</v>
      </c>
      <c r="I192" s="172" t="s">
        <v>44</v>
      </c>
      <c r="J192" s="155" t="s">
        <v>330</v>
      </c>
      <c r="K192" s="171" t="s">
        <v>155</v>
      </c>
      <c r="L192" s="171" t="s">
        <v>45</v>
      </c>
      <c r="M192" s="407"/>
      <c r="N192" s="338"/>
    </row>
    <row r="193" spans="1:14" s="2" customFormat="1" ht="15" customHeight="1" x14ac:dyDescent="0.25">
      <c r="A193" s="647">
        <v>45279</v>
      </c>
      <c r="B193" s="155" t="s">
        <v>114</v>
      </c>
      <c r="C193" s="155" t="s">
        <v>115</v>
      </c>
      <c r="D193" s="155" t="s">
        <v>113</v>
      </c>
      <c r="E193" s="604">
        <v>8000</v>
      </c>
      <c r="F193" s="337">
        <v>3746</v>
      </c>
      <c r="G193" s="304">
        <f t="shared" si="3"/>
        <v>2.1356113187399894</v>
      </c>
      <c r="H193" s="182" t="s">
        <v>145</v>
      </c>
      <c r="I193" s="172" t="s">
        <v>44</v>
      </c>
      <c r="J193" s="155" t="s">
        <v>330</v>
      </c>
      <c r="K193" s="171" t="s">
        <v>155</v>
      </c>
      <c r="L193" s="171" t="s">
        <v>45</v>
      </c>
      <c r="M193" s="407"/>
      <c r="N193" s="338"/>
    </row>
    <row r="194" spans="1:14" s="2" customFormat="1" ht="15" customHeight="1" x14ac:dyDescent="0.25">
      <c r="A194" s="647">
        <v>45279</v>
      </c>
      <c r="B194" s="155" t="s">
        <v>114</v>
      </c>
      <c r="C194" s="155" t="s">
        <v>115</v>
      </c>
      <c r="D194" s="155" t="s">
        <v>113</v>
      </c>
      <c r="E194" s="604">
        <v>12000</v>
      </c>
      <c r="F194" s="337">
        <v>3746</v>
      </c>
      <c r="G194" s="304">
        <f t="shared" si="3"/>
        <v>3.2034169781099839</v>
      </c>
      <c r="H194" s="182" t="s">
        <v>145</v>
      </c>
      <c r="I194" s="172" t="s">
        <v>44</v>
      </c>
      <c r="J194" s="155" t="s">
        <v>330</v>
      </c>
      <c r="K194" s="171" t="s">
        <v>155</v>
      </c>
      <c r="L194" s="171" t="s">
        <v>45</v>
      </c>
      <c r="M194" s="407"/>
      <c r="N194" s="338"/>
    </row>
    <row r="195" spans="1:14" s="2" customFormat="1" ht="15" customHeight="1" x14ac:dyDescent="0.25">
      <c r="A195" s="170">
        <v>45279</v>
      </c>
      <c r="B195" s="171" t="s">
        <v>114</v>
      </c>
      <c r="C195" s="171" t="s">
        <v>115</v>
      </c>
      <c r="D195" s="172" t="s">
        <v>128</v>
      </c>
      <c r="E195" s="161">
        <v>10000</v>
      </c>
      <c r="F195" s="337">
        <v>3746</v>
      </c>
      <c r="G195" s="304">
        <f t="shared" si="3"/>
        <v>2.6695141484249865</v>
      </c>
      <c r="H195" s="182" t="s">
        <v>157</v>
      </c>
      <c r="I195" s="172" t="s">
        <v>44</v>
      </c>
      <c r="J195" s="402" t="s">
        <v>338</v>
      </c>
      <c r="K195" s="171" t="s">
        <v>155</v>
      </c>
      <c r="L195" s="171" t="s">
        <v>45</v>
      </c>
      <c r="M195" s="407"/>
      <c r="N195" s="338"/>
    </row>
    <row r="196" spans="1:14" s="2" customFormat="1" ht="15" customHeight="1" x14ac:dyDescent="0.25">
      <c r="A196" s="170">
        <v>45279</v>
      </c>
      <c r="B196" s="171" t="s">
        <v>114</v>
      </c>
      <c r="C196" s="171" t="s">
        <v>115</v>
      </c>
      <c r="D196" s="172" t="s">
        <v>128</v>
      </c>
      <c r="E196" s="161">
        <v>12000</v>
      </c>
      <c r="F196" s="337">
        <v>3746</v>
      </c>
      <c r="G196" s="304">
        <f t="shared" si="3"/>
        <v>3.2034169781099839</v>
      </c>
      <c r="H196" s="182" t="s">
        <v>157</v>
      </c>
      <c r="I196" s="172" t="s">
        <v>44</v>
      </c>
      <c r="J196" s="402" t="s">
        <v>338</v>
      </c>
      <c r="K196" s="171" t="s">
        <v>155</v>
      </c>
      <c r="L196" s="171" t="s">
        <v>45</v>
      </c>
      <c r="M196" s="407"/>
      <c r="N196" s="338"/>
    </row>
    <row r="197" spans="1:14" s="2" customFormat="1" ht="15" customHeight="1" x14ac:dyDescent="0.25">
      <c r="A197" s="170">
        <v>45279</v>
      </c>
      <c r="B197" s="171" t="s">
        <v>114</v>
      </c>
      <c r="C197" s="171" t="s">
        <v>115</v>
      </c>
      <c r="D197" s="172" t="s">
        <v>128</v>
      </c>
      <c r="E197" s="161">
        <v>10000</v>
      </c>
      <c r="F197" s="337">
        <v>3746</v>
      </c>
      <c r="G197" s="304">
        <f t="shared" si="3"/>
        <v>2.6695141484249865</v>
      </c>
      <c r="H197" s="182" t="s">
        <v>157</v>
      </c>
      <c r="I197" s="172" t="s">
        <v>44</v>
      </c>
      <c r="J197" s="402" t="s">
        <v>338</v>
      </c>
      <c r="K197" s="171" t="s">
        <v>155</v>
      </c>
      <c r="L197" s="171" t="s">
        <v>45</v>
      </c>
      <c r="M197" s="407"/>
      <c r="N197" s="338"/>
    </row>
    <row r="198" spans="1:14" s="2" customFormat="1" ht="15" customHeight="1" x14ac:dyDescent="0.25">
      <c r="A198" s="170">
        <v>45279</v>
      </c>
      <c r="B198" s="171" t="s">
        <v>114</v>
      </c>
      <c r="C198" s="171" t="s">
        <v>115</v>
      </c>
      <c r="D198" s="172" t="s">
        <v>128</v>
      </c>
      <c r="E198" s="161">
        <v>9000</v>
      </c>
      <c r="F198" s="337">
        <v>3746</v>
      </c>
      <c r="G198" s="304">
        <f t="shared" si="3"/>
        <v>2.4025627335824882</v>
      </c>
      <c r="H198" s="182" t="s">
        <v>157</v>
      </c>
      <c r="I198" s="172" t="s">
        <v>44</v>
      </c>
      <c r="J198" s="402" t="s">
        <v>338</v>
      </c>
      <c r="K198" s="171" t="s">
        <v>155</v>
      </c>
      <c r="L198" s="171" t="s">
        <v>45</v>
      </c>
      <c r="M198" s="407"/>
      <c r="N198" s="338"/>
    </row>
    <row r="199" spans="1:14" s="2" customFormat="1" ht="15" customHeight="1" x14ac:dyDescent="0.25">
      <c r="A199" s="170">
        <v>45279</v>
      </c>
      <c r="B199" s="171" t="s">
        <v>114</v>
      </c>
      <c r="C199" s="171" t="s">
        <v>115</v>
      </c>
      <c r="D199" s="172" t="s">
        <v>128</v>
      </c>
      <c r="E199" s="161">
        <v>11000</v>
      </c>
      <c r="F199" s="337">
        <v>3746</v>
      </c>
      <c r="G199" s="304">
        <f t="shared" si="3"/>
        <v>2.9364655632674852</v>
      </c>
      <c r="H199" s="182" t="s">
        <v>157</v>
      </c>
      <c r="I199" s="172" t="s">
        <v>44</v>
      </c>
      <c r="J199" s="402" t="s">
        <v>338</v>
      </c>
      <c r="K199" s="171" t="s">
        <v>155</v>
      </c>
      <c r="L199" s="171" t="s">
        <v>45</v>
      </c>
      <c r="M199" s="407"/>
      <c r="N199" s="338"/>
    </row>
    <row r="200" spans="1:14" s="2" customFormat="1" ht="15" customHeight="1" x14ac:dyDescent="0.25">
      <c r="A200" s="170">
        <v>45279</v>
      </c>
      <c r="B200" s="155" t="s">
        <v>114</v>
      </c>
      <c r="C200" s="155" t="s">
        <v>115</v>
      </c>
      <c r="D200" s="155" t="s">
        <v>113</v>
      </c>
      <c r="E200" s="483">
        <v>8000</v>
      </c>
      <c r="F200" s="337">
        <v>3746</v>
      </c>
      <c r="G200" s="304">
        <f t="shared" si="3"/>
        <v>2.1356113187399894</v>
      </c>
      <c r="H200" s="182" t="s">
        <v>123</v>
      </c>
      <c r="I200" s="172" t="s">
        <v>44</v>
      </c>
      <c r="J200" s="402" t="s">
        <v>343</v>
      </c>
      <c r="K200" s="171" t="s">
        <v>155</v>
      </c>
      <c r="L200" s="171" t="s">
        <v>45</v>
      </c>
      <c r="M200" s="407"/>
      <c r="N200" s="338"/>
    </row>
    <row r="201" spans="1:14" s="2" customFormat="1" ht="15" customHeight="1" x14ac:dyDescent="0.25">
      <c r="A201" s="170">
        <v>45279</v>
      </c>
      <c r="B201" s="155" t="s">
        <v>114</v>
      </c>
      <c r="C201" s="155" t="s">
        <v>115</v>
      </c>
      <c r="D201" s="155" t="s">
        <v>113</v>
      </c>
      <c r="E201" s="487">
        <v>7000</v>
      </c>
      <c r="F201" s="337">
        <v>3746</v>
      </c>
      <c r="G201" s="304">
        <f t="shared" si="3"/>
        <v>1.8686599038974907</v>
      </c>
      <c r="H201" s="182" t="s">
        <v>123</v>
      </c>
      <c r="I201" s="172" t="s">
        <v>44</v>
      </c>
      <c r="J201" s="402" t="s">
        <v>343</v>
      </c>
      <c r="K201" s="171" t="s">
        <v>155</v>
      </c>
      <c r="L201" s="171" t="s">
        <v>45</v>
      </c>
      <c r="M201" s="407"/>
      <c r="N201" s="338"/>
    </row>
    <row r="202" spans="1:14" s="2" customFormat="1" ht="15" customHeight="1" x14ac:dyDescent="0.25">
      <c r="A202" s="170">
        <v>45279</v>
      </c>
      <c r="B202" s="155" t="s">
        <v>114</v>
      </c>
      <c r="C202" s="155" t="s">
        <v>115</v>
      </c>
      <c r="D202" s="155" t="s">
        <v>113</v>
      </c>
      <c r="E202" s="483">
        <v>4000</v>
      </c>
      <c r="F202" s="337">
        <v>3746</v>
      </c>
      <c r="G202" s="304">
        <f t="shared" si="3"/>
        <v>1.0678056593699947</v>
      </c>
      <c r="H202" s="182" t="s">
        <v>123</v>
      </c>
      <c r="I202" s="172" t="s">
        <v>44</v>
      </c>
      <c r="J202" s="402" t="s">
        <v>343</v>
      </c>
      <c r="K202" s="171" t="s">
        <v>155</v>
      </c>
      <c r="L202" s="171" t="s">
        <v>45</v>
      </c>
      <c r="M202" s="407"/>
      <c r="N202" s="338"/>
    </row>
    <row r="203" spans="1:14" s="2" customFormat="1" ht="15" customHeight="1" x14ac:dyDescent="0.25">
      <c r="A203" s="170">
        <v>45279</v>
      </c>
      <c r="B203" s="17" t="s">
        <v>114</v>
      </c>
      <c r="C203" s="155" t="s">
        <v>115</v>
      </c>
      <c r="D203" s="155" t="s">
        <v>113</v>
      </c>
      <c r="E203" s="604">
        <v>9000</v>
      </c>
      <c r="F203" s="337">
        <v>3746</v>
      </c>
      <c r="G203" s="304">
        <f t="shared" si="3"/>
        <v>2.4025627335824882</v>
      </c>
      <c r="H203" s="182" t="s">
        <v>123</v>
      </c>
      <c r="I203" s="172" t="s">
        <v>44</v>
      </c>
      <c r="J203" s="402" t="s">
        <v>343</v>
      </c>
      <c r="K203" s="171" t="s">
        <v>155</v>
      </c>
      <c r="L203" s="171" t="s">
        <v>45</v>
      </c>
      <c r="M203" s="407"/>
      <c r="N203" s="338"/>
    </row>
    <row r="204" spans="1:14" s="2" customFormat="1" ht="15" customHeight="1" x14ac:dyDescent="0.25">
      <c r="A204" s="170">
        <v>45279</v>
      </c>
      <c r="B204" s="17" t="s">
        <v>114</v>
      </c>
      <c r="C204" s="155" t="s">
        <v>115</v>
      </c>
      <c r="D204" s="155" t="s">
        <v>128</v>
      </c>
      <c r="E204" s="604">
        <v>8000</v>
      </c>
      <c r="F204" s="337">
        <v>3746</v>
      </c>
      <c r="G204" s="304">
        <f t="shared" si="3"/>
        <v>2.1356113187399894</v>
      </c>
      <c r="H204" s="182" t="s">
        <v>135</v>
      </c>
      <c r="I204" s="172" t="s">
        <v>44</v>
      </c>
      <c r="J204" s="402" t="s">
        <v>418</v>
      </c>
      <c r="K204" s="171" t="s">
        <v>155</v>
      </c>
      <c r="L204" s="171" t="s">
        <v>45</v>
      </c>
      <c r="M204" s="407"/>
      <c r="N204" s="338"/>
    </row>
    <row r="205" spans="1:14" s="2" customFormat="1" ht="15" customHeight="1" x14ac:dyDescent="0.25">
      <c r="A205" s="170">
        <v>45279</v>
      </c>
      <c r="B205" s="17" t="s">
        <v>114</v>
      </c>
      <c r="C205" s="155" t="s">
        <v>115</v>
      </c>
      <c r="D205" s="155" t="s">
        <v>128</v>
      </c>
      <c r="E205" s="604">
        <v>12000</v>
      </c>
      <c r="F205" s="337">
        <v>3746</v>
      </c>
      <c r="G205" s="304">
        <f t="shared" si="3"/>
        <v>3.2034169781099839</v>
      </c>
      <c r="H205" s="182" t="s">
        <v>135</v>
      </c>
      <c r="I205" s="172" t="s">
        <v>44</v>
      </c>
      <c r="J205" s="402" t="s">
        <v>418</v>
      </c>
      <c r="K205" s="171" t="s">
        <v>155</v>
      </c>
      <c r="L205" s="171" t="s">
        <v>45</v>
      </c>
      <c r="M205" s="407"/>
      <c r="N205" s="338"/>
    </row>
    <row r="206" spans="1:14" s="2" customFormat="1" ht="15" customHeight="1" x14ac:dyDescent="0.25">
      <c r="A206" s="170">
        <v>45279</v>
      </c>
      <c r="B206" s="17" t="s">
        <v>114</v>
      </c>
      <c r="C206" s="155" t="s">
        <v>115</v>
      </c>
      <c r="D206" s="155" t="s">
        <v>128</v>
      </c>
      <c r="E206" s="604">
        <v>10000</v>
      </c>
      <c r="F206" s="337">
        <v>3746</v>
      </c>
      <c r="G206" s="304">
        <f t="shared" si="3"/>
        <v>2.6695141484249865</v>
      </c>
      <c r="H206" s="182" t="s">
        <v>135</v>
      </c>
      <c r="I206" s="172" t="s">
        <v>44</v>
      </c>
      <c r="J206" s="402" t="s">
        <v>418</v>
      </c>
      <c r="K206" s="171" t="s">
        <v>155</v>
      </c>
      <c r="L206" s="171" t="s">
        <v>45</v>
      </c>
      <c r="M206" s="407"/>
      <c r="N206" s="338"/>
    </row>
    <row r="207" spans="1:14" s="2" customFormat="1" ht="15" customHeight="1" x14ac:dyDescent="0.25">
      <c r="A207" s="170">
        <v>45280</v>
      </c>
      <c r="B207" s="598" t="s">
        <v>114</v>
      </c>
      <c r="C207" s="598" t="s">
        <v>115</v>
      </c>
      <c r="D207" s="172" t="s">
        <v>14</v>
      </c>
      <c r="E207" s="161">
        <v>8000</v>
      </c>
      <c r="F207" s="337">
        <v>3746</v>
      </c>
      <c r="G207" s="304">
        <f t="shared" si="3"/>
        <v>2.1356113187399894</v>
      </c>
      <c r="H207" s="182" t="s">
        <v>42</v>
      </c>
      <c r="I207" s="172" t="s">
        <v>44</v>
      </c>
      <c r="J207" s="402" t="s">
        <v>458</v>
      </c>
      <c r="K207" s="171" t="s">
        <v>155</v>
      </c>
      <c r="L207" s="171" t="s">
        <v>45</v>
      </c>
      <c r="M207" s="407"/>
      <c r="N207" s="338"/>
    </row>
    <row r="208" spans="1:14" s="2" customFormat="1" ht="15" customHeight="1" x14ac:dyDescent="0.25">
      <c r="A208" s="170">
        <v>45280</v>
      </c>
      <c r="B208" s="598" t="s">
        <v>114</v>
      </c>
      <c r="C208" s="598" t="s">
        <v>115</v>
      </c>
      <c r="D208" s="172" t="s">
        <v>14</v>
      </c>
      <c r="E208" s="166">
        <v>2000</v>
      </c>
      <c r="F208" s="337">
        <v>3746</v>
      </c>
      <c r="G208" s="304">
        <f>E208/F208</f>
        <v>0.53390282968499736</v>
      </c>
      <c r="H208" s="182" t="s">
        <v>42</v>
      </c>
      <c r="I208" s="172" t="s">
        <v>44</v>
      </c>
      <c r="J208" s="402" t="s">
        <v>458</v>
      </c>
      <c r="K208" s="171" t="s">
        <v>155</v>
      </c>
      <c r="L208" s="171" t="s">
        <v>45</v>
      </c>
      <c r="M208" s="407"/>
      <c r="N208" s="338"/>
    </row>
    <row r="209" spans="1:14" s="2" customFormat="1" ht="15" customHeight="1" x14ac:dyDescent="0.25">
      <c r="A209" s="170">
        <v>45280</v>
      </c>
      <c r="B209" s="598" t="s">
        <v>114</v>
      </c>
      <c r="C209" s="598" t="s">
        <v>115</v>
      </c>
      <c r="D209" s="172" t="s">
        <v>14</v>
      </c>
      <c r="E209" s="166">
        <v>1000</v>
      </c>
      <c r="F209" s="337">
        <v>3746</v>
      </c>
      <c r="G209" s="304">
        <f t="shared" si="3"/>
        <v>0.26695141484249868</v>
      </c>
      <c r="H209" s="182" t="s">
        <v>42</v>
      </c>
      <c r="I209" s="172" t="s">
        <v>44</v>
      </c>
      <c r="J209" s="402" t="s">
        <v>458</v>
      </c>
      <c r="K209" s="171" t="s">
        <v>155</v>
      </c>
      <c r="L209" s="171" t="s">
        <v>45</v>
      </c>
      <c r="M209" s="407"/>
      <c r="N209" s="338"/>
    </row>
    <row r="210" spans="1:14" s="2" customFormat="1" ht="15" customHeight="1" x14ac:dyDescent="0.25">
      <c r="A210" s="170">
        <v>45280</v>
      </c>
      <c r="B210" s="598" t="s">
        <v>114</v>
      </c>
      <c r="C210" s="598" t="s">
        <v>115</v>
      </c>
      <c r="D210" s="172" t="s">
        <v>14</v>
      </c>
      <c r="E210" s="166">
        <v>1000</v>
      </c>
      <c r="F210" s="337">
        <v>3746</v>
      </c>
      <c r="G210" s="304">
        <f t="shared" si="3"/>
        <v>0.26695141484249868</v>
      </c>
      <c r="H210" s="182" t="s">
        <v>42</v>
      </c>
      <c r="I210" s="172" t="s">
        <v>44</v>
      </c>
      <c r="J210" s="402" t="s">
        <v>458</v>
      </c>
      <c r="K210" s="171" t="s">
        <v>155</v>
      </c>
      <c r="L210" s="171" t="s">
        <v>45</v>
      </c>
      <c r="M210" s="407"/>
      <c r="N210" s="338"/>
    </row>
    <row r="211" spans="1:14" s="2" customFormat="1" ht="15" customHeight="1" x14ac:dyDescent="0.25">
      <c r="A211" s="170">
        <v>45280</v>
      </c>
      <c r="B211" s="598" t="s">
        <v>114</v>
      </c>
      <c r="C211" s="598" t="s">
        <v>115</v>
      </c>
      <c r="D211" s="172" t="s">
        <v>14</v>
      </c>
      <c r="E211" s="166">
        <v>8000</v>
      </c>
      <c r="F211" s="337">
        <v>3746</v>
      </c>
      <c r="G211" s="304">
        <f t="shared" si="3"/>
        <v>2.1356113187399894</v>
      </c>
      <c r="H211" s="182" t="s">
        <v>42</v>
      </c>
      <c r="I211" s="172" t="s">
        <v>44</v>
      </c>
      <c r="J211" s="402" t="s">
        <v>458</v>
      </c>
      <c r="K211" s="171" t="s">
        <v>155</v>
      </c>
      <c r="L211" s="171" t="s">
        <v>45</v>
      </c>
      <c r="M211" s="407"/>
      <c r="N211" s="338"/>
    </row>
    <row r="212" spans="1:14" s="2" customFormat="1" ht="15" customHeight="1" x14ac:dyDescent="0.25">
      <c r="A212" s="170">
        <v>45280</v>
      </c>
      <c r="B212" s="598" t="s">
        <v>114</v>
      </c>
      <c r="C212" s="598" t="s">
        <v>115</v>
      </c>
      <c r="D212" s="172" t="s">
        <v>14</v>
      </c>
      <c r="E212" s="166">
        <v>7000</v>
      </c>
      <c r="F212" s="337">
        <v>3746</v>
      </c>
      <c r="G212" s="304">
        <f t="shared" si="3"/>
        <v>1.8686599038974907</v>
      </c>
      <c r="H212" s="182" t="s">
        <v>42</v>
      </c>
      <c r="I212" s="172" t="s">
        <v>44</v>
      </c>
      <c r="J212" s="402" t="s">
        <v>458</v>
      </c>
      <c r="K212" s="171" t="s">
        <v>155</v>
      </c>
      <c r="L212" s="171" t="s">
        <v>45</v>
      </c>
      <c r="M212" s="407"/>
      <c r="N212" s="338"/>
    </row>
    <row r="213" spans="1:14" s="2" customFormat="1" ht="15" customHeight="1" x14ac:dyDescent="0.25">
      <c r="A213" s="170">
        <v>45280</v>
      </c>
      <c r="B213" s="598" t="s">
        <v>114</v>
      </c>
      <c r="C213" s="598" t="s">
        <v>115</v>
      </c>
      <c r="D213" s="172" t="s">
        <v>14</v>
      </c>
      <c r="E213" s="166">
        <v>7000</v>
      </c>
      <c r="F213" s="337">
        <v>3746</v>
      </c>
      <c r="G213" s="304">
        <f t="shared" si="3"/>
        <v>1.8686599038974907</v>
      </c>
      <c r="H213" s="182" t="s">
        <v>42</v>
      </c>
      <c r="I213" s="172" t="s">
        <v>44</v>
      </c>
      <c r="J213" s="402" t="s">
        <v>458</v>
      </c>
      <c r="K213" s="171" t="s">
        <v>155</v>
      </c>
      <c r="L213" s="171" t="s">
        <v>45</v>
      </c>
      <c r="M213" s="407"/>
      <c r="N213" s="338"/>
    </row>
    <row r="214" spans="1:14" s="2" customFormat="1" ht="15" customHeight="1" x14ac:dyDescent="0.25">
      <c r="A214" s="170">
        <v>45280</v>
      </c>
      <c r="B214" s="171" t="s">
        <v>114</v>
      </c>
      <c r="C214" s="171" t="s">
        <v>115</v>
      </c>
      <c r="D214" s="172" t="s">
        <v>128</v>
      </c>
      <c r="E214" s="152">
        <v>8000</v>
      </c>
      <c r="F214" s="337">
        <v>3746</v>
      </c>
      <c r="G214" s="304">
        <f t="shared" si="3"/>
        <v>2.1356113187399894</v>
      </c>
      <c r="H214" s="182" t="s">
        <v>135</v>
      </c>
      <c r="I214" s="172" t="s">
        <v>44</v>
      </c>
      <c r="J214" s="402" t="s">
        <v>352</v>
      </c>
      <c r="K214" s="171" t="s">
        <v>155</v>
      </c>
      <c r="L214" s="171" t="s">
        <v>45</v>
      </c>
      <c r="M214" s="407"/>
      <c r="N214" s="338"/>
    </row>
    <row r="215" spans="1:14" s="2" customFormat="1" ht="15" customHeight="1" x14ac:dyDescent="0.25">
      <c r="A215" s="170">
        <v>45280</v>
      </c>
      <c r="B215" s="693" t="s">
        <v>114</v>
      </c>
      <c r="C215" s="171" t="s">
        <v>115</v>
      </c>
      <c r="D215" s="172" t="s">
        <v>128</v>
      </c>
      <c r="E215" s="460">
        <v>10000</v>
      </c>
      <c r="F215" s="337">
        <v>3746</v>
      </c>
      <c r="G215" s="304">
        <f t="shared" si="3"/>
        <v>2.6695141484249865</v>
      </c>
      <c r="H215" s="182" t="s">
        <v>135</v>
      </c>
      <c r="I215" s="172" t="s">
        <v>44</v>
      </c>
      <c r="J215" s="402" t="s">
        <v>352</v>
      </c>
      <c r="K215" s="171" t="s">
        <v>155</v>
      </c>
      <c r="L215" s="171" t="s">
        <v>45</v>
      </c>
      <c r="M215" s="407"/>
      <c r="N215" s="338"/>
    </row>
    <row r="216" spans="1:14" s="2" customFormat="1" ht="15" customHeight="1" x14ac:dyDescent="0.25">
      <c r="A216" s="170">
        <v>45280</v>
      </c>
      <c r="B216" s="171" t="s">
        <v>114</v>
      </c>
      <c r="C216" s="171" t="s">
        <v>115</v>
      </c>
      <c r="D216" s="172" t="s">
        <v>128</v>
      </c>
      <c r="E216" s="152">
        <v>11000</v>
      </c>
      <c r="F216" s="337">
        <v>3746</v>
      </c>
      <c r="G216" s="304">
        <f t="shared" si="3"/>
        <v>2.9364655632674852</v>
      </c>
      <c r="H216" s="182" t="s">
        <v>135</v>
      </c>
      <c r="I216" s="172" t="s">
        <v>44</v>
      </c>
      <c r="J216" s="402" t="s">
        <v>352</v>
      </c>
      <c r="K216" s="171" t="s">
        <v>155</v>
      </c>
      <c r="L216" s="171" t="s">
        <v>45</v>
      </c>
      <c r="M216" s="407"/>
      <c r="N216" s="338"/>
    </row>
    <row r="217" spans="1:14" s="2" customFormat="1" ht="15" customHeight="1" x14ac:dyDescent="0.25">
      <c r="A217" s="170">
        <v>45280</v>
      </c>
      <c r="B217" s="171" t="s">
        <v>114</v>
      </c>
      <c r="C217" s="171" t="s">
        <v>115</v>
      </c>
      <c r="D217" s="172" t="s">
        <v>128</v>
      </c>
      <c r="E217" s="152">
        <v>11000</v>
      </c>
      <c r="F217" s="337">
        <v>3746</v>
      </c>
      <c r="G217" s="304">
        <f>E217/F217</f>
        <v>2.9364655632674852</v>
      </c>
      <c r="H217" s="182" t="s">
        <v>135</v>
      </c>
      <c r="I217" s="172" t="s">
        <v>44</v>
      </c>
      <c r="J217" s="402" t="s">
        <v>352</v>
      </c>
      <c r="K217" s="171" t="s">
        <v>155</v>
      </c>
      <c r="L217" s="171" t="s">
        <v>45</v>
      </c>
      <c r="M217" s="407"/>
      <c r="N217" s="338"/>
    </row>
    <row r="218" spans="1:14" s="2" customFormat="1" ht="15" customHeight="1" x14ac:dyDescent="0.25">
      <c r="A218" s="170">
        <v>45280</v>
      </c>
      <c r="B218" s="171" t="s">
        <v>114</v>
      </c>
      <c r="C218" s="171" t="s">
        <v>115</v>
      </c>
      <c r="D218" s="172" t="s">
        <v>128</v>
      </c>
      <c r="E218" s="152">
        <v>8000</v>
      </c>
      <c r="F218" s="337">
        <v>3746</v>
      </c>
      <c r="G218" s="304">
        <f t="shared" ref="G218:G223" si="4">E218/F218</f>
        <v>2.1356113187399894</v>
      </c>
      <c r="H218" s="182" t="s">
        <v>135</v>
      </c>
      <c r="I218" s="172" t="s">
        <v>44</v>
      </c>
      <c r="J218" s="402" t="s">
        <v>352</v>
      </c>
      <c r="K218" s="171" t="s">
        <v>155</v>
      </c>
      <c r="L218" s="171" t="s">
        <v>45</v>
      </c>
      <c r="M218" s="407"/>
      <c r="N218" s="338"/>
    </row>
    <row r="219" spans="1:14" s="2" customFormat="1" ht="15" customHeight="1" x14ac:dyDescent="0.25">
      <c r="A219" s="170">
        <v>45280</v>
      </c>
      <c r="B219" s="171" t="s">
        <v>114</v>
      </c>
      <c r="C219" s="171" t="s">
        <v>115</v>
      </c>
      <c r="D219" s="172" t="s">
        <v>128</v>
      </c>
      <c r="E219" s="152">
        <v>8000</v>
      </c>
      <c r="F219" s="337">
        <v>3746</v>
      </c>
      <c r="G219" s="304">
        <f t="shared" si="4"/>
        <v>2.1356113187399894</v>
      </c>
      <c r="H219" s="182" t="s">
        <v>135</v>
      </c>
      <c r="I219" s="172" t="s">
        <v>44</v>
      </c>
      <c r="J219" s="402" t="s">
        <v>352</v>
      </c>
      <c r="K219" s="171" t="s">
        <v>155</v>
      </c>
      <c r="L219" s="171" t="s">
        <v>45</v>
      </c>
      <c r="M219" s="407"/>
      <c r="N219" s="338"/>
    </row>
    <row r="220" spans="1:14" s="2" customFormat="1" ht="15" customHeight="1" x14ac:dyDescent="0.25">
      <c r="A220" s="647">
        <v>45280</v>
      </c>
      <c r="B220" s="155" t="s">
        <v>114</v>
      </c>
      <c r="C220" s="155" t="s">
        <v>115</v>
      </c>
      <c r="D220" s="155" t="s">
        <v>113</v>
      </c>
      <c r="E220" s="604">
        <v>15000</v>
      </c>
      <c r="F220" s="337">
        <v>3746</v>
      </c>
      <c r="G220" s="304">
        <f t="shared" si="4"/>
        <v>4.0042712226374801</v>
      </c>
      <c r="H220" s="182" t="s">
        <v>145</v>
      </c>
      <c r="I220" s="172" t="s">
        <v>44</v>
      </c>
      <c r="J220" s="155" t="s">
        <v>358</v>
      </c>
      <c r="K220" s="171" t="s">
        <v>155</v>
      </c>
      <c r="L220" s="171" t="s">
        <v>45</v>
      </c>
      <c r="M220" s="407"/>
      <c r="N220" s="338"/>
    </row>
    <row r="221" spans="1:14" s="2" customFormat="1" ht="15" customHeight="1" x14ac:dyDescent="0.25">
      <c r="A221" s="647">
        <v>45280</v>
      </c>
      <c r="B221" s="155" t="s">
        <v>114</v>
      </c>
      <c r="C221" s="155" t="s">
        <v>115</v>
      </c>
      <c r="D221" s="155" t="s">
        <v>113</v>
      </c>
      <c r="E221" s="604">
        <v>4000</v>
      </c>
      <c r="F221" s="337">
        <v>3746</v>
      </c>
      <c r="G221" s="304">
        <f t="shared" si="4"/>
        <v>1.0678056593699947</v>
      </c>
      <c r="H221" s="182" t="s">
        <v>145</v>
      </c>
      <c r="I221" s="172" t="s">
        <v>44</v>
      </c>
      <c r="J221" s="155" t="s">
        <v>358</v>
      </c>
      <c r="K221" s="171" t="s">
        <v>155</v>
      </c>
      <c r="L221" s="171" t="s">
        <v>45</v>
      </c>
      <c r="M221" s="407"/>
      <c r="N221" s="338"/>
    </row>
    <row r="222" spans="1:14" s="2" customFormat="1" ht="15" customHeight="1" x14ac:dyDescent="0.25">
      <c r="A222" s="647">
        <v>45280</v>
      </c>
      <c r="B222" s="155" t="s">
        <v>114</v>
      </c>
      <c r="C222" s="155" t="s">
        <v>115</v>
      </c>
      <c r="D222" s="155" t="s">
        <v>113</v>
      </c>
      <c r="E222" s="604">
        <v>10000</v>
      </c>
      <c r="F222" s="337">
        <v>3746</v>
      </c>
      <c r="G222" s="304">
        <f t="shared" si="4"/>
        <v>2.6695141484249865</v>
      </c>
      <c r="H222" s="182" t="s">
        <v>145</v>
      </c>
      <c r="I222" s="172" t="s">
        <v>44</v>
      </c>
      <c r="J222" s="155" t="s">
        <v>358</v>
      </c>
      <c r="K222" s="171" t="s">
        <v>155</v>
      </c>
      <c r="L222" s="171" t="s">
        <v>45</v>
      </c>
      <c r="M222" s="407"/>
      <c r="N222" s="338"/>
    </row>
    <row r="223" spans="1:14" s="2" customFormat="1" ht="15" customHeight="1" x14ac:dyDescent="0.25">
      <c r="A223" s="647">
        <v>45280</v>
      </c>
      <c r="B223" s="155" t="s">
        <v>114</v>
      </c>
      <c r="C223" s="155" t="s">
        <v>115</v>
      </c>
      <c r="D223" s="155" t="s">
        <v>113</v>
      </c>
      <c r="E223" s="604">
        <v>5000</v>
      </c>
      <c r="F223" s="337">
        <v>3746</v>
      </c>
      <c r="G223" s="304">
        <f t="shared" si="4"/>
        <v>1.3347570742124932</v>
      </c>
      <c r="H223" s="182" t="s">
        <v>145</v>
      </c>
      <c r="I223" s="172" t="s">
        <v>44</v>
      </c>
      <c r="J223" s="155" t="s">
        <v>358</v>
      </c>
      <c r="K223" s="171" t="s">
        <v>155</v>
      </c>
      <c r="L223" s="171" t="s">
        <v>45</v>
      </c>
      <c r="M223" s="407"/>
      <c r="N223" s="338"/>
    </row>
    <row r="224" spans="1:14" s="2" customFormat="1" ht="15" customHeight="1" x14ac:dyDescent="0.25">
      <c r="A224" s="647">
        <v>45280</v>
      </c>
      <c r="B224" s="155" t="s">
        <v>114</v>
      </c>
      <c r="C224" s="155" t="s">
        <v>115</v>
      </c>
      <c r="D224" s="155" t="s">
        <v>113</v>
      </c>
      <c r="E224" s="604">
        <v>4000</v>
      </c>
      <c r="F224" s="337">
        <v>3746</v>
      </c>
      <c r="G224" s="304">
        <f t="shared" ref="G224:G290" si="5">E224/F224</f>
        <v>1.0678056593699947</v>
      </c>
      <c r="H224" s="182" t="s">
        <v>145</v>
      </c>
      <c r="I224" s="172" t="s">
        <v>44</v>
      </c>
      <c r="J224" s="155" t="s">
        <v>358</v>
      </c>
      <c r="K224" s="171" t="s">
        <v>155</v>
      </c>
      <c r="L224" s="171" t="s">
        <v>45</v>
      </c>
      <c r="M224" s="407"/>
      <c r="N224" s="338"/>
    </row>
    <row r="225" spans="1:14" s="2" customFormat="1" ht="15" customHeight="1" x14ac:dyDescent="0.25">
      <c r="A225" s="647">
        <v>45280</v>
      </c>
      <c r="B225" s="155" t="s">
        <v>114</v>
      </c>
      <c r="C225" s="155" t="s">
        <v>115</v>
      </c>
      <c r="D225" s="155" t="s">
        <v>113</v>
      </c>
      <c r="E225" s="604">
        <v>13000</v>
      </c>
      <c r="F225" s="337">
        <v>3746</v>
      </c>
      <c r="G225" s="304">
        <f t="shared" si="5"/>
        <v>3.4703683929524827</v>
      </c>
      <c r="H225" s="182" t="s">
        <v>145</v>
      </c>
      <c r="I225" s="172" t="s">
        <v>44</v>
      </c>
      <c r="J225" s="155" t="s">
        <v>358</v>
      </c>
      <c r="K225" s="171" t="s">
        <v>155</v>
      </c>
      <c r="L225" s="171" t="s">
        <v>45</v>
      </c>
      <c r="M225" s="407"/>
      <c r="N225" s="338"/>
    </row>
    <row r="226" spans="1:14" s="2" customFormat="1" ht="15" customHeight="1" x14ac:dyDescent="0.25">
      <c r="A226" s="647">
        <v>45280</v>
      </c>
      <c r="B226" s="155" t="s">
        <v>114</v>
      </c>
      <c r="C226" s="155" t="s">
        <v>115</v>
      </c>
      <c r="D226" s="155" t="s">
        <v>113</v>
      </c>
      <c r="E226" s="604">
        <v>6000</v>
      </c>
      <c r="F226" s="337">
        <v>3746</v>
      </c>
      <c r="G226" s="304">
        <f t="shared" si="5"/>
        <v>1.601708489054992</v>
      </c>
      <c r="H226" s="182" t="s">
        <v>145</v>
      </c>
      <c r="I226" s="172" t="s">
        <v>44</v>
      </c>
      <c r="J226" s="155" t="s">
        <v>358</v>
      </c>
      <c r="K226" s="171" t="s">
        <v>155</v>
      </c>
      <c r="L226" s="171" t="s">
        <v>45</v>
      </c>
      <c r="M226" s="407"/>
      <c r="N226" s="338"/>
    </row>
    <row r="227" spans="1:14" s="2" customFormat="1" ht="15" customHeight="1" x14ac:dyDescent="0.25">
      <c r="A227" s="647">
        <v>45280</v>
      </c>
      <c r="B227" s="155" t="s">
        <v>114</v>
      </c>
      <c r="C227" s="155" t="s">
        <v>115</v>
      </c>
      <c r="D227" s="155" t="s">
        <v>113</v>
      </c>
      <c r="E227" s="604">
        <v>3000</v>
      </c>
      <c r="F227" s="337">
        <v>3746</v>
      </c>
      <c r="G227" s="304">
        <f t="shared" si="5"/>
        <v>0.80085424452749598</v>
      </c>
      <c r="H227" s="182" t="s">
        <v>145</v>
      </c>
      <c r="I227" s="172" t="s">
        <v>44</v>
      </c>
      <c r="J227" s="155" t="s">
        <v>358</v>
      </c>
      <c r="K227" s="171" t="s">
        <v>155</v>
      </c>
      <c r="L227" s="171" t="s">
        <v>45</v>
      </c>
      <c r="M227" s="407"/>
      <c r="N227" s="338"/>
    </row>
    <row r="228" spans="1:14" s="2" customFormat="1" ht="15" customHeight="1" x14ac:dyDescent="0.25">
      <c r="A228" s="647">
        <v>45280</v>
      </c>
      <c r="B228" s="155" t="s">
        <v>114</v>
      </c>
      <c r="C228" s="155" t="s">
        <v>115</v>
      </c>
      <c r="D228" s="155" t="s">
        <v>113</v>
      </c>
      <c r="E228" s="604">
        <v>5000</v>
      </c>
      <c r="F228" s="337">
        <v>3746</v>
      </c>
      <c r="G228" s="304">
        <f t="shared" si="5"/>
        <v>1.3347570742124932</v>
      </c>
      <c r="H228" s="182" t="s">
        <v>145</v>
      </c>
      <c r="I228" s="172" t="s">
        <v>44</v>
      </c>
      <c r="J228" s="155" t="s">
        <v>358</v>
      </c>
      <c r="K228" s="171" t="s">
        <v>155</v>
      </c>
      <c r="L228" s="171" t="s">
        <v>45</v>
      </c>
      <c r="M228" s="407"/>
      <c r="N228" s="338"/>
    </row>
    <row r="229" spans="1:14" s="2" customFormat="1" ht="15" customHeight="1" x14ac:dyDescent="0.25">
      <c r="A229" s="647">
        <v>45280</v>
      </c>
      <c r="B229" s="155" t="s">
        <v>114</v>
      </c>
      <c r="C229" s="155" t="s">
        <v>115</v>
      </c>
      <c r="D229" s="155" t="s">
        <v>113</v>
      </c>
      <c r="E229" s="604">
        <v>9000</v>
      </c>
      <c r="F229" s="337">
        <v>3746</v>
      </c>
      <c r="G229" s="304">
        <f t="shared" si="5"/>
        <v>2.4025627335824882</v>
      </c>
      <c r="H229" s="182" t="s">
        <v>145</v>
      </c>
      <c r="I229" s="172" t="s">
        <v>44</v>
      </c>
      <c r="J229" s="155" t="s">
        <v>358</v>
      </c>
      <c r="K229" s="171" t="s">
        <v>155</v>
      </c>
      <c r="L229" s="171" t="s">
        <v>45</v>
      </c>
      <c r="M229" s="407"/>
      <c r="N229" s="338"/>
    </row>
    <row r="230" spans="1:14" s="2" customFormat="1" ht="15" customHeight="1" x14ac:dyDescent="0.25">
      <c r="A230" s="35">
        <v>45280</v>
      </c>
      <c r="B230" s="17" t="s">
        <v>114</v>
      </c>
      <c r="C230" s="17" t="s">
        <v>115</v>
      </c>
      <c r="D230" s="17" t="s">
        <v>113</v>
      </c>
      <c r="E230" s="605">
        <v>8000</v>
      </c>
      <c r="F230" s="337">
        <v>3746</v>
      </c>
      <c r="G230" s="304">
        <f t="shared" si="5"/>
        <v>2.1356113187399894</v>
      </c>
      <c r="H230" s="182" t="s">
        <v>123</v>
      </c>
      <c r="I230" s="172" t="s">
        <v>44</v>
      </c>
      <c r="J230" s="402" t="s">
        <v>369</v>
      </c>
      <c r="K230" s="171" t="s">
        <v>155</v>
      </c>
      <c r="L230" s="171" t="s">
        <v>45</v>
      </c>
      <c r="M230" s="407"/>
      <c r="N230" s="338"/>
    </row>
    <row r="231" spans="1:14" s="2" customFormat="1" ht="15" customHeight="1" x14ac:dyDescent="0.25">
      <c r="A231" s="35">
        <v>45280</v>
      </c>
      <c r="B231" s="17" t="s">
        <v>114</v>
      </c>
      <c r="C231" s="17" t="s">
        <v>115</v>
      </c>
      <c r="D231" s="17" t="s">
        <v>113</v>
      </c>
      <c r="E231" s="605">
        <v>10000</v>
      </c>
      <c r="F231" s="337">
        <v>3746</v>
      </c>
      <c r="G231" s="304">
        <f t="shared" si="5"/>
        <v>2.6695141484249865</v>
      </c>
      <c r="H231" s="182" t="s">
        <v>123</v>
      </c>
      <c r="I231" s="172" t="s">
        <v>44</v>
      </c>
      <c r="J231" s="402" t="s">
        <v>369</v>
      </c>
      <c r="K231" s="171" t="s">
        <v>155</v>
      </c>
      <c r="L231" s="171" t="s">
        <v>45</v>
      </c>
      <c r="M231" s="407"/>
      <c r="N231" s="338"/>
    </row>
    <row r="232" spans="1:14" s="2" customFormat="1" ht="15" customHeight="1" x14ac:dyDescent="0.25">
      <c r="A232" s="35">
        <v>45280</v>
      </c>
      <c r="B232" s="17" t="s">
        <v>114</v>
      </c>
      <c r="C232" s="17" t="s">
        <v>115</v>
      </c>
      <c r="D232" s="17" t="s">
        <v>113</v>
      </c>
      <c r="E232" s="605">
        <v>7000</v>
      </c>
      <c r="F232" s="337">
        <v>3746</v>
      </c>
      <c r="G232" s="304">
        <f t="shared" si="5"/>
        <v>1.8686599038974907</v>
      </c>
      <c r="H232" s="182" t="s">
        <v>123</v>
      </c>
      <c r="I232" s="172" t="s">
        <v>44</v>
      </c>
      <c r="J232" s="402" t="s">
        <v>369</v>
      </c>
      <c r="K232" s="171" t="s">
        <v>155</v>
      </c>
      <c r="L232" s="171" t="s">
        <v>45</v>
      </c>
      <c r="M232" s="407"/>
      <c r="N232" s="338"/>
    </row>
    <row r="233" spans="1:14" s="2" customFormat="1" ht="15" customHeight="1" x14ac:dyDescent="0.25">
      <c r="A233" s="35">
        <v>45280</v>
      </c>
      <c r="B233" s="17" t="s">
        <v>114</v>
      </c>
      <c r="C233" s="17" t="s">
        <v>115</v>
      </c>
      <c r="D233" s="17" t="s">
        <v>113</v>
      </c>
      <c r="E233" s="605">
        <v>5000</v>
      </c>
      <c r="F233" s="337">
        <v>3746</v>
      </c>
      <c r="G233" s="304">
        <f t="shared" si="5"/>
        <v>1.3347570742124932</v>
      </c>
      <c r="H233" s="182" t="s">
        <v>123</v>
      </c>
      <c r="I233" s="172" t="s">
        <v>44</v>
      </c>
      <c r="J233" s="402" t="s">
        <v>369</v>
      </c>
      <c r="K233" s="171" t="s">
        <v>155</v>
      </c>
      <c r="L233" s="171" t="s">
        <v>45</v>
      </c>
      <c r="M233" s="407"/>
      <c r="N233" s="338"/>
    </row>
    <row r="234" spans="1:14" s="2" customFormat="1" ht="15" customHeight="1" x14ac:dyDescent="0.25">
      <c r="A234" s="35">
        <v>45280</v>
      </c>
      <c r="B234" s="17" t="s">
        <v>114</v>
      </c>
      <c r="C234" s="17" t="s">
        <v>115</v>
      </c>
      <c r="D234" s="17" t="s">
        <v>113</v>
      </c>
      <c r="E234" s="605">
        <v>7000</v>
      </c>
      <c r="F234" s="337">
        <v>3746</v>
      </c>
      <c r="G234" s="304">
        <f t="shared" si="5"/>
        <v>1.8686599038974907</v>
      </c>
      <c r="H234" s="182" t="s">
        <v>123</v>
      </c>
      <c r="I234" s="172" t="s">
        <v>44</v>
      </c>
      <c r="J234" s="402" t="s">
        <v>369</v>
      </c>
      <c r="K234" s="171" t="s">
        <v>155</v>
      </c>
      <c r="L234" s="171" t="s">
        <v>45</v>
      </c>
      <c r="M234" s="407"/>
      <c r="N234" s="338"/>
    </row>
    <row r="235" spans="1:14" s="2" customFormat="1" ht="15" customHeight="1" x14ac:dyDescent="0.25">
      <c r="A235" s="35">
        <v>45280</v>
      </c>
      <c r="B235" s="17" t="s">
        <v>114</v>
      </c>
      <c r="C235" s="17" t="s">
        <v>115</v>
      </c>
      <c r="D235" s="17" t="s">
        <v>113</v>
      </c>
      <c r="E235" s="605">
        <v>8000</v>
      </c>
      <c r="F235" s="337">
        <v>3746</v>
      </c>
      <c r="G235" s="304">
        <f t="shared" si="5"/>
        <v>2.1356113187399894</v>
      </c>
      <c r="H235" s="182" t="s">
        <v>123</v>
      </c>
      <c r="I235" s="172" t="s">
        <v>44</v>
      </c>
      <c r="J235" s="402" t="s">
        <v>369</v>
      </c>
      <c r="K235" s="171" t="s">
        <v>155</v>
      </c>
      <c r="L235" s="171" t="s">
        <v>45</v>
      </c>
      <c r="M235" s="407"/>
      <c r="N235" s="338"/>
    </row>
    <row r="236" spans="1:14" s="2" customFormat="1" ht="15" customHeight="1" x14ac:dyDescent="0.25">
      <c r="A236" s="170">
        <v>45280</v>
      </c>
      <c r="B236" s="171" t="s">
        <v>114</v>
      </c>
      <c r="C236" s="171" t="s">
        <v>115</v>
      </c>
      <c r="D236" s="172" t="s">
        <v>128</v>
      </c>
      <c r="E236" s="161">
        <v>11000</v>
      </c>
      <c r="F236" s="337">
        <v>3746</v>
      </c>
      <c r="G236" s="304">
        <f t="shared" si="5"/>
        <v>2.9364655632674852</v>
      </c>
      <c r="H236" s="182" t="s">
        <v>157</v>
      </c>
      <c r="I236" s="172" t="s">
        <v>44</v>
      </c>
      <c r="J236" s="402" t="s">
        <v>376</v>
      </c>
      <c r="K236" s="171" t="s">
        <v>155</v>
      </c>
      <c r="L236" s="171" t="s">
        <v>45</v>
      </c>
      <c r="M236" s="407"/>
      <c r="N236" s="338"/>
    </row>
    <row r="237" spans="1:14" s="2" customFormat="1" ht="15" customHeight="1" x14ac:dyDescent="0.25">
      <c r="A237" s="170">
        <v>45280</v>
      </c>
      <c r="B237" s="171" t="s">
        <v>114</v>
      </c>
      <c r="C237" s="171" t="s">
        <v>115</v>
      </c>
      <c r="D237" s="172" t="s">
        <v>128</v>
      </c>
      <c r="E237" s="161">
        <v>10000</v>
      </c>
      <c r="F237" s="337">
        <v>3746</v>
      </c>
      <c r="G237" s="304">
        <f t="shared" si="5"/>
        <v>2.6695141484249865</v>
      </c>
      <c r="H237" s="182" t="s">
        <v>157</v>
      </c>
      <c r="I237" s="172" t="s">
        <v>44</v>
      </c>
      <c r="J237" s="402" t="s">
        <v>376</v>
      </c>
      <c r="K237" s="171" t="s">
        <v>155</v>
      </c>
      <c r="L237" s="171" t="s">
        <v>45</v>
      </c>
      <c r="M237" s="407"/>
      <c r="N237" s="338"/>
    </row>
    <row r="238" spans="1:14" s="2" customFormat="1" ht="15" customHeight="1" x14ac:dyDescent="0.25">
      <c r="A238" s="170">
        <v>45280</v>
      </c>
      <c r="B238" s="171" t="s">
        <v>114</v>
      </c>
      <c r="C238" s="171" t="s">
        <v>115</v>
      </c>
      <c r="D238" s="172" t="s">
        <v>128</v>
      </c>
      <c r="E238" s="161">
        <v>9000</v>
      </c>
      <c r="F238" s="337">
        <v>3746</v>
      </c>
      <c r="G238" s="304">
        <f t="shared" si="5"/>
        <v>2.4025627335824882</v>
      </c>
      <c r="H238" s="182" t="s">
        <v>157</v>
      </c>
      <c r="I238" s="172" t="s">
        <v>44</v>
      </c>
      <c r="J238" s="402" t="s">
        <v>376</v>
      </c>
      <c r="K238" s="171" t="s">
        <v>155</v>
      </c>
      <c r="L238" s="171" t="s">
        <v>45</v>
      </c>
      <c r="M238" s="407"/>
      <c r="N238" s="338"/>
    </row>
    <row r="239" spans="1:14" s="2" customFormat="1" ht="15" customHeight="1" x14ac:dyDescent="0.25">
      <c r="A239" s="170">
        <v>45280</v>
      </c>
      <c r="B239" s="171" t="s">
        <v>114</v>
      </c>
      <c r="C239" s="171" t="s">
        <v>115</v>
      </c>
      <c r="D239" s="172" t="s">
        <v>128</v>
      </c>
      <c r="E239" s="161">
        <v>8000</v>
      </c>
      <c r="F239" s="337">
        <v>3746</v>
      </c>
      <c r="G239" s="304">
        <f t="shared" si="5"/>
        <v>2.1356113187399894</v>
      </c>
      <c r="H239" s="182" t="s">
        <v>157</v>
      </c>
      <c r="I239" s="172" t="s">
        <v>44</v>
      </c>
      <c r="J239" s="402" t="s">
        <v>376</v>
      </c>
      <c r="K239" s="171" t="s">
        <v>155</v>
      </c>
      <c r="L239" s="171" t="s">
        <v>45</v>
      </c>
      <c r="M239" s="407"/>
      <c r="N239" s="338"/>
    </row>
    <row r="240" spans="1:14" s="2" customFormat="1" ht="15" customHeight="1" x14ac:dyDescent="0.25">
      <c r="A240" s="170">
        <v>45280</v>
      </c>
      <c r="B240" s="171" t="s">
        <v>114</v>
      </c>
      <c r="C240" s="171" t="s">
        <v>115</v>
      </c>
      <c r="D240" s="172" t="s">
        <v>128</v>
      </c>
      <c r="E240" s="161">
        <v>10000</v>
      </c>
      <c r="F240" s="337">
        <v>3746</v>
      </c>
      <c r="G240" s="304">
        <f t="shared" si="5"/>
        <v>2.6695141484249865</v>
      </c>
      <c r="H240" s="182" t="s">
        <v>157</v>
      </c>
      <c r="I240" s="172" t="s">
        <v>44</v>
      </c>
      <c r="J240" s="402" t="s">
        <v>376</v>
      </c>
      <c r="K240" s="171" t="s">
        <v>155</v>
      </c>
      <c r="L240" s="171" t="s">
        <v>45</v>
      </c>
      <c r="M240" s="407"/>
      <c r="N240" s="338"/>
    </row>
    <row r="241" spans="1:14" s="2" customFormat="1" ht="15" customHeight="1" x14ac:dyDescent="0.25">
      <c r="A241" s="170">
        <v>45280</v>
      </c>
      <c r="B241" s="155" t="s">
        <v>438</v>
      </c>
      <c r="C241" s="17" t="s">
        <v>118</v>
      </c>
      <c r="D241" s="155" t="s">
        <v>80</v>
      </c>
      <c r="E241" s="604">
        <v>1888000</v>
      </c>
      <c r="F241" s="337">
        <v>3746</v>
      </c>
      <c r="G241" s="304">
        <f t="shared" si="5"/>
        <v>504.0042712226375</v>
      </c>
      <c r="H241" s="182" t="s">
        <v>140</v>
      </c>
      <c r="I241" s="172" t="s">
        <v>44</v>
      </c>
      <c r="J241" s="402" t="s">
        <v>439</v>
      </c>
      <c r="K241" s="171" t="s">
        <v>155</v>
      </c>
      <c r="L241" s="171" t="s">
        <v>45</v>
      </c>
      <c r="M241" s="407"/>
      <c r="N241" s="338"/>
    </row>
    <row r="242" spans="1:14" s="2" customFormat="1" ht="15" customHeight="1" x14ac:dyDescent="0.25">
      <c r="A242" s="170">
        <v>45280</v>
      </c>
      <c r="B242" s="17" t="s">
        <v>151</v>
      </c>
      <c r="C242" s="17" t="s">
        <v>127</v>
      </c>
      <c r="D242" s="155" t="s">
        <v>80</v>
      </c>
      <c r="E242" s="605">
        <v>3000</v>
      </c>
      <c r="F242" s="337">
        <v>3746</v>
      </c>
      <c r="G242" s="304">
        <f t="shared" si="5"/>
        <v>0.80085424452749598</v>
      </c>
      <c r="H242" s="182" t="s">
        <v>140</v>
      </c>
      <c r="I242" s="172" t="s">
        <v>44</v>
      </c>
      <c r="J242" s="402" t="s">
        <v>391</v>
      </c>
      <c r="K242" s="171" t="s">
        <v>155</v>
      </c>
      <c r="L242" s="171" t="s">
        <v>45</v>
      </c>
      <c r="M242" s="407"/>
      <c r="N242" s="338"/>
    </row>
    <row r="243" spans="1:14" s="2" customFormat="1" ht="15" customHeight="1" x14ac:dyDescent="0.25">
      <c r="A243" s="35">
        <v>45280</v>
      </c>
      <c r="B243" s="157" t="s">
        <v>383</v>
      </c>
      <c r="C243" s="157" t="s">
        <v>150</v>
      </c>
      <c r="D243" s="157" t="s">
        <v>14</v>
      </c>
      <c r="E243" s="161">
        <v>750000</v>
      </c>
      <c r="F243" s="337">
        <v>3746</v>
      </c>
      <c r="G243" s="304">
        <f t="shared" si="5"/>
        <v>200.213561131874</v>
      </c>
      <c r="H243" s="182" t="s">
        <v>140</v>
      </c>
      <c r="I243" s="172" t="s">
        <v>44</v>
      </c>
      <c r="J243" s="17" t="s">
        <v>389</v>
      </c>
      <c r="K243" s="171" t="s">
        <v>155</v>
      </c>
      <c r="L243" s="171" t="s">
        <v>45</v>
      </c>
      <c r="M243" s="407"/>
      <c r="N243" s="338"/>
    </row>
    <row r="244" spans="1:14" s="2" customFormat="1" ht="15" customHeight="1" x14ac:dyDescent="0.25">
      <c r="A244" s="35">
        <v>45280</v>
      </c>
      <c r="B244" s="157" t="s">
        <v>384</v>
      </c>
      <c r="C244" s="157" t="s">
        <v>150</v>
      </c>
      <c r="D244" s="157" t="s">
        <v>113</v>
      </c>
      <c r="E244" s="161">
        <v>323543</v>
      </c>
      <c r="F244" s="337">
        <v>3746</v>
      </c>
      <c r="G244" s="304">
        <f t="shared" si="5"/>
        <v>86.370261612386543</v>
      </c>
      <c r="H244" s="182" t="s">
        <v>140</v>
      </c>
      <c r="I244" s="172" t="s">
        <v>44</v>
      </c>
      <c r="J244" s="17" t="s">
        <v>389</v>
      </c>
      <c r="K244" s="171" t="s">
        <v>155</v>
      </c>
      <c r="L244" s="171" t="s">
        <v>45</v>
      </c>
      <c r="M244" s="407"/>
      <c r="N244" s="338"/>
    </row>
    <row r="245" spans="1:14" s="2" customFormat="1" ht="15" customHeight="1" x14ac:dyDescent="0.25">
      <c r="A245" s="35">
        <v>45280</v>
      </c>
      <c r="B245" s="157" t="s">
        <v>386</v>
      </c>
      <c r="C245" s="157" t="s">
        <v>150</v>
      </c>
      <c r="D245" s="157" t="s">
        <v>14</v>
      </c>
      <c r="E245" s="161">
        <v>1402000</v>
      </c>
      <c r="F245" s="337">
        <v>3746</v>
      </c>
      <c r="G245" s="304">
        <f t="shared" si="5"/>
        <v>374.26588360918311</v>
      </c>
      <c r="H245" s="182" t="s">
        <v>140</v>
      </c>
      <c r="I245" s="172" t="s">
        <v>44</v>
      </c>
      <c r="J245" s="17" t="s">
        <v>390</v>
      </c>
      <c r="K245" s="171" t="s">
        <v>155</v>
      </c>
      <c r="L245" s="171" t="s">
        <v>45</v>
      </c>
      <c r="M245" s="407"/>
      <c r="N245" s="338"/>
    </row>
    <row r="246" spans="1:14" s="2" customFormat="1" ht="15" customHeight="1" x14ac:dyDescent="0.25">
      <c r="A246" s="35">
        <v>45280</v>
      </c>
      <c r="B246" s="171" t="s">
        <v>387</v>
      </c>
      <c r="C246" s="171" t="s">
        <v>150</v>
      </c>
      <c r="D246" s="172" t="s">
        <v>113</v>
      </c>
      <c r="E246" s="166">
        <v>549085</v>
      </c>
      <c r="F246" s="337">
        <v>3746</v>
      </c>
      <c r="G246" s="304">
        <f t="shared" si="5"/>
        <v>146.57901761879339</v>
      </c>
      <c r="H246" s="182" t="s">
        <v>140</v>
      </c>
      <c r="I246" s="172" t="s">
        <v>44</v>
      </c>
      <c r="J246" s="17" t="s">
        <v>390</v>
      </c>
      <c r="K246" s="171" t="s">
        <v>155</v>
      </c>
      <c r="L246" s="171" t="s">
        <v>45</v>
      </c>
      <c r="M246" s="407"/>
      <c r="N246" s="338"/>
    </row>
    <row r="247" spans="1:14" s="2" customFormat="1" ht="15" customHeight="1" x14ac:dyDescent="0.25">
      <c r="A247" s="35">
        <v>45280</v>
      </c>
      <c r="B247" s="171" t="s">
        <v>151</v>
      </c>
      <c r="C247" s="171" t="s">
        <v>127</v>
      </c>
      <c r="D247" s="172" t="s">
        <v>80</v>
      </c>
      <c r="E247" s="166">
        <v>2500</v>
      </c>
      <c r="F247" s="337">
        <v>3746</v>
      </c>
      <c r="G247" s="304">
        <f t="shared" si="5"/>
        <v>0.66737853710624662</v>
      </c>
      <c r="H247" s="182" t="s">
        <v>140</v>
      </c>
      <c r="I247" s="172" t="s">
        <v>44</v>
      </c>
      <c r="J247" s="681" t="s">
        <v>435</v>
      </c>
      <c r="K247" s="171" t="s">
        <v>155</v>
      </c>
      <c r="L247" s="171" t="s">
        <v>45</v>
      </c>
      <c r="M247" s="407"/>
      <c r="N247" s="338"/>
    </row>
    <row r="248" spans="1:14" s="2" customFormat="1" ht="15" customHeight="1" x14ac:dyDescent="0.25">
      <c r="A248" s="170">
        <v>45280</v>
      </c>
      <c r="B248" s="171" t="s">
        <v>388</v>
      </c>
      <c r="C248" s="171" t="s">
        <v>150</v>
      </c>
      <c r="D248" s="172" t="s">
        <v>14</v>
      </c>
      <c r="E248" s="161">
        <v>47000</v>
      </c>
      <c r="F248" s="337">
        <v>3746</v>
      </c>
      <c r="G248" s="304">
        <f t="shared" si="5"/>
        <v>12.546716497597437</v>
      </c>
      <c r="H248" s="182" t="s">
        <v>140</v>
      </c>
      <c r="I248" s="172" t="s">
        <v>44</v>
      </c>
      <c r="J248" s="17" t="s">
        <v>390</v>
      </c>
      <c r="K248" s="171" t="s">
        <v>155</v>
      </c>
      <c r="L248" s="171" t="s">
        <v>45</v>
      </c>
      <c r="M248" s="407"/>
      <c r="N248" s="338"/>
    </row>
    <row r="249" spans="1:14" s="2" customFormat="1" ht="15" customHeight="1" x14ac:dyDescent="0.25">
      <c r="A249" s="647">
        <v>45281</v>
      </c>
      <c r="B249" s="155" t="s">
        <v>114</v>
      </c>
      <c r="C249" s="155" t="s">
        <v>115</v>
      </c>
      <c r="D249" s="155" t="s">
        <v>113</v>
      </c>
      <c r="E249" s="604">
        <v>15000</v>
      </c>
      <c r="F249" s="337">
        <v>3746</v>
      </c>
      <c r="G249" s="304">
        <f t="shared" si="5"/>
        <v>4.0042712226374801</v>
      </c>
      <c r="H249" s="182" t="s">
        <v>145</v>
      </c>
      <c r="I249" s="172" t="s">
        <v>44</v>
      </c>
      <c r="J249" s="155" t="s">
        <v>392</v>
      </c>
      <c r="K249" s="171" t="s">
        <v>155</v>
      </c>
      <c r="L249" s="171" t="s">
        <v>45</v>
      </c>
      <c r="M249" s="407"/>
      <c r="N249" s="338"/>
    </row>
    <row r="250" spans="1:14" s="2" customFormat="1" ht="15" customHeight="1" x14ac:dyDescent="0.25">
      <c r="A250" s="647">
        <v>45281</v>
      </c>
      <c r="B250" s="155" t="s">
        <v>114</v>
      </c>
      <c r="C250" s="155" t="s">
        <v>115</v>
      </c>
      <c r="D250" s="155" t="s">
        <v>113</v>
      </c>
      <c r="E250" s="604">
        <v>7000</v>
      </c>
      <c r="F250" s="337">
        <v>3746</v>
      </c>
      <c r="G250" s="304">
        <f t="shared" si="5"/>
        <v>1.8686599038974907</v>
      </c>
      <c r="H250" s="182" t="s">
        <v>145</v>
      </c>
      <c r="I250" s="172" t="s">
        <v>44</v>
      </c>
      <c r="J250" s="155" t="s">
        <v>392</v>
      </c>
      <c r="K250" s="171" t="s">
        <v>155</v>
      </c>
      <c r="L250" s="171" t="s">
        <v>45</v>
      </c>
      <c r="M250" s="407"/>
      <c r="N250" s="338"/>
    </row>
    <row r="251" spans="1:14" s="2" customFormat="1" ht="15" customHeight="1" x14ac:dyDescent="0.25">
      <c r="A251" s="647">
        <v>45281</v>
      </c>
      <c r="B251" s="155" t="s">
        <v>114</v>
      </c>
      <c r="C251" s="155" t="s">
        <v>115</v>
      </c>
      <c r="D251" s="155" t="s">
        <v>113</v>
      </c>
      <c r="E251" s="604">
        <v>5000</v>
      </c>
      <c r="F251" s="337">
        <v>3746</v>
      </c>
      <c r="G251" s="304">
        <f t="shared" si="5"/>
        <v>1.3347570742124932</v>
      </c>
      <c r="H251" s="182" t="s">
        <v>145</v>
      </c>
      <c r="I251" s="172" t="s">
        <v>44</v>
      </c>
      <c r="J251" s="155" t="s">
        <v>392</v>
      </c>
      <c r="K251" s="171" t="s">
        <v>155</v>
      </c>
      <c r="L251" s="171" t="s">
        <v>45</v>
      </c>
      <c r="M251" s="407"/>
      <c r="N251" s="338"/>
    </row>
    <row r="252" spans="1:14" s="2" customFormat="1" ht="15" customHeight="1" x14ac:dyDescent="0.25">
      <c r="A252" s="647">
        <v>45281</v>
      </c>
      <c r="B252" s="155" t="s">
        <v>114</v>
      </c>
      <c r="C252" s="155" t="s">
        <v>115</v>
      </c>
      <c r="D252" s="155" t="s">
        <v>113</v>
      </c>
      <c r="E252" s="604">
        <v>17000</v>
      </c>
      <c r="F252" s="337">
        <v>3746</v>
      </c>
      <c r="G252" s="304">
        <f t="shared" si="5"/>
        <v>4.5381740523224776</v>
      </c>
      <c r="H252" s="182" t="s">
        <v>145</v>
      </c>
      <c r="I252" s="172" t="s">
        <v>44</v>
      </c>
      <c r="J252" s="155" t="s">
        <v>392</v>
      </c>
      <c r="K252" s="171" t="s">
        <v>155</v>
      </c>
      <c r="L252" s="171" t="s">
        <v>45</v>
      </c>
      <c r="M252" s="407"/>
      <c r="N252" s="338"/>
    </row>
    <row r="253" spans="1:14" s="2" customFormat="1" ht="15" customHeight="1" x14ac:dyDescent="0.25">
      <c r="A253" s="647">
        <v>45281</v>
      </c>
      <c r="B253" s="155" t="s">
        <v>114</v>
      </c>
      <c r="C253" s="155" t="s">
        <v>115</v>
      </c>
      <c r="D253" s="155" t="s">
        <v>113</v>
      </c>
      <c r="E253" s="604">
        <v>14000</v>
      </c>
      <c r="F253" s="337">
        <v>3746</v>
      </c>
      <c r="G253" s="304">
        <f t="shared" si="5"/>
        <v>3.7373198077949814</v>
      </c>
      <c r="H253" s="182" t="s">
        <v>145</v>
      </c>
      <c r="I253" s="172" t="s">
        <v>44</v>
      </c>
      <c r="J253" s="155" t="s">
        <v>392</v>
      </c>
      <c r="K253" s="171" t="s">
        <v>155</v>
      </c>
      <c r="L253" s="171" t="s">
        <v>45</v>
      </c>
      <c r="M253" s="407"/>
      <c r="N253" s="338"/>
    </row>
    <row r="254" spans="1:14" s="2" customFormat="1" ht="15" customHeight="1" x14ac:dyDescent="0.25">
      <c r="A254" s="647">
        <v>45281</v>
      </c>
      <c r="B254" s="155" t="s">
        <v>114</v>
      </c>
      <c r="C254" s="155" t="s">
        <v>115</v>
      </c>
      <c r="D254" s="155" t="s">
        <v>113</v>
      </c>
      <c r="E254" s="604">
        <v>14000</v>
      </c>
      <c r="F254" s="337">
        <v>3746</v>
      </c>
      <c r="G254" s="304">
        <f t="shared" si="5"/>
        <v>3.7373198077949814</v>
      </c>
      <c r="H254" s="182" t="s">
        <v>145</v>
      </c>
      <c r="I254" s="172" t="s">
        <v>44</v>
      </c>
      <c r="J254" s="155" t="s">
        <v>392</v>
      </c>
      <c r="K254" s="171" t="s">
        <v>155</v>
      </c>
      <c r="L254" s="171" t="s">
        <v>45</v>
      </c>
      <c r="M254" s="407"/>
      <c r="N254" s="338"/>
    </row>
    <row r="255" spans="1:14" s="2" customFormat="1" ht="15" customHeight="1" x14ac:dyDescent="0.25">
      <c r="A255" s="647">
        <v>45281</v>
      </c>
      <c r="B255" s="155" t="s">
        <v>114</v>
      </c>
      <c r="C255" s="155" t="s">
        <v>115</v>
      </c>
      <c r="D255" s="155" t="s">
        <v>113</v>
      </c>
      <c r="E255" s="604">
        <v>5000</v>
      </c>
      <c r="F255" s="337">
        <v>3746</v>
      </c>
      <c r="G255" s="304">
        <f t="shared" si="5"/>
        <v>1.3347570742124932</v>
      </c>
      <c r="H255" s="182" t="s">
        <v>145</v>
      </c>
      <c r="I255" s="172" t="s">
        <v>44</v>
      </c>
      <c r="J255" s="155" t="s">
        <v>392</v>
      </c>
      <c r="K255" s="171" t="s">
        <v>155</v>
      </c>
      <c r="L255" s="171" t="s">
        <v>45</v>
      </c>
      <c r="M255" s="407"/>
      <c r="N255" s="338"/>
    </row>
    <row r="256" spans="1:14" s="2" customFormat="1" ht="15" customHeight="1" x14ac:dyDescent="0.25">
      <c r="A256" s="647">
        <v>45281</v>
      </c>
      <c r="B256" s="155" t="s">
        <v>114</v>
      </c>
      <c r="C256" s="155" t="s">
        <v>115</v>
      </c>
      <c r="D256" s="155" t="s">
        <v>113</v>
      </c>
      <c r="E256" s="604">
        <v>12000</v>
      </c>
      <c r="F256" s="337">
        <v>3746</v>
      </c>
      <c r="G256" s="304">
        <f t="shared" si="5"/>
        <v>3.2034169781099839</v>
      </c>
      <c r="H256" s="182" t="s">
        <v>145</v>
      </c>
      <c r="I256" s="172" t="s">
        <v>44</v>
      </c>
      <c r="J256" s="155" t="s">
        <v>392</v>
      </c>
      <c r="K256" s="171" t="s">
        <v>155</v>
      </c>
      <c r="L256" s="171" t="s">
        <v>45</v>
      </c>
      <c r="M256" s="407"/>
      <c r="N256" s="338"/>
    </row>
    <row r="257" spans="1:14" s="2" customFormat="1" ht="15" customHeight="1" x14ac:dyDescent="0.25">
      <c r="A257" s="170">
        <v>45281</v>
      </c>
      <c r="B257" s="171" t="s">
        <v>114</v>
      </c>
      <c r="C257" s="171" t="s">
        <v>115</v>
      </c>
      <c r="D257" s="491" t="s">
        <v>14</v>
      </c>
      <c r="E257" s="166">
        <v>14000</v>
      </c>
      <c r="F257" s="337">
        <v>3746</v>
      </c>
      <c r="G257" s="304">
        <f t="shared" si="5"/>
        <v>3.7373198077949814</v>
      </c>
      <c r="H257" s="182" t="s">
        <v>42</v>
      </c>
      <c r="I257" s="172" t="s">
        <v>44</v>
      </c>
      <c r="J257" s="402" t="s">
        <v>459</v>
      </c>
      <c r="K257" s="171" t="s">
        <v>155</v>
      </c>
      <c r="L257" s="171" t="s">
        <v>45</v>
      </c>
      <c r="M257" s="407"/>
      <c r="N257" s="338"/>
    </row>
    <row r="258" spans="1:14" s="2" customFormat="1" ht="15" customHeight="1" x14ac:dyDescent="0.25">
      <c r="A258" s="170">
        <v>45281</v>
      </c>
      <c r="B258" s="171" t="s">
        <v>114</v>
      </c>
      <c r="C258" s="171" t="s">
        <v>115</v>
      </c>
      <c r="D258" s="491" t="s">
        <v>14</v>
      </c>
      <c r="E258" s="166">
        <v>21000</v>
      </c>
      <c r="F258" s="337">
        <v>3746</v>
      </c>
      <c r="G258" s="304">
        <f t="shared" si="5"/>
        <v>5.6059797116924717</v>
      </c>
      <c r="H258" s="182" t="s">
        <v>42</v>
      </c>
      <c r="I258" s="172" t="s">
        <v>44</v>
      </c>
      <c r="J258" s="402" t="s">
        <v>459</v>
      </c>
      <c r="K258" s="171" t="s">
        <v>155</v>
      </c>
      <c r="L258" s="171" t="s">
        <v>45</v>
      </c>
      <c r="M258" s="407"/>
      <c r="N258" s="338"/>
    </row>
    <row r="259" spans="1:14" s="2" customFormat="1" ht="15" customHeight="1" x14ac:dyDescent="0.25">
      <c r="A259" s="170">
        <v>45281</v>
      </c>
      <c r="B259" s="171" t="s">
        <v>114</v>
      </c>
      <c r="C259" s="171" t="s">
        <v>115</v>
      </c>
      <c r="D259" s="491" t="s">
        <v>14</v>
      </c>
      <c r="E259" s="166">
        <v>10000</v>
      </c>
      <c r="F259" s="337">
        <v>3746</v>
      </c>
      <c r="G259" s="304">
        <f t="shared" si="5"/>
        <v>2.6695141484249865</v>
      </c>
      <c r="H259" s="182" t="s">
        <v>42</v>
      </c>
      <c r="I259" s="172" t="s">
        <v>44</v>
      </c>
      <c r="J259" s="402" t="s">
        <v>459</v>
      </c>
      <c r="K259" s="171" t="s">
        <v>155</v>
      </c>
      <c r="L259" s="171" t="s">
        <v>45</v>
      </c>
      <c r="M259" s="407"/>
      <c r="N259" s="338"/>
    </row>
    <row r="260" spans="1:14" s="2" customFormat="1" ht="15" customHeight="1" x14ac:dyDescent="0.25">
      <c r="A260" s="170">
        <v>45281</v>
      </c>
      <c r="B260" s="171" t="s">
        <v>114</v>
      </c>
      <c r="C260" s="171" t="s">
        <v>115</v>
      </c>
      <c r="D260" s="491" t="s">
        <v>14</v>
      </c>
      <c r="E260" s="166">
        <v>5000</v>
      </c>
      <c r="F260" s="337">
        <v>3746</v>
      </c>
      <c r="G260" s="304">
        <f t="shared" si="5"/>
        <v>1.3347570742124932</v>
      </c>
      <c r="H260" s="182" t="s">
        <v>42</v>
      </c>
      <c r="I260" s="172" t="s">
        <v>44</v>
      </c>
      <c r="J260" s="402" t="s">
        <v>459</v>
      </c>
      <c r="K260" s="171" t="s">
        <v>155</v>
      </c>
      <c r="L260" s="171" t="s">
        <v>45</v>
      </c>
      <c r="M260" s="407"/>
      <c r="N260" s="338"/>
    </row>
    <row r="261" spans="1:14" s="2" customFormat="1" ht="15" customHeight="1" x14ac:dyDescent="0.25">
      <c r="A261" s="170">
        <v>45281</v>
      </c>
      <c r="B261" s="171" t="s">
        <v>114</v>
      </c>
      <c r="C261" s="171" t="s">
        <v>115</v>
      </c>
      <c r="D261" s="491" t="s">
        <v>14</v>
      </c>
      <c r="E261" s="166">
        <v>18000</v>
      </c>
      <c r="F261" s="337">
        <v>3746</v>
      </c>
      <c r="G261" s="304">
        <f t="shared" si="5"/>
        <v>4.8051254671649763</v>
      </c>
      <c r="H261" s="182" t="s">
        <v>42</v>
      </c>
      <c r="I261" s="172" t="s">
        <v>44</v>
      </c>
      <c r="J261" s="402" t="s">
        <v>459</v>
      </c>
      <c r="K261" s="171" t="s">
        <v>155</v>
      </c>
      <c r="L261" s="171" t="s">
        <v>45</v>
      </c>
      <c r="M261" s="407"/>
      <c r="N261" s="338"/>
    </row>
    <row r="262" spans="1:14" s="2" customFormat="1" ht="15" customHeight="1" x14ac:dyDescent="0.25">
      <c r="A262" s="170">
        <v>45281</v>
      </c>
      <c r="B262" s="171" t="s">
        <v>114</v>
      </c>
      <c r="C262" s="171" t="s">
        <v>115</v>
      </c>
      <c r="D262" s="491" t="s">
        <v>14</v>
      </c>
      <c r="E262" s="166">
        <v>10000</v>
      </c>
      <c r="F262" s="337">
        <v>3746</v>
      </c>
      <c r="G262" s="304">
        <f>E262/F262</f>
        <v>2.6695141484249865</v>
      </c>
      <c r="H262" s="182" t="s">
        <v>42</v>
      </c>
      <c r="I262" s="172" t="s">
        <v>44</v>
      </c>
      <c r="J262" s="402" t="s">
        <v>459</v>
      </c>
      <c r="K262" s="171" t="s">
        <v>155</v>
      </c>
      <c r="L262" s="171" t="s">
        <v>45</v>
      </c>
      <c r="M262" s="407"/>
      <c r="N262" s="338"/>
    </row>
    <row r="263" spans="1:14" s="2" customFormat="1" ht="15" customHeight="1" x14ac:dyDescent="0.25">
      <c r="A263" s="35">
        <v>45281</v>
      </c>
      <c r="B263" s="17" t="s">
        <v>114</v>
      </c>
      <c r="C263" s="17" t="s">
        <v>115</v>
      </c>
      <c r="D263" s="17" t="s">
        <v>113</v>
      </c>
      <c r="E263" s="605">
        <v>9000</v>
      </c>
      <c r="F263" s="337">
        <v>3746</v>
      </c>
      <c r="G263" s="304">
        <f t="shared" ref="G263:G264" si="6">E263/F263</f>
        <v>2.4025627335824882</v>
      </c>
      <c r="H263" s="182" t="s">
        <v>123</v>
      </c>
      <c r="I263" s="172" t="s">
        <v>44</v>
      </c>
      <c r="J263" s="402" t="s">
        <v>410</v>
      </c>
      <c r="K263" s="171" t="s">
        <v>155</v>
      </c>
      <c r="L263" s="171" t="s">
        <v>45</v>
      </c>
      <c r="M263" s="407"/>
      <c r="N263" s="338"/>
    </row>
    <row r="264" spans="1:14" s="2" customFormat="1" ht="15" customHeight="1" x14ac:dyDescent="0.25">
      <c r="A264" s="35">
        <v>45281</v>
      </c>
      <c r="B264" s="17" t="s">
        <v>114</v>
      </c>
      <c r="C264" s="17" t="s">
        <v>115</v>
      </c>
      <c r="D264" s="17" t="s">
        <v>113</v>
      </c>
      <c r="E264" s="605">
        <v>10000</v>
      </c>
      <c r="F264" s="337">
        <v>3746</v>
      </c>
      <c r="G264" s="304">
        <f t="shared" si="6"/>
        <v>2.6695141484249865</v>
      </c>
      <c r="H264" s="182" t="s">
        <v>123</v>
      </c>
      <c r="I264" s="172" t="s">
        <v>44</v>
      </c>
      <c r="J264" s="402" t="s">
        <v>410</v>
      </c>
      <c r="K264" s="171" t="s">
        <v>155</v>
      </c>
      <c r="L264" s="171" t="s">
        <v>45</v>
      </c>
      <c r="M264" s="407"/>
      <c r="N264" s="338"/>
    </row>
    <row r="265" spans="1:14" s="2" customFormat="1" ht="15" customHeight="1" x14ac:dyDescent="0.25">
      <c r="A265" s="35">
        <v>45281</v>
      </c>
      <c r="B265" s="17" t="s">
        <v>114</v>
      </c>
      <c r="C265" s="17" t="s">
        <v>115</v>
      </c>
      <c r="D265" s="17" t="s">
        <v>113</v>
      </c>
      <c r="E265" s="605">
        <v>10000</v>
      </c>
      <c r="F265" s="337">
        <v>3746</v>
      </c>
      <c r="G265" s="304">
        <f t="shared" ref="G265" si="7">E265/F265</f>
        <v>2.6695141484249865</v>
      </c>
      <c r="H265" s="182" t="s">
        <v>123</v>
      </c>
      <c r="I265" s="172" t="s">
        <v>44</v>
      </c>
      <c r="J265" s="402" t="s">
        <v>410</v>
      </c>
      <c r="K265" s="171" t="s">
        <v>155</v>
      </c>
      <c r="L265" s="171" t="s">
        <v>45</v>
      </c>
      <c r="M265" s="407"/>
      <c r="N265" s="338"/>
    </row>
    <row r="266" spans="1:14" s="2" customFormat="1" ht="15" customHeight="1" x14ac:dyDescent="0.25">
      <c r="A266" s="35">
        <v>45281</v>
      </c>
      <c r="B266" s="17" t="s">
        <v>114</v>
      </c>
      <c r="C266" s="17" t="s">
        <v>115</v>
      </c>
      <c r="D266" s="17" t="s">
        <v>113</v>
      </c>
      <c r="E266" s="605">
        <v>8000</v>
      </c>
      <c r="F266" s="337">
        <v>3746</v>
      </c>
      <c r="G266" s="304">
        <f t="shared" si="5"/>
        <v>2.1356113187399894</v>
      </c>
      <c r="H266" s="182" t="s">
        <v>123</v>
      </c>
      <c r="I266" s="172" t="s">
        <v>44</v>
      </c>
      <c r="J266" s="402" t="s">
        <v>410</v>
      </c>
      <c r="K266" s="171" t="s">
        <v>155</v>
      </c>
      <c r="L266" s="171" t="s">
        <v>45</v>
      </c>
      <c r="M266" s="407"/>
      <c r="N266" s="338"/>
    </row>
    <row r="267" spans="1:14" s="2" customFormat="1" ht="15" customHeight="1" x14ac:dyDescent="0.25">
      <c r="A267" s="35">
        <v>45281</v>
      </c>
      <c r="B267" s="17" t="s">
        <v>114</v>
      </c>
      <c r="C267" s="17" t="s">
        <v>115</v>
      </c>
      <c r="D267" s="17" t="s">
        <v>113</v>
      </c>
      <c r="E267" s="605">
        <v>8000</v>
      </c>
      <c r="F267" s="337">
        <v>3746</v>
      </c>
      <c r="G267" s="304">
        <f t="shared" si="5"/>
        <v>2.1356113187399894</v>
      </c>
      <c r="H267" s="182" t="s">
        <v>123</v>
      </c>
      <c r="I267" s="172" t="s">
        <v>44</v>
      </c>
      <c r="J267" s="402" t="s">
        <v>410</v>
      </c>
      <c r="K267" s="171" t="s">
        <v>155</v>
      </c>
      <c r="L267" s="171" t="s">
        <v>45</v>
      </c>
      <c r="M267" s="407"/>
      <c r="N267" s="338"/>
    </row>
    <row r="268" spans="1:14" s="2" customFormat="1" ht="15" customHeight="1" x14ac:dyDescent="0.25">
      <c r="A268" s="170">
        <v>45281</v>
      </c>
      <c r="B268" s="171" t="s">
        <v>114</v>
      </c>
      <c r="C268" s="171" t="s">
        <v>115</v>
      </c>
      <c r="D268" s="172" t="s">
        <v>128</v>
      </c>
      <c r="E268" s="158">
        <v>8000</v>
      </c>
      <c r="F268" s="337">
        <v>3746</v>
      </c>
      <c r="G268" s="304">
        <f t="shared" si="5"/>
        <v>2.1356113187399894</v>
      </c>
      <c r="H268" s="182" t="s">
        <v>135</v>
      </c>
      <c r="I268" s="172" t="s">
        <v>44</v>
      </c>
      <c r="J268" s="402" t="s">
        <v>418</v>
      </c>
      <c r="K268" s="171" t="s">
        <v>155</v>
      </c>
      <c r="L268" s="171" t="s">
        <v>45</v>
      </c>
      <c r="M268" s="407"/>
      <c r="N268" s="338"/>
    </row>
    <row r="269" spans="1:14" s="2" customFormat="1" ht="15" customHeight="1" x14ac:dyDescent="0.25">
      <c r="A269" s="170">
        <v>45281</v>
      </c>
      <c r="B269" s="171" t="s">
        <v>114</v>
      </c>
      <c r="C269" s="171" t="s">
        <v>115</v>
      </c>
      <c r="D269" s="172" t="s">
        <v>128</v>
      </c>
      <c r="E269" s="158">
        <v>10000</v>
      </c>
      <c r="F269" s="337">
        <v>3746</v>
      </c>
      <c r="G269" s="304">
        <f t="shared" si="5"/>
        <v>2.6695141484249865</v>
      </c>
      <c r="H269" s="182" t="s">
        <v>135</v>
      </c>
      <c r="I269" s="172" t="s">
        <v>44</v>
      </c>
      <c r="J269" s="402" t="s">
        <v>418</v>
      </c>
      <c r="K269" s="171" t="s">
        <v>155</v>
      </c>
      <c r="L269" s="171" t="s">
        <v>45</v>
      </c>
      <c r="M269" s="407"/>
      <c r="N269" s="338"/>
    </row>
    <row r="270" spans="1:14" s="2" customFormat="1" ht="15" customHeight="1" x14ac:dyDescent="0.25">
      <c r="A270" s="170">
        <v>45281</v>
      </c>
      <c r="B270" s="171" t="s">
        <v>114</v>
      </c>
      <c r="C270" s="171" t="s">
        <v>115</v>
      </c>
      <c r="D270" s="172" t="s">
        <v>128</v>
      </c>
      <c r="E270" s="152">
        <v>10000</v>
      </c>
      <c r="F270" s="337">
        <v>3746</v>
      </c>
      <c r="G270" s="304">
        <f t="shared" si="5"/>
        <v>2.6695141484249865</v>
      </c>
      <c r="H270" s="182" t="s">
        <v>135</v>
      </c>
      <c r="I270" s="172" t="s">
        <v>44</v>
      </c>
      <c r="J270" s="402" t="s">
        <v>418</v>
      </c>
      <c r="K270" s="171" t="s">
        <v>155</v>
      </c>
      <c r="L270" s="171" t="s">
        <v>45</v>
      </c>
      <c r="M270" s="407"/>
      <c r="N270" s="338"/>
    </row>
    <row r="271" spans="1:14" s="2" customFormat="1" ht="15" customHeight="1" x14ac:dyDescent="0.25">
      <c r="A271" s="170">
        <v>45281</v>
      </c>
      <c r="B271" s="171" t="s">
        <v>114</v>
      </c>
      <c r="C271" s="171" t="s">
        <v>115</v>
      </c>
      <c r="D271" s="172" t="s">
        <v>128</v>
      </c>
      <c r="E271" s="176">
        <v>10000</v>
      </c>
      <c r="F271" s="337">
        <v>3746</v>
      </c>
      <c r="G271" s="304">
        <f t="shared" si="5"/>
        <v>2.6695141484249865</v>
      </c>
      <c r="H271" s="182" t="s">
        <v>135</v>
      </c>
      <c r="I271" s="172" t="s">
        <v>44</v>
      </c>
      <c r="J271" s="402" t="s">
        <v>418</v>
      </c>
      <c r="K271" s="171" t="s">
        <v>155</v>
      </c>
      <c r="L271" s="171" t="s">
        <v>45</v>
      </c>
      <c r="M271" s="407"/>
      <c r="N271" s="338"/>
    </row>
    <row r="272" spans="1:14" s="2" customFormat="1" ht="15" customHeight="1" x14ac:dyDescent="0.25">
      <c r="A272" s="170">
        <v>45281</v>
      </c>
      <c r="B272" s="171" t="s">
        <v>114</v>
      </c>
      <c r="C272" s="171" t="s">
        <v>115</v>
      </c>
      <c r="D272" s="172" t="s">
        <v>128</v>
      </c>
      <c r="E272" s="161">
        <v>11000</v>
      </c>
      <c r="F272" s="337">
        <v>3746</v>
      </c>
      <c r="G272" s="304">
        <f>E272/F272</f>
        <v>2.9364655632674852</v>
      </c>
      <c r="H272" s="182" t="s">
        <v>135</v>
      </c>
      <c r="I272" s="172" t="s">
        <v>44</v>
      </c>
      <c r="J272" s="402" t="s">
        <v>418</v>
      </c>
      <c r="K272" s="171" t="s">
        <v>155</v>
      </c>
      <c r="L272" s="171" t="s">
        <v>45</v>
      </c>
      <c r="M272" s="407"/>
      <c r="N272" s="338"/>
    </row>
    <row r="273" spans="1:14" s="2" customFormat="1" ht="15" customHeight="1" x14ac:dyDescent="0.25">
      <c r="A273" s="170">
        <v>45281</v>
      </c>
      <c r="B273" s="171" t="s">
        <v>114</v>
      </c>
      <c r="C273" s="171" t="s">
        <v>115</v>
      </c>
      <c r="D273" s="172" t="s">
        <v>128</v>
      </c>
      <c r="E273" s="161">
        <v>12000</v>
      </c>
      <c r="F273" s="337">
        <v>3746</v>
      </c>
      <c r="G273" s="304">
        <f t="shared" si="5"/>
        <v>3.2034169781099839</v>
      </c>
      <c r="H273" s="182" t="s">
        <v>157</v>
      </c>
      <c r="I273" s="172" t="s">
        <v>44</v>
      </c>
      <c r="J273" s="402" t="s">
        <v>422</v>
      </c>
      <c r="K273" s="171" t="s">
        <v>155</v>
      </c>
      <c r="L273" s="171" t="s">
        <v>45</v>
      </c>
      <c r="M273" s="407"/>
      <c r="N273" s="338"/>
    </row>
    <row r="274" spans="1:14" s="2" customFormat="1" ht="15" customHeight="1" x14ac:dyDescent="0.25">
      <c r="A274" s="170">
        <v>45281</v>
      </c>
      <c r="B274" s="171" t="s">
        <v>114</v>
      </c>
      <c r="C274" s="171" t="s">
        <v>115</v>
      </c>
      <c r="D274" s="172" t="s">
        <v>128</v>
      </c>
      <c r="E274" s="161">
        <v>14000</v>
      </c>
      <c r="F274" s="337">
        <v>3746</v>
      </c>
      <c r="G274" s="304">
        <f t="shared" si="5"/>
        <v>3.7373198077949814</v>
      </c>
      <c r="H274" s="182" t="s">
        <v>157</v>
      </c>
      <c r="I274" s="172" t="s">
        <v>44</v>
      </c>
      <c r="J274" s="402" t="s">
        <v>422</v>
      </c>
      <c r="K274" s="171" t="s">
        <v>155</v>
      </c>
      <c r="L274" s="171" t="s">
        <v>45</v>
      </c>
      <c r="M274" s="407"/>
      <c r="N274" s="338"/>
    </row>
    <row r="275" spans="1:14" s="2" customFormat="1" ht="15" customHeight="1" x14ac:dyDescent="0.25">
      <c r="A275" s="170">
        <v>45281</v>
      </c>
      <c r="B275" s="171" t="s">
        <v>114</v>
      </c>
      <c r="C275" s="171" t="s">
        <v>115</v>
      </c>
      <c r="D275" s="172" t="s">
        <v>128</v>
      </c>
      <c r="E275" s="161">
        <v>9000</v>
      </c>
      <c r="F275" s="337">
        <v>3746</v>
      </c>
      <c r="G275" s="304">
        <f t="shared" si="5"/>
        <v>2.4025627335824882</v>
      </c>
      <c r="H275" s="182" t="s">
        <v>157</v>
      </c>
      <c r="I275" s="172" t="s">
        <v>44</v>
      </c>
      <c r="J275" s="402" t="s">
        <v>422</v>
      </c>
      <c r="K275" s="171" t="s">
        <v>155</v>
      </c>
      <c r="L275" s="171" t="s">
        <v>45</v>
      </c>
      <c r="M275" s="407"/>
      <c r="N275" s="338"/>
    </row>
    <row r="276" spans="1:14" s="2" customFormat="1" ht="15" customHeight="1" x14ac:dyDescent="0.25">
      <c r="A276" s="170">
        <v>45281</v>
      </c>
      <c r="B276" s="171" t="s">
        <v>114</v>
      </c>
      <c r="C276" s="171" t="s">
        <v>115</v>
      </c>
      <c r="D276" s="172" t="s">
        <v>128</v>
      </c>
      <c r="E276" s="161">
        <v>8000</v>
      </c>
      <c r="F276" s="337">
        <v>3746</v>
      </c>
      <c r="G276" s="304">
        <f t="shared" si="5"/>
        <v>2.1356113187399894</v>
      </c>
      <c r="H276" s="182" t="s">
        <v>157</v>
      </c>
      <c r="I276" s="172" t="s">
        <v>44</v>
      </c>
      <c r="J276" s="402" t="s">
        <v>422</v>
      </c>
      <c r="K276" s="171" t="s">
        <v>155</v>
      </c>
      <c r="L276" s="171" t="s">
        <v>45</v>
      </c>
      <c r="M276" s="407"/>
      <c r="N276" s="338"/>
    </row>
    <row r="277" spans="1:14" s="2" customFormat="1" ht="15" customHeight="1" x14ac:dyDescent="0.25">
      <c r="A277" s="170">
        <v>45281</v>
      </c>
      <c r="B277" s="171" t="s">
        <v>114</v>
      </c>
      <c r="C277" s="171" t="s">
        <v>115</v>
      </c>
      <c r="D277" s="172" t="s">
        <v>128</v>
      </c>
      <c r="E277" s="161">
        <v>8000</v>
      </c>
      <c r="F277" s="337">
        <v>3746</v>
      </c>
      <c r="G277" s="304">
        <f t="shared" si="5"/>
        <v>2.1356113187399894</v>
      </c>
      <c r="H277" s="182" t="s">
        <v>157</v>
      </c>
      <c r="I277" s="172" t="s">
        <v>44</v>
      </c>
      <c r="J277" s="402" t="s">
        <v>422</v>
      </c>
      <c r="K277" s="171" t="s">
        <v>155</v>
      </c>
      <c r="L277" s="171" t="s">
        <v>45</v>
      </c>
      <c r="M277" s="407"/>
      <c r="N277" s="338"/>
    </row>
    <row r="278" spans="1:14" s="2" customFormat="1" ht="15" customHeight="1" x14ac:dyDescent="0.25">
      <c r="A278" s="170">
        <v>45281</v>
      </c>
      <c r="B278" s="171" t="s">
        <v>114</v>
      </c>
      <c r="C278" s="171" t="s">
        <v>115</v>
      </c>
      <c r="D278" s="172" t="s">
        <v>128</v>
      </c>
      <c r="E278" s="161">
        <v>9000</v>
      </c>
      <c r="F278" s="337">
        <v>3746</v>
      </c>
      <c r="G278" s="304">
        <f t="shared" si="5"/>
        <v>2.4025627335824882</v>
      </c>
      <c r="H278" s="182" t="s">
        <v>157</v>
      </c>
      <c r="I278" s="172" t="s">
        <v>44</v>
      </c>
      <c r="J278" s="402" t="s">
        <v>422</v>
      </c>
      <c r="K278" s="171" t="s">
        <v>155</v>
      </c>
      <c r="L278" s="171" t="s">
        <v>45</v>
      </c>
      <c r="M278" s="407"/>
      <c r="N278" s="338"/>
    </row>
    <row r="279" spans="1:14" s="2" customFormat="1" ht="15" customHeight="1" x14ac:dyDescent="0.25">
      <c r="A279" s="170">
        <v>45281</v>
      </c>
      <c r="B279" s="171" t="s">
        <v>114</v>
      </c>
      <c r="C279" s="171" t="s">
        <v>115</v>
      </c>
      <c r="D279" s="172" t="s">
        <v>128</v>
      </c>
      <c r="E279" s="161">
        <v>13000</v>
      </c>
      <c r="F279" s="337">
        <v>3746</v>
      </c>
      <c r="G279" s="304">
        <f t="shared" si="5"/>
        <v>3.4703683929524827</v>
      </c>
      <c r="H279" s="182" t="s">
        <v>157</v>
      </c>
      <c r="I279" s="172" t="s">
        <v>44</v>
      </c>
      <c r="J279" s="402" t="s">
        <v>422</v>
      </c>
      <c r="K279" s="171" t="s">
        <v>155</v>
      </c>
      <c r="L279" s="171" t="s">
        <v>45</v>
      </c>
      <c r="M279" s="407"/>
      <c r="N279" s="338"/>
    </row>
    <row r="280" spans="1:14" s="2" customFormat="1" ht="15" customHeight="1" x14ac:dyDescent="0.25">
      <c r="A280" s="170">
        <v>45283</v>
      </c>
      <c r="B280" s="171" t="s">
        <v>430</v>
      </c>
      <c r="C280" s="171" t="s">
        <v>118</v>
      </c>
      <c r="D280" s="491" t="s">
        <v>80</v>
      </c>
      <c r="E280" s="161">
        <v>50000</v>
      </c>
      <c r="F280" s="337">
        <v>3746</v>
      </c>
      <c r="G280" s="304">
        <f t="shared" si="5"/>
        <v>13.347570742124933</v>
      </c>
      <c r="H280" s="182" t="s">
        <v>42</v>
      </c>
      <c r="I280" s="172" t="s">
        <v>44</v>
      </c>
      <c r="J280" s="402" t="s">
        <v>432</v>
      </c>
      <c r="K280" s="171" t="s">
        <v>155</v>
      </c>
      <c r="L280" s="171" t="s">
        <v>45</v>
      </c>
      <c r="M280" s="407"/>
      <c r="N280" s="338"/>
    </row>
    <row r="281" spans="1:14" s="2" customFormat="1" ht="15" customHeight="1" x14ac:dyDescent="0.25">
      <c r="A281" s="170">
        <v>45283</v>
      </c>
      <c r="B281" s="171" t="s">
        <v>114</v>
      </c>
      <c r="C281" s="171" t="s">
        <v>115</v>
      </c>
      <c r="D281" s="172" t="s">
        <v>128</v>
      </c>
      <c r="E281" s="161">
        <v>12000</v>
      </c>
      <c r="F281" s="337">
        <v>3746</v>
      </c>
      <c r="G281" s="304">
        <f t="shared" si="5"/>
        <v>3.2034169781099839</v>
      </c>
      <c r="H281" s="615" t="s">
        <v>157</v>
      </c>
      <c r="I281" s="172" t="s">
        <v>44</v>
      </c>
      <c r="J281" s="402" t="s">
        <v>441</v>
      </c>
      <c r="K281" s="171" t="s">
        <v>155</v>
      </c>
      <c r="L281" s="171" t="s">
        <v>45</v>
      </c>
      <c r="M281" s="407"/>
      <c r="N281" s="338"/>
    </row>
    <row r="282" spans="1:14" s="2" customFormat="1" ht="15" customHeight="1" x14ac:dyDescent="0.25">
      <c r="A282" s="170">
        <v>45283</v>
      </c>
      <c r="B282" s="171" t="s">
        <v>114</v>
      </c>
      <c r="C282" s="171" t="s">
        <v>115</v>
      </c>
      <c r="D282" s="172" t="s">
        <v>128</v>
      </c>
      <c r="E282" s="161">
        <v>10000</v>
      </c>
      <c r="F282" s="337">
        <v>3746</v>
      </c>
      <c r="G282" s="304">
        <f t="shared" si="5"/>
        <v>2.6695141484249865</v>
      </c>
      <c r="H282" s="615" t="s">
        <v>157</v>
      </c>
      <c r="I282" s="172" t="s">
        <v>44</v>
      </c>
      <c r="J282" s="402" t="s">
        <v>441</v>
      </c>
      <c r="K282" s="171" t="s">
        <v>155</v>
      </c>
      <c r="L282" s="171" t="s">
        <v>45</v>
      </c>
      <c r="M282" s="407"/>
      <c r="N282" s="338"/>
    </row>
    <row r="283" spans="1:14" s="2" customFormat="1" ht="15" customHeight="1" x14ac:dyDescent="0.25">
      <c r="A283" s="170">
        <v>45283</v>
      </c>
      <c r="B283" s="171" t="s">
        <v>114</v>
      </c>
      <c r="C283" s="171" t="s">
        <v>115</v>
      </c>
      <c r="D283" s="172" t="s">
        <v>128</v>
      </c>
      <c r="E283" s="161">
        <v>10000</v>
      </c>
      <c r="F283" s="337">
        <v>3746</v>
      </c>
      <c r="G283" s="304">
        <f t="shared" si="5"/>
        <v>2.6695141484249865</v>
      </c>
      <c r="H283" s="615" t="s">
        <v>157</v>
      </c>
      <c r="I283" s="172" t="s">
        <v>44</v>
      </c>
      <c r="J283" s="402" t="s">
        <v>441</v>
      </c>
      <c r="K283" s="171" t="s">
        <v>155</v>
      </c>
      <c r="L283" s="171" t="s">
        <v>45</v>
      </c>
      <c r="M283" s="407"/>
      <c r="N283" s="338"/>
    </row>
    <row r="284" spans="1:14" s="2" customFormat="1" ht="15" customHeight="1" x14ac:dyDescent="0.25">
      <c r="A284" s="170">
        <v>45283</v>
      </c>
      <c r="B284" s="171" t="s">
        <v>114</v>
      </c>
      <c r="C284" s="171" t="s">
        <v>115</v>
      </c>
      <c r="D284" s="172" t="s">
        <v>128</v>
      </c>
      <c r="E284" s="161">
        <v>18000</v>
      </c>
      <c r="F284" s="337">
        <v>3746</v>
      </c>
      <c r="G284" s="304">
        <f t="shared" si="5"/>
        <v>4.8051254671649763</v>
      </c>
      <c r="H284" s="615" t="s">
        <v>157</v>
      </c>
      <c r="I284" s="172" t="s">
        <v>44</v>
      </c>
      <c r="J284" s="402" t="s">
        <v>441</v>
      </c>
      <c r="K284" s="171" t="s">
        <v>155</v>
      </c>
      <c r="L284" s="171" t="s">
        <v>45</v>
      </c>
      <c r="M284" s="407"/>
      <c r="N284" s="338"/>
    </row>
    <row r="285" spans="1:14" s="2" customFormat="1" ht="15" customHeight="1" x14ac:dyDescent="0.25">
      <c r="A285" s="170">
        <v>45283</v>
      </c>
      <c r="B285" s="171" t="s">
        <v>134</v>
      </c>
      <c r="C285" s="171" t="s">
        <v>134</v>
      </c>
      <c r="D285" s="172" t="s">
        <v>128</v>
      </c>
      <c r="E285" s="161">
        <v>5000</v>
      </c>
      <c r="F285" s="337">
        <v>3746</v>
      </c>
      <c r="G285" s="304">
        <f t="shared" si="5"/>
        <v>1.3347570742124932</v>
      </c>
      <c r="H285" s="615" t="s">
        <v>157</v>
      </c>
      <c r="I285" s="172" t="s">
        <v>44</v>
      </c>
      <c r="J285" s="402" t="s">
        <v>441</v>
      </c>
      <c r="K285" s="171" t="s">
        <v>155</v>
      </c>
      <c r="L285" s="171" t="s">
        <v>45</v>
      </c>
      <c r="M285" s="407"/>
      <c r="N285" s="338"/>
    </row>
    <row r="286" spans="1:14" s="2" customFormat="1" ht="15" customHeight="1" x14ac:dyDescent="0.25">
      <c r="A286" s="170">
        <v>45283</v>
      </c>
      <c r="B286" s="171" t="s">
        <v>134</v>
      </c>
      <c r="C286" s="171" t="s">
        <v>134</v>
      </c>
      <c r="D286" s="172" t="s">
        <v>128</v>
      </c>
      <c r="E286" s="161">
        <v>2000</v>
      </c>
      <c r="F286" s="337">
        <v>3746</v>
      </c>
      <c r="G286" s="304">
        <f t="shared" si="5"/>
        <v>0.53390282968499736</v>
      </c>
      <c r="H286" s="615" t="s">
        <v>157</v>
      </c>
      <c r="I286" s="172" t="s">
        <v>44</v>
      </c>
      <c r="J286" s="402" t="s">
        <v>441</v>
      </c>
      <c r="K286" s="171" t="s">
        <v>155</v>
      </c>
      <c r="L286" s="171" t="s">
        <v>45</v>
      </c>
      <c r="M286" s="407"/>
      <c r="N286" s="338"/>
    </row>
    <row r="287" spans="1:14" s="2" customFormat="1" ht="15" customHeight="1" x14ac:dyDescent="0.25">
      <c r="A287" s="170">
        <v>45283</v>
      </c>
      <c r="B287" s="171" t="s">
        <v>134</v>
      </c>
      <c r="C287" s="171" t="s">
        <v>134</v>
      </c>
      <c r="D287" s="172" t="s">
        <v>128</v>
      </c>
      <c r="E287" s="161">
        <v>3000</v>
      </c>
      <c r="F287" s="337">
        <v>3746</v>
      </c>
      <c r="G287" s="304">
        <f t="shared" si="5"/>
        <v>0.80085424452749598</v>
      </c>
      <c r="H287" s="615" t="s">
        <v>157</v>
      </c>
      <c r="I287" s="172" t="s">
        <v>44</v>
      </c>
      <c r="J287" s="402" t="s">
        <v>441</v>
      </c>
      <c r="K287" s="171" t="s">
        <v>155</v>
      </c>
      <c r="L287" s="171" t="s">
        <v>45</v>
      </c>
      <c r="M287" s="407"/>
      <c r="N287" s="338"/>
    </row>
    <row r="288" spans="1:14" s="2" customFormat="1" ht="15" customHeight="1" x14ac:dyDescent="0.25">
      <c r="A288" s="170">
        <v>45283</v>
      </c>
      <c r="B288" s="171" t="s">
        <v>453</v>
      </c>
      <c r="C288" s="171" t="s">
        <v>118</v>
      </c>
      <c r="D288" s="172" t="s">
        <v>80</v>
      </c>
      <c r="E288" s="161">
        <v>200000</v>
      </c>
      <c r="F288" s="337">
        <v>3746</v>
      </c>
      <c r="G288" s="304">
        <f t="shared" si="5"/>
        <v>53.390282968499733</v>
      </c>
      <c r="H288" s="615" t="s">
        <v>42</v>
      </c>
      <c r="I288" s="172" t="s">
        <v>44</v>
      </c>
      <c r="J288" s="402" t="s">
        <v>460</v>
      </c>
      <c r="K288" s="171" t="s">
        <v>155</v>
      </c>
      <c r="L288" s="171" t="s">
        <v>45</v>
      </c>
      <c r="M288" s="407"/>
      <c r="N288" s="338"/>
    </row>
    <row r="289" spans="1:16" s="2" customFormat="1" ht="15" customHeight="1" x14ac:dyDescent="0.25">
      <c r="A289" s="170">
        <v>45287</v>
      </c>
      <c r="B289" s="157" t="s">
        <v>141</v>
      </c>
      <c r="C289" s="157" t="s">
        <v>116</v>
      </c>
      <c r="D289" s="157" t="s">
        <v>14</v>
      </c>
      <c r="E289" s="161">
        <v>40000</v>
      </c>
      <c r="F289" s="337">
        <v>3746</v>
      </c>
      <c r="G289" s="304">
        <f t="shared" si="5"/>
        <v>10.678056593699946</v>
      </c>
      <c r="H289" s="615" t="s">
        <v>42</v>
      </c>
      <c r="I289" s="172" t="s">
        <v>44</v>
      </c>
      <c r="J289" s="402" t="s">
        <v>329</v>
      </c>
      <c r="K289" s="171" t="s">
        <v>155</v>
      </c>
      <c r="L289" s="171" t="s">
        <v>45</v>
      </c>
      <c r="M289" s="407"/>
      <c r="N289" s="338"/>
    </row>
    <row r="290" spans="1:16" s="2" customFormat="1" ht="15" customHeight="1" x14ac:dyDescent="0.25">
      <c r="A290" s="170">
        <v>45287</v>
      </c>
      <c r="B290" s="157" t="s">
        <v>147</v>
      </c>
      <c r="C290" s="157" t="s">
        <v>116</v>
      </c>
      <c r="D290" s="157" t="s">
        <v>113</v>
      </c>
      <c r="E290" s="161">
        <v>20000</v>
      </c>
      <c r="F290" s="337">
        <v>3746</v>
      </c>
      <c r="G290" s="304">
        <f t="shared" si="5"/>
        <v>5.3390282968499729</v>
      </c>
      <c r="H290" s="615" t="s">
        <v>145</v>
      </c>
      <c r="I290" s="172" t="s">
        <v>44</v>
      </c>
      <c r="J290" s="402" t="s">
        <v>329</v>
      </c>
      <c r="K290" s="171" t="s">
        <v>155</v>
      </c>
      <c r="L290" s="171" t="s">
        <v>45</v>
      </c>
      <c r="M290" s="407"/>
      <c r="N290" s="338"/>
    </row>
    <row r="291" spans="1:16" s="2" customFormat="1" ht="15" customHeight="1" x14ac:dyDescent="0.25">
      <c r="A291" s="170">
        <v>45287</v>
      </c>
      <c r="B291" s="157" t="s">
        <v>440</v>
      </c>
      <c r="C291" s="157" t="s">
        <v>116</v>
      </c>
      <c r="D291" s="157" t="s">
        <v>113</v>
      </c>
      <c r="E291" s="161">
        <v>20000</v>
      </c>
      <c r="F291" s="337">
        <v>3746</v>
      </c>
      <c r="G291" s="304">
        <f t="shared" ref="G291:G293" si="8">E291/F291</f>
        <v>5.3390282968499729</v>
      </c>
      <c r="H291" s="615" t="s">
        <v>123</v>
      </c>
      <c r="I291" s="172" t="s">
        <v>44</v>
      </c>
      <c r="J291" s="402" t="s">
        <v>329</v>
      </c>
      <c r="K291" s="171" t="s">
        <v>155</v>
      </c>
      <c r="L291" s="171" t="s">
        <v>45</v>
      </c>
      <c r="M291" s="407"/>
      <c r="N291" s="338"/>
    </row>
    <row r="292" spans="1:16" s="2" customFormat="1" ht="16.5" customHeight="1" x14ac:dyDescent="0.25">
      <c r="A292" s="170">
        <v>45287</v>
      </c>
      <c r="B292" s="157" t="s">
        <v>186</v>
      </c>
      <c r="C292" s="157" t="s">
        <v>116</v>
      </c>
      <c r="D292" s="157" t="s">
        <v>128</v>
      </c>
      <c r="E292" s="161">
        <v>25000</v>
      </c>
      <c r="F292" s="337">
        <v>3746</v>
      </c>
      <c r="G292" s="304">
        <f t="shared" si="8"/>
        <v>6.6737853710624666</v>
      </c>
      <c r="H292" s="615" t="s">
        <v>157</v>
      </c>
      <c r="I292" s="172" t="s">
        <v>44</v>
      </c>
      <c r="J292" s="402" t="s">
        <v>329</v>
      </c>
      <c r="K292" s="171" t="s">
        <v>155</v>
      </c>
      <c r="L292" s="171" t="s">
        <v>45</v>
      </c>
      <c r="M292" s="407"/>
      <c r="N292" s="338"/>
    </row>
    <row r="293" spans="1:16" s="2" customFormat="1" ht="15" customHeight="1" thickBot="1" x14ac:dyDescent="0.3">
      <c r="A293" s="170">
        <v>45287</v>
      </c>
      <c r="B293" s="157" t="s">
        <v>143</v>
      </c>
      <c r="C293" s="157" t="s">
        <v>116</v>
      </c>
      <c r="D293" s="157" t="s">
        <v>128</v>
      </c>
      <c r="E293" s="161">
        <v>25000</v>
      </c>
      <c r="F293" s="337">
        <v>3746</v>
      </c>
      <c r="G293" s="603">
        <f t="shared" si="8"/>
        <v>6.6737853710624666</v>
      </c>
      <c r="H293" s="615" t="s">
        <v>135</v>
      </c>
      <c r="I293" s="172" t="s">
        <v>44</v>
      </c>
      <c r="J293" s="402" t="s">
        <v>329</v>
      </c>
      <c r="K293" s="171" t="s">
        <v>155</v>
      </c>
      <c r="L293" s="171" t="s">
        <v>45</v>
      </c>
      <c r="M293" s="407"/>
      <c r="N293" s="338"/>
    </row>
    <row r="294" spans="1:16" ht="23.25" customHeight="1" thickBot="1" x14ac:dyDescent="0.3">
      <c r="A294" s="599"/>
      <c r="B294" s="600"/>
      <c r="C294" s="600"/>
      <c r="D294" s="608"/>
      <c r="E294" s="631">
        <f>SUM(E3:E293)</f>
        <v>19672356</v>
      </c>
      <c r="F294" s="631"/>
      <c r="G294" s="631">
        <f t="shared" ref="G294" si="9">SUM(G3:G293)</f>
        <v>5246.3581904318926</v>
      </c>
      <c r="H294" s="609"/>
      <c r="I294" s="654"/>
      <c r="J294" s="600"/>
      <c r="K294" s="171"/>
      <c r="L294" s="171"/>
      <c r="M294" s="600"/>
      <c r="N294" s="601"/>
      <c r="O294" s="656"/>
      <c r="P294" s="656"/>
    </row>
    <row r="295" spans="1:16" x14ac:dyDescent="0.25">
      <c r="A295" s="599"/>
      <c r="B295" s="600"/>
      <c r="C295" s="600"/>
      <c r="D295" s="655"/>
      <c r="E295" s="666"/>
      <c r="F295" s="667"/>
      <c r="G295" s="668"/>
      <c r="H295" s="655"/>
      <c r="I295" s="654"/>
      <c r="J295" s="600"/>
      <c r="K295" s="171"/>
      <c r="L295" s="171"/>
      <c r="M295" s="600"/>
      <c r="N295" s="601"/>
      <c r="O295" s="656"/>
      <c r="P295" s="656"/>
    </row>
    <row r="296" spans="1:16" x14ac:dyDescent="0.25">
      <c r="A296" s="599"/>
      <c r="B296" s="600"/>
      <c r="C296" s="600"/>
      <c r="D296" s="655"/>
      <c r="E296" s="657"/>
      <c r="F296" s="653"/>
      <c r="G296" s="603"/>
      <c r="H296" s="655"/>
      <c r="I296" s="654"/>
      <c r="J296" s="600"/>
      <c r="K296" s="171"/>
      <c r="L296" s="171"/>
      <c r="M296" s="600"/>
      <c r="N296" s="601"/>
      <c r="O296" s="656"/>
      <c r="P296" s="656"/>
    </row>
    <row r="297" spans="1:16" x14ac:dyDescent="0.25">
      <c r="A297" s="599"/>
      <c r="B297" s="600"/>
      <c r="C297" s="600"/>
      <c r="D297" s="655"/>
      <c r="E297" s="657"/>
      <c r="F297" s="653"/>
      <c r="G297" s="603"/>
      <c r="H297" s="655"/>
      <c r="I297" s="654"/>
      <c r="J297" s="600"/>
      <c r="K297" s="171"/>
      <c r="L297" s="171"/>
      <c r="M297" s="600"/>
      <c r="N297" s="601"/>
      <c r="O297" s="656"/>
      <c r="P297" s="656"/>
    </row>
    <row r="298" spans="1:16" x14ac:dyDescent="0.25">
      <c r="A298" s="599"/>
      <c r="B298" s="600"/>
      <c r="C298" s="600"/>
      <c r="D298" s="655"/>
      <c r="E298" s="657"/>
      <c r="F298" s="653"/>
      <c r="G298" s="603"/>
      <c r="H298" s="655"/>
      <c r="I298" s="654"/>
      <c r="J298" s="600"/>
      <c r="K298" s="171"/>
      <c r="L298" s="171"/>
      <c r="M298" s="600"/>
      <c r="N298" s="601"/>
      <c r="O298" s="656"/>
      <c r="P298" s="656"/>
    </row>
    <row r="299" spans="1:16" x14ac:dyDescent="0.25">
      <c r="A299" s="599"/>
      <c r="B299" s="600"/>
      <c r="C299" s="600"/>
      <c r="D299" s="655"/>
      <c r="E299" s="657"/>
      <c r="F299" s="653"/>
      <c r="G299" s="603"/>
      <c r="H299" s="655"/>
      <c r="I299" s="654"/>
      <c r="J299" s="600"/>
      <c r="K299" s="171"/>
      <c r="L299" s="171"/>
      <c r="M299" s="600"/>
      <c r="N299" s="601"/>
      <c r="O299" s="656"/>
      <c r="P299" s="656"/>
    </row>
    <row r="300" spans="1:16" x14ac:dyDescent="0.25">
      <c r="A300" s="599"/>
      <c r="B300" s="600"/>
      <c r="C300" s="600"/>
      <c r="D300" s="655"/>
      <c r="E300" s="657"/>
      <c r="F300" s="653"/>
      <c r="G300" s="603"/>
      <c r="H300" s="655"/>
      <c r="I300" s="654"/>
      <c r="J300" s="600"/>
      <c r="K300" s="171"/>
      <c r="L300" s="171"/>
      <c r="M300" s="600"/>
      <c r="N300" s="601"/>
      <c r="O300" s="656"/>
      <c r="P300" s="656"/>
    </row>
    <row r="301" spans="1:16" x14ac:dyDescent="0.25">
      <c r="A301" s="599"/>
      <c r="B301" s="600"/>
      <c r="C301" s="600"/>
      <c r="D301" s="655"/>
      <c r="E301" s="657"/>
      <c r="F301" s="653"/>
      <c r="G301" s="603"/>
      <c r="H301" s="655"/>
      <c r="I301" s="654"/>
      <c r="J301" s="600"/>
      <c r="K301" s="171"/>
      <c r="L301" s="171"/>
      <c r="M301" s="600"/>
      <c r="N301" s="601"/>
      <c r="O301" s="656"/>
      <c r="P301" s="656"/>
    </row>
    <row r="302" spans="1:16" x14ac:dyDescent="0.25">
      <c r="A302" s="599"/>
      <c r="B302" s="600"/>
      <c r="C302" s="600"/>
      <c r="D302" s="655"/>
      <c r="E302" s="657"/>
      <c r="F302" s="653"/>
      <c r="G302" s="603"/>
      <c r="H302" s="655"/>
      <c r="I302" s="654"/>
      <c r="J302" s="600"/>
      <c r="K302" s="171"/>
      <c r="L302" s="171"/>
      <c r="M302" s="600"/>
      <c r="N302" s="601"/>
      <c r="O302" s="656"/>
      <c r="P302" s="656"/>
    </row>
    <row r="303" spans="1:16" x14ac:dyDescent="0.25">
      <c r="A303" s="599"/>
      <c r="B303" s="600"/>
      <c r="C303" s="600"/>
      <c r="D303" s="655"/>
      <c r="E303" s="657"/>
      <c r="F303" s="653"/>
      <c r="G303" s="603"/>
      <c r="H303" s="655"/>
      <c r="I303" s="654"/>
      <c r="J303" s="600"/>
      <c r="K303" s="171"/>
      <c r="L303" s="171"/>
      <c r="M303" s="600"/>
      <c r="N303" s="601"/>
      <c r="O303" s="656"/>
      <c r="P303" s="656"/>
    </row>
    <row r="304" spans="1:16" x14ac:dyDescent="0.25">
      <c r="A304" s="599"/>
      <c r="B304" s="600"/>
      <c r="C304" s="600"/>
      <c r="D304" s="655"/>
      <c r="E304" s="657"/>
      <c r="F304" s="653"/>
      <c r="G304" s="603"/>
      <c r="H304" s="655"/>
      <c r="I304" s="654"/>
      <c r="J304" s="600"/>
      <c r="K304" s="171"/>
      <c r="L304" s="171"/>
      <c r="M304" s="600"/>
      <c r="N304" s="601"/>
      <c r="O304" s="656"/>
      <c r="P304" s="656"/>
    </row>
    <row r="305" spans="1:16" x14ac:dyDescent="0.25">
      <c r="A305" s="599"/>
      <c r="B305" s="600"/>
      <c r="C305" s="600"/>
      <c r="D305" s="655"/>
      <c r="E305" s="657"/>
      <c r="F305" s="653"/>
      <c r="G305" s="603"/>
      <c r="H305" s="655"/>
      <c r="I305" s="654"/>
      <c r="J305" s="600"/>
      <c r="K305" s="171"/>
      <c r="L305" s="171"/>
      <c r="M305" s="600"/>
      <c r="N305" s="601"/>
      <c r="O305" s="656"/>
      <c r="P305" s="656"/>
    </row>
    <row r="306" spans="1:16" x14ac:dyDescent="0.25">
      <c r="A306" s="599"/>
      <c r="B306" s="600"/>
      <c r="C306" s="600"/>
      <c r="D306" s="655"/>
      <c r="E306" s="657"/>
      <c r="F306" s="653"/>
      <c r="G306" s="603"/>
      <c r="H306" s="655"/>
      <c r="I306" s="654"/>
      <c r="J306" s="600"/>
      <c r="K306" s="171"/>
      <c r="L306" s="171"/>
      <c r="M306" s="600"/>
      <c r="N306" s="601"/>
      <c r="O306" s="656"/>
      <c r="P306" s="656"/>
    </row>
    <row r="307" spans="1:16" x14ac:dyDescent="0.25">
      <c r="A307" s="599"/>
      <c r="B307" s="600"/>
      <c r="C307" s="600"/>
      <c r="D307" s="655"/>
      <c r="E307" s="657"/>
      <c r="F307" s="653"/>
      <c r="G307" s="603"/>
      <c r="H307" s="655"/>
      <c r="I307" s="654"/>
      <c r="J307" s="600"/>
      <c r="K307" s="171"/>
      <c r="L307" s="171"/>
      <c r="M307" s="600"/>
      <c r="N307" s="601"/>
      <c r="O307" s="656"/>
      <c r="P307" s="656"/>
    </row>
    <row r="308" spans="1:16" x14ac:dyDescent="0.25">
      <c r="A308" s="599"/>
      <c r="B308" s="600"/>
      <c r="C308" s="600"/>
      <c r="D308" s="655"/>
      <c r="E308" s="657"/>
      <c r="F308" s="653"/>
      <c r="G308" s="603"/>
      <c r="H308" s="655"/>
      <c r="I308" s="654"/>
      <c r="J308" s="600"/>
      <c r="K308" s="171"/>
      <c r="L308" s="171"/>
      <c r="M308" s="600"/>
      <c r="N308" s="601"/>
      <c r="O308" s="656"/>
      <c r="P308" s="656"/>
    </row>
    <row r="309" spans="1:16" x14ac:dyDescent="0.25">
      <c r="A309" s="599"/>
      <c r="B309" s="600"/>
      <c r="C309" s="600"/>
      <c r="D309" s="655"/>
      <c r="E309" s="657"/>
      <c r="F309" s="653"/>
      <c r="G309" s="603"/>
      <c r="H309" s="655"/>
      <c r="I309" s="654"/>
      <c r="J309" s="600"/>
      <c r="K309" s="171"/>
      <c r="L309" s="171"/>
      <c r="M309" s="600"/>
      <c r="N309" s="601"/>
      <c r="O309" s="656"/>
      <c r="P309" s="656"/>
    </row>
    <row r="310" spans="1:16" x14ac:dyDescent="0.25">
      <c r="A310" s="599"/>
      <c r="B310" s="600"/>
      <c r="C310" s="600"/>
      <c r="D310" s="655"/>
      <c r="E310" s="657"/>
      <c r="F310" s="653"/>
      <c r="G310" s="603"/>
      <c r="H310" s="655"/>
      <c r="I310" s="654"/>
      <c r="J310" s="600"/>
      <c r="K310" s="171"/>
      <c r="L310" s="171"/>
      <c r="M310" s="600"/>
      <c r="N310" s="601"/>
      <c r="O310" s="656"/>
      <c r="P310" s="656"/>
    </row>
    <row r="311" spans="1:16" x14ac:dyDescent="0.25">
      <c r="A311" s="599"/>
      <c r="B311" s="600"/>
      <c r="C311" s="600"/>
      <c r="D311" s="655"/>
      <c r="E311" s="657"/>
      <c r="F311" s="653"/>
      <c r="G311" s="603"/>
      <c r="H311" s="655"/>
      <c r="I311" s="654"/>
      <c r="J311" s="600"/>
      <c r="K311" s="171"/>
      <c r="L311" s="171"/>
      <c r="M311" s="600"/>
      <c r="N311" s="601"/>
      <c r="O311" s="656"/>
      <c r="P311" s="656"/>
    </row>
    <row r="312" spans="1:16" x14ac:dyDescent="0.25">
      <c r="A312" s="599"/>
      <c r="B312" s="600"/>
      <c r="C312" s="600"/>
      <c r="D312" s="655"/>
      <c r="E312" s="657"/>
      <c r="F312" s="653"/>
      <c r="G312" s="603"/>
      <c r="H312" s="655"/>
      <c r="I312" s="654"/>
      <c r="J312" s="600"/>
      <c r="K312" s="171"/>
      <c r="L312" s="171"/>
      <c r="M312" s="600"/>
      <c r="N312" s="601"/>
      <c r="O312" s="656"/>
      <c r="P312" s="656"/>
    </row>
    <row r="313" spans="1:16" x14ac:dyDescent="0.25">
      <c r="A313" s="599"/>
      <c r="B313" s="600"/>
      <c r="C313" s="600"/>
      <c r="D313" s="655"/>
      <c r="E313" s="657"/>
      <c r="F313" s="653"/>
      <c r="G313" s="603"/>
      <c r="H313" s="655"/>
      <c r="I313" s="654"/>
      <c r="J313" s="600"/>
      <c r="K313" s="171"/>
      <c r="L313" s="171"/>
      <c r="M313" s="600"/>
      <c r="N313" s="601"/>
      <c r="O313" s="656"/>
      <c r="P313" s="656"/>
    </row>
    <row r="314" spans="1:16" x14ac:dyDescent="0.25">
      <c r="A314" s="599"/>
      <c r="B314" s="600"/>
      <c r="C314" s="600"/>
      <c r="D314" s="655"/>
      <c r="E314" s="657"/>
      <c r="F314" s="653"/>
      <c r="G314" s="603"/>
      <c r="H314" s="655"/>
      <c r="I314" s="654"/>
      <c r="J314" s="600"/>
      <c r="K314" s="171"/>
      <c r="L314" s="171"/>
      <c r="M314" s="600"/>
      <c r="N314" s="601"/>
      <c r="O314" s="656"/>
      <c r="P314" s="656"/>
    </row>
    <row r="315" spans="1:16" x14ac:dyDescent="0.25">
      <c r="A315" s="599"/>
      <c r="B315" s="600"/>
      <c r="C315" s="600"/>
      <c r="D315" s="655"/>
      <c r="E315" s="657"/>
      <c r="F315" s="653"/>
      <c r="G315" s="603"/>
      <c r="H315" s="655"/>
      <c r="I315" s="654"/>
      <c r="J315" s="600"/>
      <c r="K315" s="171"/>
      <c r="L315" s="171"/>
      <c r="M315" s="600"/>
      <c r="N315" s="601"/>
      <c r="O315" s="656"/>
      <c r="P315" s="656"/>
    </row>
    <row r="316" spans="1:16" x14ac:dyDescent="0.25">
      <c r="A316" s="599"/>
      <c r="B316" s="600"/>
      <c r="C316" s="600"/>
      <c r="D316" s="655"/>
      <c r="E316" s="657"/>
      <c r="F316" s="653"/>
      <c r="G316" s="603"/>
      <c r="H316" s="655"/>
      <c r="I316" s="654"/>
      <c r="J316" s="600"/>
      <c r="K316" s="171"/>
      <c r="L316" s="171"/>
      <c r="M316" s="600"/>
      <c r="N316" s="601"/>
      <c r="O316" s="656"/>
      <c r="P316" s="656"/>
    </row>
    <row r="317" spans="1:16" x14ac:dyDescent="0.25">
      <c r="A317" s="599"/>
      <c r="B317" s="600"/>
      <c r="C317" s="600"/>
      <c r="D317" s="655"/>
      <c r="E317" s="657"/>
      <c r="F317" s="653"/>
      <c r="G317" s="603"/>
      <c r="H317" s="655"/>
      <c r="I317" s="654"/>
      <c r="J317" s="600"/>
      <c r="K317" s="171"/>
      <c r="L317" s="171"/>
      <c r="M317" s="600"/>
      <c r="N317" s="601"/>
      <c r="O317" s="656"/>
      <c r="P317" s="656"/>
    </row>
    <row r="318" spans="1:16" x14ac:dyDescent="0.25">
      <c r="A318" s="599"/>
      <c r="B318" s="600"/>
      <c r="C318" s="600"/>
      <c r="D318" s="655"/>
      <c r="E318" s="657"/>
      <c r="F318" s="653"/>
      <c r="G318" s="603"/>
      <c r="H318" s="655"/>
      <c r="I318" s="654"/>
      <c r="J318" s="600"/>
      <c r="K318" s="171"/>
      <c r="L318" s="171"/>
      <c r="M318" s="600"/>
      <c r="N318" s="601"/>
      <c r="O318" s="656"/>
      <c r="P318" s="656"/>
    </row>
    <row r="319" spans="1:16" x14ac:dyDescent="0.25">
      <c r="A319" s="599"/>
      <c r="B319" s="600"/>
      <c r="C319" s="600"/>
      <c r="D319" s="655"/>
      <c r="E319" s="657"/>
      <c r="F319" s="653"/>
      <c r="G319" s="603"/>
      <c r="H319" s="655"/>
      <c r="I319" s="654"/>
      <c r="J319" s="600"/>
      <c r="K319" s="171"/>
      <c r="L319" s="171"/>
      <c r="M319" s="600"/>
      <c r="N319" s="601"/>
      <c r="O319" s="656"/>
      <c r="P319" s="656"/>
    </row>
    <row r="320" spans="1:16" x14ac:dyDescent="0.25">
      <c r="A320" s="599"/>
      <c r="B320" s="600"/>
      <c r="C320" s="600"/>
      <c r="D320" s="655"/>
      <c r="E320" s="657"/>
      <c r="F320" s="653"/>
      <c r="G320" s="603"/>
      <c r="H320" s="655"/>
      <c r="I320" s="654"/>
      <c r="J320" s="600"/>
      <c r="K320" s="171"/>
      <c r="L320" s="171"/>
      <c r="M320" s="600"/>
      <c r="N320" s="601"/>
      <c r="O320" s="656"/>
      <c r="P320" s="656"/>
    </row>
    <row r="321" spans="1:16" x14ac:dyDescent="0.25">
      <c r="A321" s="599"/>
      <c r="B321" s="600"/>
      <c r="C321" s="600"/>
      <c r="D321" s="655"/>
      <c r="E321" s="657"/>
      <c r="F321" s="653"/>
      <c r="G321" s="603"/>
      <c r="H321" s="655"/>
      <c r="I321" s="654"/>
      <c r="J321" s="600"/>
      <c r="K321" s="171"/>
      <c r="L321" s="171"/>
      <c r="M321" s="600"/>
      <c r="N321" s="601"/>
      <c r="O321" s="656"/>
      <c r="P321" s="656"/>
    </row>
    <row r="322" spans="1:16" x14ac:dyDescent="0.25">
      <c r="A322" s="599"/>
      <c r="B322" s="600"/>
      <c r="C322" s="600"/>
      <c r="D322" s="655"/>
      <c r="E322" s="657"/>
      <c r="F322" s="653"/>
      <c r="G322" s="603"/>
      <c r="H322" s="655"/>
      <c r="I322" s="654"/>
      <c r="J322" s="600"/>
      <c r="K322" s="171"/>
      <c r="L322" s="171"/>
      <c r="M322" s="600"/>
      <c r="N322" s="601"/>
      <c r="O322" s="656"/>
      <c r="P322" s="656"/>
    </row>
    <row r="323" spans="1:16" x14ac:dyDescent="0.25">
      <c r="A323" s="599"/>
      <c r="B323" s="600"/>
      <c r="C323" s="600"/>
      <c r="D323" s="655"/>
      <c r="E323" s="657"/>
      <c r="F323" s="653"/>
      <c r="G323" s="603"/>
      <c r="H323" s="655"/>
      <c r="I323" s="654"/>
      <c r="J323" s="600"/>
      <c r="K323" s="171"/>
      <c r="L323" s="171"/>
      <c r="M323" s="600"/>
      <c r="N323" s="601"/>
      <c r="O323" s="656"/>
      <c r="P323" s="656"/>
    </row>
    <row r="324" spans="1:16" x14ac:dyDescent="0.25">
      <c r="A324" s="599"/>
      <c r="B324" s="600"/>
      <c r="C324" s="600"/>
      <c r="D324" s="655"/>
      <c r="E324" s="657"/>
      <c r="F324" s="653"/>
      <c r="G324" s="603"/>
      <c r="H324" s="655"/>
      <c r="I324" s="654"/>
      <c r="J324" s="600"/>
      <c r="K324" s="171"/>
      <c r="L324" s="171"/>
      <c r="M324" s="600"/>
      <c r="N324" s="601"/>
      <c r="O324" s="656"/>
      <c r="P324" s="656"/>
    </row>
    <row r="325" spans="1:16" x14ac:dyDescent="0.25">
      <c r="A325" s="599"/>
      <c r="B325" s="600"/>
      <c r="C325" s="600"/>
      <c r="D325" s="655"/>
      <c r="E325" s="657"/>
      <c r="F325" s="653"/>
      <c r="G325" s="603"/>
      <c r="H325" s="655"/>
      <c r="I325" s="654"/>
      <c r="J325" s="600"/>
      <c r="K325" s="171"/>
      <c r="L325" s="171"/>
      <c r="M325" s="600"/>
      <c r="N325" s="601"/>
      <c r="O325" s="656"/>
      <c r="P325" s="656"/>
    </row>
    <row r="326" spans="1:16" x14ac:dyDescent="0.25">
      <c r="A326" s="599"/>
      <c r="B326" s="600"/>
      <c r="C326" s="600"/>
      <c r="D326" s="655"/>
      <c r="E326" s="657"/>
      <c r="F326" s="653"/>
      <c r="G326" s="603"/>
      <c r="H326" s="655"/>
      <c r="I326" s="654"/>
      <c r="J326" s="600"/>
      <c r="K326" s="171"/>
      <c r="L326" s="171"/>
      <c r="M326" s="600"/>
      <c r="N326" s="601"/>
      <c r="O326" s="656"/>
      <c r="P326" s="656"/>
    </row>
    <row r="327" spans="1:16" x14ac:dyDescent="0.25">
      <c r="A327" s="599"/>
      <c r="B327" s="600"/>
      <c r="C327" s="600"/>
      <c r="D327" s="655"/>
      <c r="E327" s="657"/>
      <c r="F327" s="653"/>
      <c r="G327" s="603"/>
      <c r="H327" s="655"/>
      <c r="I327" s="654"/>
      <c r="J327" s="600"/>
      <c r="K327" s="171"/>
      <c r="L327" s="171"/>
      <c r="M327" s="600"/>
      <c r="N327" s="601"/>
      <c r="O327" s="656"/>
      <c r="P327" s="656"/>
    </row>
    <row r="328" spans="1:16" x14ac:dyDescent="0.25">
      <c r="A328" s="599"/>
      <c r="B328" s="600"/>
      <c r="C328" s="600"/>
      <c r="D328" s="655"/>
      <c r="E328" s="657"/>
      <c r="F328" s="653"/>
      <c r="G328" s="603"/>
      <c r="H328" s="655"/>
      <c r="I328" s="654"/>
      <c r="J328" s="600"/>
      <c r="K328" s="171"/>
      <c r="L328" s="171"/>
      <c r="M328" s="600"/>
      <c r="N328" s="601"/>
      <c r="O328" s="656"/>
      <c r="P328" s="656"/>
    </row>
    <row r="329" spans="1:16" x14ac:dyDescent="0.25">
      <c r="A329" s="599"/>
      <c r="B329" s="600"/>
      <c r="C329" s="600"/>
      <c r="D329" s="655"/>
      <c r="E329" s="657"/>
      <c r="F329" s="653"/>
      <c r="G329" s="603"/>
      <c r="H329" s="655"/>
      <c r="I329" s="654"/>
      <c r="J329" s="600"/>
      <c r="K329" s="171"/>
      <c r="L329" s="171"/>
      <c r="M329" s="600"/>
      <c r="N329" s="601"/>
      <c r="O329" s="656"/>
      <c r="P329" s="656"/>
    </row>
    <row r="330" spans="1:16" x14ac:dyDescent="0.25">
      <c r="A330" s="599"/>
      <c r="B330" s="600"/>
      <c r="C330" s="600"/>
      <c r="D330" s="655"/>
      <c r="E330" s="657"/>
      <c r="F330" s="653"/>
      <c r="G330" s="603"/>
      <c r="H330" s="655"/>
      <c r="I330" s="654"/>
      <c r="J330" s="600"/>
      <c r="K330" s="171"/>
      <c r="L330" s="171"/>
      <c r="M330" s="600"/>
      <c r="N330" s="601"/>
      <c r="O330" s="656"/>
      <c r="P330" s="656"/>
    </row>
    <row r="331" spans="1:16" x14ac:dyDescent="0.25">
      <c r="A331" s="599"/>
      <c r="B331" s="600"/>
      <c r="C331" s="600"/>
      <c r="D331" s="655"/>
      <c r="E331" s="657"/>
      <c r="F331" s="653"/>
      <c r="G331" s="603"/>
      <c r="H331" s="655"/>
      <c r="I331" s="654"/>
      <c r="J331" s="600"/>
      <c r="K331" s="171"/>
      <c r="L331" s="171"/>
      <c r="M331" s="600"/>
      <c r="N331" s="601"/>
      <c r="O331" s="656"/>
      <c r="P331" s="656"/>
    </row>
    <row r="332" spans="1:16" x14ac:dyDescent="0.25">
      <c r="A332" s="599"/>
      <c r="B332" s="600"/>
      <c r="C332" s="600"/>
      <c r="D332" s="655"/>
      <c r="E332" s="657"/>
      <c r="F332" s="653"/>
      <c r="G332" s="603"/>
      <c r="H332" s="655"/>
      <c r="I332" s="654"/>
      <c r="J332" s="600"/>
      <c r="K332" s="171"/>
      <c r="L332" s="171"/>
      <c r="M332" s="600"/>
      <c r="N332" s="601"/>
      <c r="O332" s="656"/>
      <c r="P332" s="656"/>
    </row>
    <row r="333" spans="1:16" x14ac:dyDescent="0.25">
      <c r="A333" s="599"/>
      <c r="B333" s="600"/>
      <c r="C333" s="600"/>
      <c r="D333" s="655"/>
      <c r="E333" s="657"/>
      <c r="F333" s="653"/>
      <c r="G333" s="603"/>
      <c r="H333" s="655"/>
      <c r="I333" s="654"/>
      <c r="J333" s="600"/>
      <c r="K333" s="171"/>
      <c r="L333" s="171"/>
      <c r="M333" s="600"/>
      <c r="N333" s="601"/>
      <c r="O333" s="656"/>
      <c r="P333" s="656"/>
    </row>
    <row r="334" spans="1:16" x14ac:dyDescent="0.25">
      <c r="A334" s="599"/>
      <c r="B334" s="600"/>
      <c r="C334" s="600"/>
      <c r="D334" s="655"/>
      <c r="E334" s="657"/>
      <c r="F334" s="653"/>
      <c r="G334" s="603"/>
      <c r="H334" s="655"/>
      <c r="I334" s="654"/>
      <c r="J334" s="600"/>
      <c r="K334" s="171"/>
      <c r="L334" s="171"/>
      <c r="M334" s="600"/>
      <c r="N334" s="601"/>
      <c r="O334" s="656"/>
      <c r="P334" s="656"/>
    </row>
    <row r="335" spans="1:16" x14ac:dyDescent="0.25">
      <c r="A335" s="599"/>
      <c r="B335" s="600"/>
      <c r="C335" s="600"/>
      <c r="D335" s="655"/>
      <c r="E335" s="657"/>
      <c r="F335" s="653"/>
      <c r="G335" s="603"/>
      <c r="H335" s="655"/>
      <c r="I335" s="654"/>
      <c r="J335" s="600"/>
      <c r="K335" s="171"/>
      <c r="L335" s="171"/>
      <c r="M335" s="600"/>
      <c r="N335" s="601"/>
      <c r="O335" s="656"/>
      <c r="P335" s="656"/>
    </row>
    <row r="336" spans="1:16" x14ac:dyDescent="0.25">
      <c r="A336" s="599"/>
      <c r="B336" s="600"/>
      <c r="C336" s="600"/>
      <c r="D336" s="655"/>
      <c r="E336" s="657"/>
      <c r="F336" s="653"/>
      <c r="G336" s="603"/>
      <c r="H336" s="655"/>
      <c r="I336" s="654"/>
      <c r="J336" s="600"/>
      <c r="K336" s="171"/>
      <c r="L336" s="171"/>
      <c r="M336" s="600"/>
      <c r="N336" s="601"/>
      <c r="O336" s="656"/>
      <c r="P336" s="656"/>
    </row>
    <row r="337" spans="1:16" x14ac:dyDescent="0.25">
      <c r="A337" s="599"/>
      <c r="B337" s="600"/>
      <c r="C337" s="600"/>
      <c r="D337" s="655"/>
      <c r="E337" s="657"/>
      <c r="F337" s="653"/>
      <c r="G337" s="603"/>
      <c r="H337" s="655"/>
      <c r="I337" s="654"/>
      <c r="J337" s="600"/>
      <c r="K337" s="171"/>
      <c r="L337" s="171"/>
      <c r="M337" s="600"/>
      <c r="N337" s="601"/>
      <c r="O337" s="656"/>
      <c r="P337" s="656"/>
    </row>
    <row r="338" spans="1:16" x14ac:dyDescent="0.25">
      <c r="A338" s="599"/>
      <c r="B338" s="600"/>
      <c r="C338" s="600"/>
      <c r="D338" s="655"/>
      <c r="E338" s="657"/>
      <c r="F338" s="653"/>
      <c r="G338" s="603"/>
      <c r="H338" s="655"/>
      <c r="I338" s="654"/>
      <c r="J338" s="600"/>
      <c r="K338" s="171"/>
      <c r="L338" s="171"/>
      <c r="M338" s="600"/>
      <c r="N338" s="601"/>
      <c r="O338" s="656"/>
      <c r="P338" s="656"/>
    </row>
    <row r="339" spans="1:16" x14ac:dyDescent="0.25">
      <c r="A339" s="599"/>
      <c r="B339" s="600"/>
      <c r="C339" s="600"/>
      <c r="D339" s="655"/>
      <c r="E339" s="657"/>
      <c r="F339" s="653"/>
      <c r="G339" s="603"/>
      <c r="H339" s="655"/>
      <c r="I339" s="654"/>
      <c r="J339" s="600"/>
      <c r="K339" s="171"/>
      <c r="L339" s="171"/>
      <c r="M339" s="600"/>
      <c r="N339" s="601"/>
      <c r="O339" s="656"/>
      <c r="P339" s="656"/>
    </row>
    <row r="340" spans="1:16" x14ac:dyDescent="0.25">
      <c r="A340" s="599"/>
      <c r="B340" s="600"/>
      <c r="C340" s="600"/>
      <c r="D340" s="655"/>
      <c r="E340" s="657"/>
      <c r="F340" s="653"/>
      <c r="G340" s="603"/>
      <c r="H340" s="655"/>
      <c r="I340" s="654"/>
      <c r="J340" s="600"/>
      <c r="K340" s="171"/>
      <c r="L340" s="171"/>
      <c r="M340" s="600"/>
      <c r="N340" s="601"/>
      <c r="O340" s="656"/>
      <c r="P340" s="656"/>
    </row>
    <row r="341" spans="1:16" x14ac:dyDescent="0.25">
      <c r="K341" s="171"/>
      <c r="L341" s="171"/>
    </row>
    <row r="342" spans="1:16" x14ac:dyDescent="0.25">
      <c r="K342" s="171"/>
      <c r="L342" s="171"/>
    </row>
  </sheetData>
  <autoFilter ref="A2:N294"/>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5"/>
  <sheetViews>
    <sheetView workbookViewId="0">
      <selection activeCell="G14" sqref="G14"/>
    </sheetView>
  </sheetViews>
  <sheetFormatPr defaultRowHeight="15" x14ac:dyDescent="0.25"/>
  <cols>
    <col min="1" max="1" width="13.140625" customWidth="1"/>
    <col min="2" max="2" width="36.5703125" customWidth="1"/>
    <col min="3" max="3" width="15.85546875" customWidth="1"/>
    <col min="4" max="4" width="15.140625" customWidth="1"/>
    <col min="5" max="5" width="8" customWidth="1"/>
    <col min="6" max="6" width="7.28515625" customWidth="1"/>
    <col min="7" max="7" width="11.28515625" customWidth="1"/>
    <col min="8" max="8" width="7.28515625" customWidth="1"/>
    <col min="9" max="9" width="9.85546875" customWidth="1"/>
    <col min="10" max="10" width="7.28515625" customWidth="1"/>
    <col min="11" max="11" width="9.85546875" customWidth="1"/>
    <col min="12" max="12" width="7.85546875" customWidth="1"/>
    <col min="13" max="13" width="10.85546875" customWidth="1"/>
    <col min="14" max="14" width="7.85546875" customWidth="1"/>
    <col min="15" max="15" width="10.85546875" customWidth="1"/>
    <col min="16" max="16" width="7.85546875" customWidth="1"/>
    <col min="17" max="17" width="10.85546875" customWidth="1"/>
    <col min="18" max="18" width="7.85546875" customWidth="1"/>
    <col min="19" max="19" width="10.85546875" customWidth="1"/>
    <col min="20" max="20" width="7.85546875" customWidth="1"/>
    <col min="21" max="21" width="10.85546875" customWidth="1"/>
    <col min="22" max="22" width="7.85546875" customWidth="1"/>
    <col min="23" max="23" width="10.85546875" customWidth="1"/>
    <col min="24" max="24" width="7.85546875" customWidth="1"/>
    <col min="25" max="25" width="10.85546875" customWidth="1"/>
    <col min="26" max="26" width="7.85546875" customWidth="1"/>
    <col min="27" max="27" width="10.85546875" customWidth="1"/>
    <col min="28" max="28" width="7.85546875" customWidth="1"/>
    <col min="29" max="29" width="10.85546875" customWidth="1"/>
    <col min="30" max="30" width="7.85546875" customWidth="1"/>
    <col min="31" max="31" width="10.85546875" customWidth="1"/>
    <col min="32" max="32" width="7.85546875" customWidth="1"/>
    <col min="33" max="33" width="10.85546875" customWidth="1"/>
    <col min="34" max="34" width="7.85546875" customWidth="1"/>
    <col min="35" max="35" width="10.85546875" customWidth="1"/>
    <col min="36" max="36" width="7.85546875" customWidth="1"/>
    <col min="37" max="37" width="10.85546875" customWidth="1"/>
    <col min="38" max="38" width="7.85546875" customWidth="1"/>
    <col min="39" max="39" width="10.85546875" customWidth="1"/>
    <col min="40" max="40" width="7.85546875" customWidth="1"/>
    <col min="41" max="41" width="10.85546875" bestFit="1" customWidth="1"/>
    <col min="42" max="42" width="7.85546875" customWidth="1"/>
    <col min="43" max="43" width="10.85546875" bestFit="1" customWidth="1"/>
    <col min="44" max="44" width="7.85546875" customWidth="1"/>
    <col min="45" max="45" width="10.85546875" bestFit="1" customWidth="1"/>
    <col min="46" max="46" width="7.85546875" customWidth="1"/>
    <col min="47" max="47" width="10.85546875" bestFit="1" customWidth="1"/>
    <col min="48" max="48" width="7.85546875" customWidth="1"/>
    <col min="49" max="49" width="10.85546875" bestFit="1" customWidth="1"/>
    <col min="50" max="50" width="7.85546875" customWidth="1"/>
    <col min="51" max="51" width="10.85546875" bestFit="1" customWidth="1"/>
    <col min="52" max="52" width="7.85546875" customWidth="1"/>
    <col min="53" max="53" width="10.85546875" bestFit="1" customWidth="1"/>
    <col min="54" max="54" width="7.85546875" customWidth="1"/>
    <col min="55" max="55" width="10.85546875" bestFit="1" customWidth="1"/>
    <col min="56" max="56" width="7.85546875" customWidth="1"/>
    <col min="57" max="57" width="10.85546875" bestFit="1" customWidth="1"/>
    <col min="58" max="58" width="7.85546875" customWidth="1"/>
    <col min="59" max="59" width="10.85546875" bestFit="1" customWidth="1"/>
    <col min="60" max="60" width="7.85546875" customWidth="1"/>
    <col min="61" max="61" width="10.85546875" bestFit="1" customWidth="1"/>
    <col min="62" max="62" width="7.85546875" customWidth="1"/>
    <col min="63" max="63" width="10.85546875" bestFit="1" customWidth="1"/>
    <col min="64" max="64" width="7.85546875" customWidth="1"/>
    <col min="65" max="65" width="10.85546875" bestFit="1" customWidth="1"/>
    <col min="66" max="66" width="7.85546875" customWidth="1"/>
    <col min="67" max="67" width="10.85546875" bestFit="1" customWidth="1"/>
    <col min="68" max="68" width="7.85546875" customWidth="1"/>
    <col min="69" max="69" width="10.85546875" bestFit="1" customWidth="1"/>
    <col min="70" max="70" width="8.85546875" customWidth="1"/>
    <col min="71" max="71" width="11.85546875" bestFit="1" customWidth="1"/>
    <col min="72" max="72" width="8.85546875" customWidth="1"/>
    <col min="73" max="73" width="11.85546875" bestFit="1" customWidth="1"/>
    <col min="74" max="74" width="8.85546875" customWidth="1"/>
    <col min="75" max="75" width="11.85546875" bestFit="1" customWidth="1"/>
    <col min="77" max="78" width="5" customWidth="1"/>
    <col min="79" max="79" width="8" customWidth="1"/>
    <col min="80" max="80" width="7.28515625" customWidth="1"/>
    <col min="81" max="81" width="12.140625" bestFit="1" customWidth="1"/>
    <col min="82" max="82" width="11.28515625" bestFit="1" customWidth="1"/>
  </cols>
  <sheetData>
    <row r="3" spans="1:5" x14ac:dyDescent="0.25">
      <c r="A3" s="422" t="s">
        <v>105</v>
      </c>
      <c r="B3" t="s">
        <v>129</v>
      </c>
      <c r="C3" t="s">
        <v>130</v>
      </c>
    </row>
    <row r="4" spans="1:5" x14ac:dyDescent="0.25">
      <c r="A4" s="177" t="s">
        <v>64</v>
      </c>
      <c r="B4" s="423">
        <v>520000</v>
      </c>
      <c r="C4" s="423"/>
      <c r="D4" s="734">
        <f>GETPIVOTDATA("Sum of spent in national currency (Ugx)",$A$3,"Name","Airtime")-GETPIVOTDATA("Sum of Received",$A$3,"Name","Airtime")</f>
        <v>520000</v>
      </c>
      <c r="E4" s="734"/>
    </row>
    <row r="5" spans="1:5" x14ac:dyDescent="0.25">
      <c r="A5" s="177" t="s">
        <v>123</v>
      </c>
      <c r="B5" s="423">
        <v>147000</v>
      </c>
      <c r="C5" s="423">
        <v>1000</v>
      </c>
      <c r="D5" s="734">
        <f>GETPIVOTDATA("Sum of spent in national currency (Ugx)",$A$3,"Name","Deborah")-GETPIVOTDATA("Sum of Received",$A$3,"Name","Deborah")</f>
        <v>146000</v>
      </c>
      <c r="E5" s="734"/>
    </row>
    <row r="6" spans="1:5" x14ac:dyDescent="0.25">
      <c r="A6" s="177" t="s">
        <v>145</v>
      </c>
      <c r="B6" s="423">
        <v>496000</v>
      </c>
      <c r="C6" s="423">
        <v>11000</v>
      </c>
      <c r="D6" s="734">
        <f>GETPIVOTDATA("Sum of spent in national currency (Ugx)",$A$3,"Name","Grace")-GETPIVOTDATA("Sum of Received",$A$3,"Name","Grace")</f>
        <v>485000</v>
      </c>
      <c r="E6" s="734"/>
    </row>
    <row r="7" spans="1:5" x14ac:dyDescent="0.25">
      <c r="A7" s="177" t="s">
        <v>157</v>
      </c>
      <c r="B7" s="423">
        <v>840000</v>
      </c>
      <c r="C7" s="423">
        <v>11000</v>
      </c>
      <c r="D7" s="734">
        <f>GETPIVOTDATA("Sum of spent in national currency (Ugx)",$A$3,"Name","i03")-GETPIVOTDATA("Sum of Received",$A$3,"Name","i03")</f>
        <v>829000</v>
      </c>
      <c r="E7" s="734"/>
    </row>
    <row r="8" spans="1:5" x14ac:dyDescent="0.25">
      <c r="A8" s="177" t="s">
        <v>135</v>
      </c>
      <c r="B8" s="423">
        <v>204000</v>
      </c>
      <c r="C8" s="423">
        <v>2000</v>
      </c>
      <c r="D8" s="734">
        <f>GETPIVOTDATA("Sum of spent in national currency (Ugx)",$A$3,"Name","i18")-GETPIVOTDATA("Sum of Received",$A$3,"Name","i18")</f>
        <v>202000</v>
      </c>
      <c r="E8" s="734"/>
    </row>
    <row r="9" spans="1:5" x14ac:dyDescent="0.25">
      <c r="A9" s="177" t="s">
        <v>132</v>
      </c>
      <c r="B9" s="423">
        <v>92000</v>
      </c>
      <c r="C9" s="423"/>
      <c r="D9" s="734">
        <f>GETPIVOTDATA("Sum of spent in national currency (Ugx)",$A$3,"Name","Jolly")-GETPIVOTDATA("Sum of Received",$A$3,"Name","Jolly")</f>
        <v>92000</v>
      </c>
      <c r="E9" s="734"/>
    </row>
    <row r="10" spans="1:5" x14ac:dyDescent="0.25">
      <c r="A10" s="177" t="s">
        <v>42</v>
      </c>
      <c r="B10" s="423">
        <v>924000</v>
      </c>
      <c r="C10" s="423">
        <v>1000</v>
      </c>
      <c r="D10" s="734">
        <f>GETPIVOTDATA("Sum of spent in national currency (Ugx)",$A$3,"Name","Lydia")-GETPIVOTDATA("Sum of Received",$A$3,"Name","Lydia")</f>
        <v>923000</v>
      </c>
      <c r="E10" s="734"/>
    </row>
    <row r="11" spans="1:5" x14ac:dyDescent="0.25">
      <c r="A11" s="177" t="s">
        <v>106</v>
      </c>
      <c r="B11" s="423"/>
      <c r="C11" s="423">
        <v>1919000</v>
      </c>
      <c r="D11" s="734"/>
      <c r="E11" s="734"/>
    </row>
    <row r="12" spans="1:5" x14ac:dyDescent="0.25">
      <c r="A12" s="177" t="s">
        <v>107</v>
      </c>
      <c r="B12" s="423">
        <v>3223000</v>
      </c>
      <c r="C12" s="423">
        <v>1945000</v>
      </c>
      <c r="D12" s="734"/>
      <c r="E12" s="734"/>
    </row>
    <row r="13" spans="1:5" x14ac:dyDescent="0.25">
      <c r="B13" s="734"/>
      <c r="C13" s="734"/>
      <c r="D13" s="734"/>
      <c r="E13" s="734"/>
    </row>
    <row r="14" spans="1:5" x14ac:dyDescent="0.25">
      <c r="B14" s="734"/>
      <c r="C14" s="735">
        <f>SUM(C4:C10)</f>
        <v>26000</v>
      </c>
      <c r="D14" s="734"/>
      <c r="E14" s="734"/>
    </row>
    <row r="15" spans="1:5" x14ac:dyDescent="0.25">
      <c r="B15" s="734"/>
      <c r="C15" s="734"/>
      <c r="D15" s="734"/>
      <c r="E15" s="73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493"/>
  <sheetViews>
    <sheetView workbookViewId="0">
      <pane xSplit="1" ySplit="2" topLeftCell="C69" activePane="bottomRight" state="frozen"/>
      <selection pane="topRight" activeCell="B1" sqref="B1"/>
      <selection pane="bottomLeft" activeCell="A4" sqref="A4"/>
      <selection pane="bottomRight" activeCell="I82" sqref="I82"/>
    </sheetView>
  </sheetViews>
  <sheetFormatPr defaultColWidth="10.85546875" defaultRowHeight="15" x14ac:dyDescent="0.25"/>
  <cols>
    <col min="1" max="1" width="17.7109375" style="28" customWidth="1"/>
    <col min="2" max="2" width="39.140625" style="28" bestFit="1" customWidth="1"/>
    <col min="3" max="3" width="18.42578125" style="28" bestFit="1" customWidth="1"/>
    <col min="4" max="4" width="14.7109375" style="28" customWidth="1"/>
    <col min="5" max="5" width="14.42578125" style="65" customWidth="1"/>
    <col min="6" max="6" width="15.140625" style="65" customWidth="1"/>
    <col min="7" max="7" width="21.140625" style="65" customWidth="1"/>
    <col min="8" max="9" width="21.140625" style="28" customWidth="1"/>
    <col min="10" max="10" width="26.140625" style="28" customWidth="1"/>
    <col min="11" max="11" width="10.85546875" style="28"/>
    <col min="12" max="12" width="13.42578125" style="28" customWidth="1"/>
    <col min="13" max="13" width="14.85546875" style="28" customWidth="1"/>
    <col min="14" max="14" width="28" style="28" customWidth="1"/>
    <col min="15" max="16384" width="10.85546875" style="28"/>
  </cols>
  <sheetData>
    <row r="1" spans="1:15" s="2" customFormat="1" ht="21" customHeight="1" x14ac:dyDescent="0.25">
      <c r="A1" s="744" t="s">
        <v>429</v>
      </c>
      <c r="B1" s="744"/>
      <c r="C1" s="744"/>
      <c r="D1" s="744"/>
      <c r="E1" s="744"/>
      <c r="F1" s="744"/>
      <c r="G1" s="744"/>
      <c r="H1" s="744"/>
      <c r="I1" s="744"/>
      <c r="J1" s="744"/>
      <c r="K1" s="744"/>
      <c r="L1" s="744"/>
      <c r="M1" s="744"/>
      <c r="N1" s="744"/>
    </row>
    <row r="2" spans="1:15" s="2" customFormat="1" ht="45.75" customHeight="1" x14ac:dyDescent="0.25">
      <c r="A2" s="29" t="s">
        <v>0</v>
      </c>
      <c r="B2" s="22" t="s">
        <v>5</v>
      </c>
      <c r="C2" s="22" t="s">
        <v>10</v>
      </c>
      <c r="D2" s="23" t="s">
        <v>8</v>
      </c>
      <c r="E2" s="23" t="s">
        <v>56</v>
      </c>
      <c r="F2" s="23" t="s">
        <v>34</v>
      </c>
      <c r="G2" s="24" t="s">
        <v>41</v>
      </c>
      <c r="H2" s="24" t="s">
        <v>2</v>
      </c>
      <c r="I2" s="24" t="s">
        <v>3</v>
      </c>
      <c r="J2" s="22" t="s">
        <v>9</v>
      </c>
      <c r="K2" s="22" t="s">
        <v>1</v>
      </c>
      <c r="L2" s="22" t="s">
        <v>4</v>
      </c>
      <c r="M2" s="25" t="s">
        <v>12</v>
      </c>
      <c r="N2" s="26" t="s">
        <v>11</v>
      </c>
      <c r="O2" s="289"/>
    </row>
    <row r="3" spans="1:15" s="14" customFormat="1" x14ac:dyDescent="0.25">
      <c r="A3" s="102">
        <v>45261</v>
      </c>
      <c r="B3" s="101" t="s">
        <v>156</v>
      </c>
      <c r="C3" s="101"/>
      <c r="D3" s="385"/>
      <c r="E3" s="386"/>
      <c r="F3" s="169"/>
      <c r="G3" s="169">
        <v>1823526</v>
      </c>
      <c r="H3" s="21"/>
      <c r="I3" s="307" t="s">
        <v>18</v>
      </c>
      <c r="J3" s="406"/>
      <c r="K3" s="307" t="s">
        <v>155</v>
      </c>
      <c r="L3" s="307" t="s">
        <v>58</v>
      </c>
      <c r="M3" s="32"/>
      <c r="N3" s="32"/>
      <c r="O3" s="290"/>
    </row>
    <row r="4" spans="1:15" s="14" customFormat="1" x14ac:dyDescent="0.25">
      <c r="A4" s="170">
        <v>45261</v>
      </c>
      <c r="B4" s="171" t="s">
        <v>112</v>
      </c>
      <c r="C4" s="171" t="s">
        <v>49</v>
      </c>
      <c r="D4" s="172" t="s">
        <v>113</v>
      </c>
      <c r="E4" s="152">
        <v>23000</v>
      </c>
      <c r="F4" s="152"/>
      <c r="G4" s="159">
        <f>G3-E4+F4</f>
        <v>1800526</v>
      </c>
      <c r="H4" s="173" t="s">
        <v>132</v>
      </c>
      <c r="I4" s="173" t="s">
        <v>18</v>
      </c>
      <c r="J4" s="402" t="s">
        <v>159</v>
      </c>
      <c r="K4" s="307" t="s">
        <v>155</v>
      </c>
      <c r="L4" s="173" t="s">
        <v>58</v>
      </c>
      <c r="M4" s="173"/>
      <c r="N4" s="173"/>
      <c r="O4" s="290"/>
    </row>
    <row r="5" spans="1:15" s="14" customFormat="1" x14ac:dyDescent="0.25">
      <c r="A5" s="170">
        <v>45262</v>
      </c>
      <c r="B5" s="171" t="s">
        <v>112</v>
      </c>
      <c r="C5" s="171" t="s">
        <v>49</v>
      </c>
      <c r="D5" s="172" t="s">
        <v>113</v>
      </c>
      <c r="E5" s="158">
        <v>23000</v>
      </c>
      <c r="F5" s="152"/>
      <c r="G5" s="159">
        <f t="shared" ref="G5:G79" si="0">G4-E5+F5</f>
        <v>1777526</v>
      </c>
      <c r="H5" s="185" t="s">
        <v>132</v>
      </c>
      <c r="I5" s="307" t="s">
        <v>18</v>
      </c>
      <c r="J5" s="402" t="s">
        <v>162</v>
      </c>
      <c r="K5" s="307" t="s">
        <v>155</v>
      </c>
      <c r="L5" s="307" t="s">
        <v>58</v>
      </c>
      <c r="M5" s="186"/>
      <c r="N5" s="307"/>
      <c r="O5" s="290"/>
    </row>
    <row r="6" spans="1:15" s="14" customFormat="1" x14ac:dyDescent="0.25">
      <c r="A6" s="170">
        <v>45262</v>
      </c>
      <c r="B6" s="171" t="s">
        <v>112</v>
      </c>
      <c r="C6" s="171" t="s">
        <v>49</v>
      </c>
      <c r="D6" s="172" t="s">
        <v>128</v>
      </c>
      <c r="E6" s="158">
        <v>17000</v>
      </c>
      <c r="F6" s="163"/>
      <c r="G6" s="159">
        <f t="shared" si="0"/>
        <v>1760526</v>
      </c>
      <c r="H6" s="263" t="s">
        <v>135</v>
      </c>
      <c r="I6" s="307" t="s">
        <v>18</v>
      </c>
      <c r="J6" s="402" t="s">
        <v>163</v>
      </c>
      <c r="K6" s="307" t="s">
        <v>155</v>
      </c>
      <c r="L6" s="307" t="s">
        <v>58</v>
      </c>
      <c r="M6" s="186"/>
      <c r="N6" s="307"/>
      <c r="O6" s="290"/>
    </row>
    <row r="7" spans="1:15" s="14" customFormat="1" x14ac:dyDescent="0.25">
      <c r="A7" s="170">
        <v>45262</v>
      </c>
      <c r="B7" s="171" t="s">
        <v>112</v>
      </c>
      <c r="C7" s="171" t="s">
        <v>49</v>
      </c>
      <c r="D7" s="172" t="s">
        <v>128</v>
      </c>
      <c r="E7" s="158">
        <v>20000</v>
      </c>
      <c r="F7" s="163"/>
      <c r="G7" s="159">
        <f t="shared" si="0"/>
        <v>1740526</v>
      </c>
      <c r="H7" s="263" t="s">
        <v>157</v>
      </c>
      <c r="I7" s="307" t="s">
        <v>18</v>
      </c>
      <c r="J7" s="402" t="s">
        <v>165</v>
      </c>
      <c r="K7" s="307" t="s">
        <v>155</v>
      </c>
      <c r="L7" s="307" t="s">
        <v>58</v>
      </c>
      <c r="M7" s="186"/>
      <c r="N7" s="307"/>
      <c r="O7" s="290"/>
    </row>
    <row r="8" spans="1:15" s="14" customFormat="1" x14ac:dyDescent="0.25">
      <c r="A8" s="170">
        <v>45264</v>
      </c>
      <c r="B8" s="171" t="s">
        <v>112</v>
      </c>
      <c r="C8" s="171" t="s">
        <v>49</v>
      </c>
      <c r="D8" s="172" t="s">
        <v>113</v>
      </c>
      <c r="E8" s="158">
        <v>23000</v>
      </c>
      <c r="F8" s="163"/>
      <c r="G8" s="159">
        <f t="shared" si="0"/>
        <v>1717526</v>
      </c>
      <c r="H8" s="263" t="s">
        <v>132</v>
      </c>
      <c r="I8" s="307" t="s">
        <v>18</v>
      </c>
      <c r="J8" s="402" t="s">
        <v>166</v>
      </c>
      <c r="K8" s="307" t="s">
        <v>155</v>
      </c>
      <c r="L8" s="307" t="s">
        <v>58</v>
      </c>
      <c r="M8" s="186"/>
      <c r="N8" s="307"/>
      <c r="O8" s="290"/>
    </row>
    <row r="9" spans="1:15" s="14" customFormat="1" x14ac:dyDescent="0.25">
      <c r="A9" s="170">
        <v>45264</v>
      </c>
      <c r="B9" s="171" t="s">
        <v>112</v>
      </c>
      <c r="C9" s="171" t="s">
        <v>49</v>
      </c>
      <c r="D9" s="172" t="s">
        <v>128</v>
      </c>
      <c r="E9" s="158">
        <v>20000</v>
      </c>
      <c r="F9" s="163"/>
      <c r="G9" s="159">
        <f t="shared" si="0"/>
        <v>1697526</v>
      </c>
      <c r="H9" s="263" t="s">
        <v>157</v>
      </c>
      <c r="I9" s="307" t="s">
        <v>18</v>
      </c>
      <c r="J9" s="402" t="s">
        <v>167</v>
      </c>
      <c r="K9" s="307" t="s">
        <v>155</v>
      </c>
      <c r="L9" s="307" t="s">
        <v>58</v>
      </c>
      <c r="M9" s="186"/>
      <c r="N9" s="307"/>
      <c r="O9" s="290"/>
    </row>
    <row r="10" spans="1:15" s="14" customFormat="1" x14ac:dyDescent="0.25">
      <c r="A10" s="170">
        <v>45265</v>
      </c>
      <c r="B10" s="171" t="s">
        <v>112</v>
      </c>
      <c r="C10" s="171" t="s">
        <v>49</v>
      </c>
      <c r="D10" s="172" t="s">
        <v>14</v>
      </c>
      <c r="E10" s="158">
        <v>6000</v>
      </c>
      <c r="F10" s="163"/>
      <c r="G10" s="159">
        <f t="shared" si="0"/>
        <v>1691526</v>
      </c>
      <c r="H10" s="263" t="s">
        <v>42</v>
      </c>
      <c r="I10" s="307" t="s">
        <v>18</v>
      </c>
      <c r="J10" s="478" t="s">
        <v>168</v>
      </c>
      <c r="K10" s="307" t="s">
        <v>155</v>
      </c>
      <c r="L10" s="307" t="s">
        <v>58</v>
      </c>
      <c r="M10" s="186"/>
      <c r="N10" s="307"/>
      <c r="O10" s="290"/>
    </row>
    <row r="11" spans="1:15" s="14" customFormat="1" x14ac:dyDescent="0.25">
      <c r="A11" s="170">
        <v>45265</v>
      </c>
      <c r="B11" s="171" t="s">
        <v>112</v>
      </c>
      <c r="C11" s="171" t="s">
        <v>49</v>
      </c>
      <c r="D11" s="172" t="s">
        <v>128</v>
      </c>
      <c r="E11" s="158">
        <v>47000</v>
      </c>
      <c r="F11" s="163"/>
      <c r="G11" s="159">
        <f t="shared" si="0"/>
        <v>1644526</v>
      </c>
      <c r="H11" s="263" t="s">
        <v>157</v>
      </c>
      <c r="I11" s="307" t="s">
        <v>18</v>
      </c>
      <c r="J11" s="402" t="s">
        <v>171</v>
      </c>
      <c r="K11" s="307" t="s">
        <v>155</v>
      </c>
      <c r="L11" s="307" t="s">
        <v>58</v>
      </c>
      <c r="M11" s="186"/>
      <c r="N11" s="307"/>
      <c r="O11" s="290"/>
    </row>
    <row r="12" spans="1:15" s="14" customFormat="1" x14ac:dyDescent="0.25">
      <c r="A12" s="170">
        <v>45265</v>
      </c>
      <c r="B12" s="171" t="s">
        <v>112</v>
      </c>
      <c r="C12" s="171" t="s">
        <v>49</v>
      </c>
      <c r="D12" s="172" t="s">
        <v>113</v>
      </c>
      <c r="E12" s="158">
        <v>23000</v>
      </c>
      <c r="F12" s="163"/>
      <c r="G12" s="159">
        <f t="shared" si="0"/>
        <v>1621526</v>
      </c>
      <c r="H12" s="263" t="s">
        <v>132</v>
      </c>
      <c r="I12" s="307" t="s">
        <v>18</v>
      </c>
      <c r="J12" s="402" t="s">
        <v>176</v>
      </c>
      <c r="K12" s="307" t="s">
        <v>155</v>
      </c>
      <c r="L12" s="307" t="s">
        <v>58</v>
      </c>
      <c r="M12" s="186"/>
      <c r="N12" s="307"/>
      <c r="O12" s="290"/>
    </row>
    <row r="13" spans="1:15" s="14" customFormat="1" x14ac:dyDescent="0.25">
      <c r="A13" s="494">
        <v>45266</v>
      </c>
      <c r="B13" s="171" t="s">
        <v>112</v>
      </c>
      <c r="C13" s="171" t="s">
        <v>49</v>
      </c>
      <c r="D13" s="172" t="s">
        <v>128</v>
      </c>
      <c r="E13" s="158">
        <v>46000</v>
      </c>
      <c r="F13" s="163"/>
      <c r="G13" s="159">
        <f t="shared" si="0"/>
        <v>1575526</v>
      </c>
      <c r="H13" s="263" t="s">
        <v>157</v>
      </c>
      <c r="I13" s="307" t="s">
        <v>18</v>
      </c>
      <c r="J13" s="402" t="s">
        <v>177</v>
      </c>
      <c r="K13" s="307" t="s">
        <v>155</v>
      </c>
      <c r="L13" s="307" t="s">
        <v>58</v>
      </c>
      <c r="M13" s="186"/>
      <c r="N13" s="307"/>
      <c r="O13" s="290"/>
    </row>
    <row r="14" spans="1:15" s="14" customFormat="1" x14ac:dyDescent="0.25">
      <c r="A14" s="494">
        <v>45266</v>
      </c>
      <c r="B14" s="171" t="s">
        <v>112</v>
      </c>
      <c r="C14" s="171" t="s">
        <v>49</v>
      </c>
      <c r="D14" s="172" t="s">
        <v>14</v>
      </c>
      <c r="E14" s="158">
        <v>18000</v>
      </c>
      <c r="F14" s="163"/>
      <c r="G14" s="159">
        <f t="shared" si="0"/>
        <v>1557526</v>
      </c>
      <c r="H14" s="263" t="s">
        <v>42</v>
      </c>
      <c r="I14" s="307" t="s">
        <v>18</v>
      </c>
      <c r="J14" s="478" t="s">
        <v>182</v>
      </c>
      <c r="K14" s="307" t="s">
        <v>155</v>
      </c>
      <c r="L14" s="307" t="s">
        <v>58</v>
      </c>
      <c r="M14" s="186"/>
      <c r="N14" s="307"/>
      <c r="O14" s="290"/>
    </row>
    <row r="15" spans="1:15" s="14" customFormat="1" x14ac:dyDescent="0.25">
      <c r="A15" s="494">
        <v>45266</v>
      </c>
      <c r="B15" s="171" t="s">
        <v>112</v>
      </c>
      <c r="C15" s="171" t="s">
        <v>49</v>
      </c>
      <c r="D15" s="172" t="s">
        <v>14</v>
      </c>
      <c r="E15" s="158">
        <v>260000</v>
      </c>
      <c r="F15" s="163"/>
      <c r="G15" s="159">
        <f t="shared" si="0"/>
        <v>1297526</v>
      </c>
      <c r="H15" s="263" t="s">
        <v>64</v>
      </c>
      <c r="I15" s="307" t="s">
        <v>18</v>
      </c>
      <c r="J15" s="402" t="s">
        <v>188</v>
      </c>
      <c r="K15" s="307" t="s">
        <v>155</v>
      </c>
      <c r="L15" s="307" t="s">
        <v>58</v>
      </c>
      <c r="M15" s="186"/>
      <c r="N15" s="307"/>
      <c r="O15" s="290"/>
    </row>
    <row r="16" spans="1:15" s="14" customFormat="1" x14ac:dyDescent="0.25">
      <c r="A16" s="494">
        <v>45266</v>
      </c>
      <c r="B16" s="171" t="s">
        <v>112</v>
      </c>
      <c r="C16" s="171" t="s">
        <v>49</v>
      </c>
      <c r="D16" s="172" t="s">
        <v>14</v>
      </c>
      <c r="E16" s="158">
        <v>134000</v>
      </c>
      <c r="F16" s="163"/>
      <c r="G16" s="159">
        <f t="shared" si="0"/>
        <v>1163526</v>
      </c>
      <c r="H16" s="263" t="s">
        <v>42</v>
      </c>
      <c r="I16" s="307" t="s">
        <v>18</v>
      </c>
      <c r="J16" s="402" t="s">
        <v>189</v>
      </c>
      <c r="K16" s="307" t="s">
        <v>155</v>
      </c>
      <c r="L16" s="307" t="s">
        <v>58</v>
      </c>
      <c r="M16" s="186"/>
      <c r="N16" s="307"/>
      <c r="O16" s="290"/>
    </row>
    <row r="17" spans="1:15" s="14" customFormat="1" ht="18" customHeight="1" x14ac:dyDescent="0.25">
      <c r="A17" s="494">
        <v>45266</v>
      </c>
      <c r="B17" s="171" t="s">
        <v>112</v>
      </c>
      <c r="C17" s="171" t="s">
        <v>49</v>
      </c>
      <c r="D17" s="172" t="s">
        <v>201</v>
      </c>
      <c r="E17" s="158"/>
      <c r="F17" s="163">
        <v>1919000</v>
      </c>
      <c r="G17" s="159">
        <f t="shared" si="0"/>
        <v>3082526</v>
      </c>
      <c r="H17" s="263"/>
      <c r="I17" s="307" t="s">
        <v>18</v>
      </c>
      <c r="J17" s="402" t="s">
        <v>190</v>
      </c>
      <c r="K17" s="307" t="s">
        <v>155</v>
      </c>
      <c r="L17" s="307" t="s">
        <v>58</v>
      </c>
      <c r="M17" s="186"/>
      <c r="N17" s="307"/>
      <c r="O17" s="290"/>
    </row>
    <row r="18" spans="1:15" s="14" customFormat="1" x14ac:dyDescent="0.25">
      <c r="A18" s="494">
        <v>45266</v>
      </c>
      <c r="B18" s="171" t="s">
        <v>122</v>
      </c>
      <c r="C18" s="171" t="s">
        <v>49</v>
      </c>
      <c r="D18" s="172" t="s">
        <v>128</v>
      </c>
      <c r="E18" s="158"/>
      <c r="F18" s="163">
        <v>1000</v>
      </c>
      <c r="G18" s="159">
        <f t="shared" si="0"/>
        <v>3083526</v>
      </c>
      <c r="H18" s="263" t="s">
        <v>157</v>
      </c>
      <c r="I18" s="307" t="s">
        <v>18</v>
      </c>
      <c r="J18" s="402" t="s">
        <v>171</v>
      </c>
      <c r="K18" s="307" t="s">
        <v>155</v>
      </c>
      <c r="L18" s="307" t="s">
        <v>58</v>
      </c>
      <c r="M18" s="186"/>
      <c r="N18" s="307"/>
      <c r="O18" s="290"/>
    </row>
    <row r="19" spans="1:15" s="14" customFormat="1" x14ac:dyDescent="0.25">
      <c r="A19" s="494">
        <v>45267</v>
      </c>
      <c r="B19" s="171" t="s">
        <v>112</v>
      </c>
      <c r="C19" s="171" t="s">
        <v>49</v>
      </c>
      <c r="D19" s="172" t="s">
        <v>128</v>
      </c>
      <c r="E19" s="158">
        <v>57000</v>
      </c>
      <c r="F19" s="163"/>
      <c r="G19" s="159">
        <f t="shared" si="0"/>
        <v>3026526</v>
      </c>
      <c r="H19" s="263" t="s">
        <v>157</v>
      </c>
      <c r="I19" s="307" t="s">
        <v>18</v>
      </c>
      <c r="J19" s="402" t="s">
        <v>204</v>
      </c>
      <c r="K19" s="307" t="s">
        <v>155</v>
      </c>
      <c r="L19" s="307" t="s">
        <v>58</v>
      </c>
      <c r="M19" s="186"/>
      <c r="N19" s="307"/>
      <c r="O19" s="290"/>
    </row>
    <row r="20" spans="1:15" s="14" customFormat="1" x14ac:dyDescent="0.25">
      <c r="A20" s="494">
        <v>45267</v>
      </c>
      <c r="B20" s="171" t="s">
        <v>112</v>
      </c>
      <c r="C20" s="171" t="s">
        <v>49</v>
      </c>
      <c r="D20" s="172" t="s">
        <v>14</v>
      </c>
      <c r="E20" s="158">
        <v>8000</v>
      </c>
      <c r="F20" s="163"/>
      <c r="G20" s="159">
        <f t="shared" si="0"/>
        <v>3018526</v>
      </c>
      <c r="H20" s="263" t="s">
        <v>42</v>
      </c>
      <c r="I20" s="307" t="s">
        <v>18</v>
      </c>
      <c r="J20" s="402" t="s">
        <v>202</v>
      </c>
      <c r="K20" s="307" t="s">
        <v>155</v>
      </c>
      <c r="L20" s="307" t="s">
        <v>58</v>
      </c>
      <c r="M20" s="186"/>
      <c r="N20" s="307"/>
      <c r="O20" s="290"/>
    </row>
    <row r="21" spans="1:15" s="14" customFormat="1" x14ac:dyDescent="0.25">
      <c r="A21" s="494">
        <v>45267</v>
      </c>
      <c r="B21" s="171" t="s">
        <v>112</v>
      </c>
      <c r="C21" s="171" t="s">
        <v>49</v>
      </c>
      <c r="D21" s="172" t="s">
        <v>14</v>
      </c>
      <c r="E21" s="158">
        <v>50000</v>
      </c>
      <c r="F21" s="163"/>
      <c r="G21" s="159">
        <f t="shared" si="0"/>
        <v>2968526</v>
      </c>
      <c r="H21" s="263" t="s">
        <v>42</v>
      </c>
      <c r="I21" s="307" t="s">
        <v>18</v>
      </c>
      <c r="J21" s="402" t="s">
        <v>203</v>
      </c>
      <c r="K21" s="307" t="s">
        <v>155</v>
      </c>
      <c r="L21" s="307" t="s">
        <v>58</v>
      </c>
      <c r="M21" s="186"/>
      <c r="N21" s="307"/>
      <c r="O21" s="290"/>
    </row>
    <row r="22" spans="1:15" s="14" customFormat="1" x14ac:dyDescent="0.25">
      <c r="A22" s="494">
        <v>45267</v>
      </c>
      <c r="B22" s="171" t="s">
        <v>122</v>
      </c>
      <c r="C22" s="171" t="s">
        <v>49</v>
      </c>
      <c r="D22" s="172" t="s">
        <v>128</v>
      </c>
      <c r="E22" s="158"/>
      <c r="F22" s="163">
        <v>2000</v>
      </c>
      <c r="G22" s="159">
        <f t="shared" si="0"/>
        <v>2970526</v>
      </c>
      <c r="H22" s="263" t="s">
        <v>157</v>
      </c>
      <c r="I22" s="307" t="s">
        <v>18</v>
      </c>
      <c r="J22" s="402" t="s">
        <v>177</v>
      </c>
      <c r="K22" s="307" t="s">
        <v>155</v>
      </c>
      <c r="L22" s="307" t="s">
        <v>58</v>
      </c>
      <c r="M22" s="186"/>
      <c r="N22" s="307"/>
      <c r="O22" s="290"/>
    </row>
    <row r="23" spans="1:15" s="14" customFormat="1" x14ac:dyDescent="0.25">
      <c r="A23" s="494">
        <v>45267</v>
      </c>
      <c r="B23" s="171" t="s">
        <v>122</v>
      </c>
      <c r="C23" s="171" t="s">
        <v>49</v>
      </c>
      <c r="D23" s="172" t="s">
        <v>14</v>
      </c>
      <c r="E23" s="158"/>
      <c r="F23" s="163">
        <v>1000</v>
      </c>
      <c r="G23" s="159">
        <f t="shared" si="0"/>
        <v>2971526</v>
      </c>
      <c r="H23" s="263" t="s">
        <v>42</v>
      </c>
      <c r="I23" s="307" t="s">
        <v>18</v>
      </c>
      <c r="J23" s="478" t="s">
        <v>182</v>
      </c>
      <c r="K23" s="307" t="s">
        <v>155</v>
      </c>
      <c r="L23" s="307" t="s">
        <v>58</v>
      </c>
      <c r="M23" s="186"/>
      <c r="N23" s="307"/>
      <c r="O23" s="290"/>
    </row>
    <row r="24" spans="1:15" s="14" customFormat="1" x14ac:dyDescent="0.25">
      <c r="A24" s="494">
        <v>45268</v>
      </c>
      <c r="B24" s="171" t="s">
        <v>112</v>
      </c>
      <c r="C24" s="171" t="s">
        <v>49</v>
      </c>
      <c r="D24" s="172" t="s">
        <v>128</v>
      </c>
      <c r="E24" s="158">
        <v>58000</v>
      </c>
      <c r="F24" s="163"/>
      <c r="G24" s="159">
        <f t="shared" si="0"/>
        <v>2913526</v>
      </c>
      <c r="H24" s="263" t="s">
        <v>157</v>
      </c>
      <c r="I24" s="307" t="s">
        <v>18</v>
      </c>
      <c r="J24" s="402" t="s">
        <v>225</v>
      </c>
      <c r="K24" s="307" t="s">
        <v>155</v>
      </c>
      <c r="L24" s="307" t="s">
        <v>58</v>
      </c>
      <c r="M24" s="186"/>
      <c r="N24" s="307"/>
      <c r="O24" s="290"/>
    </row>
    <row r="25" spans="1:15" s="14" customFormat="1" x14ac:dyDescent="0.25">
      <c r="A25" s="494">
        <v>45268</v>
      </c>
      <c r="B25" s="171" t="s">
        <v>112</v>
      </c>
      <c r="C25" s="171" t="s">
        <v>49</v>
      </c>
      <c r="D25" s="172" t="s">
        <v>113</v>
      </c>
      <c r="E25" s="158">
        <v>62000</v>
      </c>
      <c r="F25" s="163"/>
      <c r="G25" s="159">
        <f t="shared" si="0"/>
        <v>2851526</v>
      </c>
      <c r="H25" s="263" t="s">
        <v>145</v>
      </c>
      <c r="I25" s="307" t="s">
        <v>18</v>
      </c>
      <c r="J25" s="155" t="s">
        <v>230</v>
      </c>
      <c r="K25" s="307" t="s">
        <v>155</v>
      </c>
      <c r="L25" s="307" t="s">
        <v>58</v>
      </c>
      <c r="M25" s="186"/>
      <c r="N25" s="307"/>
      <c r="O25" s="290"/>
    </row>
    <row r="26" spans="1:15" s="14" customFormat="1" x14ac:dyDescent="0.25">
      <c r="A26" s="494">
        <v>45268</v>
      </c>
      <c r="B26" s="171" t="s">
        <v>122</v>
      </c>
      <c r="C26" s="171" t="s">
        <v>49</v>
      </c>
      <c r="D26" s="172" t="s">
        <v>128</v>
      </c>
      <c r="E26" s="158"/>
      <c r="F26" s="163">
        <v>2000</v>
      </c>
      <c r="G26" s="159">
        <f t="shared" si="0"/>
        <v>2853526</v>
      </c>
      <c r="H26" s="263" t="s">
        <v>157</v>
      </c>
      <c r="I26" s="307" t="s">
        <v>18</v>
      </c>
      <c r="J26" s="402" t="s">
        <v>204</v>
      </c>
      <c r="K26" s="307" t="s">
        <v>155</v>
      </c>
      <c r="L26" s="307" t="s">
        <v>58</v>
      </c>
      <c r="M26" s="186"/>
      <c r="N26" s="307"/>
      <c r="O26" s="290"/>
    </row>
    <row r="27" spans="1:15" s="14" customFormat="1" x14ac:dyDescent="0.25">
      <c r="A27" s="494">
        <v>45271</v>
      </c>
      <c r="B27" s="171" t="s">
        <v>112</v>
      </c>
      <c r="C27" s="171" t="s">
        <v>49</v>
      </c>
      <c r="D27" s="172" t="s">
        <v>128</v>
      </c>
      <c r="E27" s="158">
        <v>58000</v>
      </c>
      <c r="F27" s="163"/>
      <c r="G27" s="159">
        <f t="shared" si="0"/>
        <v>2795526</v>
      </c>
      <c r="H27" s="263" t="s">
        <v>157</v>
      </c>
      <c r="I27" s="307" t="s">
        <v>18</v>
      </c>
      <c r="J27" s="402" t="s">
        <v>238</v>
      </c>
      <c r="K27" s="307" t="s">
        <v>155</v>
      </c>
      <c r="L27" s="307" t="s">
        <v>58</v>
      </c>
      <c r="M27" s="186"/>
      <c r="N27" s="307"/>
      <c r="O27" s="290"/>
    </row>
    <row r="28" spans="1:15" s="14" customFormat="1" x14ac:dyDescent="0.25">
      <c r="A28" s="494">
        <v>45271</v>
      </c>
      <c r="B28" s="171" t="s">
        <v>112</v>
      </c>
      <c r="C28" s="171" t="s">
        <v>49</v>
      </c>
      <c r="D28" s="172" t="s">
        <v>113</v>
      </c>
      <c r="E28" s="158">
        <v>70000</v>
      </c>
      <c r="F28" s="163"/>
      <c r="G28" s="159">
        <f t="shared" si="0"/>
        <v>2725526</v>
      </c>
      <c r="H28" s="263" t="s">
        <v>145</v>
      </c>
      <c r="I28" s="307" t="s">
        <v>18</v>
      </c>
      <c r="J28" s="155" t="s">
        <v>243</v>
      </c>
      <c r="K28" s="307" t="s">
        <v>155</v>
      </c>
      <c r="L28" s="307" t="s">
        <v>58</v>
      </c>
      <c r="M28" s="186"/>
      <c r="N28" s="307"/>
      <c r="O28" s="290"/>
    </row>
    <row r="29" spans="1:15" s="14" customFormat="1" x14ac:dyDescent="0.25">
      <c r="A29" s="494">
        <v>45271</v>
      </c>
      <c r="B29" s="171" t="s">
        <v>122</v>
      </c>
      <c r="C29" s="171" t="s">
        <v>49</v>
      </c>
      <c r="D29" s="172" t="s">
        <v>128</v>
      </c>
      <c r="E29" s="158"/>
      <c r="F29" s="163">
        <v>1000</v>
      </c>
      <c r="G29" s="159">
        <f t="shared" si="0"/>
        <v>2726526</v>
      </c>
      <c r="H29" s="263" t="s">
        <v>157</v>
      </c>
      <c r="I29" s="307" t="s">
        <v>18</v>
      </c>
      <c r="J29" s="402" t="s">
        <v>225</v>
      </c>
      <c r="K29" s="307" t="s">
        <v>155</v>
      </c>
      <c r="L29" s="307" t="s">
        <v>58</v>
      </c>
      <c r="M29" s="186"/>
      <c r="N29" s="307"/>
      <c r="O29" s="290"/>
    </row>
    <row r="30" spans="1:15" s="14" customFormat="1" x14ac:dyDescent="0.25">
      <c r="A30" s="494">
        <v>45271</v>
      </c>
      <c r="B30" s="171" t="s">
        <v>122</v>
      </c>
      <c r="C30" s="171" t="s">
        <v>49</v>
      </c>
      <c r="D30" s="172" t="s">
        <v>113</v>
      </c>
      <c r="E30" s="158"/>
      <c r="F30" s="163">
        <v>2000</v>
      </c>
      <c r="G30" s="159">
        <f t="shared" si="0"/>
        <v>2728526</v>
      </c>
      <c r="H30" s="263" t="s">
        <v>145</v>
      </c>
      <c r="I30" s="307" t="s">
        <v>18</v>
      </c>
      <c r="J30" s="155" t="s">
        <v>230</v>
      </c>
      <c r="K30" s="307" t="s">
        <v>155</v>
      </c>
      <c r="L30" s="307" t="s">
        <v>58</v>
      </c>
      <c r="M30" s="186"/>
      <c r="N30" s="307"/>
      <c r="O30" s="290"/>
    </row>
    <row r="31" spans="1:15" s="14" customFormat="1" x14ac:dyDescent="0.25">
      <c r="A31" s="494">
        <v>45272</v>
      </c>
      <c r="B31" s="171" t="s">
        <v>112</v>
      </c>
      <c r="C31" s="171" t="s">
        <v>49</v>
      </c>
      <c r="D31" s="172" t="s">
        <v>128</v>
      </c>
      <c r="E31" s="158">
        <v>57000</v>
      </c>
      <c r="F31" s="163"/>
      <c r="G31" s="159">
        <f t="shared" si="0"/>
        <v>2671526</v>
      </c>
      <c r="H31" s="263" t="s">
        <v>157</v>
      </c>
      <c r="I31" s="307" t="s">
        <v>18</v>
      </c>
      <c r="J31" s="402" t="s">
        <v>253</v>
      </c>
      <c r="K31" s="307" t="s">
        <v>155</v>
      </c>
      <c r="L31" s="307" t="s">
        <v>58</v>
      </c>
      <c r="M31" s="186"/>
      <c r="N31" s="307"/>
      <c r="O31" s="290"/>
    </row>
    <row r="32" spans="1:15" s="14" customFormat="1" x14ac:dyDescent="0.25">
      <c r="A32" s="494">
        <v>45272</v>
      </c>
      <c r="B32" s="171" t="s">
        <v>122</v>
      </c>
      <c r="C32" s="171" t="s">
        <v>49</v>
      </c>
      <c r="D32" s="172" t="s">
        <v>113</v>
      </c>
      <c r="E32" s="158"/>
      <c r="F32" s="163">
        <v>7000</v>
      </c>
      <c r="G32" s="159">
        <f t="shared" si="0"/>
        <v>2678526</v>
      </c>
      <c r="H32" s="263" t="s">
        <v>145</v>
      </c>
      <c r="I32" s="307" t="s">
        <v>18</v>
      </c>
      <c r="J32" s="155" t="s">
        <v>243</v>
      </c>
      <c r="K32" s="307" t="s">
        <v>155</v>
      </c>
      <c r="L32" s="307" t="s">
        <v>58</v>
      </c>
      <c r="M32" s="186"/>
      <c r="N32" s="307"/>
      <c r="O32" s="290"/>
    </row>
    <row r="33" spans="1:15" s="14" customFormat="1" x14ac:dyDescent="0.25">
      <c r="A33" s="494">
        <v>45273</v>
      </c>
      <c r="B33" s="171" t="s">
        <v>112</v>
      </c>
      <c r="C33" s="171" t="s">
        <v>49</v>
      </c>
      <c r="D33" s="172" t="s">
        <v>14</v>
      </c>
      <c r="E33" s="158">
        <v>319000</v>
      </c>
      <c r="F33" s="163"/>
      <c r="G33" s="159">
        <f t="shared" si="0"/>
        <v>2359526</v>
      </c>
      <c r="H33" s="263" t="s">
        <v>42</v>
      </c>
      <c r="I33" s="307" t="s">
        <v>18</v>
      </c>
      <c r="J33" s="402" t="s">
        <v>257</v>
      </c>
      <c r="K33" s="307" t="s">
        <v>155</v>
      </c>
      <c r="L33" s="307" t="s">
        <v>58</v>
      </c>
      <c r="M33" s="186"/>
      <c r="N33" s="307"/>
      <c r="O33" s="290"/>
    </row>
    <row r="34" spans="1:15" s="14" customFormat="1" x14ac:dyDescent="0.25">
      <c r="A34" s="494">
        <v>45273</v>
      </c>
      <c r="B34" s="171" t="s">
        <v>112</v>
      </c>
      <c r="C34" s="171" t="s">
        <v>49</v>
      </c>
      <c r="D34" s="172" t="s">
        <v>113</v>
      </c>
      <c r="E34" s="158">
        <v>70000</v>
      </c>
      <c r="F34" s="163"/>
      <c r="G34" s="159">
        <f t="shared" si="0"/>
        <v>2289526</v>
      </c>
      <c r="H34" s="263" t="s">
        <v>145</v>
      </c>
      <c r="I34" s="307" t="s">
        <v>18</v>
      </c>
      <c r="J34" s="155" t="s">
        <v>261</v>
      </c>
      <c r="K34" s="307" t="s">
        <v>155</v>
      </c>
      <c r="L34" s="307" t="s">
        <v>58</v>
      </c>
      <c r="M34" s="186"/>
      <c r="N34" s="307"/>
      <c r="O34" s="290"/>
    </row>
    <row r="35" spans="1:15" s="14" customFormat="1" x14ac:dyDescent="0.25">
      <c r="A35" s="494">
        <v>45273</v>
      </c>
      <c r="B35" s="171" t="s">
        <v>112</v>
      </c>
      <c r="C35" s="171" t="s">
        <v>49</v>
      </c>
      <c r="D35" s="172" t="s">
        <v>128</v>
      </c>
      <c r="E35" s="152">
        <v>57000</v>
      </c>
      <c r="F35" s="163"/>
      <c r="G35" s="159">
        <f t="shared" si="0"/>
        <v>2232526</v>
      </c>
      <c r="H35" s="263" t="s">
        <v>157</v>
      </c>
      <c r="I35" s="307" t="s">
        <v>18</v>
      </c>
      <c r="J35" s="402" t="s">
        <v>270</v>
      </c>
      <c r="K35" s="307" t="s">
        <v>155</v>
      </c>
      <c r="L35" s="307" t="s">
        <v>58</v>
      </c>
      <c r="M35" s="186"/>
      <c r="N35" s="307"/>
      <c r="O35" s="290"/>
    </row>
    <row r="36" spans="1:15" s="14" customFormat="1" x14ac:dyDescent="0.25">
      <c r="A36" s="494">
        <v>45273</v>
      </c>
      <c r="B36" s="171" t="s">
        <v>112</v>
      </c>
      <c r="C36" s="171" t="s">
        <v>49</v>
      </c>
      <c r="D36" s="172" t="s">
        <v>14</v>
      </c>
      <c r="E36" s="158">
        <v>70000</v>
      </c>
      <c r="F36" s="152"/>
      <c r="G36" s="159">
        <f t="shared" si="0"/>
        <v>2162526</v>
      </c>
      <c r="H36" s="263" t="s">
        <v>42</v>
      </c>
      <c r="I36" s="307" t="s">
        <v>18</v>
      </c>
      <c r="J36" s="402" t="s">
        <v>258</v>
      </c>
      <c r="K36" s="307" t="s">
        <v>155</v>
      </c>
      <c r="L36" s="307" t="s">
        <v>58</v>
      </c>
      <c r="M36" s="186"/>
      <c r="N36" s="307"/>
      <c r="O36" s="290"/>
    </row>
    <row r="37" spans="1:15" s="14" customFormat="1" x14ac:dyDescent="0.25">
      <c r="A37" s="494">
        <v>45273</v>
      </c>
      <c r="B37" s="171" t="s">
        <v>122</v>
      </c>
      <c r="C37" s="171" t="s">
        <v>49</v>
      </c>
      <c r="D37" s="172" t="s">
        <v>128</v>
      </c>
      <c r="E37" s="158"/>
      <c r="F37" s="163">
        <v>1000</v>
      </c>
      <c r="G37" s="159">
        <f t="shared" si="0"/>
        <v>2163526</v>
      </c>
      <c r="H37" s="263" t="s">
        <v>157</v>
      </c>
      <c r="I37" s="307" t="s">
        <v>18</v>
      </c>
      <c r="J37" s="402" t="s">
        <v>253</v>
      </c>
      <c r="K37" s="307" t="s">
        <v>155</v>
      </c>
      <c r="L37" s="307" t="s">
        <v>58</v>
      </c>
      <c r="M37" s="186"/>
      <c r="N37" s="307"/>
      <c r="O37" s="290"/>
    </row>
    <row r="38" spans="1:15" s="14" customFormat="1" x14ac:dyDescent="0.25">
      <c r="A38" s="494">
        <v>45274</v>
      </c>
      <c r="B38" s="171" t="s">
        <v>112</v>
      </c>
      <c r="C38" s="171" t="s">
        <v>49</v>
      </c>
      <c r="D38" s="172" t="s">
        <v>128</v>
      </c>
      <c r="E38" s="158">
        <v>58000</v>
      </c>
      <c r="F38" s="163"/>
      <c r="G38" s="159">
        <f t="shared" si="0"/>
        <v>2105526</v>
      </c>
      <c r="H38" s="263" t="s">
        <v>157</v>
      </c>
      <c r="I38" s="307" t="s">
        <v>18</v>
      </c>
      <c r="J38" s="402" t="s">
        <v>279</v>
      </c>
      <c r="K38" s="307" t="s">
        <v>155</v>
      </c>
      <c r="L38" s="307" t="s">
        <v>58</v>
      </c>
      <c r="M38" s="186"/>
      <c r="N38" s="307"/>
      <c r="O38" s="290"/>
    </row>
    <row r="39" spans="1:15" s="14" customFormat="1" x14ac:dyDescent="0.25">
      <c r="A39" s="494">
        <v>45274</v>
      </c>
      <c r="B39" s="171" t="s">
        <v>112</v>
      </c>
      <c r="C39" s="171" t="s">
        <v>49</v>
      </c>
      <c r="D39" s="172" t="s">
        <v>14</v>
      </c>
      <c r="E39" s="158">
        <v>14000</v>
      </c>
      <c r="F39" s="163"/>
      <c r="G39" s="159">
        <f t="shared" si="0"/>
        <v>2091526</v>
      </c>
      <c r="H39" s="263" t="s">
        <v>42</v>
      </c>
      <c r="I39" s="307" t="s">
        <v>18</v>
      </c>
      <c r="J39" s="402" t="s">
        <v>188</v>
      </c>
      <c r="K39" s="307" t="s">
        <v>155</v>
      </c>
      <c r="L39" s="307" t="s">
        <v>58</v>
      </c>
      <c r="M39" s="186"/>
      <c r="N39" s="307"/>
      <c r="O39" s="290"/>
    </row>
    <row r="40" spans="1:15" s="14" customFormat="1" x14ac:dyDescent="0.25">
      <c r="A40" s="494">
        <v>45274</v>
      </c>
      <c r="B40" s="171" t="s">
        <v>122</v>
      </c>
      <c r="C40" s="171" t="s">
        <v>49</v>
      </c>
      <c r="D40" s="172" t="s">
        <v>113</v>
      </c>
      <c r="E40" s="158"/>
      <c r="F40" s="163">
        <v>2000</v>
      </c>
      <c r="G40" s="159">
        <f t="shared" si="0"/>
        <v>2093526</v>
      </c>
      <c r="H40" s="263" t="s">
        <v>145</v>
      </c>
      <c r="I40" s="307" t="s">
        <v>18</v>
      </c>
      <c r="J40" s="155" t="s">
        <v>261</v>
      </c>
      <c r="K40" s="307" t="s">
        <v>155</v>
      </c>
      <c r="L40" s="307" t="s">
        <v>58</v>
      </c>
      <c r="M40" s="186"/>
      <c r="N40" s="307"/>
      <c r="O40" s="290"/>
    </row>
    <row r="41" spans="1:15" s="14" customFormat="1" x14ac:dyDescent="0.25">
      <c r="A41" s="494">
        <v>45274</v>
      </c>
      <c r="B41" s="171" t="s">
        <v>122</v>
      </c>
      <c r="C41" s="171" t="s">
        <v>49</v>
      </c>
      <c r="D41" s="172" t="s">
        <v>128</v>
      </c>
      <c r="E41" s="158"/>
      <c r="F41" s="163">
        <v>1000</v>
      </c>
      <c r="G41" s="159">
        <f t="shared" si="0"/>
        <v>2094526</v>
      </c>
      <c r="H41" s="263" t="s">
        <v>157</v>
      </c>
      <c r="I41" s="307" t="s">
        <v>18</v>
      </c>
      <c r="J41" s="402" t="s">
        <v>270</v>
      </c>
      <c r="K41" s="307" t="s">
        <v>155</v>
      </c>
      <c r="L41" s="307" t="s">
        <v>58</v>
      </c>
      <c r="M41" s="186"/>
      <c r="N41" s="307"/>
      <c r="O41" s="290"/>
    </row>
    <row r="42" spans="1:15" s="14" customFormat="1" x14ac:dyDescent="0.25">
      <c r="A42" s="494">
        <v>45275</v>
      </c>
      <c r="B42" s="171" t="s">
        <v>112</v>
      </c>
      <c r="C42" s="171" t="s">
        <v>49</v>
      </c>
      <c r="D42" s="172" t="s">
        <v>113</v>
      </c>
      <c r="E42" s="158">
        <v>28000</v>
      </c>
      <c r="F42" s="163"/>
      <c r="G42" s="159">
        <f t="shared" si="0"/>
        <v>2066526</v>
      </c>
      <c r="H42" s="263" t="s">
        <v>123</v>
      </c>
      <c r="I42" s="307" t="s">
        <v>18</v>
      </c>
      <c r="J42" s="402" t="s">
        <v>299</v>
      </c>
      <c r="K42" s="307" t="s">
        <v>155</v>
      </c>
      <c r="L42" s="307" t="s">
        <v>58</v>
      </c>
      <c r="M42" s="186"/>
      <c r="N42" s="307"/>
      <c r="O42" s="290"/>
    </row>
    <row r="43" spans="1:15" s="14" customFormat="1" x14ac:dyDescent="0.25">
      <c r="A43" s="494">
        <v>45275</v>
      </c>
      <c r="B43" s="171" t="s">
        <v>112</v>
      </c>
      <c r="C43" s="171" t="s">
        <v>49</v>
      </c>
      <c r="D43" s="172" t="s">
        <v>128</v>
      </c>
      <c r="E43" s="158">
        <v>50000</v>
      </c>
      <c r="F43" s="163"/>
      <c r="G43" s="159">
        <f t="shared" si="0"/>
        <v>2016526</v>
      </c>
      <c r="H43" s="263" t="s">
        <v>157</v>
      </c>
      <c r="I43" s="307" t="s">
        <v>18</v>
      </c>
      <c r="J43" s="402" t="s">
        <v>302</v>
      </c>
      <c r="K43" s="307" t="s">
        <v>155</v>
      </c>
      <c r="L43" s="307" t="s">
        <v>58</v>
      </c>
      <c r="M43" s="186"/>
      <c r="N43" s="307"/>
      <c r="O43" s="290"/>
    </row>
    <row r="44" spans="1:15" s="14" customFormat="1" x14ac:dyDescent="0.25">
      <c r="A44" s="494">
        <v>45275</v>
      </c>
      <c r="B44" s="171" t="s">
        <v>112</v>
      </c>
      <c r="C44" s="171" t="s">
        <v>49</v>
      </c>
      <c r="D44" s="172" t="s">
        <v>113</v>
      </c>
      <c r="E44" s="158">
        <v>30000</v>
      </c>
      <c r="F44" s="163"/>
      <c r="G44" s="159">
        <f t="shared" si="0"/>
        <v>1986526</v>
      </c>
      <c r="H44" s="263" t="s">
        <v>145</v>
      </c>
      <c r="I44" s="307" t="s">
        <v>18</v>
      </c>
      <c r="J44" s="155" t="s">
        <v>305</v>
      </c>
      <c r="K44" s="307" t="s">
        <v>155</v>
      </c>
      <c r="L44" s="307" t="s">
        <v>58</v>
      </c>
      <c r="M44" s="186"/>
      <c r="N44" s="307"/>
      <c r="O44" s="290"/>
    </row>
    <row r="45" spans="1:15" s="14" customFormat="1" x14ac:dyDescent="0.25">
      <c r="A45" s="494">
        <v>45275</v>
      </c>
      <c r="B45" s="171" t="s">
        <v>122</v>
      </c>
      <c r="C45" s="171" t="s">
        <v>49</v>
      </c>
      <c r="D45" s="172" t="s">
        <v>128</v>
      </c>
      <c r="E45" s="158"/>
      <c r="F45" s="163">
        <v>1000</v>
      </c>
      <c r="G45" s="159">
        <f t="shared" si="0"/>
        <v>1987526</v>
      </c>
      <c r="H45" s="263" t="s">
        <v>157</v>
      </c>
      <c r="I45" s="307" t="s">
        <v>18</v>
      </c>
      <c r="J45" s="402" t="s">
        <v>279</v>
      </c>
      <c r="K45" s="307" t="s">
        <v>155</v>
      </c>
      <c r="L45" s="307" t="s">
        <v>58</v>
      </c>
      <c r="M45" s="186"/>
      <c r="N45" s="307"/>
      <c r="O45" s="290"/>
    </row>
    <row r="46" spans="1:15" s="14" customFormat="1" x14ac:dyDescent="0.25">
      <c r="A46" s="494">
        <v>45276</v>
      </c>
      <c r="B46" s="171" t="s">
        <v>112</v>
      </c>
      <c r="C46" s="171" t="s">
        <v>49</v>
      </c>
      <c r="D46" s="172" t="s">
        <v>14</v>
      </c>
      <c r="E46" s="158">
        <v>55000</v>
      </c>
      <c r="F46" s="163"/>
      <c r="G46" s="159">
        <f t="shared" si="0"/>
        <v>1932526</v>
      </c>
      <c r="H46" s="263" t="s">
        <v>42</v>
      </c>
      <c r="I46" s="307" t="s">
        <v>18</v>
      </c>
      <c r="J46" s="402" t="s">
        <v>189</v>
      </c>
      <c r="K46" s="307" t="s">
        <v>155</v>
      </c>
      <c r="L46" s="307" t="s">
        <v>58</v>
      </c>
      <c r="M46" s="186"/>
      <c r="N46" s="307"/>
      <c r="O46" s="290"/>
    </row>
    <row r="47" spans="1:15" s="14" customFormat="1" x14ac:dyDescent="0.25">
      <c r="A47" s="494">
        <v>45276</v>
      </c>
      <c r="B47" s="171" t="s">
        <v>112</v>
      </c>
      <c r="C47" s="171" t="s">
        <v>49</v>
      </c>
      <c r="D47" s="172" t="s">
        <v>113</v>
      </c>
      <c r="E47" s="158">
        <v>35000</v>
      </c>
      <c r="F47" s="163"/>
      <c r="G47" s="159">
        <f t="shared" si="0"/>
        <v>1897526</v>
      </c>
      <c r="H47" s="263" t="s">
        <v>145</v>
      </c>
      <c r="I47" s="307" t="s">
        <v>18</v>
      </c>
      <c r="J47" s="155" t="s">
        <v>313</v>
      </c>
      <c r="K47" s="307" t="s">
        <v>155</v>
      </c>
      <c r="L47" s="307" t="s">
        <v>58</v>
      </c>
      <c r="M47" s="186"/>
      <c r="N47" s="307"/>
      <c r="O47" s="290"/>
    </row>
    <row r="48" spans="1:15" s="14" customFormat="1" x14ac:dyDescent="0.25">
      <c r="A48" s="494">
        <v>45276</v>
      </c>
      <c r="B48" s="171" t="s">
        <v>112</v>
      </c>
      <c r="C48" s="171" t="s">
        <v>49</v>
      </c>
      <c r="D48" s="172" t="s">
        <v>128</v>
      </c>
      <c r="E48" s="158">
        <v>20000</v>
      </c>
      <c r="F48" s="163"/>
      <c r="G48" s="159">
        <f t="shared" si="0"/>
        <v>1877526</v>
      </c>
      <c r="H48" s="263" t="s">
        <v>157</v>
      </c>
      <c r="I48" s="307" t="s">
        <v>18</v>
      </c>
      <c r="J48" s="402" t="s">
        <v>314</v>
      </c>
      <c r="K48" s="307" t="s">
        <v>155</v>
      </c>
      <c r="L48" s="307" t="s">
        <v>58</v>
      </c>
      <c r="M48" s="186"/>
      <c r="N48" s="307"/>
      <c r="O48" s="290"/>
    </row>
    <row r="49" spans="1:15" s="14" customFormat="1" x14ac:dyDescent="0.25">
      <c r="A49" s="494">
        <v>45278</v>
      </c>
      <c r="B49" s="171" t="s">
        <v>112</v>
      </c>
      <c r="C49" s="171" t="s">
        <v>49</v>
      </c>
      <c r="D49" s="172" t="s">
        <v>128</v>
      </c>
      <c r="E49" s="158">
        <v>46000</v>
      </c>
      <c r="F49" s="163"/>
      <c r="G49" s="159">
        <f t="shared" si="0"/>
        <v>1831526</v>
      </c>
      <c r="H49" s="263" t="s">
        <v>135</v>
      </c>
      <c r="I49" s="307" t="s">
        <v>18</v>
      </c>
      <c r="J49" s="402" t="s">
        <v>315</v>
      </c>
      <c r="K49" s="307" t="s">
        <v>155</v>
      </c>
      <c r="L49" s="307" t="s">
        <v>58</v>
      </c>
      <c r="M49" s="186"/>
      <c r="N49" s="307"/>
      <c r="O49" s="290"/>
    </row>
    <row r="50" spans="1:15" s="14" customFormat="1" x14ac:dyDescent="0.25">
      <c r="A50" s="494">
        <v>45278</v>
      </c>
      <c r="B50" s="171" t="s">
        <v>112</v>
      </c>
      <c r="C50" s="171" t="s">
        <v>49</v>
      </c>
      <c r="D50" s="172" t="s">
        <v>128</v>
      </c>
      <c r="E50" s="158">
        <v>59000</v>
      </c>
      <c r="F50" s="163"/>
      <c r="G50" s="159">
        <f t="shared" si="0"/>
        <v>1772526</v>
      </c>
      <c r="H50" s="263" t="s">
        <v>157</v>
      </c>
      <c r="I50" s="307" t="s">
        <v>18</v>
      </c>
      <c r="J50" s="402" t="s">
        <v>319</v>
      </c>
      <c r="K50" s="307" t="s">
        <v>155</v>
      </c>
      <c r="L50" s="307" t="s">
        <v>58</v>
      </c>
      <c r="M50" s="186"/>
      <c r="N50" s="307"/>
      <c r="O50" s="290"/>
    </row>
    <row r="51" spans="1:15" s="14" customFormat="1" x14ac:dyDescent="0.25">
      <c r="A51" s="494">
        <v>45278</v>
      </c>
      <c r="B51" s="171" t="s">
        <v>112</v>
      </c>
      <c r="C51" s="171" t="s">
        <v>49</v>
      </c>
      <c r="D51" s="172" t="s">
        <v>14</v>
      </c>
      <c r="E51" s="158">
        <v>47000</v>
      </c>
      <c r="F51" s="163"/>
      <c r="G51" s="159">
        <f t="shared" si="0"/>
        <v>1725526</v>
      </c>
      <c r="H51" s="263" t="s">
        <v>42</v>
      </c>
      <c r="I51" s="307" t="s">
        <v>18</v>
      </c>
      <c r="J51" s="402" t="s">
        <v>454</v>
      </c>
      <c r="K51" s="307" t="s">
        <v>155</v>
      </c>
      <c r="L51" s="307" t="s">
        <v>58</v>
      </c>
      <c r="M51" s="186"/>
      <c r="N51" s="307"/>
      <c r="O51" s="290"/>
    </row>
    <row r="52" spans="1:15" s="14" customFormat="1" x14ac:dyDescent="0.25">
      <c r="A52" s="494">
        <v>45278</v>
      </c>
      <c r="B52" s="171" t="s">
        <v>112</v>
      </c>
      <c r="C52" s="171" t="s">
        <v>49</v>
      </c>
      <c r="D52" s="172" t="s">
        <v>14</v>
      </c>
      <c r="E52" s="158">
        <v>260000</v>
      </c>
      <c r="F52" s="152"/>
      <c r="G52" s="159">
        <f t="shared" si="0"/>
        <v>1465526</v>
      </c>
      <c r="H52" s="263" t="s">
        <v>64</v>
      </c>
      <c r="I52" s="307" t="s">
        <v>18</v>
      </c>
      <c r="J52" s="402" t="s">
        <v>457</v>
      </c>
      <c r="K52" s="307" t="s">
        <v>155</v>
      </c>
      <c r="L52" s="307" t="s">
        <v>58</v>
      </c>
      <c r="M52" s="186"/>
      <c r="N52" s="307"/>
      <c r="O52" s="290"/>
    </row>
    <row r="53" spans="1:15" s="14" customFormat="1" x14ac:dyDescent="0.25">
      <c r="A53" s="494">
        <v>45278</v>
      </c>
      <c r="B53" s="171" t="s">
        <v>312</v>
      </c>
      <c r="C53" s="171" t="s">
        <v>49</v>
      </c>
      <c r="D53" s="172" t="s">
        <v>14</v>
      </c>
      <c r="E53" s="158">
        <v>7000</v>
      </c>
      <c r="F53" s="163"/>
      <c r="G53" s="159">
        <f t="shared" si="0"/>
        <v>1458526</v>
      </c>
      <c r="H53" s="263" t="s">
        <v>42</v>
      </c>
      <c r="I53" s="307" t="s">
        <v>18</v>
      </c>
      <c r="J53" s="402" t="s">
        <v>409</v>
      </c>
      <c r="K53" s="307" t="s">
        <v>155</v>
      </c>
      <c r="L53" s="307" t="s">
        <v>58</v>
      </c>
      <c r="M53" s="186"/>
      <c r="N53" s="307"/>
      <c r="O53" s="290"/>
    </row>
    <row r="54" spans="1:15" s="14" customFormat="1" x14ac:dyDescent="0.25">
      <c r="A54" s="494">
        <v>45279</v>
      </c>
      <c r="B54" s="171" t="s">
        <v>112</v>
      </c>
      <c r="C54" s="171" t="s">
        <v>49</v>
      </c>
      <c r="D54" s="172" t="s">
        <v>113</v>
      </c>
      <c r="E54" s="158">
        <v>30000</v>
      </c>
      <c r="F54" s="163"/>
      <c r="G54" s="159">
        <f t="shared" si="0"/>
        <v>1428526</v>
      </c>
      <c r="H54" s="263" t="s">
        <v>145</v>
      </c>
      <c r="I54" s="307" t="s">
        <v>18</v>
      </c>
      <c r="J54" s="155" t="s">
        <v>330</v>
      </c>
      <c r="K54" s="307" t="s">
        <v>155</v>
      </c>
      <c r="L54" s="307" t="s">
        <v>58</v>
      </c>
      <c r="M54" s="186"/>
      <c r="N54" s="307"/>
      <c r="O54" s="290"/>
    </row>
    <row r="55" spans="1:15" s="14" customFormat="1" x14ac:dyDescent="0.25">
      <c r="A55" s="494">
        <v>45279</v>
      </c>
      <c r="B55" s="171" t="s">
        <v>112</v>
      </c>
      <c r="C55" s="171" t="s">
        <v>49</v>
      </c>
      <c r="D55" s="172" t="s">
        <v>128</v>
      </c>
      <c r="E55" s="158">
        <v>53000</v>
      </c>
      <c r="F55" s="163"/>
      <c r="G55" s="159">
        <f t="shared" si="0"/>
        <v>1375526</v>
      </c>
      <c r="H55" s="263" t="s">
        <v>157</v>
      </c>
      <c r="I55" s="307" t="s">
        <v>18</v>
      </c>
      <c r="J55" s="402" t="s">
        <v>338</v>
      </c>
      <c r="K55" s="307" t="s">
        <v>155</v>
      </c>
      <c r="L55" s="307" t="s">
        <v>58</v>
      </c>
      <c r="M55" s="186"/>
      <c r="N55" s="307"/>
      <c r="O55" s="290"/>
    </row>
    <row r="56" spans="1:15" s="14" customFormat="1" x14ac:dyDescent="0.25">
      <c r="A56" s="494">
        <v>45279</v>
      </c>
      <c r="B56" s="171" t="s">
        <v>112</v>
      </c>
      <c r="C56" s="171" t="s">
        <v>49</v>
      </c>
      <c r="D56" s="172" t="s">
        <v>113</v>
      </c>
      <c r="E56" s="158">
        <v>29000</v>
      </c>
      <c r="F56" s="163"/>
      <c r="G56" s="159">
        <f t="shared" si="0"/>
        <v>1346526</v>
      </c>
      <c r="H56" s="263" t="s">
        <v>123</v>
      </c>
      <c r="I56" s="307" t="s">
        <v>18</v>
      </c>
      <c r="J56" s="402" t="s">
        <v>343</v>
      </c>
      <c r="K56" s="307" t="s">
        <v>155</v>
      </c>
      <c r="L56" s="307" t="s">
        <v>58</v>
      </c>
      <c r="M56" s="186"/>
      <c r="N56" s="307"/>
      <c r="O56" s="290"/>
    </row>
    <row r="57" spans="1:15" s="14" customFormat="1" x14ac:dyDescent="0.25">
      <c r="A57" s="494">
        <v>45279</v>
      </c>
      <c r="B57" s="171" t="s">
        <v>318</v>
      </c>
      <c r="C57" s="171" t="s">
        <v>49</v>
      </c>
      <c r="D57" s="172" t="s">
        <v>128</v>
      </c>
      <c r="E57" s="158">
        <v>1000</v>
      </c>
      <c r="F57" s="163"/>
      <c r="G57" s="159">
        <f t="shared" si="0"/>
        <v>1345526</v>
      </c>
      <c r="H57" s="263" t="s">
        <v>157</v>
      </c>
      <c r="I57" s="307" t="s">
        <v>18</v>
      </c>
      <c r="J57" s="402" t="s">
        <v>319</v>
      </c>
      <c r="K57" s="307" t="s">
        <v>155</v>
      </c>
      <c r="L57" s="307" t="s">
        <v>58</v>
      </c>
      <c r="M57" s="186"/>
      <c r="N57" s="307"/>
      <c r="O57" s="290"/>
    </row>
    <row r="58" spans="1:15" s="14" customFormat="1" x14ac:dyDescent="0.25">
      <c r="A58" s="494">
        <v>45279</v>
      </c>
      <c r="B58" s="171" t="s">
        <v>312</v>
      </c>
      <c r="C58" s="171" t="s">
        <v>49</v>
      </c>
      <c r="D58" s="172" t="s">
        <v>14</v>
      </c>
      <c r="E58" s="158">
        <v>22000</v>
      </c>
      <c r="F58" s="163"/>
      <c r="G58" s="159">
        <f t="shared" si="0"/>
        <v>1323526</v>
      </c>
      <c r="H58" s="263" t="s">
        <v>42</v>
      </c>
      <c r="I58" s="307" t="s">
        <v>18</v>
      </c>
      <c r="J58" s="402" t="s">
        <v>202</v>
      </c>
      <c r="K58" s="307" t="s">
        <v>155</v>
      </c>
      <c r="L58" s="307" t="s">
        <v>58</v>
      </c>
      <c r="M58" s="186"/>
      <c r="N58" s="307"/>
      <c r="O58" s="290"/>
    </row>
    <row r="59" spans="1:15" s="14" customFormat="1" x14ac:dyDescent="0.25">
      <c r="A59" s="494">
        <v>45280</v>
      </c>
      <c r="B59" s="171" t="s">
        <v>112</v>
      </c>
      <c r="C59" s="171" t="s">
        <v>49</v>
      </c>
      <c r="D59" s="172" t="s">
        <v>14</v>
      </c>
      <c r="E59" s="158">
        <v>28000</v>
      </c>
      <c r="F59" s="163"/>
      <c r="G59" s="159">
        <f t="shared" si="0"/>
        <v>1295526</v>
      </c>
      <c r="H59" s="263" t="s">
        <v>42</v>
      </c>
      <c r="I59" s="307" t="s">
        <v>18</v>
      </c>
      <c r="J59" s="402" t="s">
        <v>458</v>
      </c>
      <c r="K59" s="307" t="s">
        <v>155</v>
      </c>
      <c r="L59" s="307" t="s">
        <v>58</v>
      </c>
      <c r="M59" s="186"/>
      <c r="N59" s="307"/>
      <c r="O59" s="290"/>
    </row>
    <row r="60" spans="1:15" s="14" customFormat="1" x14ac:dyDescent="0.25">
      <c r="A60" s="494">
        <v>45280</v>
      </c>
      <c r="B60" s="171" t="s">
        <v>112</v>
      </c>
      <c r="C60" s="171" t="s">
        <v>49</v>
      </c>
      <c r="D60" s="172" t="s">
        <v>128</v>
      </c>
      <c r="E60" s="158">
        <v>58000</v>
      </c>
      <c r="F60" s="163"/>
      <c r="G60" s="159">
        <f t="shared" si="0"/>
        <v>1237526</v>
      </c>
      <c r="H60" s="263" t="s">
        <v>135</v>
      </c>
      <c r="I60" s="307" t="s">
        <v>18</v>
      </c>
      <c r="J60" s="402" t="s">
        <v>352</v>
      </c>
      <c r="K60" s="307" t="s">
        <v>155</v>
      </c>
      <c r="L60" s="307" t="s">
        <v>58</v>
      </c>
      <c r="M60" s="186"/>
      <c r="N60" s="307"/>
      <c r="O60" s="290"/>
    </row>
    <row r="61" spans="1:15" s="14" customFormat="1" x14ac:dyDescent="0.25">
      <c r="A61" s="494">
        <v>45280</v>
      </c>
      <c r="B61" s="171" t="s">
        <v>112</v>
      </c>
      <c r="C61" s="171" t="s">
        <v>49</v>
      </c>
      <c r="D61" s="172" t="s">
        <v>113</v>
      </c>
      <c r="E61" s="158">
        <v>60000</v>
      </c>
      <c r="F61" s="163"/>
      <c r="G61" s="159">
        <f t="shared" si="0"/>
        <v>1177526</v>
      </c>
      <c r="H61" s="263" t="s">
        <v>145</v>
      </c>
      <c r="I61" s="307" t="s">
        <v>18</v>
      </c>
      <c r="J61" s="155" t="s">
        <v>358</v>
      </c>
      <c r="K61" s="307" t="s">
        <v>155</v>
      </c>
      <c r="L61" s="307" t="s">
        <v>58</v>
      </c>
      <c r="M61" s="186"/>
      <c r="N61" s="307"/>
      <c r="O61" s="290"/>
    </row>
    <row r="62" spans="1:15" s="14" customFormat="1" x14ac:dyDescent="0.25">
      <c r="A62" s="494">
        <v>45280</v>
      </c>
      <c r="B62" s="171" t="s">
        <v>112</v>
      </c>
      <c r="C62" s="171" t="s">
        <v>49</v>
      </c>
      <c r="D62" s="172" t="s">
        <v>113</v>
      </c>
      <c r="E62" s="158">
        <v>35000</v>
      </c>
      <c r="F62" s="163"/>
      <c r="G62" s="159">
        <f t="shared" si="0"/>
        <v>1142526</v>
      </c>
      <c r="H62" s="263" t="s">
        <v>123</v>
      </c>
      <c r="I62" s="307" t="s">
        <v>18</v>
      </c>
      <c r="J62" s="402" t="s">
        <v>369</v>
      </c>
      <c r="K62" s="307" t="s">
        <v>155</v>
      </c>
      <c r="L62" s="307" t="s">
        <v>58</v>
      </c>
      <c r="M62" s="186"/>
      <c r="N62" s="307"/>
      <c r="O62" s="290"/>
    </row>
    <row r="63" spans="1:15" s="14" customFormat="1" x14ac:dyDescent="0.25">
      <c r="A63" s="494">
        <v>45280</v>
      </c>
      <c r="B63" s="171" t="s">
        <v>112</v>
      </c>
      <c r="C63" s="171" t="s">
        <v>49</v>
      </c>
      <c r="D63" s="172" t="s">
        <v>128</v>
      </c>
      <c r="E63" s="158">
        <v>49000</v>
      </c>
      <c r="F63" s="163"/>
      <c r="G63" s="159">
        <f t="shared" si="0"/>
        <v>1093526</v>
      </c>
      <c r="H63" s="263" t="s">
        <v>157</v>
      </c>
      <c r="I63" s="307" t="s">
        <v>18</v>
      </c>
      <c r="J63" s="402" t="s">
        <v>376</v>
      </c>
      <c r="K63" s="307" t="s">
        <v>155</v>
      </c>
      <c r="L63" s="307" t="s">
        <v>58</v>
      </c>
      <c r="M63" s="186"/>
      <c r="N63" s="307"/>
      <c r="O63" s="290"/>
    </row>
    <row r="64" spans="1:15" s="14" customFormat="1" x14ac:dyDescent="0.25">
      <c r="A64" s="494">
        <v>45280</v>
      </c>
      <c r="B64" s="171" t="s">
        <v>122</v>
      </c>
      <c r="C64" s="171" t="s">
        <v>49</v>
      </c>
      <c r="D64" s="172" t="s">
        <v>128</v>
      </c>
      <c r="E64" s="158"/>
      <c r="F64" s="163">
        <v>1000</v>
      </c>
      <c r="G64" s="159">
        <f t="shared" si="0"/>
        <v>1094526</v>
      </c>
      <c r="H64" s="263" t="s">
        <v>157</v>
      </c>
      <c r="I64" s="307" t="s">
        <v>18</v>
      </c>
      <c r="J64" s="402" t="s">
        <v>338</v>
      </c>
      <c r="K64" s="307" t="s">
        <v>155</v>
      </c>
      <c r="L64" s="307" t="s">
        <v>58</v>
      </c>
      <c r="M64" s="186"/>
      <c r="N64" s="307"/>
      <c r="O64" s="290"/>
    </row>
    <row r="65" spans="1:15" s="14" customFormat="1" x14ac:dyDescent="0.25">
      <c r="A65" s="494">
        <v>45280</v>
      </c>
      <c r="B65" s="171" t="s">
        <v>122</v>
      </c>
      <c r="C65" s="171" t="s">
        <v>49</v>
      </c>
      <c r="D65" s="172" t="s">
        <v>113</v>
      </c>
      <c r="E65" s="158"/>
      <c r="F65" s="163">
        <v>1000</v>
      </c>
      <c r="G65" s="159">
        <f t="shared" si="0"/>
        <v>1095526</v>
      </c>
      <c r="H65" s="263" t="s">
        <v>123</v>
      </c>
      <c r="I65" s="307" t="s">
        <v>18</v>
      </c>
      <c r="J65" s="402" t="s">
        <v>343</v>
      </c>
      <c r="K65" s="307" t="s">
        <v>155</v>
      </c>
      <c r="L65" s="307" t="s">
        <v>58</v>
      </c>
      <c r="M65" s="186"/>
      <c r="N65" s="307"/>
      <c r="O65" s="290"/>
    </row>
    <row r="66" spans="1:15" s="14" customFormat="1" x14ac:dyDescent="0.25">
      <c r="A66" s="494">
        <v>45280</v>
      </c>
      <c r="B66" s="171" t="s">
        <v>337</v>
      </c>
      <c r="C66" s="171" t="s">
        <v>49</v>
      </c>
      <c r="D66" s="172" t="s">
        <v>113</v>
      </c>
      <c r="E66" s="158">
        <v>45000</v>
      </c>
      <c r="F66" s="163"/>
      <c r="G66" s="159">
        <f t="shared" si="0"/>
        <v>1050526</v>
      </c>
      <c r="H66" s="263" t="s">
        <v>145</v>
      </c>
      <c r="I66" s="307" t="s">
        <v>18</v>
      </c>
      <c r="J66" s="155" t="s">
        <v>330</v>
      </c>
      <c r="K66" s="307" t="s">
        <v>155</v>
      </c>
      <c r="L66" s="307" t="s">
        <v>58</v>
      </c>
      <c r="M66" s="186"/>
      <c r="N66" s="307"/>
      <c r="O66" s="290"/>
    </row>
    <row r="67" spans="1:15" s="14" customFormat="1" x14ac:dyDescent="0.25">
      <c r="A67" s="494">
        <v>45281</v>
      </c>
      <c r="B67" s="171" t="s">
        <v>112</v>
      </c>
      <c r="C67" s="171" t="s">
        <v>49</v>
      </c>
      <c r="D67" s="172" t="s">
        <v>113</v>
      </c>
      <c r="E67" s="158">
        <v>80000</v>
      </c>
      <c r="F67" s="163"/>
      <c r="G67" s="159">
        <f t="shared" si="0"/>
        <v>970526</v>
      </c>
      <c r="H67" s="263" t="s">
        <v>145</v>
      </c>
      <c r="I67" s="307" t="s">
        <v>18</v>
      </c>
      <c r="J67" s="155" t="s">
        <v>392</v>
      </c>
      <c r="K67" s="307" t="s">
        <v>155</v>
      </c>
      <c r="L67" s="307" t="s">
        <v>58</v>
      </c>
      <c r="M67" s="186"/>
      <c r="N67" s="307"/>
      <c r="O67" s="290"/>
    </row>
    <row r="68" spans="1:15" s="14" customFormat="1" x14ac:dyDescent="0.25">
      <c r="A68" s="494">
        <v>45281</v>
      </c>
      <c r="B68" s="171" t="s">
        <v>112</v>
      </c>
      <c r="C68" s="171" t="s">
        <v>49</v>
      </c>
      <c r="D68" s="172" t="s">
        <v>14</v>
      </c>
      <c r="E68" s="158">
        <v>90000</v>
      </c>
      <c r="F68" s="163"/>
      <c r="G68" s="159">
        <f t="shared" si="0"/>
        <v>880526</v>
      </c>
      <c r="H68" s="263" t="s">
        <v>42</v>
      </c>
      <c r="I68" s="307" t="s">
        <v>18</v>
      </c>
      <c r="J68" s="402" t="s">
        <v>459</v>
      </c>
      <c r="K68" s="307" t="s">
        <v>155</v>
      </c>
      <c r="L68" s="307" t="s">
        <v>58</v>
      </c>
      <c r="M68" s="186"/>
      <c r="N68" s="307"/>
      <c r="O68" s="290"/>
    </row>
    <row r="69" spans="1:15" s="14" customFormat="1" x14ac:dyDescent="0.25">
      <c r="A69" s="494">
        <v>45281</v>
      </c>
      <c r="B69" s="171" t="s">
        <v>112</v>
      </c>
      <c r="C69" s="171" t="s">
        <v>49</v>
      </c>
      <c r="D69" s="172" t="s">
        <v>113</v>
      </c>
      <c r="E69" s="158">
        <v>40000</v>
      </c>
      <c r="F69" s="163"/>
      <c r="G69" s="159">
        <f t="shared" si="0"/>
        <v>840526</v>
      </c>
      <c r="H69" s="263" t="s">
        <v>123</v>
      </c>
      <c r="I69" s="307" t="s">
        <v>18</v>
      </c>
      <c r="J69" s="402" t="s">
        <v>410</v>
      </c>
      <c r="K69" s="307" t="s">
        <v>155</v>
      </c>
      <c r="L69" s="307" t="s">
        <v>58</v>
      </c>
      <c r="M69" s="186"/>
      <c r="N69" s="307"/>
      <c r="O69" s="290"/>
    </row>
    <row r="70" spans="1:15" s="14" customFormat="1" x14ac:dyDescent="0.25">
      <c r="A70" s="494">
        <v>45281</v>
      </c>
      <c r="B70" s="171" t="s">
        <v>112</v>
      </c>
      <c r="C70" s="171" t="s">
        <v>49</v>
      </c>
      <c r="D70" s="172" t="s">
        <v>128</v>
      </c>
      <c r="E70" s="158">
        <v>83000</v>
      </c>
      <c r="F70" s="163"/>
      <c r="G70" s="159">
        <f t="shared" si="0"/>
        <v>757526</v>
      </c>
      <c r="H70" s="263" t="s">
        <v>135</v>
      </c>
      <c r="I70" s="307" t="s">
        <v>18</v>
      </c>
      <c r="J70" s="402" t="s">
        <v>418</v>
      </c>
      <c r="K70" s="307" t="s">
        <v>155</v>
      </c>
      <c r="L70" s="307" t="s">
        <v>58</v>
      </c>
      <c r="M70" s="186"/>
      <c r="N70" s="307"/>
      <c r="O70" s="290"/>
    </row>
    <row r="71" spans="1:15" s="14" customFormat="1" x14ac:dyDescent="0.25">
      <c r="A71" s="494">
        <v>45281</v>
      </c>
      <c r="B71" s="171" t="s">
        <v>112</v>
      </c>
      <c r="C71" s="171" t="s">
        <v>49</v>
      </c>
      <c r="D71" s="172" t="s">
        <v>128</v>
      </c>
      <c r="E71" s="158">
        <v>73000</v>
      </c>
      <c r="F71" s="163"/>
      <c r="G71" s="159">
        <f t="shared" si="0"/>
        <v>684526</v>
      </c>
      <c r="H71" s="263" t="s">
        <v>157</v>
      </c>
      <c r="I71" s="307" t="s">
        <v>18</v>
      </c>
      <c r="J71" s="402" t="s">
        <v>422</v>
      </c>
      <c r="K71" s="307" t="s">
        <v>155</v>
      </c>
      <c r="L71" s="307" t="s">
        <v>58</v>
      </c>
      <c r="M71" s="186"/>
      <c r="N71" s="307"/>
      <c r="O71" s="290"/>
    </row>
    <row r="72" spans="1:15" s="14" customFormat="1" x14ac:dyDescent="0.25">
      <c r="A72" s="494">
        <v>45281</v>
      </c>
      <c r="B72" s="171" t="s">
        <v>368</v>
      </c>
      <c r="C72" s="171" t="s">
        <v>49</v>
      </c>
      <c r="D72" s="172" t="s">
        <v>113</v>
      </c>
      <c r="E72" s="158">
        <v>5000</v>
      </c>
      <c r="F72" s="163"/>
      <c r="G72" s="159">
        <f t="shared" si="0"/>
        <v>679526</v>
      </c>
      <c r="H72" s="263" t="s">
        <v>123</v>
      </c>
      <c r="I72" s="307" t="s">
        <v>18</v>
      </c>
      <c r="J72" s="402" t="s">
        <v>410</v>
      </c>
      <c r="K72" s="307" t="s">
        <v>155</v>
      </c>
      <c r="L72" s="307" t="s">
        <v>58</v>
      </c>
      <c r="M72" s="186"/>
      <c r="N72" s="307"/>
      <c r="O72" s="290"/>
    </row>
    <row r="73" spans="1:15" s="14" customFormat="1" x14ac:dyDescent="0.25">
      <c r="A73" s="494">
        <v>45281</v>
      </c>
      <c r="B73" s="171" t="s">
        <v>122</v>
      </c>
      <c r="C73" s="171" t="s">
        <v>49</v>
      </c>
      <c r="D73" s="172" t="s">
        <v>128</v>
      </c>
      <c r="E73" s="158"/>
      <c r="F73" s="163">
        <v>1000</v>
      </c>
      <c r="G73" s="159">
        <f t="shared" si="0"/>
        <v>680526</v>
      </c>
      <c r="H73" s="263" t="s">
        <v>157</v>
      </c>
      <c r="I73" s="307" t="s">
        <v>18</v>
      </c>
      <c r="J73" s="402" t="s">
        <v>376</v>
      </c>
      <c r="K73" s="307" t="s">
        <v>155</v>
      </c>
      <c r="L73" s="307" t="s">
        <v>58</v>
      </c>
      <c r="M73" s="186"/>
      <c r="N73" s="307"/>
      <c r="O73" s="290"/>
    </row>
    <row r="74" spans="1:15" s="14" customFormat="1" x14ac:dyDescent="0.25">
      <c r="A74" s="494">
        <v>45281</v>
      </c>
      <c r="B74" s="171" t="s">
        <v>368</v>
      </c>
      <c r="C74" s="171" t="s">
        <v>49</v>
      </c>
      <c r="D74" s="172" t="s">
        <v>113</v>
      </c>
      <c r="E74" s="158">
        <v>10000</v>
      </c>
      <c r="F74" s="163"/>
      <c r="G74" s="159">
        <f t="shared" si="0"/>
        <v>670526</v>
      </c>
      <c r="H74" s="263" t="s">
        <v>123</v>
      </c>
      <c r="I74" s="307" t="s">
        <v>18</v>
      </c>
      <c r="J74" s="402" t="s">
        <v>369</v>
      </c>
      <c r="K74" s="307" t="s">
        <v>155</v>
      </c>
      <c r="L74" s="307" t="s">
        <v>58</v>
      </c>
      <c r="M74" s="186"/>
      <c r="N74" s="307"/>
      <c r="O74" s="290"/>
    </row>
    <row r="75" spans="1:15" s="14" customFormat="1" x14ac:dyDescent="0.25">
      <c r="A75" s="494">
        <v>45281</v>
      </c>
      <c r="B75" s="171" t="s">
        <v>337</v>
      </c>
      <c r="C75" s="171" t="s">
        <v>49</v>
      </c>
      <c r="D75" s="172" t="s">
        <v>113</v>
      </c>
      <c r="E75" s="158">
        <v>14000</v>
      </c>
      <c r="F75" s="163"/>
      <c r="G75" s="159">
        <f t="shared" si="0"/>
        <v>656526</v>
      </c>
      <c r="H75" s="263" t="s">
        <v>145</v>
      </c>
      <c r="I75" s="307" t="s">
        <v>18</v>
      </c>
      <c r="J75" s="155" t="s">
        <v>358</v>
      </c>
      <c r="K75" s="307" t="s">
        <v>155</v>
      </c>
      <c r="L75" s="307" t="s">
        <v>58</v>
      </c>
      <c r="M75" s="186"/>
      <c r="N75" s="307"/>
      <c r="O75" s="290"/>
    </row>
    <row r="76" spans="1:15" s="14" customFormat="1" x14ac:dyDescent="0.25">
      <c r="A76" s="494">
        <v>45281</v>
      </c>
      <c r="B76" s="171" t="s">
        <v>122</v>
      </c>
      <c r="C76" s="171" t="s">
        <v>49</v>
      </c>
      <c r="D76" s="172" t="s">
        <v>128</v>
      </c>
      <c r="E76" s="158"/>
      <c r="F76" s="163">
        <v>2000</v>
      </c>
      <c r="G76" s="159">
        <f t="shared" si="0"/>
        <v>658526</v>
      </c>
      <c r="H76" s="263" t="s">
        <v>135</v>
      </c>
      <c r="I76" s="307" t="s">
        <v>18</v>
      </c>
      <c r="J76" s="402" t="s">
        <v>352</v>
      </c>
      <c r="K76" s="307" t="s">
        <v>155</v>
      </c>
      <c r="L76" s="307" t="s">
        <v>58</v>
      </c>
      <c r="M76" s="186"/>
      <c r="N76" s="307"/>
      <c r="O76" s="290"/>
    </row>
    <row r="77" spans="1:15" s="14" customFormat="1" x14ac:dyDescent="0.25">
      <c r="A77" s="494">
        <v>45281</v>
      </c>
      <c r="B77" s="171" t="s">
        <v>312</v>
      </c>
      <c r="C77" s="171" t="s">
        <v>49</v>
      </c>
      <c r="D77" s="172" t="s">
        <v>14</v>
      </c>
      <c r="E77" s="158">
        <v>6000</v>
      </c>
      <c r="F77" s="163"/>
      <c r="G77" s="159">
        <f t="shared" si="0"/>
        <v>652526</v>
      </c>
      <c r="H77" s="263" t="s">
        <v>42</v>
      </c>
      <c r="I77" s="307" t="s">
        <v>18</v>
      </c>
      <c r="J77" s="402" t="s">
        <v>328</v>
      </c>
      <c r="K77" s="307" t="s">
        <v>155</v>
      </c>
      <c r="L77" s="307" t="s">
        <v>58</v>
      </c>
      <c r="M77" s="186"/>
      <c r="N77" s="307"/>
      <c r="O77" s="290"/>
    </row>
    <row r="78" spans="1:15" s="14" customFormat="1" x14ac:dyDescent="0.25">
      <c r="A78" s="494">
        <v>45283</v>
      </c>
      <c r="B78" s="171" t="s">
        <v>112</v>
      </c>
      <c r="C78" s="171" t="s">
        <v>49</v>
      </c>
      <c r="D78" s="172" t="s">
        <v>14</v>
      </c>
      <c r="E78" s="158">
        <v>50000</v>
      </c>
      <c r="F78" s="163"/>
      <c r="G78" s="159">
        <f t="shared" si="0"/>
        <v>602526</v>
      </c>
      <c r="H78" s="263" t="s">
        <v>42</v>
      </c>
      <c r="I78" s="307" t="s">
        <v>18</v>
      </c>
      <c r="J78" s="402" t="s">
        <v>431</v>
      </c>
      <c r="K78" s="307" t="s">
        <v>155</v>
      </c>
      <c r="L78" s="307" t="s">
        <v>58</v>
      </c>
      <c r="M78" s="186"/>
      <c r="N78" s="307"/>
      <c r="O78" s="290"/>
    </row>
    <row r="79" spans="1:15" s="14" customFormat="1" ht="15.75" thickBot="1" x14ac:dyDescent="0.3">
      <c r="A79" s="170">
        <v>45283</v>
      </c>
      <c r="B79" s="171" t="s">
        <v>112</v>
      </c>
      <c r="C79" s="171" t="s">
        <v>49</v>
      </c>
      <c r="D79" s="172" t="s">
        <v>128</v>
      </c>
      <c r="E79" s="409">
        <v>57000</v>
      </c>
      <c r="F79" s="152"/>
      <c r="G79" s="159">
        <f t="shared" si="0"/>
        <v>545526</v>
      </c>
      <c r="H79" s="21" t="s">
        <v>157</v>
      </c>
      <c r="I79" s="307" t="s">
        <v>18</v>
      </c>
      <c r="J79" s="402" t="s">
        <v>441</v>
      </c>
      <c r="K79" s="307" t="s">
        <v>155</v>
      </c>
      <c r="L79" s="307" t="s">
        <v>58</v>
      </c>
      <c r="M79" s="173"/>
      <c r="N79" s="173"/>
      <c r="O79" s="290"/>
    </row>
    <row r="80" spans="1:15" ht="17.25" customHeight="1" thickBot="1" x14ac:dyDescent="0.3">
      <c r="E80" s="484">
        <f>SUM(E4:E79)</f>
        <v>3223000</v>
      </c>
      <c r="F80" s="625">
        <f>SUM(F4:F79)+G3</f>
        <v>3768526</v>
      </c>
      <c r="G80" s="485">
        <f>F80-E80</f>
        <v>545526</v>
      </c>
      <c r="J80" s="402"/>
    </row>
    <row r="82" spans="3:7" x14ac:dyDescent="0.25">
      <c r="C82" s="593" t="s">
        <v>15</v>
      </c>
    </row>
    <row r="83" spans="3:7" x14ac:dyDescent="0.25">
      <c r="G83" s="493"/>
    </row>
    <row r="86" spans="3:7" x14ac:dyDescent="0.25">
      <c r="G86" s="493"/>
    </row>
    <row r="1493" spans="5:5" x14ac:dyDescent="0.25">
      <c r="E1493" s="492" t="s">
        <v>117</v>
      </c>
    </row>
  </sheetData>
  <autoFilter ref="A2:N80">
    <filterColumn colId="0">
      <customFilters>
        <customFilter operator="notEqual" val=" "/>
      </customFilters>
    </filterColumn>
  </autoFilter>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workbookViewId="0">
      <pane xSplit="1" ySplit="3" topLeftCell="B4" activePane="bottomRight" state="frozen"/>
      <selection pane="topRight" activeCell="B1" sqref="B1"/>
      <selection pane="bottomLeft" activeCell="A4" sqref="A4"/>
      <selection pane="bottomRight" activeCell="E11" sqref="E11"/>
    </sheetView>
  </sheetViews>
  <sheetFormatPr defaultColWidth="10.85546875" defaultRowHeight="15" x14ac:dyDescent="0.25"/>
  <cols>
    <col min="1" max="1" width="12.28515625" style="28" customWidth="1"/>
    <col min="2" max="2" width="25.7109375" style="28" customWidth="1"/>
    <col min="3" max="3" width="19.42578125" style="28" customWidth="1"/>
    <col min="4" max="4" width="15.7109375" style="28" bestFit="1" customWidth="1"/>
    <col min="5" max="5" width="13.7109375" style="65" customWidth="1"/>
    <col min="6" max="6" width="12.28515625" style="65" customWidth="1"/>
    <col min="7" max="7" width="14.42578125" style="65" bestFit="1" customWidth="1"/>
    <col min="8" max="8" width="14.42578125" style="28" bestFit="1" customWidth="1"/>
    <col min="9" max="9" width="21.140625" style="28" customWidth="1"/>
    <col min="10" max="10" width="26.140625" style="28" customWidth="1"/>
    <col min="11" max="12" width="10.85546875" style="28"/>
    <col min="13" max="13" width="14.85546875" style="28" customWidth="1"/>
    <col min="14" max="14" width="28" style="28" customWidth="1"/>
    <col min="15" max="16384" width="10.85546875" style="28"/>
  </cols>
  <sheetData>
    <row r="1" spans="1:19" s="2" customFormat="1" ht="36" customHeight="1" x14ac:dyDescent="0.25">
      <c r="A1" s="745" t="s">
        <v>43</v>
      </c>
      <c r="B1" s="746"/>
      <c r="C1" s="746"/>
      <c r="D1" s="746"/>
      <c r="E1" s="746"/>
      <c r="F1" s="746"/>
      <c r="G1" s="746"/>
      <c r="H1" s="746"/>
      <c r="I1" s="746"/>
      <c r="J1" s="746"/>
      <c r="K1" s="746"/>
      <c r="L1" s="746"/>
      <c r="M1" s="746"/>
      <c r="N1" s="746"/>
    </row>
    <row r="2" spans="1:19" s="2" customFormat="1" ht="18.75" x14ac:dyDescent="0.25">
      <c r="A2" s="747" t="s">
        <v>120</v>
      </c>
      <c r="B2" s="747"/>
      <c r="C2" s="747"/>
      <c r="D2" s="747"/>
      <c r="E2" s="747"/>
      <c r="F2" s="747"/>
      <c r="G2" s="747"/>
      <c r="H2" s="747"/>
      <c r="I2" s="747"/>
      <c r="J2" s="747"/>
      <c r="K2" s="747"/>
      <c r="L2" s="747"/>
      <c r="M2" s="747"/>
      <c r="N2" s="747"/>
    </row>
    <row r="3" spans="1:19" s="2" customFormat="1" ht="45" x14ac:dyDescent="0.25">
      <c r="A3" s="29" t="s">
        <v>0</v>
      </c>
      <c r="B3" s="22" t="s">
        <v>5</v>
      </c>
      <c r="C3" s="22" t="s">
        <v>10</v>
      </c>
      <c r="D3" s="23" t="s">
        <v>8</v>
      </c>
      <c r="E3" s="23" t="s">
        <v>62</v>
      </c>
      <c r="F3" s="23" t="s">
        <v>34</v>
      </c>
      <c r="G3" s="24" t="s">
        <v>41</v>
      </c>
      <c r="H3" s="24" t="s">
        <v>2</v>
      </c>
      <c r="I3" s="24" t="s">
        <v>3</v>
      </c>
      <c r="J3" s="22" t="s">
        <v>9</v>
      </c>
      <c r="K3" s="22" t="s">
        <v>1</v>
      </c>
      <c r="L3" s="22" t="s">
        <v>4</v>
      </c>
      <c r="M3" s="25" t="s">
        <v>12</v>
      </c>
      <c r="N3" s="26" t="s">
        <v>11</v>
      </c>
    </row>
    <row r="4" spans="1:19" s="14" customFormat="1" ht="15.75" thickBot="1" x14ac:dyDescent="0.3">
      <c r="A4" s="499">
        <v>45261</v>
      </c>
      <c r="B4" s="147" t="s">
        <v>156</v>
      </c>
      <c r="C4" s="303"/>
      <c r="D4" s="303"/>
      <c r="E4" s="339"/>
      <c r="F4" s="399">
        <v>5</v>
      </c>
      <c r="G4" s="400">
        <v>5</v>
      </c>
      <c r="H4" s="21"/>
      <c r="I4" s="32"/>
      <c r="J4" s="30"/>
      <c r="K4" s="32"/>
      <c r="L4" s="32"/>
      <c r="M4" s="32"/>
      <c r="N4" s="32"/>
    </row>
    <row r="5" spans="1:19" s="54" customFormat="1" ht="15.75" thickBot="1" x14ac:dyDescent="0.3">
      <c r="A5" s="89"/>
      <c r="B5" s="88"/>
      <c r="C5" s="144"/>
      <c r="D5" s="146"/>
      <c r="E5" s="405">
        <f>SUM(E4:E4)</f>
        <v>0</v>
      </c>
      <c r="F5" s="405">
        <f>SUM(F4:F4)</f>
        <v>5</v>
      </c>
      <c r="G5" s="401">
        <f>F5-E5</f>
        <v>5</v>
      </c>
      <c r="H5" s="145"/>
      <c r="I5" s="88"/>
      <c r="J5" s="88"/>
      <c r="K5" s="40"/>
      <c r="L5" s="40"/>
      <c r="M5" s="40"/>
      <c r="N5" s="40"/>
      <c r="O5" s="90"/>
      <c r="P5" s="90"/>
      <c r="Q5" s="90"/>
      <c r="R5" s="90"/>
      <c r="S5" s="90"/>
    </row>
    <row r="6" spans="1:19" s="18" customFormat="1" x14ac:dyDescent="0.25">
      <c r="A6"/>
      <c r="B6"/>
      <c r="C6" s="118"/>
      <c r="D6" s="122"/>
      <c r="E6" s="125"/>
      <c r="F6" s="126"/>
      <c r="G6" s="125"/>
      <c r="H6" s="127"/>
      <c r="I6" s="128"/>
      <c r="J6" s="129"/>
      <c r="K6" s="123"/>
      <c r="L6" s="123"/>
      <c r="M6" s="124"/>
      <c r="N6" s="120"/>
      <c r="O6" s="124"/>
      <c r="P6" s="41"/>
      <c r="Q6" s="41"/>
      <c r="R6" s="41"/>
      <c r="S6" s="41"/>
    </row>
    <row r="7" spans="1:19" s="18" customFormat="1" x14ac:dyDescent="0.25">
      <c r="A7"/>
      <c r="B7"/>
      <c r="C7" s="118"/>
      <c r="D7" s="122"/>
      <c r="E7" s="125"/>
      <c r="F7" s="126"/>
      <c r="G7" s="125"/>
      <c r="H7" s="127"/>
      <c r="I7" s="128"/>
      <c r="J7" s="129"/>
      <c r="K7" s="123"/>
      <c r="L7" s="123"/>
      <c r="M7" s="124"/>
      <c r="N7" s="120"/>
      <c r="O7" s="124"/>
      <c r="P7" s="41"/>
      <c r="Q7" s="41"/>
      <c r="R7" s="41"/>
      <c r="S7" s="41"/>
    </row>
    <row r="8" spans="1:19" s="18" customFormat="1" x14ac:dyDescent="0.25">
      <c r="A8"/>
      <c r="B8"/>
      <c r="C8" s="118"/>
      <c r="D8" s="122"/>
      <c r="E8" s="125"/>
      <c r="F8" s="126"/>
      <c r="G8" s="125"/>
      <c r="H8" s="127"/>
      <c r="I8" s="128"/>
      <c r="J8" s="129"/>
      <c r="K8" s="123"/>
      <c r="L8" s="123"/>
      <c r="M8" s="124"/>
      <c r="N8" s="120"/>
      <c r="O8" s="124"/>
      <c r="P8" s="41"/>
      <c r="Q8" s="41"/>
      <c r="R8" s="41"/>
      <c r="S8" s="41"/>
    </row>
    <row r="9" spans="1:19" s="18" customFormat="1" x14ac:dyDescent="0.25">
      <c r="A9"/>
      <c r="B9"/>
      <c r="C9" s="118"/>
      <c r="D9" s="122"/>
      <c r="E9" s="125"/>
      <c r="F9" s="126"/>
      <c r="G9" s="125"/>
      <c r="H9" s="127"/>
      <c r="I9" s="128"/>
      <c r="J9" s="129"/>
      <c r="K9" s="123"/>
      <c r="L9" s="123"/>
      <c r="M9" s="124"/>
      <c r="N9" s="130"/>
      <c r="O9" s="124"/>
      <c r="P9" s="41"/>
      <c r="Q9" s="41"/>
      <c r="R9" s="41"/>
      <c r="S9" s="41"/>
    </row>
    <row r="10" spans="1:19" s="76" customFormat="1" x14ac:dyDescent="0.25">
      <c r="A10"/>
      <c r="B10"/>
      <c r="C10" s="118"/>
      <c r="D10" s="131"/>
      <c r="E10" s="125"/>
      <c r="F10" s="125"/>
      <c r="G10" s="125"/>
      <c r="H10" s="127"/>
      <c r="I10" s="131"/>
      <c r="J10" s="132"/>
      <c r="K10" s="119"/>
      <c r="L10" s="119"/>
      <c r="M10" s="119"/>
      <c r="N10" s="120"/>
      <c r="O10" s="121"/>
      <c r="P10" s="57"/>
      <c r="Q10" s="57"/>
      <c r="R10" s="57"/>
      <c r="S10" s="57"/>
    </row>
    <row r="11" spans="1:19" s="18" customFormat="1" x14ac:dyDescent="0.25">
      <c r="A11"/>
      <c r="B11"/>
      <c r="C11" s="118"/>
      <c r="D11" s="122"/>
      <c r="E11" s="125"/>
      <c r="F11" s="126"/>
      <c r="G11" s="122"/>
      <c r="H11" s="127"/>
      <c r="I11" s="128"/>
      <c r="J11" s="129"/>
      <c r="K11" s="123"/>
      <c r="L11" s="123"/>
      <c r="M11" s="124"/>
      <c r="N11" s="130"/>
      <c r="O11" s="124"/>
      <c r="P11" s="41"/>
      <c r="Q11" s="41"/>
      <c r="R11" s="41"/>
      <c r="S11" s="41"/>
    </row>
    <row r="12" spans="1:19" s="18" customFormat="1" x14ac:dyDescent="0.25">
      <c r="A12"/>
      <c r="B12"/>
      <c r="C12" s="118"/>
      <c r="D12" s="122"/>
      <c r="E12" s="125"/>
      <c r="F12" s="126"/>
      <c r="G12" s="122"/>
      <c r="H12" s="127"/>
      <c r="I12" s="128"/>
      <c r="J12" s="129"/>
      <c r="K12" s="123"/>
      <c r="L12" s="123"/>
      <c r="M12" s="124"/>
      <c r="N12" s="130"/>
      <c r="O12" s="124"/>
      <c r="P12" s="41"/>
      <c r="Q12" s="41"/>
      <c r="R12" s="41"/>
      <c r="S12" s="41"/>
    </row>
    <row r="13" spans="1:19" s="18" customFormat="1" x14ac:dyDescent="0.25">
      <c r="A13"/>
      <c r="B13"/>
      <c r="C13" s="118"/>
      <c r="D13" s="122"/>
      <c r="E13" s="125"/>
      <c r="F13" s="126"/>
      <c r="G13" s="122"/>
      <c r="H13" s="127"/>
      <c r="I13" s="128"/>
      <c r="J13" s="129"/>
      <c r="K13" s="123"/>
      <c r="L13" s="123"/>
      <c r="M13" s="124"/>
      <c r="N13" s="130"/>
      <c r="O13" s="124"/>
      <c r="P13" s="41"/>
      <c r="Q13" s="41"/>
      <c r="R13" s="41"/>
      <c r="S13" s="41"/>
    </row>
    <row r="14" spans="1:19" s="18" customFormat="1" x14ac:dyDescent="0.25">
      <c r="A14"/>
      <c r="B14"/>
      <c r="C14" s="118"/>
      <c r="D14" s="122"/>
      <c r="E14" s="125"/>
      <c r="F14" s="126"/>
      <c r="G14" s="122"/>
      <c r="H14" s="127"/>
      <c r="I14" s="128"/>
      <c r="J14" s="129"/>
      <c r="K14" s="123"/>
      <c r="L14" s="123"/>
      <c r="M14" s="124"/>
      <c r="N14" s="130"/>
      <c r="O14" s="124"/>
      <c r="P14" s="41"/>
      <c r="Q14" s="41"/>
      <c r="R14" s="41"/>
      <c r="S14" s="41"/>
    </row>
    <row r="15" spans="1:19" s="18" customFormat="1" x14ac:dyDescent="0.25">
      <c r="A15"/>
      <c r="B15"/>
      <c r="C15" s="118"/>
      <c r="D15" s="122"/>
      <c r="E15" s="125"/>
      <c r="F15" s="126"/>
      <c r="G15" s="122"/>
      <c r="H15" s="127"/>
      <c r="I15" s="128"/>
      <c r="J15" s="129"/>
      <c r="K15" s="123"/>
      <c r="L15" s="123"/>
      <c r="M15" s="124"/>
      <c r="N15" s="130"/>
      <c r="O15" s="124"/>
      <c r="P15" s="41"/>
      <c r="Q15" s="41"/>
      <c r="R15" s="41"/>
      <c r="S15" s="41"/>
    </row>
    <row r="16" spans="1:19" s="18" customFormat="1" x14ac:dyDescent="0.25">
      <c r="A16" s="98"/>
      <c r="B16" s="109"/>
      <c r="C16" s="128"/>
      <c r="D16" s="122"/>
      <c r="E16" s="125"/>
      <c r="F16" s="126"/>
      <c r="G16" s="122"/>
      <c r="H16" s="127"/>
      <c r="I16" s="128"/>
      <c r="J16" s="129"/>
      <c r="K16" s="123"/>
      <c r="L16" s="123"/>
      <c r="M16" s="124"/>
      <c r="N16" s="130"/>
      <c r="O16" s="124"/>
      <c r="P16" s="41"/>
      <c r="Q16" s="41"/>
      <c r="R16" s="41"/>
      <c r="S16" s="41"/>
    </row>
    <row r="17" spans="1:19" s="18" customFormat="1" x14ac:dyDescent="0.25">
      <c r="A17" s="98"/>
      <c r="B17" s="109"/>
      <c r="C17" s="128"/>
      <c r="D17" s="122"/>
      <c r="E17" s="125"/>
      <c r="F17" s="126"/>
      <c r="G17" s="122"/>
      <c r="H17" s="127"/>
      <c r="I17" s="128"/>
      <c r="J17" s="129"/>
      <c r="K17" s="123"/>
      <c r="L17" s="123"/>
      <c r="M17" s="124"/>
      <c r="N17" s="130"/>
      <c r="O17" s="124"/>
      <c r="P17" s="41"/>
      <c r="Q17" s="41"/>
      <c r="R17" s="41"/>
      <c r="S17" s="41"/>
    </row>
    <row r="18" spans="1:19" s="18" customFormat="1" x14ac:dyDescent="0.25">
      <c r="A18" s="98"/>
      <c r="B18" s="109"/>
      <c r="C18" s="128"/>
      <c r="D18" s="122"/>
      <c r="E18" s="125"/>
      <c r="F18" s="126"/>
      <c r="G18" s="122"/>
      <c r="H18" s="127"/>
      <c r="I18" s="128"/>
      <c r="J18" s="129"/>
      <c r="K18" s="123"/>
      <c r="L18" s="123"/>
      <c r="M18" s="124"/>
      <c r="N18" s="130"/>
      <c r="O18" s="124"/>
      <c r="P18" s="41"/>
      <c r="Q18" s="41"/>
      <c r="R18" s="41"/>
      <c r="S18" s="41"/>
    </row>
    <row r="19" spans="1:19" s="18" customFormat="1" x14ac:dyDescent="0.25">
      <c r="A19" s="98"/>
      <c r="B19" s="109"/>
      <c r="C19" s="128"/>
      <c r="D19" s="122"/>
      <c r="E19" s="125"/>
      <c r="F19" s="126"/>
      <c r="G19" s="122"/>
      <c r="H19" s="127"/>
      <c r="I19" s="128"/>
      <c r="J19" s="129"/>
      <c r="K19" s="123"/>
      <c r="L19" s="123"/>
      <c r="M19" s="124"/>
      <c r="N19" s="130"/>
      <c r="O19" s="124"/>
      <c r="P19" s="41"/>
      <c r="Q19" s="41"/>
      <c r="R19" s="41"/>
      <c r="S19" s="41"/>
    </row>
    <row r="20" spans="1:19" s="18" customFormat="1" x14ac:dyDescent="0.25">
      <c r="A20" s="98"/>
      <c r="B20" s="109"/>
      <c r="C20" s="128"/>
      <c r="D20" s="122"/>
      <c r="E20" s="125"/>
      <c r="F20" s="126"/>
      <c r="G20" s="122"/>
      <c r="H20" s="127"/>
      <c r="I20" s="128"/>
      <c r="J20" s="129"/>
      <c r="K20" s="123"/>
      <c r="L20" s="123"/>
      <c r="M20" s="124"/>
      <c r="N20" s="130"/>
      <c r="O20" s="124"/>
      <c r="P20" s="41"/>
      <c r="Q20" s="41"/>
      <c r="R20" s="41"/>
      <c r="S20" s="41"/>
    </row>
    <row r="21" spans="1:19" s="18" customFormat="1" x14ac:dyDescent="0.25">
      <c r="A21" s="98"/>
      <c r="B21" s="109"/>
      <c r="C21" s="128"/>
      <c r="D21" s="122"/>
      <c r="E21" s="125"/>
      <c r="F21" s="126"/>
      <c r="G21" s="122"/>
      <c r="H21" s="127"/>
      <c r="I21" s="128"/>
      <c r="J21" s="129"/>
      <c r="K21" s="123"/>
      <c r="L21" s="123"/>
      <c r="M21" s="124"/>
      <c r="N21" s="130"/>
      <c r="O21" s="124"/>
      <c r="P21" s="41"/>
      <c r="Q21" s="41"/>
      <c r="R21" s="41"/>
      <c r="S21" s="41"/>
    </row>
    <row r="22" spans="1:19" s="18" customFormat="1" x14ac:dyDescent="0.25">
      <c r="A22" s="97"/>
      <c r="B22" s="110"/>
      <c r="C22" s="133"/>
      <c r="D22" s="134"/>
      <c r="E22" s="135"/>
      <c r="F22" s="135"/>
      <c r="G22" s="135"/>
      <c r="H22" s="127"/>
      <c r="I22" s="128"/>
      <c r="J22" s="125"/>
      <c r="K22" s="123"/>
      <c r="L22" s="123"/>
      <c r="M22" s="119"/>
      <c r="N22" s="120"/>
      <c r="O22" s="124"/>
      <c r="P22" s="41"/>
      <c r="Q22" s="41"/>
      <c r="R22" s="41"/>
      <c r="S22" s="41"/>
    </row>
    <row r="23" spans="1:19" s="74" customFormat="1" x14ac:dyDescent="0.25">
      <c r="A23" s="97"/>
      <c r="B23" s="110"/>
      <c r="C23" s="133"/>
      <c r="D23" s="134"/>
      <c r="E23" s="135"/>
      <c r="F23" s="135"/>
      <c r="G23" s="135"/>
      <c r="H23" s="127"/>
      <c r="I23" s="131"/>
      <c r="J23" s="132"/>
      <c r="K23" s="119"/>
      <c r="L23" s="119"/>
      <c r="M23" s="119"/>
      <c r="N23" s="120"/>
      <c r="O23" s="121"/>
      <c r="P23" s="57"/>
      <c r="Q23" s="57"/>
      <c r="R23" s="57"/>
      <c r="S23" s="57"/>
    </row>
    <row r="24" spans="1:19" s="18" customFormat="1" x14ac:dyDescent="0.25">
      <c r="A24" s="98"/>
      <c r="B24" s="109"/>
      <c r="C24" s="128"/>
      <c r="D24" s="122"/>
      <c r="E24" s="125"/>
      <c r="F24" s="126"/>
      <c r="G24" s="125"/>
      <c r="H24" s="127"/>
      <c r="I24" s="128"/>
      <c r="J24" s="129"/>
      <c r="K24" s="123"/>
      <c r="L24" s="123"/>
      <c r="M24" s="124"/>
      <c r="N24" s="130"/>
      <c r="O24" s="124"/>
      <c r="P24" s="41"/>
      <c r="Q24" s="41"/>
      <c r="R24" s="41"/>
      <c r="S24" s="41"/>
    </row>
    <row r="25" spans="1:19" s="18" customFormat="1" x14ac:dyDescent="0.25">
      <c r="A25" s="98"/>
      <c r="B25" s="109"/>
      <c r="C25" s="128"/>
      <c r="D25" s="122"/>
      <c r="E25" s="125"/>
      <c r="F25" s="126"/>
      <c r="G25" s="125"/>
      <c r="H25" s="127"/>
      <c r="I25" s="128"/>
      <c r="J25" s="129"/>
      <c r="K25" s="123"/>
      <c r="L25" s="123"/>
      <c r="M25" s="124"/>
      <c r="N25" s="130"/>
      <c r="O25" s="124"/>
      <c r="P25" s="41"/>
      <c r="Q25" s="41"/>
      <c r="R25" s="41"/>
      <c r="S25" s="41"/>
    </row>
    <row r="26" spans="1:19" s="18" customFormat="1" x14ac:dyDescent="0.25">
      <c r="A26" s="98"/>
      <c r="B26" s="109"/>
      <c r="C26" s="128"/>
      <c r="D26" s="122"/>
      <c r="E26" s="125"/>
      <c r="F26" s="126"/>
      <c r="G26" s="125"/>
      <c r="H26" s="127"/>
      <c r="I26" s="128"/>
      <c r="J26" s="129"/>
      <c r="K26" s="123"/>
      <c r="L26" s="123"/>
      <c r="M26" s="124"/>
      <c r="N26" s="130"/>
      <c r="O26" s="124"/>
      <c r="P26" s="41"/>
      <c r="Q26" s="41"/>
      <c r="R26" s="41"/>
      <c r="S26" s="41"/>
    </row>
    <row r="27" spans="1:19" s="18" customFormat="1" x14ac:dyDescent="0.25">
      <c r="A27" s="98"/>
      <c r="B27" s="109"/>
      <c r="C27" s="128"/>
      <c r="D27" s="122"/>
      <c r="E27" s="125"/>
      <c r="F27" s="126"/>
      <c r="G27" s="125"/>
      <c r="H27" s="127"/>
      <c r="I27" s="128"/>
      <c r="J27" s="129"/>
      <c r="K27" s="123"/>
      <c r="L27" s="123"/>
      <c r="M27" s="124"/>
      <c r="N27" s="130"/>
      <c r="O27" s="124"/>
      <c r="P27" s="41"/>
      <c r="Q27" s="41"/>
      <c r="R27" s="41"/>
      <c r="S27" s="41"/>
    </row>
    <row r="28" spans="1:19" s="18" customFormat="1" x14ac:dyDescent="0.25">
      <c r="A28" s="98"/>
      <c r="B28" s="109"/>
      <c r="C28" s="128"/>
      <c r="D28" s="122"/>
      <c r="E28" s="125"/>
      <c r="F28" s="126"/>
      <c r="G28" s="125"/>
      <c r="H28" s="127"/>
      <c r="I28" s="128"/>
      <c r="J28" s="129"/>
      <c r="K28" s="123"/>
      <c r="L28" s="123"/>
      <c r="M28" s="124"/>
      <c r="N28" s="130"/>
      <c r="O28" s="124"/>
      <c r="P28" s="41"/>
      <c r="Q28" s="41"/>
      <c r="R28" s="41"/>
      <c r="S28" s="41"/>
    </row>
    <row r="29" spans="1:19" s="18" customFormat="1" x14ac:dyDescent="0.25">
      <c r="A29" s="98"/>
      <c r="B29" s="109"/>
      <c r="C29" s="128"/>
      <c r="D29" s="122"/>
      <c r="E29" s="125"/>
      <c r="F29" s="126"/>
      <c r="G29" s="125"/>
      <c r="H29" s="127"/>
      <c r="I29" s="128"/>
      <c r="J29" s="129"/>
      <c r="K29" s="123"/>
      <c r="L29" s="123"/>
      <c r="M29" s="124"/>
      <c r="N29" s="130"/>
      <c r="O29" s="124"/>
      <c r="P29" s="41"/>
      <c r="Q29" s="41"/>
      <c r="R29" s="41"/>
      <c r="S29" s="41"/>
    </row>
    <row r="30" spans="1:19" s="18" customFormat="1" x14ac:dyDescent="0.25">
      <c r="A30" s="98"/>
      <c r="B30" s="109"/>
      <c r="C30" s="128"/>
      <c r="D30" s="122"/>
      <c r="E30" s="125"/>
      <c r="F30" s="126"/>
      <c r="G30" s="125"/>
      <c r="H30" s="127"/>
      <c r="I30" s="128"/>
      <c r="J30" s="129"/>
      <c r="K30" s="123"/>
      <c r="L30" s="123"/>
      <c r="M30" s="124"/>
      <c r="N30" s="130"/>
      <c r="O30" s="124"/>
      <c r="P30" s="41"/>
      <c r="Q30" s="41"/>
      <c r="R30" s="41"/>
      <c r="S30" s="41"/>
    </row>
    <row r="31" spans="1:19" s="18" customFormat="1" x14ac:dyDescent="0.25">
      <c r="A31" s="98"/>
      <c r="B31" s="109"/>
      <c r="C31" s="128"/>
      <c r="D31" s="122"/>
      <c r="E31" s="125"/>
      <c r="F31" s="126"/>
      <c r="G31" s="125"/>
      <c r="H31" s="127"/>
      <c r="I31" s="128"/>
      <c r="J31" s="129"/>
      <c r="K31" s="123"/>
      <c r="L31" s="123"/>
      <c r="M31" s="124"/>
      <c r="N31" s="130"/>
      <c r="O31" s="124"/>
      <c r="P31" s="41"/>
      <c r="Q31" s="41"/>
      <c r="R31" s="41"/>
      <c r="S31" s="41"/>
    </row>
    <row r="32" spans="1:19" s="18" customFormat="1" x14ac:dyDescent="0.25">
      <c r="A32" s="97"/>
      <c r="B32" s="110"/>
      <c r="C32" s="133"/>
      <c r="D32" s="134"/>
      <c r="E32" s="135"/>
      <c r="F32" s="135"/>
      <c r="G32" s="135"/>
      <c r="H32" s="127"/>
      <c r="I32" s="128"/>
      <c r="J32" s="125"/>
      <c r="K32" s="123"/>
      <c r="L32" s="123"/>
      <c r="M32" s="119"/>
      <c r="N32" s="120"/>
      <c r="O32" s="124"/>
      <c r="P32" s="41"/>
      <c r="Q32" s="41"/>
      <c r="R32" s="41"/>
      <c r="S32" s="41"/>
    </row>
    <row r="33" spans="1:19" s="74" customFormat="1" x14ac:dyDescent="0.25">
      <c r="A33" s="97"/>
      <c r="B33" s="110"/>
      <c r="C33" s="133"/>
      <c r="D33" s="134"/>
      <c r="E33" s="135"/>
      <c r="F33" s="135"/>
      <c r="G33" s="135"/>
      <c r="H33" s="127"/>
      <c r="I33" s="131"/>
      <c r="J33" s="132"/>
      <c r="K33" s="119"/>
      <c r="L33" s="119"/>
      <c r="M33" s="119"/>
      <c r="N33" s="120"/>
      <c r="O33" s="121"/>
      <c r="P33" s="57"/>
      <c r="Q33" s="57"/>
      <c r="R33" s="57"/>
      <c r="S33" s="57"/>
    </row>
    <row r="34" spans="1:19" s="18" customFormat="1" x14ac:dyDescent="0.25">
      <c r="A34" s="98"/>
      <c r="B34" s="109"/>
      <c r="C34" s="128"/>
      <c r="D34" s="122"/>
      <c r="E34" s="125"/>
      <c r="F34" s="126"/>
      <c r="G34" s="125"/>
      <c r="H34" s="127"/>
      <c r="I34" s="128"/>
      <c r="J34" s="129"/>
      <c r="K34" s="123"/>
      <c r="L34" s="123"/>
      <c r="M34" s="124"/>
      <c r="N34" s="130"/>
      <c r="O34" s="124"/>
      <c r="P34" s="41"/>
      <c r="Q34" s="41"/>
      <c r="R34" s="41"/>
      <c r="S34" s="41"/>
    </row>
    <row r="35" spans="1:19" s="18" customFormat="1" x14ac:dyDescent="0.25">
      <c r="A35" s="98"/>
      <c r="B35" s="109"/>
      <c r="C35" s="128"/>
      <c r="D35" s="122"/>
      <c r="E35" s="125"/>
      <c r="F35" s="126"/>
      <c r="G35" s="125"/>
      <c r="H35" s="127"/>
      <c r="I35" s="128"/>
      <c r="J35" s="129"/>
      <c r="K35" s="123"/>
      <c r="L35" s="123"/>
      <c r="M35" s="124"/>
      <c r="N35" s="130"/>
      <c r="O35" s="124"/>
      <c r="P35" s="41"/>
      <c r="Q35" s="41"/>
      <c r="R35" s="41"/>
      <c r="S35" s="41"/>
    </row>
    <row r="36" spans="1:19" s="18" customFormat="1" x14ac:dyDescent="0.25">
      <c r="A36" s="98"/>
      <c r="B36" s="109"/>
      <c r="C36" s="128"/>
      <c r="D36" s="122"/>
      <c r="E36" s="125"/>
      <c r="F36" s="126"/>
      <c r="G36" s="125"/>
      <c r="H36" s="127"/>
      <c r="I36" s="128"/>
      <c r="J36" s="129"/>
      <c r="K36" s="123"/>
      <c r="L36" s="123"/>
      <c r="M36" s="124"/>
      <c r="N36" s="130"/>
      <c r="O36" s="124"/>
      <c r="P36" s="41"/>
      <c r="Q36" s="41"/>
      <c r="R36" s="41"/>
      <c r="S36" s="41"/>
    </row>
    <row r="37" spans="1:19" s="18" customFormat="1" x14ac:dyDescent="0.25">
      <c r="A37" s="98"/>
      <c r="B37" s="109"/>
      <c r="C37" s="128"/>
      <c r="D37" s="122"/>
      <c r="E37" s="125"/>
      <c r="F37" s="126"/>
      <c r="G37" s="125"/>
      <c r="H37" s="127"/>
      <c r="I37" s="128"/>
      <c r="J37" s="129"/>
      <c r="K37" s="123"/>
      <c r="L37" s="123"/>
      <c r="M37" s="124"/>
      <c r="N37" s="130"/>
      <c r="O37" s="124"/>
      <c r="P37" s="41"/>
      <c r="Q37" s="41"/>
      <c r="R37" s="41"/>
      <c r="S37" s="41"/>
    </row>
    <row r="38" spans="1:19" s="18" customFormat="1" x14ac:dyDescent="0.25">
      <c r="A38" s="98"/>
      <c r="B38" s="109"/>
      <c r="C38" s="128"/>
      <c r="D38" s="122"/>
      <c r="E38" s="125"/>
      <c r="F38" s="126"/>
      <c r="G38" s="125"/>
      <c r="H38" s="127"/>
      <c r="I38" s="128"/>
      <c r="J38" s="129"/>
      <c r="K38" s="123"/>
      <c r="L38" s="123"/>
      <c r="M38" s="124"/>
      <c r="N38" s="130"/>
      <c r="O38" s="124"/>
      <c r="P38" s="41"/>
      <c r="Q38" s="41"/>
      <c r="R38" s="41"/>
      <c r="S38" s="41"/>
    </row>
    <row r="39" spans="1:19" s="18" customFormat="1" x14ac:dyDescent="0.25">
      <c r="A39" s="98"/>
      <c r="B39" s="109"/>
      <c r="C39" s="128"/>
      <c r="D39" s="122"/>
      <c r="E39" s="125"/>
      <c r="F39" s="126"/>
      <c r="G39" s="125"/>
      <c r="H39" s="127"/>
      <c r="I39" s="128"/>
      <c r="J39" s="129"/>
      <c r="K39" s="123"/>
      <c r="L39" s="123"/>
      <c r="M39" s="124"/>
      <c r="N39" s="130"/>
      <c r="O39" s="124"/>
      <c r="P39" s="41"/>
      <c r="Q39" s="41"/>
      <c r="R39" s="41"/>
      <c r="S39" s="41"/>
    </row>
    <row r="40" spans="1:19" s="18" customFormat="1" x14ac:dyDescent="0.25">
      <c r="A40" s="98"/>
      <c r="B40" s="109"/>
      <c r="C40" s="128"/>
      <c r="D40" s="122"/>
      <c r="E40" s="125"/>
      <c r="F40" s="126"/>
      <c r="G40" s="125"/>
      <c r="H40" s="127"/>
      <c r="I40" s="128"/>
      <c r="J40" s="129"/>
      <c r="K40" s="123"/>
      <c r="L40" s="123"/>
      <c r="M40" s="124"/>
      <c r="N40" s="130"/>
      <c r="O40" s="124"/>
      <c r="P40" s="41"/>
      <c r="Q40" s="41"/>
      <c r="R40" s="41"/>
      <c r="S40" s="41"/>
    </row>
    <row r="41" spans="1:19" s="18" customFormat="1" x14ac:dyDescent="0.25">
      <c r="A41" s="98"/>
      <c r="B41" s="109"/>
      <c r="C41" s="128"/>
      <c r="D41" s="122"/>
      <c r="E41" s="125"/>
      <c r="F41" s="126"/>
      <c r="G41" s="125"/>
      <c r="H41" s="127"/>
      <c r="I41" s="128"/>
      <c r="J41" s="129"/>
      <c r="K41" s="123"/>
      <c r="L41" s="123"/>
      <c r="M41" s="124"/>
      <c r="N41" s="130"/>
      <c r="O41" s="124"/>
      <c r="P41" s="41"/>
      <c r="Q41" s="41"/>
      <c r="R41" s="41"/>
      <c r="S41" s="41"/>
    </row>
    <row r="42" spans="1:19" s="18" customFormat="1" x14ac:dyDescent="0.25">
      <c r="A42" s="98"/>
      <c r="B42" s="109"/>
      <c r="C42" s="128"/>
      <c r="D42" s="122"/>
      <c r="E42" s="125"/>
      <c r="F42" s="126"/>
      <c r="G42" s="125"/>
      <c r="H42" s="127"/>
      <c r="I42" s="128"/>
      <c r="J42" s="129"/>
      <c r="K42" s="123"/>
      <c r="L42" s="123"/>
      <c r="M42" s="124"/>
      <c r="N42" s="130"/>
      <c r="O42" s="124"/>
      <c r="P42" s="41"/>
      <c r="Q42" s="41"/>
      <c r="R42" s="41"/>
      <c r="S42" s="41"/>
    </row>
    <row r="43" spans="1:19" s="18" customFormat="1" x14ac:dyDescent="0.25">
      <c r="A43" s="98"/>
      <c r="B43" s="109"/>
      <c r="C43" s="128"/>
      <c r="D43" s="122"/>
      <c r="E43" s="125"/>
      <c r="F43" s="126"/>
      <c r="G43" s="125"/>
      <c r="H43" s="127"/>
      <c r="I43" s="128"/>
      <c r="J43" s="129"/>
      <c r="K43" s="123"/>
      <c r="L43" s="123"/>
      <c r="M43" s="124"/>
      <c r="N43" s="130"/>
      <c r="O43" s="124"/>
      <c r="P43" s="41"/>
      <c r="Q43" s="41"/>
      <c r="R43" s="41"/>
      <c r="S43" s="41"/>
    </row>
    <row r="44" spans="1:19" s="18" customFormat="1" x14ac:dyDescent="0.25">
      <c r="A44" s="98"/>
      <c r="B44" s="109"/>
      <c r="C44" s="128"/>
      <c r="D44" s="122"/>
      <c r="E44" s="125"/>
      <c r="F44" s="126"/>
      <c r="G44" s="125"/>
      <c r="H44" s="127"/>
      <c r="I44" s="128"/>
      <c r="J44" s="129"/>
      <c r="K44" s="123"/>
      <c r="L44" s="123"/>
      <c r="M44" s="124"/>
      <c r="N44" s="130"/>
      <c r="O44" s="124"/>
      <c r="P44" s="41"/>
      <c r="Q44" s="41"/>
      <c r="R44" s="41"/>
      <c r="S44" s="41"/>
    </row>
    <row r="45" spans="1:19" s="18" customFormat="1" x14ac:dyDescent="0.25">
      <c r="A45" s="97"/>
      <c r="B45" s="110"/>
      <c r="C45" s="133"/>
      <c r="D45" s="134"/>
      <c r="E45" s="135"/>
      <c r="F45" s="135"/>
      <c r="G45" s="135"/>
      <c r="H45" s="127"/>
      <c r="I45" s="128"/>
      <c r="J45" s="125"/>
      <c r="K45" s="123"/>
      <c r="L45" s="123"/>
      <c r="M45" s="119"/>
      <c r="N45" s="120"/>
      <c r="O45" s="124"/>
      <c r="P45" s="41"/>
      <c r="Q45" s="41"/>
      <c r="R45" s="41"/>
      <c r="S45" s="41"/>
    </row>
    <row r="46" spans="1:19" s="18" customFormat="1" x14ac:dyDescent="0.25">
      <c r="A46" s="97"/>
      <c r="B46" s="111"/>
      <c r="C46" s="133"/>
      <c r="D46" s="134"/>
      <c r="E46" s="135"/>
      <c r="F46" s="135"/>
      <c r="G46" s="135"/>
      <c r="H46" s="127"/>
      <c r="I46" s="131"/>
      <c r="J46" s="132"/>
      <c r="K46" s="119"/>
      <c r="L46" s="119"/>
      <c r="M46" s="119"/>
      <c r="N46" s="120"/>
      <c r="O46" s="121"/>
      <c r="P46" s="41"/>
      <c r="Q46" s="41"/>
      <c r="R46" s="41"/>
      <c r="S46" s="41"/>
    </row>
    <row r="47" spans="1:19" s="18" customFormat="1" ht="41.25" customHeight="1" x14ac:dyDescent="0.25">
      <c r="A47" s="98"/>
      <c r="B47" s="109"/>
      <c r="C47" s="128"/>
      <c r="D47" s="122"/>
      <c r="E47" s="125"/>
      <c r="F47" s="125"/>
      <c r="G47" s="122"/>
      <c r="H47" s="127"/>
      <c r="I47" s="128"/>
      <c r="J47" s="129"/>
      <c r="K47" s="123"/>
      <c r="L47" s="123"/>
      <c r="M47" s="124"/>
      <c r="N47" s="130"/>
      <c r="O47" s="124"/>
      <c r="P47" s="41"/>
      <c r="Q47" s="41"/>
      <c r="R47" s="41"/>
      <c r="S47" s="41"/>
    </row>
    <row r="48" spans="1:19" s="18" customFormat="1" x14ac:dyDescent="0.25">
      <c r="A48" s="98"/>
      <c r="B48" s="109"/>
      <c r="C48" s="128"/>
      <c r="D48" s="122"/>
      <c r="E48" s="125"/>
      <c r="F48" s="125"/>
      <c r="G48" s="122"/>
      <c r="H48" s="127"/>
      <c r="I48" s="128"/>
      <c r="J48" s="129"/>
      <c r="K48" s="123"/>
      <c r="L48" s="123"/>
      <c r="M48" s="124"/>
      <c r="N48" s="130"/>
      <c r="O48" s="124"/>
      <c r="P48" s="41"/>
      <c r="Q48" s="41"/>
      <c r="R48" s="41"/>
      <c r="S48" s="41"/>
    </row>
    <row r="49" spans="1:19" s="18" customFormat="1" x14ac:dyDescent="0.25">
      <c r="A49" s="98"/>
      <c r="B49" s="109"/>
      <c r="C49" s="128"/>
      <c r="D49" s="122"/>
      <c r="E49" s="125"/>
      <c r="F49" s="125"/>
      <c r="G49" s="122"/>
      <c r="H49" s="127"/>
      <c r="I49" s="128"/>
      <c r="J49" s="129"/>
      <c r="K49" s="123"/>
      <c r="L49" s="123"/>
      <c r="M49" s="124"/>
      <c r="N49" s="130"/>
      <c r="O49" s="124"/>
      <c r="P49" s="41"/>
      <c r="Q49" s="41"/>
      <c r="R49" s="41"/>
      <c r="S49" s="41"/>
    </row>
    <row r="50" spans="1:19" s="18" customFormat="1" x14ac:dyDescent="0.25">
      <c r="A50" s="98"/>
      <c r="B50" s="109"/>
      <c r="C50" s="128"/>
      <c r="D50" s="122"/>
      <c r="E50" s="125"/>
      <c r="F50" s="125"/>
      <c r="G50" s="122"/>
      <c r="H50" s="127"/>
      <c r="I50" s="128"/>
      <c r="J50" s="129"/>
      <c r="K50" s="123"/>
      <c r="L50" s="123"/>
      <c r="M50" s="124"/>
      <c r="N50" s="130"/>
      <c r="O50" s="124"/>
      <c r="P50" s="41"/>
      <c r="Q50" s="41"/>
      <c r="R50" s="41"/>
      <c r="S50" s="41"/>
    </row>
    <row r="51" spans="1:19" s="18" customFormat="1" x14ac:dyDescent="0.25">
      <c r="A51" s="98"/>
      <c r="B51" s="109"/>
      <c r="C51" s="128"/>
      <c r="D51" s="122"/>
      <c r="E51" s="125"/>
      <c r="F51" s="125"/>
      <c r="G51" s="122"/>
      <c r="H51" s="127"/>
      <c r="I51" s="128"/>
      <c r="J51" s="129"/>
      <c r="K51" s="123"/>
      <c r="L51" s="123"/>
      <c r="M51" s="124"/>
      <c r="N51" s="130"/>
      <c r="O51" s="124"/>
      <c r="P51" s="41"/>
      <c r="Q51" s="41"/>
      <c r="R51" s="41"/>
      <c r="S51" s="41"/>
    </row>
    <row r="52" spans="1:19" s="18" customFormat="1" x14ac:dyDescent="0.25">
      <c r="A52" s="98"/>
      <c r="B52" s="109"/>
      <c r="C52" s="128"/>
      <c r="D52" s="122"/>
      <c r="E52" s="125"/>
      <c r="F52" s="125"/>
      <c r="G52" s="122"/>
      <c r="H52" s="127"/>
      <c r="I52" s="128"/>
      <c r="J52" s="129"/>
      <c r="K52" s="123"/>
      <c r="L52" s="123"/>
      <c r="M52" s="124"/>
      <c r="N52" s="130"/>
      <c r="O52" s="124"/>
      <c r="P52" s="41"/>
      <c r="Q52" s="41"/>
      <c r="R52" s="41"/>
      <c r="S52" s="41"/>
    </row>
    <row r="53" spans="1:19" s="74" customFormat="1" x14ac:dyDescent="0.25">
      <c r="A53" s="97"/>
      <c r="B53" s="110"/>
      <c r="C53" s="133"/>
      <c r="D53" s="134"/>
      <c r="E53" s="135"/>
      <c r="F53" s="135"/>
      <c r="G53" s="135"/>
      <c r="H53" s="127"/>
      <c r="I53" s="131"/>
      <c r="J53" s="132"/>
      <c r="K53" s="119"/>
      <c r="L53" s="119"/>
      <c r="M53" s="119"/>
      <c r="N53" s="120"/>
      <c r="O53" s="121"/>
      <c r="P53" s="57"/>
      <c r="Q53" s="57"/>
      <c r="R53" s="57"/>
      <c r="S53" s="57"/>
    </row>
    <row r="54" spans="1:19" s="18" customFormat="1" x14ac:dyDescent="0.25">
      <c r="A54" s="98"/>
      <c r="B54" s="109"/>
      <c r="C54" s="132"/>
      <c r="D54" s="122"/>
      <c r="E54" s="125"/>
      <c r="F54" s="126"/>
      <c r="G54" s="125"/>
      <c r="H54" s="127"/>
      <c r="I54" s="128"/>
      <c r="J54" s="129"/>
      <c r="K54" s="123"/>
      <c r="L54" s="123"/>
      <c r="M54" s="124"/>
      <c r="N54" s="130"/>
      <c r="O54" s="124"/>
      <c r="P54" s="41"/>
      <c r="Q54" s="41"/>
      <c r="R54" s="41"/>
      <c r="S54" s="41"/>
    </row>
    <row r="55" spans="1:19" s="18" customFormat="1" x14ac:dyDescent="0.25">
      <c r="A55" s="98"/>
      <c r="B55" s="109"/>
      <c r="C55" s="132"/>
      <c r="D55" s="122"/>
      <c r="E55" s="125"/>
      <c r="F55" s="126"/>
      <c r="G55" s="125"/>
      <c r="H55" s="127"/>
      <c r="I55" s="128"/>
      <c r="J55" s="128"/>
      <c r="K55" s="123"/>
      <c r="L55" s="123"/>
      <c r="M55" s="124"/>
      <c r="N55" s="130"/>
      <c r="O55" s="124"/>
      <c r="P55" s="41"/>
      <c r="Q55" s="41"/>
      <c r="R55" s="41"/>
      <c r="S55" s="41"/>
    </row>
    <row r="56" spans="1:19" s="18" customFormat="1" x14ac:dyDescent="0.25">
      <c r="A56" s="98"/>
      <c r="B56" s="109"/>
      <c r="C56" s="132"/>
      <c r="D56" s="122"/>
      <c r="E56" s="125"/>
      <c r="F56" s="126"/>
      <c r="G56" s="125"/>
      <c r="H56" s="127"/>
      <c r="I56" s="128"/>
      <c r="J56" s="128"/>
      <c r="K56" s="123"/>
      <c r="L56" s="123"/>
      <c r="M56" s="124"/>
      <c r="N56" s="120"/>
      <c r="O56" s="124"/>
      <c r="P56" s="41"/>
      <c r="Q56" s="41"/>
      <c r="R56" s="41"/>
      <c r="S56" s="41"/>
    </row>
    <row r="57" spans="1:19" s="18" customFormat="1" x14ac:dyDescent="0.25">
      <c r="A57" s="98"/>
      <c r="B57" s="109"/>
      <c r="C57" s="128"/>
      <c r="D57" s="122"/>
      <c r="E57" s="125"/>
      <c r="F57" s="126"/>
      <c r="G57" s="125"/>
      <c r="H57" s="127"/>
      <c r="I57" s="128"/>
      <c r="J57" s="129"/>
      <c r="K57" s="123"/>
      <c r="L57" s="123"/>
      <c r="M57" s="124"/>
      <c r="N57" s="130"/>
      <c r="O57" s="124"/>
      <c r="P57" s="41"/>
      <c r="Q57" s="41"/>
      <c r="R57" s="41"/>
      <c r="S57" s="41"/>
    </row>
    <row r="58" spans="1:19" s="18" customFormat="1" x14ac:dyDescent="0.25">
      <c r="A58" s="98"/>
      <c r="B58" s="109"/>
      <c r="C58" s="128"/>
      <c r="D58" s="122"/>
      <c r="E58" s="125"/>
      <c r="F58" s="126"/>
      <c r="G58" s="125"/>
      <c r="H58" s="127"/>
      <c r="I58" s="128"/>
      <c r="J58" s="129"/>
      <c r="K58" s="123"/>
      <c r="L58" s="123"/>
      <c r="M58" s="124"/>
      <c r="N58" s="130"/>
      <c r="O58" s="124"/>
      <c r="P58" s="41"/>
      <c r="Q58" s="41"/>
      <c r="R58" s="41"/>
      <c r="S58" s="41"/>
    </row>
    <row r="59" spans="1:19" s="18" customFormat="1" x14ac:dyDescent="0.25">
      <c r="A59" s="98"/>
      <c r="B59" s="109"/>
      <c r="C59" s="132"/>
      <c r="D59" s="122"/>
      <c r="E59" s="125"/>
      <c r="F59" s="126"/>
      <c r="G59" s="125"/>
      <c r="H59" s="127"/>
      <c r="I59" s="128"/>
      <c r="J59" s="129"/>
      <c r="K59" s="123"/>
      <c r="L59" s="123"/>
      <c r="M59" s="124"/>
      <c r="N59" s="130"/>
      <c r="O59" s="124"/>
      <c r="P59" s="41"/>
      <c r="Q59" s="41"/>
      <c r="R59" s="41"/>
      <c r="S59" s="41"/>
    </row>
    <row r="60" spans="1:19" s="18" customFormat="1" x14ac:dyDescent="0.25">
      <c r="A60" s="98"/>
      <c r="B60" s="109"/>
      <c r="C60" s="132"/>
      <c r="D60" s="122"/>
      <c r="E60" s="125"/>
      <c r="F60" s="126"/>
      <c r="G60" s="125"/>
      <c r="H60" s="127"/>
      <c r="I60" s="128"/>
      <c r="J60" s="128"/>
      <c r="K60" s="123"/>
      <c r="L60" s="123"/>
      <c r="M60" s="124"/>
      <c r="N60" s="130"/>
      <c r="O60" s="124"/>
      <c r="P60" s="41"/>
      <c r="Q60" s="41"/>
      <c r="R60" s="41"/>
      <c r="S60" s="41"/>
    </row>
    <row r="61" spans="1:19" s="18" customFormat="1" x14ac:dyDescent="0.25">
      <c r="A61" s="98"/>
      <c r="B61" s="109"/>
      <c r="C61" s="132"/>
      <c r="D61" s="122"/>
      <c r="E61" s="125"/>
      <c r="F61" s="126"/>
      <c r="G61" s="125"/>
      <c r="H61" s="127"/>
      <c r="I61" s="128"/>
      <c r="J61" s="128"/>
      <c r="K61" s="123"/>
      <c r="L61" s="123"/>
      <c r="M61" s="119"/>
      <c r="N61" s="130"/>
      <c r="O61" s="124"/>
      <c r="P61" s="41"/>
      <c r="Q61" s="41"/>
      <c r="R61" s="41"/>
      <c r="S61" s="41"/>
    </row>
    <row r="62" spans="1:19" s="18" customFormat="1" x14ac:dyDescent="0.25">
      <c r="A62" s="98"/>
      <c r="B62" s="109"/>
      <c r="C62" s="132"/>
      <c r="D62" s="122"/>
      <c r="E62" s="125"/>
      <c r="F62" s="126"/>
      <c r="G62" s="125"/>
      <c r="H62" s="127"/>
      <c r="I62" s="128"/>
      <c r="J62" s="128"/>
      <c r="K62" s="123"/>
      <c r="L62" s="123"/>
      <c r="M62" s="119"/>
      <c r="N62" s="130"/>
      <c r="O62" s="124"/>
      <c r="P62" s="41"/>
      <c r="Q62" s="41"/>
      <c r="R62" s="41"/>
      <c r="S62" s="41"/>
    </row>
    <row r="63" spans="1:19" s="18" customFormat="1" x14ac:dyDescent="0.25">
      <c r="A63" s="45"/>
      <c r="B63" s="112"/>
      <c r="C63" s="119"/>
      <c r="D63" s="136"/>
      <c r="E63" s="120"/>
      <c r="F63" s="130"/>
      <c r="G63" s="120"/>
      <c r="H63" s="121"/>
      <c r="I63" s="124"/>
      <c r="J63" s="137"/>
      <c r="K63" s="123"/>
      <c r="L63" s="123"/>
      <c r="M63" s="119"/>
      <c r="N63" s="130"/>
      <c r="O63" s="124"/>
      <c r="P63" s="41"/>
      <c r="Q63" s="41"/>
      <c r="R63" s="41"/>
      <c r="S63" s="41"/>
    </row>
    <row r="64" spans="1:19" s="74" customFormat="1" x14ac:dyDescent="0.25">
      <c r="A64" s="91"/>
      <c r="B64" s="113"/>
      <c r="C64" s="138"/>
      <c r="D64" s="139"/>
      <c r="E64" s="140"/>
      <c r="F64" s="140"/>
      <c r="G64" s="140"/>
      <c r="H64" s="121"/>
      <c r="I64" s="141"/>
      <c r="J64" s="119"/>
      <c r="K64" s="119"/>
      <c r="L64" s="119"/>
      <c r="M64" s="119"/>
      <c r="N64" s="120"/>
      <c r="O64" s="121"/>
      <c r="P64" s="57"/>
      <c r="Q64" s="57"/>
      <c r="R64" s="57"/>
      <c r="S64" s="57"/>
    </row>
    <row r="65" spans="1:19" s="18" customFormat="1" x14ac:dyDescent="0.25">
      <c r="A65" s="47"/>
      <c r="B65" s="112"/>
      <c r="C65" s="119"/>
      <c r="D65" s="136"/>
      <c r="E65" s="120"/>
      <c r="F65" s="130"/>
      <c r="G65" s="120"/>
      <c r="H65" s="121"/>
      <c r="I65" s="124"/>
      <c r="J65" s="137"/>
      <c r="K65" s="123"/>
      <c r="L65" s="123"/>
      <c r="M65" s="119"/>
      <c r="N65" s="130"/>
      <c r="O65" s="124"/>
      <c r="P65" s="41"/>
      <c r="Q65" s="41"/>
      <c r="R65" s="41"/>
      <c r="S65" s="41"/>
    </row>
    <row r="66" spans="1:19" s="18" customFormat="1" x14ac:dyDescent="0.25">
      <c r="A66" s="47"/>
      <c r="B66" s="112"/>
      <c r="C66" s="119"/>
      <c r="D66" s="136"/>
      <c r="E66" s="120"/>
      <c r="F66" s="130"/>
      <c r="G66" s="120"/>
      <c r="H66" s="121"/>
      <c r="I66" s="124"/>
      <c r="J66" s="137"/>
      <c r="K66" s="123"/>
      <c r="L66" s="123"/>
      <c r="M66" s="119"/>
      <c r="N66" s="130"/>
      <c r="O66" s="124"/>
      <c r="P66" s="41"/>
      <c r="Q66" s="41"/>
      <c r="R66" s="41"/>
      <c r="S66" s="41"/>
    </row>
    <row r="67" spans="1:19" s="18" customFormat="1" x14ac:dyDescent="0.25">
      <c r="A67" s="47"/>
      <c r="B67" s="112"/>
      <c r="C67" s="119"/>
      <c r="D67" s="136"/>
      <c r="E67" s="120"/>
      <c r="F67" s="130"/>
      <c r="G67" s="120"/>
      <c r="H67" s="121"/>
      <c r="I67" s="124"/>
      <c r="J67" s="137"/>
      <c r="K67" s="123"/>
      <c r="L67" s="123"/>
      <c r="M67" s="119"/>
      <c r="N67" s="130"/>
      <c r="O67" s="124"/>
      <c r="P67" s="41"/>
      <c r="Q67" s="41"/>
      <c r="R67" s="41"/>
      <c r="S67" s="41"/>
    </row>
    <row r="68" spans="1:19" s="18" customFormat="1" x14ac:dyDescent="0.25">
      <c r="A68" s="47"/>
      <c r="B68" s="112"/>
      <c r="C68" s="119"/>
      <c r="D68" s="136"/>
      <c r="E68" s="120"/>
      <c r="F68" s="130"/>
      <c r="G68" s="120"/>
      <c r="H68" s="121"/>
      <c r="I68" s="124"/>
      <c r="J68" s="137"/>
      <c r="K68" s="123"/>
      <c r="L68" s="123"/>
      <c r="M68" s="119"/>
      <c r="N68" s="130"/>
      <c r="O68" s="124"/>
      <c r="P68" s="41"/>
      <c r="Q68" s="41"/>
      <c r="R68" s="41"/>
      <c r="S68" s="41"/>
    </row>
    <row r="69" spans="1:19" s="18" customFormat="1" x14ac:dyDescent="0.25">
      <c r="A69" s="47"/>
      <c r="B69" s="112"/>
      <c r="C69" s="119"/>
      <c r="D69" s="136"/>
      <c r="E69" s="120"/>
      <c r="F69" s="130"/>
      <c r="G69" s="120"/>
      <c r="H69" s="121"/>
      <c r="I69" s="120"/>
      <c r="J69" s="120"/>
      <c r="K69" s="123"/>
      <c r="L69" s="123"/>
      <c r="M69" s="119"/>
      <c r="N69" s="130"/>
      <c r="O69" s="124"/>
      <c r="P69" s="41"/>
      <c r="Q69" s="41"/>
      <c r="R69" s="41"/>
      <c r="S69" s="41"/>
    </row>
    <row r="70" spans="1:19" s="18" customFormat="1" x14ac:dyDescent="0.25">
      <c r="A70" s="47"/>
      <c r="B70" s="112"/>
      <c r="C70" s="119"/>
      <c r="D70" s="136"/>
      <c r="E70" s="120"/>
      <c r="F70" s="130"/>
      <c r="G70" s="120"/>
      <c r="H70" s="121"/>
      <c r="I70" s="120"/>
      <c r="J70" s="120"/>
      <c r="K70" s="123"/>
      <c r="L70" s="123"/>
      <c r="M70" s="119"/>
      <c r="N70" s="130"/>
      <c r="O70" s="124"/>
      <c r="P70" s="41"/>
      <c r="Q70" s="41"/>
      <c r="R70" s="41"/>
      <c r="S70" s="41"/>
    </row>
    <row r="71" spans="1:19" s="18" customFormat="1" x14ac:dyDescent="0.25">
      <c r="A71" s="47"/>
      <c r="B71" s="112"/>
      <c r="C71" s="119"/>
      <c r="D71" s="136"/>
      <c r="E71" s="120"/>
      <c r="F71" s="130"/>
      <c r="G71" s="120"/>
      <c r="H71" s="121"/>
      <c r="I71" s="137"/>
      <c r="J71" s="120"/>
      <c r="K71" s="123"/>
      <c r="L71" s="123"/>
      <c r="M71" s="124"/>
      <c r="N71" s="130"/>
      <c r="O71" s="124"/>
      <c r="P71" s="41"/>
      <c r="Q71" s="41"/>
      <c r="R71" s="41"/>
      <c r="S71" s="41"/>
    </row>
    <row r="72" spans="1:19" s="18" customFormat="1" x14ac:dyDescent="0.25">
      <c r="A72" s="47"/>
      <c r="B72" s="112"/>
      <c r="C72" s="119"/>
      <c r="D72" s="136"/>
      <c r="E72" s="120"/>
      <c r="F72" s="130"/>
      <c r="G72" s="120"/>
      <c r="H72" s="121"/>
      <c r="I72" s="137"/>
      <c r="J72" s="120"/>
      <c r="K72" s="123"/>
      <c r="L72" s="123"/>
      <c r="M72" s="124"/>
      <c r="N72" s="130"/>
      <c r="O72" s="124"/>
      <c r="P72" s="41"/>
      <c r="Q72" s="41"/>
      <c r="R72" s="41"/>
      <c r="S72" s="41"/>
    </row>
    <row r="73" spans="1:19" s="18" customFormat="1" x14ac:dyDescent="0.25">
      <c r="A73" s="47"/>
      <c r="B73" s="112"/>
      <c r="C73" s="119"/>
      <c r="D73" s="136"/>
      <c r="E73" s="120"/>
      <c r="F73" s="130"/>
      <c r="G73" s="120"/>
      <c r="H73" s="121"/>
      <c r="I73" s="137"/>
      <c r="J73" s="124"/>
      <c r="K73" s="123"/>
      <c r="L73" s="123"/>
      <c r="M73" s="124"/>
      <c r="N73" s="130"/>
      <c r="O73" s="124"/>
      <c r="P73" s="41"/>
      <c r="Q73" s="41"/>
      <c r="R73" s="41"/>
      <c r="S73" s="41"/>
    </row>
    <row r="74" spans="1:19" s="18" customFormat="1" x14ac:dyDescent="0.25">
      <c r="A74" s="47"/>
      <c r="B74" s="112"/>
      <c r="C74" s="124"/>
      <c r="D74" s="136"/>
      <c r="E74" s="120"/>
      <c r="F74" s="130"/>
      <c r="G74" s="120"/>
      <c r="H74" s="121"/>
      <c r="I74" s="137"/>
      <c r="J74" s="124"/>
      <c r="K74" s="123"/>
      <c r="L74" s="123"/>
      <c r="M74" s="124"/>
      <c r="N74" s="130"/>
      <c r="O74" s="124"/>
      <c r="P74" s="41"/>
      <c r="Q74" s="41"/>
      <c r="R74" s="41"/>
      <c r="S74" s="41"/>
    </row>
    <row r="75" spans="1:19" s="18" customFormat="1" x14ac:dyDescent="0.25">
      <c r="A75" s="47"/>
      <c r="B75" s="112"/>
      <c r="C75" s="124"/>
      <c r="D75" s="136"/>
      <c r="E75" s="120"/>
      <c r="F75" s="130"/>
      <c r="G75" s="120"/>
      <c r="H75" s="121"/>
      <c r="I75" s="137"/>
      <c r="J75" s="124"/>
      <c r="K75" s="123"/>
      <c r="L75" s="123"/>
      <c r="M75" s="124"/>
      <c r="N75" s="130"/>
      <c r="O75" s="124"/>
      <c r="P75" s="41"/>
      <c r="Q75" s="41"/>
      <c r="R75" s="41"/>
      <c r="S75" s="41"/>
    </row>
    <row r="76" spans="1:19" s="34" customFormat="1" x14ac:dyDescent="0.25">
      <c r="A76" s="47"/>
      <c r="B76" s="112"/>
      <c r="C76" s="124"/>
      <c r="D76" s="136"/>
      <c r="E76" s="120"/>
      <c r="F76" s="130"/>
      <c r="G76" s="120"/>
      <c r="H76" s="121"/>
      <c r="I76" s="124"/>
      <c r="J76" s="124"/>
      <c r="K76" s="124"/>
      <c r="L76" s="124"/>
      <c r="M76" s="124"/>
      <c r="N76" s="124"/>
      <c r="O76" s="124"/>
      <c r="P76" s="46"/>
      <c r="Q76" s="46"/>
      <c r="R76" s="46"/>
      <c r="S76" s="46"/>
    </row>
    <row r="77" spans="1:19" s="74" customFormat="1" x14ac:dyDescent="0.25">
      <c r="A77" s="91"/>
      <c r="B77" s="113"/>
      <c r="C77" s="138"/>
      <c r="D77" s="139"/>
      <c r="E77" s="140"/>
      <c r="F77" s="140"/>
      <c r="G77" s="140"/>
      <c r="H77" s="121"/>
      <c r="I77" s="141"/>
      <c r="J77" s="119"/>
      <c r="K77" s="119"/>
      <c r="L77" s="119"/>
      <c r="M77" s="119"/>
      <c r="N77" s="120"/>
      <c r="O77" s="121"/>
      <c r="P77" s="57"/>
      <c r="Q77" s="57"/>
      <c r="R77" s="57"/>
      <c r="S77" s="57"/>
    </row>
    <row r="78" spans="1:19" s="18" customFormat="1" x14ac:dyDescent="0.25">
      <c r="A78" s="36"/>
      <c r="B78" s="114"/>
      <c r="C78" s="124"/>
      <c r="D78" s="124"/>
      <c r="E78" s="120"/>
      <c r="F78" s="130"/>
      <c r="G78" s="120"/>
      <c r="H78" s="121"/>
      <c r="I78" s="124"/>
      <c r="J78" s="124"/>
      <c r="K78" s="124"/>
      <c r="L78" s="124"/>
      <c r="M78" s="124"/>
      <c r="N78" s="124"/>
      <c r="O78" s="124"/>
      <c r="P78" s="41"/>
      <c r="Q78" s="41"/>
      <c r="R78" s="41"/>
      <c r="S78" s="41"/>
    </row>
    <row r="79" spans="1:19" s="18" customFormat="1" x14ac:dyDescent="0.25">
      <c r="A79" s="36"/>
      <c r="B79" s="114"/>
      <c r="C79" s="124"/>
      <c r="D79" s="124"/>
      <c r="E79" s="120"/>
      <c r="F79" s="130"/>
      <c r="G79" s="120"/>
      <c r="H79" s="121"/>
      <c r="I79" s="124"/>
      <c r="J79" s="124"/>
      <c r="K79" s="124"/>
      <c r="L79" s="124"/>
      <c r="M79" s="124"/>
      <c r="N79" s="124"/>
      <c r="O79" s="124"/>
      <c r="P79" s="41"/>
      <c r="Q79" s="41"/>
      <c r="R79" s="41"/>
      <c r="S79" s="41"/>
    </row>
    <row r="80" spans="1:19" s="18" customFormat="1" x14ac:dyDescent="0.25">
      <c r="A80" s="36"/>
      <c r="B80" s="114"/>
      <c r="C80" s="124"/>
      <c r="D80" s="124"/>
      <c r="E80" s="120"/>
      <c r="F80" s="130"/>
      <c r="G80" s="120"/>
      <c r="H80" s="121"/>
      <c r="I80" s="124"/>
      <c r="J80" s="124"/>
      <c r="K80" s="124"/>
      <c r="L80" s="124"/>
      <c r="M80" s="124"/>
      <c r="N80" s="124"/>
      <c r="O80" s="124"/>
      <c r="P80" s="41"/>
      <c r="Q80" s="41"/>
      <c r="R80" s="41"/>
      <c r="S80" s="41"/>
    </row>
    <row r="81" spans="1:19" s="18" customFormat="1" x14ac:dyDescent="0.25">
      <c r="A81" s="36"/>
      <c r="B81" s="114"/>
      <c r="C81" s="124"/>
      <c r="D81" s="124"/>
      <c r="E81" s="120"/>
      <c r="F81" s="130"/>
      <c r="G81" s="120"/>
      <c r="H81" s="121"/>
      <c r="I81" s="124"/>
      <c r="J81" s="124"/>
      <c r="K81" s="124"/>
      <c r="L81" s="124"/>
      <c r="M81" s="124"/>
      <c r="N81" s="124"/>
      <c r="O81" s="124"/>
      <c r="P81" s="41"/>
      <c r="Q81" s="41"/>
      <c r="R81" s="41"/>
      <c r="S81" s="41"/>
    </row>
    <row r="82" spans="1:19" s="74" customFormat="1" x14ac:dyDescent="0.25">
      <c r="A82" s="91"/>
      <c r="B82" s="113"/>
      <c r="C82" s="138"/>
      <c r="D82" s="139"/>
      <c r="E82" s="140"/>
      <c r="F82" s="140"/>
      <c r="G82" s="140"/>
      <c r="H82" s="121"/>
      <c r="I82" s="141"/>
      <c r="J82" s="119"/>
      <c r="K82" s="119"/>
      <c r="L82" s="119"/>
      <c r="M82" s="119"/>
      <c r="N82" s="120"/>
      <c r="O82" s="121"/>
      <c r="P82" s="57"/>
      <c r="Q82" s="57"/>
      <c r="R82" s="57"/>
      <c r="S82" s="57"/>
    </row>
    <row r="83" spans="1:19" s="18" customFormat="1" x14ac:dyDescent="0.25">
      <c r="A83" s="36"/>
      <c r="B83" s="114"/>
      <c r="C83" s="124"/>
      <c r="D83" s="124"/>
      <c r="E83" s="120"/>
      <c r="F83" s="130"/>
      <c r="G83" s="120"/>
      <c r="H83" s="121"/>
      <c r="I83" s="124"/>
      <c r="J83" s="124"/>
      <c r="K83" s="124"/>
      <c r="L83" s="124"/>
      <c r="M83" s="124"/>
      <c r="N83" s="124"/>
      <c r="O83" s="124"/>
      <c r="P83" s="41"/>
      <c r="Q83" s="41"/>
      <c r="R83" s="41"/>
      <c r="S83" s="41"/>
    </row>
    <row r="84" spans="1:19" s="18" customFormat="1" x14ac:dyDescent="0.25">
      <c r="A84" s="36"/>
      <c r="B84" s="114"/>
      <c r="C84" s="124"/>
      <c r="D84" s="124"/>
      <c r="E84" s="120"/>
      <c r="F84" s="130"/>
      <c r="G84" s="120"/>
      <c r="H84" s="121"/>
      <c r="I84" s="124"/>
      <c r="J84" s="124"/>
      <c r="K84" s="124"/>
      <c r="L84" s="124"/>
      <c r="M84" s="124"/>
      <c r="N84" s="124"/>
      <c r="O84" s="124"/>
      <c r="P84" s="41"/>
      <c r="Q84" s="41"/>
      <c r="R84" s="41"/>
      <c r="S84" s="41"/>
    </row>
    <row r="85" spans="1:19" s="18" customFormat="1" x14ac:dyDescent="0.25">
      <c r="A85" s="36"/>
      <c r="B85" s="114"/>
      <c r="C85" s="124"/>
      <c r="D85" s="124"/>
      <c r="E85" s="120"/>
      <c r="F85" s="130"/>
      <c r="G85" s="120"/>
      <c r="H85" s="121"/>
      <c r="I85" s="124"/>
      <c r="J85" s="124"/>
      <c r="K85" s="124"/>
      <c r="L85" s="124"/>
      <c r="M85" s="124"/>
      <c r="N85" s="124"/>
      <c r="O85" s="124"/>
      <c r="P85" s="41"/>
      <c r="Q85" s="41"/>
      <c r="R85" s="41"/>
      <c r="S85" s="41"/>
    </row>
    <row r="86" spans="1:19" s="18" customFormat="1" x14ac:dyDescent="0.25">
      <c r="A86" s="36"/>
      <c r="B86" s="114"/>
      <c r="C86" s="124"/>
      <c r="D86" s="124"/>
      <c r="E86" s="120"/>
      <c r="F86" s="130"/>
      <c r="G86" s="120"/>
      <c r="H86" s="121"/>
      <c r="I86" s="124"/>
      <c r="J86" s="124"/>
      <c r="K86" s="124"/>
      <c r="L86" s="124"/>
      <c r="M86" s="124"/>
      <c r="N86" s="124"/>
      <c r="O86" s="124"/>
      <c r="P86" s="41"/>
      <c r="Q86" s="41"/>
      <c r="R86" s="41"/>
      <c r="S86" s="41"/>
    </row>
    <row r="87" spans="1:19" s="18" customFormat="1" x14ac:dyDescent="0.25">
      <c r="A87" s="36"/>
      <c r="B87" s="114"/>
      <c r="C87" s="124"/>
      <c r="D87" s="124"/>
      <c r="E87" s="120"/>
      <c r="F87" s="130"/>
      <c r="G87" s="120"/>
      <c r="H87" s="121"/>
      <c r="I87" s="124"/>
      <c r="J87" s="124"/>
      <c r="K87" s="124"/>
      <c r="L87" s="124"/>
      <c r="M87" s="124"/>
      <c r="N87" s="124"/>
      <c r="O87" s="124"/>
      <c r="P87" s="41"/>
      <c r="Q87" s="41"/>
      <c r="R87" s="41"/>
      <c r="S87" s="41"/>
    </row>
    <row r="88" spans="1:19" s="18" customFormat="1" x14ac:dyDescent="0.25">
      <c r="A88" s="36"/>
      <c r="B88" s="40"/>
      <c r="C88" s="115"/>
      <c r="D88" s="115"/>
      <c r="E88" s="116"/>
      <c r="F88" s="50"/>
      <c r="G88" s="116"/>
      <c r="H88" s="117"/>
      <c r="I88" s="115"/>
      <c r="J88" s="115"/>
      <c r="K88" s="115"/>
      <c r="L88" s="115"/>
      <c r="M88" s="115"/>
      <c r="N88" s="115"/>
      <c r="O88" s="41"/>
      <c r="P88" s="41"/>
      <c r="Q88" s="41"/>
      <c r="R88" s="41"/>
      <c r="S88" s="41"/>
    </row>
    <row r="89" spans="1:19" s="18" customFormat="1" x14ac:dyDescent="0.25">
      <c r="A89" s="36"/>
      <c r="B89" s="40"/>
      <c r="C89" s="37"/>
      <c r="D89" s="37"/>
      <c r="E89" s="42"/>
      <c r="F89" s="50"/>
      <c r="G89" s="42"/>
      <c r="H89" s="55"/>
      <c r="I89" s="37"/>
      <c r="J89" s="37"/>
      <c r="K89" s="37"/>
      <c r="L89" s="37"/>
      <c r="M89" s="37"/>
      <c r="N89" s="37"/>
      <c r="O89" s="41"/>
      <c r="P89" s="41"/>
      <c r="Q89" s="41"/>
      <c r="R89" s="41"/>
      <c r="S89" s="41"/>
    </row>
    <row r="90" spans="1:19" s="74" customFormat="1" x14ac:dyDescent="0.25">
      <c r="A90" s="68"/>
      <c r="B90" s="69"/>
      <c r="C90" s="69"/>
      <c r="D90" s="33"/>
      <c r="E90" s="64"/>
      <c r="F90" s="52"/>
      <c r="G90" s="52"/>
      <c r="H90" s="78"/>
      <c r="I90" s="70"/>
      <c r="J90" s="71"/>
      <c r="K90" s="71"/>
      <c r="L90" s="71"/>
      <c r="M90" s="72"/>
      <c r="N90" s="85"/>
    </row>
    <row r="91" spans="1:19" s="18" customFormat="1" x14ac:dyDescent="0.25">
      <c r="A91" s="35"/>
      <c r="B91" s="16"/>
      <c r="C91" s="17"/>
      <c r="D91" s="17"/>
      <c r="E91" s="48"/>
      <c r="F91" s="51"/>
      <c r="G91" s="43"/>
      <c r="H91" s="78"/>
      <c r="I91" s="17"/>
      <c r="J91" s="17"/>
      <c r="K91" s="17"/>
      <c r="L91" s="17"/>
      <c r="M91" s="17"/>
      <c r="N91" s="17"/>
    </row>
    <row r="92" spans="1:19" s="18" customFormat="1" x14ac:dyDescent="0.25">
      <c r="A92" s="35"/>
      <c r="B92" s="16"/>
      <c r="C92" s="17"/>
      <c r="D92" s="17"/>
      <c r="E92" s="48"/>
      <c r="F92" s="51"/>
      <c r="G92" s="43"/>
      <c r="H92" s="78"/>
      <c r="I92" s="17"/>
      <c r="J92" s="17"/>
      <c r="K92" s="17"/>
      <c r="L92" s="17"/>
      <c r="M92" s="17"/>
      <c r="N92" s="17"/>
    </row>
    <row r="93" spans="1:19" s="18" customFormat="1" x14ac:dyDescent="0.25">
      <c r="A93" s="35"/>
      <c r="B93" s="16"/>
      <c r="C93" s="17"/>
      <c r="D93" s="17"/>
      <c r="E93" s="48"/>
      <c r="F93" s="51"/>
      <c r="G93" s="43"/>
      <c r="H93" s="78"/>
      <c r="I93" s="17"/>
      <c r="J93" s="17"/>
      <c r="K93" s="17"/>
      <c r="L93" s="17"/>
      <c r="M93" s="17"/>
      <c r="N93" s="17"/>
    </row>
    <row r="94" spans="1:19" s="18" customFormat="1" x14ac:dyDescent="0.25">
      <c r="A94" s="35"/>
      <c r="B94" s="16"/>
      <c r="C94" s="17"/>
      <c r="D94" s="17"/>
      <c r="E94" s="48"/>
      <c r="F94" s="51"/>
      <c r="G94" s="43"/>
      <c r="H94" s="78"/>
      <c r="I94" s="17"/>
      <c r="J94" s="17"/>
      <c r="K94" s="17"/>
      <c r="L94" s="17"/>
      <c r="M94" s="17"/>
      <c r="N94" s="17"/>
    </row>
    <row r="95" spans="1:19" s="18" customFormat="1" x14ac:dyDescent="0.25">
      <c r="A95" s="35"/>
      <c r="B95" s="16"/>
      <c r="C95" s="17"/>
      <c r="D95" s="17"/>
      <c r="E95" s="48"/>
      <c r="F95" s="51"/>
      <c r="G95" s="43"/>
      <c r="H95" s="78"/>
      <c r="I95" s="17"/>
      <c r="J95" s="17"/>
      <c r="K95" s="17"/>
      <c r="L95" s="17"/>
      <c r="M95" s="17"/>
      <c r="N95" s="17"/>
    </row>
    <row r="96" spans="1:19" s="18" customFormat="1" x14ac:dyDescent="0.25">
      <c r="A96" s="35"/>
      <c r="B96" s="16"/>
      <c r="C96" s="17"/>
      <c r="D96" s="17"/>
      <c r="E96" s="48"/>
      <c r="F96" s="51"/>
      <c r="G96" s="43"/>
      <c r="H96" s="78"/>
      <c r="I96" s="17"/>
      <c r="J96" s="17"/>
      <c r="K96" s="17"/>
      <c r="L96" s="17"/>
      <c r="M96" s="17"/>
      <c r="N96" s="17"/>
    </row>
    <row r="97" spans="1:15" s="18" customFormat="1" x14ac:dyDescent="0.25">
      <c r="A97" s="35"/>
      <c r="B97" s="16"/>
      <c r="C97" s="17"/>
      <c r="D97" s="17"/>
      <c r="E97" s="48"/>
      <c r="F97" s="51"/>
      <c r="G97" s="43"/>
      <c r="H97" s="78"/>
      <c r="I97" s="17"/>
      <c r="J97" s="17"/>
      <c r="K97" s="17"/>
      <c r="L97" s="17"/>
      <c r="M97" s="17"/>
      <c r="N97" s="17"/>
    </row>
    <row r="98" spans="1:15" s="18" customFormat="1" x14ac:dyDescent="0.25">
      <c r="A98" s="35"/>
      <c r="B98" s="16"/>
      <c r="C98" s="17"/>
      <c r="D98" s="17"/>
      <c r="E98" s="48"/>
      <c r="F98" s="51"/>
      <c r="G98" s="43"/>
      <c r="H98" s="78"/>
      <c r="I98" s="17"/>
      <c r="J98" s="17"/>
      <c r="K98" s="17"/>
      <c r="L98" s="17"/>
      <c r="M98" s="17"/>
      <c r="N98" s="17"/>
    </row>
    <row r="99" spans="1:15" s="39" customFormat="1" x14ac:dyDescent="0.25">
      <c r="A99" s="36"/>
      <c r="B99" s="40"/>
      <c r="C99" s="37"/>
      <c r="D99" s="37"/>
      <c r="E99" s="49"/>
      <c r="F99" s="50"/>
      <c r="G99" s="43"/>
      <c r="H99" s="78"/>
      <c r="I99" s="38"/>
      <c r="J99" s="38"/>
      <c r="K99" s="38"/>
      <c r="L99" s="38"/>
      <c r="M99" s="38"/>
      <c r="N99" s="38"/>
    </row>
    <row r="100" spans="1:15" s="39" customFormat="1" x14ac:dyDescent="0.25">
      <c r="A100" s="36"/>
      <c r="B100" s="40"/>
      <c r="C100" s="37"/>
      <c r="D100" s="37"/>
      <c r="E100" s="49"/>
      <c r="F100" s="50"/>
      <c r="G100" s="66"/>
      <c r="H100" s="78"/>
      <c r="I100" s="38"/>
      <c r="J100" s="38"/>
      <c r="K100" s="38"/>
      <c r="L100" s="38"/>
      <c r="M100" s="38"/>
      <c r="N100" s="38"/>
    </row>
    <row r="101" spans="1:15" s="75" customFormat="1" x14ac:dyDescent="0.25">
      <c r="A101" s="68"/>
      <c r="B101" s="69"/>
      <c r="C101" s="69"/>
      <c r="D101" s="33"/>
      <c r="E101" s="64"/>
      <c r="F101" s="52"/>
      <c r="G101" s="52"/>
      <c r="H101" s="92"/>
      <c r="I101" s="70"/>
      <c r="J101" s="71"/>
      <c r="K101" s="71"/>
      <c r="L101" s="71"/>
      <c r="M101" s="72"/>
      <c r="N101" s="79"/>
    </row>
    <row r="102" spans="1:15" s="18" customFormat="1" x14ac:dyDescent="0.25">
      <c r="A102" s="30"/>
      <c r="B102" s="77"/>
      <c r="C102" s="77"/>
      <c r="D102" s="15"/>
      <c r="E102" s="53"/>
      <c r="F102" s="44"/>
      <c r="G102" s="27"/>
      <c r="H102" s="78"/>
      <c r="I102" s="53"/>
      <c r="J102" s="80"/>
      <c r="K102" s="80"/>
      <c r="L102" s="80"/>
      <c r="M102" s="81"/>
      <c r="N102" s="82"/>
      <c r="O102" s="83"/>
    </row>
    <row r="103" spans="1:15" s="18" customFormat="1" x14ac:dyDescent="0.25">
      <c r="A103" s="30"/>
      <c r="B103" s="77"/>
      <c r="C103" s="77"/>
      <c r="D103" s="15"/>
      <c r="E103" s="53"/>
      <c r="F103" s="44"/>
      <c r="G103" s="27"/>
      <c r="H103" s="78"/>
      <c r="I103" s="53"/>
      <c r="J103" s="80"/>
      <c r="K103" s="80"/>
      <c r="L103" s="80"/>
      <c r="M103" s="81"/>
      <c r="N103" s="82"/>
      <c r="O103" s="83"/>
    </row>
    <row r="104" spans="1:15" s="18" customFormat="1" x14ac:dyDescent="0.25">
      <c r="A104" s="30"/>
      <c r="B104" s="77"/>
      <c r="C104" s="77"/>
      <c r="D104" s="15"/>
      <c r="E104" s="53"/>
      <c r="F104" s="44"/>
      <c r="G104" s="27"/>
      <c r="H104" s="78"/>
      <c r="I104" s="53"/>
      <c r="J104" s="80"/>
      <c r="K104" s="80"/>
      <c r="L104" s="80"/>
      <c r="M104" s="81"/>
      <c r="N104" s="82"/>
      <c r="O104" s="83"/>
    </row>
    <row r="105" spans="1:15" s="18" customFormat="1" x14ac:dyDescent="0.25">
      <c r="A105" s="30"/>
      <c r="B105" s="77"/>
      <c r="C105" s="77"/>
      <c r="D105" s="15"/>
      <c r="E105" s="53"/>
      <c r="F105" s="44"/>
      <c r="G105" s="27"/>
      <c r="H105" s="78"/>
      <c r="I105" s="53"/>
      <c r="J105" s="80"/>
      <c r="K105" s="80"/>
      <c r="L105" s="80"/>
      <c r="M105" s="81"/>
      <c r="N105" s="82"/>
      <c r="O105" s="83"/>
    </row>
    <row r="106" spans="1:15" s="18" customFormat="1" ht="27.95" customHeight="1" x14ac:dyDescent="0.25">
      <c r="A106" s="30"/>
      <c r="B106" s="77"/>
      <c r="C106" s="77"/>
      <c r="D106" s="15"/>
      <c r="E106" s="53"/>
      <c r="F106" s="44"/>
      <c r="G106" s="27"/>
      <c r="H106" s="78"/>
      <c r="I106" s="53"/>
      <c r="J106" s="80"/>
      <c r="K106" s="80"/>
      <c r="L106" s="80"/>
      <c r="M106" s="84"/>
      <c r="N106" s="84"/>
      <c r="O106" s="83"/>
    </row>
    <row r="107" spans="1:15" s="18" customFormat="1" x14ac:dyDescent="0.25">
      <c r="A107" s="30"/>
      <c r="B107" s="77"/>
      <c r="C107" s="77"/>
      <c r="D107" s="15"/>
      <c r="E107" s="53"/>
      <c r="F107" s="44"/>
      <c r="G107" s="27"/>
      <c r="H107" s="78"/>
      <c r="I107" s="53"/>
      <c r="J107" s="80"/>
      <c r="K107" s="80"/>
      <c r="L107" s="80"/>
      <c r="M107" s="84"/>
      <c r="N107" s="84"/>
      <c r="O107" s="83"/>
    </row>
    <row r="108" spans="1:15" s="75" customFormat="1" x14ac:dyDescent="0.25">
      <c r="A108" s="68"/>
      <c r="B108" s="69"/>
      <c r="C108" s="69"/>
      <c r="D108" s="33"/>
      <c r="E108" s="64"/>
      <c r="F108" s="52"/>
      <c r="G108" s="52"/>
      <c r="H108" s="92"/>
      <c r="I108" s="70"/>
      <c r="J108" s="71"/>
      <c r="K108" s="71"/>
      <c r="L108" s="71"/>
      <c r="M108" s="72"/>
      <c r="N108" s="85"/>
    </row>
    <row r="109" spans="1:15" s="18" customFormat="1" x14ac:dyDescent="0.25">
      <c r="A109" s="30"/>
      <c r="B109" s="16"/>
      <c r="C109" s="16"/>
      <c r="D109" s="15"/>
      <c r="E109" s="53"/>
      <c r="F109" s="44"/>
      <c r="G109" s="43"/>
      <c r="H109" s="78"/>
      <c r="I109" s="53"/>
      <c r="J109" s="86"/>
      <c r="K109" s="84"/>
      <c r="L109" s="84"/>
      <c r="M109" s="84"/>
      <c r="N109" s="84"/>
      <c r="O109" s="83"/>
    </row>
    <row r="110" spans="1:15" s="18" customFormat="1" x14ac:dyDescent="0.25">
      <c r="A110" s="30"/>
      <c r="B110" s="16"/>
      <c r="C110" s="16"/>
      <c r="D110" s="15"/>
      <c r="E110" s="53"/>
      <c r="F110" s="44"/>
      <c r="G110" s="43"/>
      <c r="H110" s="78"/>
      <c r="I110" s="53"/>
      <c r="J110" s="86"/>
      <c r="K110" s="84"/>
      <c r="L110" s="84"/>
      <c r="M110" s="84"/>
      <c r="N110" s="84"/>
      <c r="O110" s="83"/>
    </row>
    <row r="111" spans="1:15" s="18" customFormat="1" x14ac:dyDescent="0.25">
      <c r="A111" s="30"/>
      <c r="B111" s="16"/>
      <c r="C111" s="16"/>
      <c r="D111" s="15"/>
      <c r="E111" s="53"/>
      <c r="F111" s="44"/>
      <c r="G111" s="43"/>
      <c r="H111" s="78"/>
      <c r="I111" s="53"/>
      <c r="J111" s="86"/>
      <c r="K111" s="84"/>
      <c r="L111" s="84"/>
      <c r="M111" s="84"/>
      <c r="N111" s="84"/>
      <c r="O111" s="83"/>
    </row>
    <row r="112" spans="1:15" s="18" customFormat="1" x14ac:dyDescent="0.25">
      <c r="A112" s="30"/>
      <c r="B112" s="16"/>
      <c r="C112" s="16"/>
      <c r="D112" s="15"/>
      <c r="E112" s="53"/>
      <c r="F112" s="44"/>
      <c r="G112" s="43"/>
      <c r="H112" s="78"/>
      <c r="I112" s="56"/>
      <c r="J112" s="84"/>
      <c r="K112" s="80"/>
      <c r="L112" s="80"/>
      <c r="M112" s="84"/>
      <c r="N112" s="84"/>
      <c r="O112" s="83"/>
    </row>
    <row r="113" spans="1:15" s="18" customFormat="1" x14ac:dyDescent="0.25">
      <c r="A113" s="30"/>
      <c r="B113" s="84"/>
      <c r="C113" s="84"/>
      <c r="D113" s="15"/>
      <c r="E113" s="56"/>
      <c r="F113" s="44"/>
      <c r="G113" s="43"/>
      <c r="H113" s="78"/>
      <c r="I113" s="56"/>
      <c r="J113" s="80"/>
      <c r="K113" s="80"/>
      <c r="L113" s="80"/>
      <c r="M113" s="84"/>
      <c r="N113" s="84"/>
      <c r="O113" s="83"/>
    </row>
    <row r="114" spans="1:15" x14ac:dyDescent="0.25">
      <c r="A114" s="68"/>
      <c r="B114" s="69"/>
      <c r="C114" s="69"/>
      <c r="D114" s="33"/>
      <c r="E114" s="64"/>
      <c r="F114" s="52"/>
      <c r="G114" s="52"/>
      <c r="H114" s="92"/>
      <c r="I114" s="70"/>
      <c r="J114" s="71"/>
      <c r="K114" s="71"/>
      <c r="L114" s="71"/>
      <c r="M114" s="72"/>
      <c r="N114" s="73"/>
    </row>
    <row r="115" spans="1:15" x14ac:dyDescent="0.25">
      <c r="A115" s="30"/>
      <c r="B115" s="77"/>
      <c r="C115" s="77"/>
      <c r="D115" s="15"/>
      <c r="E115" s="31"/>
      <c r="F115" s="44"/>
      <c r="G115" s="27"/>
      <c r="H115" s="78"/>
      <c r="I115" s="87"/>
      <c r="J115" s="80"/>
      <c r="K115" s="80"/>
      <c r="L115" s="80"/>
      <c r="M115" s="81"/>
      <c r="N115" s="82"/>
    </row>
    <row r="116" spans="1:15" x14ac:dyDescent="0.25">
      <c r="A116" s="30"/>
      <c r="B116" s="77"/>
      <c r="C116" s="77"/>
      <c r="D116" s="15"/>
      <c r="E116" s="31"/>
      <c r="F116" s="44"/>
      <c r="G116" s="27"/>
      <c r="H116" s="78"/>
      <c r="I116" s="87"/>
      <c r="J116" s="80"/>
      <c r="K116" s="80"/>
      <c r="L116" s="80"/>
      <c r="M116" s="81"/>
      <c r="N116" s="82"/>
    </row>
    <row r="117" spans="1:15" x14ac:dyDescent="0.25">
      <c r="A117" s="30"/>
      <c r="B117" s="77"/>
      <c r="C117" s="77"/>
      <c r="D117" s="15"/>
      <c r="E117" s="31"/>
      <c r="F117" s="44"/>
      <c r="G117" s="27"/>
      <c r="H117" s="78"/>
      <c r="I117" s="87"/>
      <c r="J117" s="80"/>
      <c r="K117" s="80"/>
      <c r="L117" s="80"/>
      <c r="M117" s="81"/>
      <c r="N117" s="82"/>
    </row>
    <row r="118" spans="1:15" x14ac:dyDescent="0.25">
      <c r="A118" s="30"/>
      <c r="B118" s="77"/>
      <c r="C118" s="77"/>
      <c r="D118" s="15"/>
      <c r="E118" s="31"/>
      <c r="F118" s="44"/>
      <c r="G118" s="27"/>
      <c r="H118" s="78"/>
      <c r="I118" s="17"/>
      <c r="J118" s="17"/>
      <c r="K118" s="17"/>
      <c r="L118" s="17"/>
      <c r="M118" s="17"/>
      <c r="N118" s="17"/>
    </row>
    <row r="119" spans="1:15" x14ac:dyDescent="0.25">
      <c r="A119" s="30"/>
      <c r="B119" s="77"/>
      <c r="C119" s="77"/>
      <c r="D119" s="15"/>
      <c r="E119" s="31"/>
      <c r="F119" s="44"/>
      <c r="G119" s="27"/>
      <c r="H119" s="78"/>
      <c r="I119" s="17"/>
      <c r="J119" s="17"/>
      <c r="K119" s="17"/>
      <c r="L119" s="17"/>
      <c r="M119" s="17"/>
      <c r="N119" s="17"/>
    </row>
    <row r="120" spans="1:15" x14ac:dyDescent="0.25">
      <c r="A120" s="35"/>
      <c r="B120" s="77"/>
      <c r="C120" s="77"/>
      <c r="D120" s="15"/>
      <c r="E120" s="31"/>
      <c r="F120" s="44"/>
      <c r="G120" s="27"/>
      <c r="H120" s="78"/>
      <c r="I120" s="17"/>
      <c r="J120" s="17"/>
      <c r="K120" s="17"/>
      <c r="L120" s="17"/>
      <c r="M120" s="17"/>
      <c r="N120" s="17"/>
    </row>
    <row r="121" spans="1:15" x14ac:dyDescent="0.25">
      <c r="A121" s="35"/>
      <c r="B121" s="77"/>
      <c r="C121" s="77"/>
      <c r="D121" s="15"/>
      <c r="E121" s="31"/>
      <c r="F121" s="44"/>
      <c r="G121" s="27"/>
      <c r="H121" s="78"/>
      <c r="I121" s="17"/>
      <c r="J121" s="17"/>
      <c r="K121" s="17"/>
      <c r="L121" s="17"/>
      <c r="M121" s="17"/>
      <c r="N121" s="17"/>
    </row>
    <row r="122" spans="1:15" x14ac:dyDescent="0.25">
      <c r="A122" s="35"/>
      <c r="B122" s="77"/>
      <c r="C122" s="77"/>
      <c r="D122" s="15"/>
      <c r="E122" s="31"/>
      <c r="F122" s="44"/>
      <c r="G122" s="27"/>
      <c r="H122" s="78"/>
      <c r="I122" s="17"/>
      <c r="J122" s="17"/>
      <c r="K122" s="17"/>
      <c r="L122" s="17"/>
      <c r="M122" s="17"/>
      <c r="N122" s="17"/>
    </row>
    <row r="123" spans="1:15" x14ac:dyDescent="0.25">
      <c r="A123" s="68"/>
      <c r="B123" s="69"/>
      <c r="C123" s="69"/>
      <c r="D123" s="33"/>
      <c r="E123" s="64"/>
      <c r="F123" s="52"/>
      <c r="G123" s="52"/>
      <c r="H123" s="78"/>
      <c r="I123" s="70"/>
      <c r="J123" s="71"/>
      <c r="K123" s="71"/>
      <c r="L123" s="71"/>
      <c r="M123" s="72"/>
      <c r="N123" s="73"/>
    </row>
    <row r="124" spans="1:15" x14ac:dyDescent="0.25">
      <c r="A124" s="30"/>
      <c r="B124" s="77"/>
      <c r="C124" s="77"/>
      <c r="D124" s="15"/>
      <c r="E124" s="31"/>
      <c r="F124" s="44"/>
      <c r="G124" s="27"/>
      <c r="H124" s="15"/>
      <c r="I124" s="87"/>
      <c r="J124" s="80"/>
      <c r="K124" s="80"/>
      <c r="L124" s="80"/>
      <c r="M124" s="81"/>
      <c r="N124" s="82"/>
    </row>
    <row r="125" spans="1:15" s="74" customFormat="1" x14ac:dyDescent="0.25">
      <c r="A125" s="68"/>
      <c r="B125" s="69"/>
      <c r="C125" s="69"/>
      <c r="D125" s="33"/>
      <c r="E125" s="64"/>
      <c r="F125" s="52"/>
      <c r="G125" s="52"/>
      <c r="H125" s="78"/>
      <c r="I125" s="70"/>
      <c r="J125" s="71"/>
      <c r="K125" s="71"/>
      <c r="L125" s="71"/>
      <c r="M125" s="72"/>
      <c r="N125" s="73"/>
    </row>
    <row r="126" spans="1:15" s="18" customFormat="1" x14ac:dyDescent="0.25">
      <c r="A126" s="30"/>
      <c r="B126" s="77"/>
      <c r="C126" s="77"/>
      <c r="D126" s="15"/>
      <c r="E126" s="31"/>
      <c r="F126" s="44"/>
      <c r="G126" s="27"/>
      <c r="H126" s="15"/>
      <c r="I126" s="87"/>
      <c r="J126" s="80"/>
      <c r="K126" s="80"/>
      <c r="L126" s="80"/>
      <c r="M126" s="81"/>
      <c r="N126" s="82"/>
      <c r="O126" s="83"/>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5"/>
  <sheetViews>
    <sheetView topLeftCell="C19" zoomScale="115" zoomScaleNormal="115" workbookViewId="0">
      <selection activeCell="E26" sqref="E26"/>
    </sheetView>
  </sheetViews>
  <sheetFormatPr defaultColWidth="10.85546875" defaultRowHeight="12.75" x14ac:dyDescent="0.25"/>
  <cols>
    <col min="1" max="1" width="16.42578125" style="100" customWidth="1"/>
    <col min="2" max="3" width="15.42578125" style="100" customWidth="1"/>
    <col min="4" max="4" width="16.85546875" style="100" customWidth="1"/>
    <col min="5" max="5" width="17" style="100" customWidth="1"/>
    <col min="6" max="7" width="22.42578125" style="100" customWidth="1"/>
    <col min="8" max="8" width="16.28515625" style="100" customWidth="1"/>
    <col min="9" max="9" width="15.42578125" style="100" customWidth="1"/>
    <col min="10" max="10" width="23" style="100" customWidth="1"/>
    <col min="11" max="11" width="12.28515625" style="93" bestFit="1" customWidth="1"/>
    <col min="12" max="12" width="10.85546875" style="93"/>
    <col min="13" max="13" width="14" style="93" customWidth="1"/>
    <col min="14" max="16384" width="10.85546875" style="93"/>
  </cols>
  <sheetData>
    <row r="1" spans="1:13" ht="38.25" x14ac:dyDescent="0.25">
      <c r="A1" s="198" t="s">
        <v>2</v>
      </c>
      <c r="B1" s="199" t="s">
        <v>8</v>
      </c>
      <c r="C1" s="199" t="s">
        <v>446</v>
      </c>
      <c r="D1" s="199" t="s">
        <v>34</v>
      </c>
      <c r="E1" s="200" t="s">
        <v>35</v>
      </c>
      <c r="F1" s="200" t="s">
        <v>86</v>
      </c>
      <c r="G1" s="201" t="s">
        <v>88</v>
      </c>
      <c r="H1" s="199" t="s">
        <v>447</v>
      </c>
      <c r="I1" s="202" t="s">
        <v>36</v>
      </c>
      <c r="J1" s="203" t="s">
        <v>73</v>
      </c>
      <c r="L1" s="142" t="s">
        <v>65</v>
      </c>
      <c r="M1" s="187"/>
    </row>
    <row r="2" spans="1:13" ht="15" x14ac:dyDescent="0.25">
      <c r="A2" s="99" t="s">
        <v>42</v>
      </c>
      <c r="B2" s="99" t="s">
        <v>14</v>
      </c>
      <c r="C2" s="204">
        <f>Lydia!G4</f>
        <v>75300</v>
      </c>
      <c r="D2" s="205">
        <f>'Personal Recieved'!D10+'Balance UGX'!M2</f>
        <v>1083000</v>
      </c>
      <c r="E2" s="205">
        <f>GETPIVOTDATA("Sum of Spent  in national currency (UGX)",'Personal Costs'!$A$3,"Name","Lydia")</f>
        <v>1290100</v>
      </c>
      <c r="F2" s="205"/>
      <c r="G2" s="204"/>
      <c r="H2" s="206">
        <f>Lydia!G72</f>
        <v>-131800</v>
      </c>
      <c r="I2" s="207">
        <f>C2+D2-E2+F2-G2</f>
        <v>-131800</v>
      </c>
      <c r="J2" s="208">
        <f t="shared" ref="J2:J8" si="0">H2-I2</f>
        <v>0</v>
      </c>
      <c r="K2" s="93" t="s">
        <v>15</v>
      </c>
      <c r="L2" s="99" t="s">
        <v>42</v>
      </c>
      <c r="M2" s="143">
        <f>GETPIVOTDATA("Spent  in national currency (UGX)",'Airtime summary'!$A$29,"Name","Lydia")</f>
        <v>160000</v>
      </c>
    </row>
    <row r="3" spans="1:13" ht="15" x14ac:dyDescent="0.25">
      <c r="A3" s="99" t="s">
        <v>123</v>
      </c>
      <c r="B3" s="99" t="s">
        <v>113</v>
      </c>
      <c r="C3" s="204">
        <f>Deborah!G4</f>
        <v>0</v>
      </c>
      <c r="D3" s="205">
        <f>'Personal Recieved'!D5+'Balance UGX'!M3</f>
        <v>226000</v>
      </c>
      <c r="E3" s="205">
        <f>GETPIVOTDATA("Sum of Spent  in national currency (UGX)",'Personal Costs'!$A$3,"Name","Deborah")</f>
        <v>226000</v>
      </c>
      <c r="F3" s="205"/>
      <c r="G3" s="204"/>
      <c r="H3" s="206">
        <f>Deborah!G29</f>
        <v>0</v>
      </c>
      <c r="I3" s="207">
        <f>C3+D3-E3+F3-G3</f>
        <v>0</v>
      </c>
      <c r="J3" s="208">
        <f t="shared" si="0"/>
        <v>0</v>
      </c>
      <c r="L3" s="99" t="s">
        <v>123</v>
      </c>
      <c r="M3" s="143">
        <f>GETPIVOTDATA("Spent  in national currency (UGX)",'Airtime summary'!$A$29,"Name","Deborah")</f>
        <v>80000</v>
      </c>
    </row>
    <row r="4" spans="1:13" ht="15" x14ac:dyDescent="0.25">
      <c r="A4" s="99" t="s">
        <v>132</v>
      </c>
      <c r="B4" s="99" t="s">
        <v>113</v>
      </c>
      <c r="C4" s="204">
        <f>Jolly!G4</f>
        <v>0</v>
      </c>
      <c r="D4" s="205">
        <f>'Personal Recieved'!D9+'Balance UGX'!M4</f>
        <v>92000</v>
      </c>
      <c r="E4" s="205">
        <f>GETPIVOTDATA("Sum of Spent  in national currency (UGX)",'Personal Costs'!$A$3,"Name","Jolly")</f>
        <v>92000</v>
      </c>
      <c r="F4" s="205"/>
      <c r="G4" s="204"/>
      <c r="H4" s="206">
        <f>Jolly!G17</f>
        <v>0</v>
      </c>
      <c r="I4" s="207">
        <f t="shared" ref="I4:I7" si="1">C4+D4-E4+F4-G4</f>
        <v>0</v>
      </c>
      <c r="J4" s="208">
        <f t="shared" si="0"/>
        <v>0</v>
      </c>
      <c r="L4" s="99" t="s">
        <v>132</v>
      </c>
      <c r="M4" s="143">
        <v>0</v>
      </c>
    </row>
    <row r="5" spans="1:13" ht="15" x14ac:dyDescent="0.25">
      <c r="A5" s="99" t="s">
        <v>135</v>
      </c>
      <c r="B5" s="99" t="s">
        <v>128</v>
      </c>
      <c r="C5" s="204">
        <f>'i18'!G4</f>
        <v>0</v>
      </c>
      <c r="D5" s="205">
        <f>'Personal Recieved'!D8+'Balance UGX'!M5</f>
        <v>302000</v>
      </c>
      <c r="E5" s="205">
        <f>GETPIVOTDATA("Sum of Spent  in national currency (UGX)",'Personal Costs'!$A$3,"Name","i18")</f>
        <v>298000</v>
      </c>
      <c r="F5" s="205"/>
      <c r="G5" s="204"/>
      <c r="H5" s="206">
        <f>'i18'!G30</f>
        <v>4000</v>
      </c>
      <c r="I5" s="207">
        <f t="shared" si="1"/>
        <v>4000</v>
      </c>
      <c r="J5" s="208">
        <f t="shared" si="0"/>
        <v>0</v>
      </c>
      <c r="L5" s="99" t="s">
        <v>135</v>
      </c>
      <c r="M5" s="143">
        <f>GETPIVOTDATA("Spent  in national currency (UGX)",'Airtime summary'!$A$29,"Name","i18")</f>
        <v>100000</v>
      </c>
    </row>
    <row r="6" spans="1:13" ht="15" x14ac:dyDescent="0.25">
      <c r="A6" s="99" t="s">
        <v>157</v>
      </c>
      <c r="B6" s="99" t="s">
        <v>128</v>
      </c>
      <c r="C6" s="204">
        <f>'i03'!G4</f>
        <v>0</v>
      </c>
      <c r="D6" s="205">
        <f>'Personal Recieved'!D7+'Balance UGX'!M6</f>
        <v>929000</v>
      </c>
      <c r="E6" s="205">
        <f>GETPIVOTDATA("Sum of Spent  in national currency (UGX)",'Personal Costs'!$A$3,"Name","i03")</f>
        <v>932000</v>
      </c>
      <c r="F6" s="205"/>
      <c r="G6" s="204"/>
      <c r="H6" s="206">
        <f>'i03'!G131</f>
        <v>-3000</v>
      </c>
      <c r="I6" s="207">
        <f t="shared" si="1"/>
        <v>-3000</v>
      </c>
      <c r="J6" s="208">
        <f t="shared" si="0"/>
        <v>0</v>
      </c>
      <c r="L6" s="99" t="s">
        <v>157</v>
      </c>
      <c r="M6" s="143">
        <f>GETPIVOTDATA("Spent  in national currency (UGX)",'Airtime summary'!$A$28,"Name","i03")</f>
        <v>100000</v>
      </c>
    </row>
    <row r="7" spans="1:13" ht="15" x14ac:dyDescent="0.25">
      <c r="A7" s="99" t="s">
        <v>145</v>
      </c>
      <c r="B7" s="99" t="s">
        <v>113</v>
      </c>
      <c r="C7" s="204">
        <v>0</v>
      </c>
      <c r="D7" s="205">
        <f>'Personal Recieved'!D6+'Balance UGX'!M7</f>
        <v>565000</v>
      </c>
      <c r="E7" s="205">
        <f>GETPIVOTDATA("Sum of Spent  in national currency (UGX)",'Personal Costs'!$A$3,"Name","Grace")</f>
        <v>572000</v>
      </c>
      <c r="F7" s="205"/>
      <c r="G7" s="204"/>
      <c r="H7" s="206">
        <f>Grace!G72</f>
        <v>-7000</v>
      </c>
      <c r="I7" s="207">
        <f t="shared" si="1"/>
        <v>-7000</v>
      </c>
      <c r="J7" s="208">
        <f t="shared" si="0"/>
        <v>0</v>
      </c>
      <c r="L7" s="99" t="s">
        <v>145</v>
      </c>
      <c r="M7" s="143">
        <f>GETPIVOTDATA("Spent  in national currency (UGX)",'Airtime summary'!$A$29,"Name","Grace")</f>
        <v>80000</v>
      </c>
    </row>
    <row r="8" spans="1:13" ht="15" x14ac:dyDescent="0.25">
      <c r="A8" s="99" t="s">
        <v>64</v>
      </c>
      <c r="B8" s="175"/>
      <c r="C8" s="204">
        <f>'Airtime summary'!G4</f>
        <v>0</v>
      </c>
      <c r="D8" s="205"/>
      <c r="E8" s="205"/>
      <c r="F8" s="205"/>
      <c r="G8" s="204"/>
      <c r="H8" s="206">
        <f>'Airtime summary'!G26</f>
        <v>0</v>
      </c>
      <c r="I8" s="207">
        <f>'Airtime summary'!G27</f>
        <v>0</v>
      </c>
      <c r="J8" s="208">
        <f t="shared" si="0"/>
        <v>0</v>
      </c>
      <c r="L8" s="188"/>
      <c r="M8" s="187"/>
    </row>
    <row r="9" spans="1:13" s="94" customFormat="1" ht="15" x14ac:dyDescent="0.25">
      <c r="A9" s="209"/>
      <c r="B9" s="210"/>
      <c r="C9" s="211"/>
      <c r="D9" s="211"/>
      <c r="E9" s="212"/>
      <c r="F9" s="287" t="s">
        <v>87</v>
      </c>
      <c r="G9" s="288" t="s">
        <v>72</v>
      </c>
      <c r="H9" s="211"/>
      <c r="I9" s="213"/>
      <c r="J9" s="208"/>
      <c r="L9"/>
      <c r="M9" s="256">
        <f>SUM(M2:M7)</f>
        <v>520000</v>
      </c>
    </row>
    <row r="10" spans="1:13" x14ac:dyDescent="0.2">
      <c r="A10" s="214" t="s">
        <v>74</v>
      </c>
      <c r="B10" s="215"/>
      <c r="C10" s="216">
        <f>SUM(C2:C9)</f>
        <v>75300</v>
      </c>
      <c r="D10" s="216">
        <f>SUM(D2:D9)</f>
        <v>3197000</v>
      </c>
      <c r="E10" s="216">
        <f>SUM(E2:E9)</f>
        <v>3410100</v>
      </c>
      <c r="F10" s="215"/>
      <c r="G10" s="217"/>
      <c r="H10" s="218">
        <f>SUM(H2:H9)</f>
        <v>-137800</v>
      </c>
      <c r="I10" s="219">
        <f>SUM(I2:I9)</f>
        <v>-137800</v>
      </c>
      <c r="J10" s="220">
        <f>H10-I10</f>
        <v>0</v>
      </c>
    </row>
    <row r="11" spans="1:13" x14ac:dyDescent="0.2">
      <c r="A11" s="221"/>
      <c r="B11" s="222"/>
      <c r="C11" s="223"/>
      <c r="D11" s="224"/>
      <c r="E11" s="224"/>
      <c r="F11" s="224"/>
      <c r="G11" s="224"/>
      <c r="H11" s="223"/>
      <c r="I11" s="225"/>
      <c r="J11" s="208"/>
    </row>
    <row r="12" spans="1:13" x14ac:dyDescent="0.2">
      <c r="A12" s="226" t="s">
        <v>75</v>
      </c>
      <c r="B12" s="227"/>
      <c r="C12" s="228">
        <f>'Bank reconciliation UGX'!D14</f>
        <v>21957308</v>
      </c>
      <c r="D12" s="265">
        <f>'Bank reconciliation UGX'!D15</f>
        <v>0</v>
      </c>
      <c r="E12" s="228">
        <f>GETPIVOTDATA("Sum of Spent  in national currency (UGX)",'Personal Costs'!$A$3,"Name","Bank UGX")</f>
        <v>2000</v>
      </c>
      <c r="F12" s="228"/>
      <c r="G12" s="228">
        <f>'Bank reconciliation UGX'!E15</f>
        <v>16364254</v>
      </c>
      <c r="H12" s="228">
        <f>'Bank reconciliation UGX'!D17</f>
        <v>5591054</v>
      </c>
      <c r="I12" s="229">
        <f>C12+D12-E12+F12-G12</f>
        <v>5591054</v>
      </c>
      <c r="J12" s="208">
        <f>H12-I12</f>
        <v>0</v>
      </c>
    </row>
    <row r="13" spans="1:13" x14ac:dyDescent="0.2">
      <c r="A13" s="226" t="s">
        <v>92</v>
      </c>
      <c r="B13" s="227"/>
      <c r="C13" s="228">
        <f>'UGX-Operational Account'!D14</f>
        <v>1910500</v>
      </c>
      <c r="D13" s="265">
        <v>0</v>
      </c>
      <c r="E13" s="228">
        <f>GETPIVOTDATA("Sum of Spent  in national currency (UGX)",'Personal Costs'!$A$3,"Name","Bank Opp")</f>
        <v>16260256</v>
      </c>
      <c r="F13" s="228">
        <f>'UGX-Operational Account'!D17</f>
        <v>16364254</v>
      </c>
      <c r="G13" s="228">
        <f>'UGX-Operational Account'!E18</f>
        <v>1919000</v>
      </c>
      <c r="H13" s="228">
        <f>'UGX-Operational Account'!D34</f>
        <v>95498</v>
      </c>
      <c r="I13" s="229">
        <f>C13+D13-E13+F13-G13</f>
        <v>95498</v>
      </c>
      <c r="J13" s="208">
        <f>H13-I13</f>
        <v>0</v>
      </c>
    </row>
    <row r="14" spans="1:13" x14ac:dyDescent="0.2">
      <c r="A14" s="230" t="s">
        <v>76</v>
      </c>
      <c r="B14" s="231"/>
      <c r="C14" s="231">
        <f t="shared" ref="C14:I14" si="2">SUM(C12:C13)</f>
        <v>23867808</v>
      </c>
      <c r="D14" s="231">
        <f t="shared" si="2"/>
        <v>0</v>
      </c>
      <c r="E14" s="397">
        <f t="shared" si="2"/>
        <v>16262256</v>
      </c>
      <c r="F14" s="231">
        <f t="shared" si="2"/>
        <v>16364254</v>
      </c>
      <c r="G14" s="231">
        <f t="shared" si="2"/>
        <v>18283254</v>
      </c>
      <c r="H14" s="231">
        <f t="shared" si="2"/>
        <v>5686552</v>
      </c>
      <c r="I14" s="232">
        <f t="shared" si="2"/>
        <v>5686552</v>
      </c>
      <c r="J14" s="233">
        <f>H14-I14</f>
        <v>0</v>
      </c>
    </row>
    <row r="15" spans="1:13" x14ac:dyDescent="0.2">
      <c r="A15" s="234" t="s">
        <v>77</v>
      </c>
      <c r="B15" s="235"/>
      <c r="C15" s="235"/>
      <c r="D15" s="295"/>
      <c r="E15" s="396"/>
      <c r="F15" s="235"/>
      <c r="G15" s="235"/>
      <c r="H15" s="235"/>
      <c r="I15" s="236"/>
      <c r="J15" s="237"/>
    </row>
    <row r="16" spans="1:13" ht="13.5" thickBot="1" x14ac:dyDescent="0.25">
      <c r="A16" s="238"/>
      <c r="B16" s="239"/>
      <c r="C16" s="239"/>
      <c r="D16" s="239"/>
      <c r="E16" s="239"/>
      <c r="F16" s="239"/>
      <c r="G16" s="239"/>
      <c r="H16" s="239"/>
      <c r="I16" s="240"/>
      <c r="J16" s="208"/>
    </row>
    <row r="17" spans="1:11" ht="13.5" thickBot="1" x14ac:dyDescent="0.25">
      <c r="A17" s="241" t="s">
        <v>78</v>
      </c>
      <c r="B17" s="242"/>
      <c r="C17" s="242"/>
      <c r="D17" s="242"/>
      <c r="E17" s="242">
        <f>E10+E14</f>
        <v>19672356</v>
      </c>
      <c r="F17" s="242"/>
      <c r="G17" s="242"/>
      <c r="H17" s="242"/>
      <c r="I17" s="243"/>
      <c r="J17" s="244"/>
    </row>
    <row r="18" spans="1:11" x14ac:dyDescent="0.2">
      <c r="A18" s="245"/>
      <c r="B18" s="246"/>
      <c r="C18" s="246"/>
      <c r="D18" s="246"/>
      <c r="E18" s="246"/>
      <c r="F18" s="246"/>
      <c r="G18" s="246"/>
      <c r="H18" s="246"/>
      <c r="I18" s="247"/>
      <c r="J18" s="208"/>
    </row>
    <row r="19" spans="1:11" ht="15.75" x14ac:dyDescent="0.25">
      <c r="A19" s="248" t="s">
        <v>37</v>
      </c>
      <c r="B19" s="249"/>
      <c r="C19" s="250">
        <f>'UGX Cash Box Dec'!G3</f>
        <v>1823526</v>
      </c>
      <c r="D19" s="251">
        <f>'Personal Recieved'!C14</f>
        <v>26000</v>
      </c>
      <c r="E19" s="251">
        <f>GETPIVOTDATA("Sum of spent in national currency (Ugx)",'Personal Recieved'!$A$3)</f>
        <v>3223000</v>
      </c>
      <c r="F19" s="251">
        <f>'UGX-Operational Account'!E18</f>
        <v>1919000</v>
      </c>
      <c r="G19" s="251">
        <v>0</v>
      </c>
      <c r="H19" s="251">
        <f>'UGX Cash Box Dec'!G80</f>
        <v>545526</v>
      </c>
      <c r="I19" s="252">
        <f>C19+D19-E19+F19</f>
        <v>545526</v>
      </c>
      <c r="J19" s="208">
        <f t="shared" ref="J19" si="3">H19-I19</f>
        <v>0</v>
      </c>
      <c r="K19" s="258"/>
    </row>
    <row r="20" spans="1:11" ht="16.5" thickBot="1" x14ac:dyDescent="0.3">
      <c r="A20" s="253"/>
      <c r="B20" s="254"/>
      <c r="C20" s="254"/>
      <c r="D20" s="254"/>
      <c r="E20" s="254"/>
      <c r="F20" s="254"/>
      <c r="G20" s="254"/>
      <c r="H20" s="254"/>
      <c r="I20" s="254"/>
      <c r="J20" s="395"/>
      <c r="K20" s="259"/>
    </row>
    <row r="21" spans="1:11" ht="15.75" x14ac:dyDescent="0.25">
      <c r="A21" s="189"/>
      <c r="B21" s="190"/>
      <c r="C21" s="190"/>
      <c r="D21" s="748" t="s">
        <v>38</v>
      </c>
      <c r="E21" s="748"/>
      <c r="F21" s="190"/>
      <c r="G21" s="190"/>
      <c r="H21" s="190"/>
      <c r="I21" s="261"/>
      <c r="J21" s="262"/>
      <c r="K21" s="260"/>
    </row>
    <row r="22" spans="1:11" ht="47.25" x14ac:dyDescent="0.25">
      <c r="A22" s="192"/>
      <c r="B22" s="193"/>
      <c r="C22" s="193" t="s">
        <v>450</v>
      </c>
      <c r="D22" s="193" t="s">
        <v>66</v>
      </c>
      <c r="E22" s="193" t="s">
        <v>67</v>
      </c>
      <c r="F22" s="193"/>
      <c r="G22" s="193"/>
      <c r="H22" s="193" t="s">
        <v>451</v>
      </c>
      <c r="I22" s="193" t="s">
        <v>68</v>
      </c>
      <c r="J22" s="194" t="s">
        <v>69</v>
      </c>
    </row>
    <row r="23" spans="1:11" ht="32.25" thickBot="1" x14ac:dyDescent="0.3">
      <c r="A23" s="195" t="s">
        <v>70</v>
      </c>
      <c r="B23" s="196"/>
      <c r="C23" s="196">
        <f>C19+C14+C10</f>
        <v>25766634</v>
      </c>
      <c r="D23" s="196">
        <f>D12</f>
        <v>0</v>
      </c>
      <c r="E23" s="196">
        <f>E17</f>
        <v>19672356</v>
      </c>
      <c r="F23" s="196"/>
      <c r="G23" s="196"/>
      <c r="H23" s="196">
        <f>H19+H14+H10</f>
        <v>6094278</v>
      </c>
      <c r="I23" s="196">
        <f>C23+D23-E23</f>
        <v>6094278</v>
      </c>
      <c r="J23" s="197">
        <f>H23-I23</f>
        <v>0</v>
      </c>
      <c r="K23" s="264"/>
    </row>
    <row r="25" spans="1:11" x14ac:dyDescent="0.25">
      <c r="K25" s="100"/>
    </row>
    <row r="27" spans="1:11" x14ac:dyDescent="0.25">
      <c r="G27" s="436"/>
    </row>
    <row r="184" spans="1:15" x14ac:dyDescent="0.25">
      <c r="A184" s="257"/>
      <c r="B184" s="257"/>
      <c r="C184" s="257"/>
      <c r="D184" s="257"/>
      <c r="E184" s="257"/>
      <c r="F184" s="257"/>
      <c r="G184" s="257"/>
      <c r="H184" s="257"/>
      <c r="I184" s="257"/>
      <c r="J184" s="257"/>
      <c r="K184" s="294"/>
      <c r="L184" s="294"/>
      <c r="M184" s="294"/>
      <c r="N184" s="294"/>
      <c r="O184" s="294"/>
    </row>
    <row r="185" spans="1:15" x14ac:dyDescent="0.25">
      <c r="A185" s="257"/>
      <c r="B185" s="257"/>
      <c r="C185" s="257"/>
      <c r="D185" s="257"/>
      <c r="E185" s="257"/>
      <c r="F185" s="257"/>
      <c r="G185" s="257"/>
      <c r="H185" s="257"/>
      <c r="I185" s="257"/>
      <c r="J185" s="257"/>
      <c r="K185" s="294"/>
      <c r="L185" s="294"/>
      <c r="M185" s="294"/>
      <c r="N185" s="294"/>
      <c r="O185" s="294"/>
    </row>
    <row r="186" spans="1:15" x14ac:dyDescent="0.25">
      <c r="A186" s="257"/>
      <c r="B186" s="257"/>
      <c r="C186" s="257"/>
      <c r="D186" s="257"/>
      <c r="E186" s="257"/>
      <c r="F186" s="257"/>
      <c r="G186" s="257"/>
      <c r="H186" s="257"/>
      <c r="I186" s="257"/>
      <c r="J186" s="257"/>
      <c r="K186" s="294"/>
      <c r="L186" s="294"/>
      <c r="M186" s="294"/>
      <c r="N186" s="294"/>
      <c r="O186" s="294"/>
    </row>
    <row r="187" spans="1:15" x14ac:dyDescent="0.25">
      <c r="A187" s="257"/>
      <c r="B187" s="257"/>
      <c r="C187" s="257"/>
      <c r="D187" s="257"/>
      <c r="E187" s="257"/>
      <c r="F187" s="257"/>
      <c r="G187" s="257"/>
      <c r="H187" s="257"/>
      <c r="I187" s="257"/>
      <c r="J187" s="257"/>
      <c r="K187" s="294"/>
      <c r="L187" s="294"/>
      <c r="M187" s="294"/>
      <c r="N187" s="294"/>
      <c r="O187" s="294"/>
    </row>
    <row r="188" spans="1:15" x14ac:dyDescent="0.25">
      <c r="A188" s="257"/>
      <c r="B188" s="257"/>
      <c r="C188" s="257"/>
      <c r="D188" s="257"/>
      <c r="E188" s="257"/>
      <c r="F188" s="257"/>
      <c r="G188" s="257"/>
      <c r="H188" s="257"/>
      <c r="I188" s="257"/>
      <c r="J188" s="257"/>
      <c r="K188" s="294"/>
      <c r="L188" s="294"/>
      <c r="M188" s="294"/>
      <c r="N188" s="294"/>
      <c r="O188" s="294"/>
    </row>
    <row r="189" spans="1:15" x14ac:dyDescent="0.25">
      <c r="A189" s="257"/>
      <c r="B189" s="257"/>
      <c r="C189" s="257"/>
      <c r="D189" s="257"/>
      <c r="E189" s="257"/>
      <c r="F189" s="257"/>
      <c r="G189" s="257"/>
      <c r="H189" s="257"/>
      <c r="I189" s="257"/>
      <c r="J189" s="257"/>
      <c r="K189" s="294"/>
      <c r="L189" s="294"/>
      <c r="M189" s="294"/>
      <c r="N189" s="294"/>
      <c r="O189" s="294"/>
    </row>
    <row r="190" spans="1:15" x14ac:dyDescent="0.25">
      <c r="A190" s="257"/>
      <c r="B190" s="257"/>
      <c r="C190" s="257"/>
      <c r="D190" s="257"/>
      <c r="E190" s="257"/>
      <c r="F190" s="257"/>
      <c r="G190" s="257"/>
      <c r="H190" s="257"/>
      <c r="I190" s="257"/>
      <c r="J190" s="257"/>
      <c r="K190" s="294"/>
      <c r="L190" s="294"/>
      <c r="M190" s="294"/>
      <c r="N190" s="294"/>
      <c r="O190" s="294"/>
    </row>
    <row r="191" spans="1:15" x14ac:dyDescent="0.25">
      <c r="A191" s="257"/>
      <c r="B191" s="257"/>
      <c r="C191" s="257"/>
      <c r="D191" s="257"/>
      <c r="E191" s="257"/>
      <c r="F191" s="257"/>
      <c r="G191" s="257"/>
      <c r="H191" s="257"/>
      <c r="I191" s="257"/>
      <c r="J191" s="257"/>
      <c r="K191" s="294"/>
      <c r="L191" s="294"/>
      <c r="M191" s="294"/>
      <c r="N191" s="294"/>
      <c r="O191" s="294"/>
    </row>
    <row r="192" spans="1:15" x14ac:dyDescent="0.25">
      <c r="A192" s="257"/>
      <c r="B192" s="257"/>
      <c r="C192" s="257"/>
      <c r="D192" s="257"/>
      <c r="E192" s="257"/>
      <c r="F192" s="257"/>
      <c r="G192" s="257"/>
      <c r="H192" s="257"/>
      <c r="I192" s="257"/>
      <c r="J192" s="257"/>
      <c r="K192" s="294"/>
      <c r="L192" s="294"/>
      <c r="M192" s="294"/>
      <c r="N192" s="294"/>
      <c r="O192" s="294"/>
    </row>
    <row r="193" spans="1:15" x14ac:dyDescent="0.25">
      <c r="A193" s="257"/>
      <c r="B193" s="257"/>
      <c r="C193" s="257"/>
      <c r="D193" s="257"/>
      <c r="E193" s="257"/>
      <c r="F193" s="257"/>
      <c r="G193" s="257"/>
      <c r="H193" s="257"/>
      <c r="I193" s="257"/>
      <c r="J193" s="257"/>
      <c r="K193" s="294"/>
      <c r="L193" s="294"/>
      <c r="M193" s="294"/>
      <c r="N193" s="294"/>
      <c r="O193" s="294"/>
    </row>
    <row r="194" spans="1:15" x14ac:dyDescent="0.25">
      <c r="A194" s="257"/>
      <c r="B194" s="257"/>
      <c r="C194" s="257"/>
      <c r="D194" s="257"/>
      <c r="E194" s="257"/>
      <c r="F194" s="257"/>
      <c r="G194" s="257"/>
      <c r="H194" s="257"/>
      <c r="I194" s="257"/>
      <c r="J194" s="257"/>
      <c r="K194" s="294"/>
      <c r="L194" s="294"/>
      <c r="M194" s="294"/>
      <c r="N194" s="294"/>
      <c r="O194" s="294"/>
    </row>
    <row r="195" spans="1:15" x14ac:dyDescent="0.25">
      <c r="A195" s="257"/>
      <c r="B195" s="257"/>
      <c r="C195" s="257"/>
      <c r="D195" s="257"/>
      <c r="E195" s="257"/>
      <c r="F195" s="257"/>
      <c r="G195" s="257"/>
      <c r="H195" s="257"/>
      <c r="I195" s="257"/>
      <c r="J195" s="257"/>
      <c r="K195" s="294"/>
      <c r="L195" s="294"/>
      <c r="M195" s="294"/>
      <c r="N195" s="294"/>
      <c r="O195" s="294"/>
    </row>
    <row r="196" spans="1:15" x14ac:dyDescent="0.25">
      <c r="A196" s="257"/>
      <c r="B196" s="257"/>
      <c r="C196" s="257"/>
      <c r="D196" s="257"/>
      <c r="E196" s="257"/>
      <c r="F196" s="257"/>
      <c r="G196" s="257"/>
      <c r="H196" s="257"/>
      <c r="I196" s="257"/>
      <c r="J196" s="257"/>
      <c r="K196" s="294"/>
      <c r="L196" s="294"/>
      <c r="M196" s="294"/>
      <c r="N196" s="294"/>
      <c r="O196" s="294"/>
    </row>
    <row r="197" spans="1:15" x14ac:dyDescent="0.25">
      <c r="A197" s="257"/>
      <c r="B197" s="257"/>
      <c r="C197" s="257"/>
      <c r="D197" s="257"/>
      <c r="E197" s="257"/>
      <c r="F197" s="257"/>
      <c r="G197" s="257"/>
      <c r="H197" s="257"/>
      <c r="I197" s="257"/>
      <c r="J197" s="257"/>
      <c r="K197" s="294"/>
      <c r="L197" s="294"/>
      <c r="M197" s="294"/>
      <c r="N197" s="294"/>
      <c r="O197" s="294"/>
    </row>
    <row r="198" spans="1:15" x14ac:dyDescent="0.25">
      <c r="A198" s="257"/>
      <c r="B198" s="257"/>
      <c r="C198" s="257"/>
      <c r="D198" s="257"/>
      <c r="E198" s="257"/>
      <c r="F198" s="257"/>
      <c r="G198" s="257"/>
      <c r="H198" s="257"/>
      <c r="I198" s="257"/>
      <c r="J198" s="257"/>
      <c r="K198" s="294"/>
      <c r="L198" s="294"/>
      <c r="M198" s="294"/>
      <c r="N198" s="294"/>
      <c r="O198" s="294"/>
    </row>
    <row r="199" spans="1:15" x14ac:dyDescent="0.25">
      <c r="A199" s="257"/>
      <c r="B199" s="257"/>
      <c r="C199" s="257"/>
      <c r="D199" s="257"/>
      <c r="E199" s="257"/>
      <c r="F199" s="257"/>
      <c r="G199" s="257"/>
      <c r="H199" s="257"/>
      <c r="I199" s="257"/>
      <c r="J199" s="257"/>
      <c r="K199" s="294"/>
      <c r="L199" s="294"/>
      <c r="M199" s="294"/>
      <c r="N199" s="294"/>
      <c r="O199" s="294"/>
    </row>
    <row r="200" spans="1:15" x14ac:dyDescent="0.25">
      <c r="A200" s="257"/>
      <c r="B200" s="257"/>
      <c r="C200" s="257"/>
      <c r="D200" s="257"/>
      <c r="E200" s="257"/>
      <c r="F200" s="257"/>
      <c r="G200" s="257"/>
      <c r="H200" s="257"/>
      <c r="I200" s="257"/>
      <c r="J200" s="257"/>
      <c r="K200" s="294"/>
      <c r="L200" s="294"/>
      <c r="M200" s="294"/>
      <c r="N200" s="294"/>
      <c r="O200" s="294"/>
    </row>
    <row r="201" spans="1:15" x14ac:dyDescent="0.25">
      <c r="A201" s="257"/>
      <c r="B201" s="257"/>
      <c r="C201" s="257"/>
      <c r="D201" s="257"/>
      <c r="E201" s="257"/>
      <c r="F201" s="257"/>
      <c r="G201" s="257"/>
      <c r="H201" s="257"/>
      <c r="I201" s="257"/>
      <c r="J201" s="257"/>
      <c r="K201" s="294"/>
      <c r="L201" s="294"/>
      <c r="M201" s="294"/>
      <c r="N201" s="294"/>
      <c r="O201" s="294"/>
    </row>
    <row r="202" spans="1:15" x14ac:dyDescent="0.25">
      <c r="A202" s="257"/>
      <c r="B202" s="257"/>
      <c r="C202" s="257"/>
      <c r="D202" s="257"/>
      <c r="E202" s="257"/>
      <c r="F202" s="257"/>
      <c r="G202" s="257"/>
      <c r="H202" s="257"/>
      <c r="I202" s="257"/>
      <c r="J202" s="257"/>
      <c r="K202" s="294"/>
      <c r="L202" s="294"/>
      <c r="M202" s="294"/>
      <c r="N202" s="294"/>
      <c r="O202" s="294"/>
    </row>
    <row r="203" spans="1:15" x14ac:dyDescent="0.25">
      <c r="A203" s="257"/>
      <c r="B203" s="257"/>
      <c r="C203" s="257"/>
      <c r="D203" s="257"/>
      <c r="E203" s="257"/>
      <c r="F203" s="257"/>
      <c r="G203" s="257"/>
      <c r="H203" s="257"/>
      <c r="I203" s="257"/>
      <c r="J203" s="257"/>
      <c r="K203" s="294"/>
      <c r="L203" s="294"/>
      <c r="M203" s="294"/>
      <c r="N203" s="294"/>
      <c r="O203" s="294"/>
    </row>
    <row r="204" spans="1:15" x14ac:dyDescent="0.25">
      <c r="A204" s="257"/>
      <c r="B204" s="257"/>
      <c r="C204" s="257"/>
      <c r="D204" s="257"/>
      <c r="E204" s="257"/>
      <c r="F204" s="257"/>
      <c r="G204" s="257"/>
      <c r="H204" s="257"/>
      <c r="I204" s="257"/>
      <c r="J204" s="257"/>
      <c r="K204" s="294"/>
      <c r="L204" s="294"/>
      <c r="M204" s="294"/>
      <c r="N204" s="294"/>
      <c r="O204" s="294"/>
    </row>
    <row r="205" spans="1:15" x14ac:dyDescent="0.25">
      <c r="A205" s="257"/>
      <c r="B205" s="257"/>
      <c r="C205" s="257"/>
      <c r="D205" s="257"/>
      <c r="E205" s="257"/>
      <c r="F205" s="257"/>
      <c r="G205" s="257"/>
      <c r="H205" s="257"/>
      <c r="I205" s="257"/>
      <c r="J205" s="257"/>
      <c r="K205" s="294"/>
      <c r="L205" s="294"/>
      <c r="M205" s="294"/>
      <c r="N205" s="294"/>
      <c r="O205" s="294"/>
    </row>
    <row r="206" spans="1:15" x14ac:dyDescent="0.25">
      <c r="A206" s="257"/>
      <c r="B206" s="257"/>
      <c r="C206" s="257"/>
      <c r="D206" s="257"/>
      <c r="E206" s="257"/>
      <c r="F206" s="257"/>
      <c r="G206" s="257"/>
      <c r="H206" s="257"/>
      <c r="I206" s="257"/>
      <c r="J206" s="257"/>
      <c r="K206" s="294"/>
      <c r="L206" s="294"/>
      <c r="M206" s="294"/>
      <c r="N206" s="294"/>
      <c r="O206" s="294"/>
    </row>
    <row r="207" spans="1:15" x14ac:dyDescent="0.25">
      <c r="A207" s="257"/>
      <c r="B207" s="257"/>
      <c r="C207" s="257"/>
      <c r="D207" s="257"/>
      <c r="E207" s="257"/>
      <c r="F207" s="257"/>
      <c r="G207" s="257"/>
      <c r="H207" s="257"/>
      <c r="I207" s="257"/>
      <c r="J207" s="257"/>
      <c r="K207" s="294"/>
      <c r="L207" s="294"/>
      <c r="M207" s="294"/>
      <c r="N207" s="294"/>
      <c r="O207" s="294"/>
    </row>
    <row r="208" spans="1:15" x14ac:dyDescent="0.25">
      <c r="A208" s="257"/>
      <c r="B208" s="257"/>
      <c r="C208" s="257"/>
      <c r="D208" s="257"/>
      <c r="E208" s="257"/>
      <c r="F208" s="257"/>
      <c r="G208" s="257"/>
      <c r="H208" s="257"/>
      <c r="I208" s="257"/>
      <c r="J208" s="257"/>
      <c r="K208" s="294"/>
      <c r="L208" s="294"/>
      <c r="M208" s="294"/>
      <c r="N208" s="294"/>
      <c r="O208" s="294"/>
    </row>
    <row r="209" spans="1:15" x14ac:dyDescent="0.25">
      <c r="A209" s="257"/>
      <c r="B209" s="257"/>
      <c r="C209" s="257"/>
      <c r="D209" s="257"/>
      <c r="E209" s="257"/>
      <c r="F209" s="257"/>
      <c r="G209" s="257"/>
      <c r="H209" s="257"/>
      <c r="I209" s="257"/>
      <c r="J209" s="257"/>
      <c r="K209" s="294"/>
      <c r="L209" s="294"/>
      <c r="M209" s="294"/>
      <c r="N209" s="294"/>
      <c r="O209" s="294"/>
    </row>
    <row r="210" spans="1:15" x14ac:dyDescent="0.25">
      <c r="A210" s="257"/>
      <c r="B210" s="257"/>
      <c r="C210" s="257"/>
      <c r="D210" s="257"/>
      <c r="E210" s="257"/>
      <c r="F210" s="257"/>
      <c r="G210" s="257"/>
      <c r="H210" s="257"/>
      <c r="I210" s="257"/>
      <c r="J210" s="257"/>
      <c r="K210" s="294"/>
      <c r="L210" s="294"/>
      <c r="M210" s="294"/>
      <c r="N210" s="294"/>
      <c r="O210" s="294"/>
    </row>
    <row r="211" spans="1:15" x14ac:dyDescent="0.25">
      <c r="A211" s="257"/>
      <c r="B211" s="257"/>
      <c r="C211" s="257"/>
      <c r="D211" s="257"/>
      <c r="E211" s="257"/>
      <c r="F211" s="257"/>
      <c r="G211" s="257"/>
      <c r="H211" s="257"/>
      <c r="I211" s="257"/>
      <c r="J211" s="257"/>
      <c r="K211" s="294"/>
      <c r="L211" s="294"/>
      <c r="M211" s="294"/>
      <c r="N211" s="294"/>
      <c r="O211" s="294"/>
    </row>
    <row r="212" spans="1:15" x14ac:dyDescent="0.25">
      <c r="A212" s="257"/>
      <c r="B212" s="257"/>
      <c r="C212" s="257"/>
      <c r="D212" s="257"/>
      <c r="E212" s="257"/>
      <c r="F212" s="257"/>
      <c r="G212" s="257"/>
      <c r="H212" s="257"/>
      <c r="I212" s="257"/>
      <c r="J212" s="257"/>
      <c r="K212" s="294"/>
      <c r="L212" s="294"/>
      <c r="M212" s="294"/>
      <c r="N212" s="294"/>
      <c r="O212" s="294"/>
    </row>
    <row r="213" spans="1:15" x14ac:dyDescent="0.25">
      <c r="A213" s="257"/>
      <c r="B213" s="257"/>
      <c r="C213" s="257"/>
      <c r="D213" s="257"/>
      <c r="E213" s="257"/>
      <c r="F213" s="257"/>
      <c r="G213" s="257"/>
      <c r="H213" s="257"/>
      <c r="I213" s="257"/>
      <c r="J213" s="257"/>
      <c r="K213" s="294"/>
      <c r="L213" s="294"/>
      <c r="M213" s="294"/>
      <c r="N213" s="294"/>
      <c r="O213" s="294"/>
    </row>
    <row r="214" spans="1:15" x14ac:dyDescent="0.25">
      <c r="A214" s="257"/>
      <c r="B214" s="257"/>
      <c r="C214" s="257"/>
      <c r="D214" s="257"/>
      <c r="E214" s="257"/>
      <c r="F214" s="257"/>
      <c r="G214" s="257"/>
      <c r="H214" s="257"/>
      <c r="I214" s="257"/>
      <c r="J214" s="257"/>
      <c r="K214" s="294"/>
      <c r="L214" s="294"/>
      <c r="M214" s="294"/>
      <c r="N214" s="294"/>
      <c r="O214" s="294"/>
    </row>
    <row r="215" spans="1:15" x14ac:dyDescent="0.25">
      <c r="A215" s="257"/>
      <c r="B215" s="257"/>
      <c r="C215" s="257"/>
      <c r="D215" s="257"/>
      <c r="E215" s="257"/>
      <c r="F215" s="257"/>
      <c r="G215" s="257"/>
      <c r="H215" s="257"/>
      <c r="I215" s="257"/>
      <c r="J215" s="257"/>
      <c r="K215" s="294"/>
      <c r="L215" s="294"/>
      <c r="M215" s="294"/>
      <c r="N215" s="294"/>
      <c r="O215" s="294"/>
    </row>
    <row r="216" spans="1:15" x14ac:dyDescent="0.25">
      <c r="A216" s="257"/>
      <c r="B216" s="257"/>
      <c r="C216" s="257"/>
      <c r="D216" s="257"/>
      <c r="E216" s="257"/>
      <c r="F216" s="257"/>
      <c r="G216" s="257"/>
      <c r="H216" s="257"/>
      <c r="I216" s="257"/>
      <c r="J216" s="257"/>
      <c r="K216" s="294"/>
      <c r="L216" s="294"/>
      <c r="M216" s="294"/>
      <c r="N216" s="294"/>
      <c r="O216" s="294"/>
    </row>
    <row r="217" spans="1:15" x14ac:dyDescent="0.25">
      <c r="A217" s="257"/>
      <c r="B217" s="257"/>
      <c r="C217" s="257"/>
      <c r="D217" s="257"/>
      <c r="E217" s="257"/>
      <c r="F217" s="257"/>
      <c r="G217" s="257"/>
      <c r="H217" s="257"/>
      <c r="I217" s="257"/>
      <c r="J217" s="257"/>
      <c r="K217" s="294"/>
      <c r="L217" s="294"/>
      <c r="M217" s="294"/>
      <c r="N217" s="294"/>
      <c r="O217" s="294"/>
    </row>
    <row r="218" spans="1:15" x14ac:dyDescent="0.25">
      <c r="A218" s="257"/>
      <c r="B218" s="257"/>
      <c r="C218" s="257"/>
      <c r="D218" s="257"/>
      <c r="E218" s="257"/>
      <c r="F218" s="257"/>
      <c r="G218" s="257"/>
      <c r="H218" s="257"/>
      <c r="I218" s="257"/>
      <c r="J218" s="257"/>
      <c r="K218" s="294"/>
      <c r="L218" s="294"/>
      <c r="M218" s="294"/>
      <c r="N218" s="294"/>
      <c r="O218" s="294"/>
    </row>
    <row r="219" spans="1:15" x14ac:dyDescent="0.25">
      <c r="A219" s="257"/>
      <c r="B219" s="257"/>
      <c r="C219" s="257"/>
      <c r="D219" s="257"/>
      <c r="E219" s="257"/>
      <c r="F219" s="257"/>
      <c r="G219" s="257"/>
      <c r="H219" s="257"/>
      <c r="I219" s="257"/>
      <c r="J219" s="257"/>
      <c r="K219" s="294"/>
      <c r="L219" s="294"/>
      <c r="M219" s="294"/>
      <c r="N219" s="294"/>
      <c r="O219" s="294"/>
    </row>
    <row r="220" spans="1:15" x14ac:dyDescent="0.25">
      <c r="A220" s="257"/>
      <c r="B220" s="257"/>
      <c r="C220" s="257"/>
      <c r="D220" s="257"/>
      <c r="E220" s="257"/>
      <c r="F220" s="257"/>
      <c r="G220" s="257"/>
      <c r="H220" s="257"/>
      <c r="I220" s="257"/>
      <c r="J220" s="257"/>
      <c r="K220" s="294"/>
      <c r="L220" s="294"/>
      <c r="M220" s="294"/>
      <c r="N220" s="294"/>
      <c r="O220" s="294"/>
    </row>
    <row r="221" spans="1:15" x14ac:dyDescent="0.25">
      <c r="A221" s="257"/>
      <c r="B221" s="257"/>
      <c r="C221" s="257"/>
      <c r="D221" s="257"/>
      <c r="E221" s="257"/>
      <c r="F221" s="257"/>
      <c r="G221" s="257"/>
      <c r="H221" s="257"/>
      <c r="I221" s="257"/>
      <c r="J221" s="257"/>
      <c r="K221" s="294"/>
      <c r="L221" s="294"/>
      <c r="M221" s="294"/>
      <c r="N221" s="294"/>
      <c r="O221" s="294"/>
    </row>
    <row r="222" spans="1:15" x14ac:dyDescent="0.25">
      <c r="A222" s="257"/>
      <c r="B222" s="257"/>
      <c r="C222" s="257"/>
      <c r="D222" s="257"/>
      <c r="E222" s="257"/>
      <c r="F222" s="257"/>
      <c r="G222" s="257"/>
      <c r="H222" s="257"/>
      <c r="I222" s="257"/>
      <c r="J222" s="257"/>
      <c r="K222" s="294"/>
      <c r="L222" s="294"/>
      <c r="M222" s="294"/>
      <c r="N222" s="294"/>
      <c r="O222" s="294"/>
    </row>
    <row r="223" spans="1:15" x14ac:dyDescent="0.25">
      <c r="A223" s="257"/>
      <c r="B223" s="257"/>
      <c r="C223" s="257"/>
      <c r="D223" s="257"/>
      <c r="E223" s="257"/>
      <c r="F223" s="257"/>
      <c r="G223" s="257"/>
      <c r="H223" s="257"/>
      <c r="I223" s="257"/>
      <c r="J223" s="257"/>
      <c r="K223" s="294"/>
      <c r="L223" s="294"/>
      <c r="M223" s="294"/>
      <c r="N223" s="294"/>
      <c r="O223" s="294"/>
    </row>
    <row r="224" spans="1:15" x14ac:dyDescent="0.25">
      <c r="A224" s="257"/>
      <c r="B224" s="257"/>
      <c r="C224" s="257"/>
      <c r="D224" s="257"/>
      <c r="E224" s="257"/>
      <c r="F224" s="257"/>
      <c r="G224" s="257"/>
      <c r="H224" s="257"/>
      <c r="I224" s="257"/>
      <c r="J224" s="257"/>
      <c r="K224" s="294"/>
      <c r="L224" s="294"/>
      <c r="M224" s="294"/>
      <c r="N224" s="294"/>
      <c r="O224" s="294"/>
    </row>
    <row r="225" spans="1:15" x14ac:dyDescent="0.25">
      <c r="A225" s="257"/>
      <c r="B225" s="257"/>
      <c r="C225" s="257"/>
      <c r="D225" s="257"/>
      <c r="E225" s="257"/>
      <c r="F225" s="257"/>
      <c r="G225" s="257"/>
      <c r="H225" s="257"/>
      <c r="I225" s="257"/>
      <c r="J225" s="257"/>
      <c r="K225" s="294"/>
      <c r="L225" s="294"/>
      <c r="M225" s="294"/>
      <c r="N225" s="294"/>
      <c r="O225" s="294"/>
    </row>
  </sheetData>
  <mergeCells count="1">
    <mergeCell ref="D21:E2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opLeftCell="B7" workbookViewId="0">
      <selection activeCell="F26" sqref="F26"/>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198" t="s">
        <v>2</v>
      </c>
      <c r="B1" s="199" t="s">
        <v>8</v>
      </c>
      <c r="C1" s="199" t="s">
        <v>452</v>
      </c>
      <c r="D1" s="199" t="s">
        <v>34</v>
      </c>
      <c r="E1" s="200" t="s">
        <v>35</v>
      </c>
      <c r="F1" s="200" t="s">
        <v>71</v>
      </c>
      <c r="G1" s="201" t="s">
        <v>72</v>
      </c>
      <c r="H1" s="199" t="s">
        <v>447</v>
      </c>
      <c r="I1" s="202" t="s">
        <v>36</v>
      </c>
      <c r="J1" s="203" t="s">
        <v>73</v>
      </c>
      <c r="K1" s="93"/>
    </row>
    <row r="2" spans="1:11" x14ac:dyDescent="0.25">
      <c r="A2" s="99" t="s">
        <v>42</v>
      </c>
      <c r="B2" s="99" t="s">
        <v>14</v>
      </c>
      <c r="C2" s="204">
        <v>0</v>
      </c>
      <c r="D2" s="205">
        <v>0</v>
      </c>
      <c r="E2" s="205"/>
      <c r="F2" s="205"/>
      <c r="G2" s="204"/>
      <c r="H2" s="206">
        <v>0</v>
      </c>
      <c r="I2" s="207">
        <f>C2+D2-E2</f>
        <v>0</v>
      </c>
      <c r="J2" s="208">
        <f>H2-I2</f>
        <v>0</v>
      </c>
      <c r="K2" s="93" t="s">
        <v>15</v>
      </c>
    </row>
    <row r="3" spans="1:11" x14ac:dyDescent="0.25">
      <c r="A3" s="99" t="s">
        <v>139</v>
      </c>
      <c r="B3" s="99" t="s">
        <v>14</v>
      </c>
      <c r="C3" s="204">
        <v>0</v>
      </c>
      <c r="D3" s="205">
        <v>0</v>
      </c>
      <c r="E3" s="205"/>
      <c r="F3" s="205"/>
      <c r="G3" s="204"/>
      <c r="H3" s="206">
        <v>0</v>
      </c>
      <c r="I3" s="207">
        <v>0</v>
      </c>
      <c r="J3" s="208">
        <f t="shared" ref="J3:J4" si="0">H3-I3</f>
        <v>0</v>
      </c>
      <c r="K3" s="93"/>
    </row>
    <row r="4" spans="1:11" x14ac:dyDescent="0.25">
      <c r="A4" s="99" t="s">
        <v>123</v>
      </c>
      <c r="B4" s="99" t="s">
        <v>113</v>
      </c>
      <c r="C4" s="204">
        <v>0</v>
      </c>
      <c r="D4" s="205">
        <v>0</v>
      </c>
      <c r="E4" s="205"/>
      <c r="F4" s="205"/>
      <c r="G4" s="204"/>
      <c r="H4" s="206">
        <v>0</v>
      </c>
      <c r="I4" s="207">
        <f t="shared" ref="I4:I7" si="1">C4+D4-E4</f>
        <v>0</v>
      </c>
      <c r="J4" s="208">
        <f t="shared" si="0"/>
        <v>0</v>
      </c>
      <c r="K4" s="93"/>
    </row>
    <row r="5" spans="1:11" x14ac:dyDescent="0.25">
      <c r="A5" s="99" t="s">
        <v>132</v>
      </c>
      <c r="B5" s="99" t="s">
        <v>113</v>
      </c>
      <c r="C5" s="204">
        <v>0</v>
      </c>
      <c r="D5" s="205">
        <v>0</v>
      </c>
      <c r="E5" s="205"/>
      <c r="F5" s="205"/>
      <c r="G5" s="204"/>
      <c r="H5" s="206">
        <v>0</v>
      </c>
      <c r="I5" s="207">
        <f t="shared" si="1"/>
        <v>0</v>
      </c>
      <c r="J5" s="208">
        <f t="shared" ref="J5:J7" si="2">H5-I5</f>
        <v>0</v>
      </c>
      <c r="K5" s="93"/>
    </row>
    <row r="6" spans="1:11" x14ac:dyDescent="0.25">
      <c r="A6" s="99" t="s">
        <v>135</v>
      </c>
      <c r="B6" s="99" t="s">
        <v>128</v>
      </c>
      <c r="C6" s="204">
        <v>0</v>
      </c>
      <c r="D6" s="205">
        <v>0</v>
      </c>
      <c r="E6" s="205"/>
      <c r="F6" s="205"/>
      <c r="G6" s="204"/>
      <c r="H6" s="206">
        <v>0</v>
      </c>
      <c r="I6" s="207">
        <v>0</v>
      </c>
      <c r="J6" s="208">
        <f t="shared" si="2"/>
        <v>0</v>
      </c>
      <c r="K6" s="93"/>
    </row>
    <row r="7" spans="1:11" x14ac:dyDescent="0.25">
      <c r="A7" s="99" t="s">
        <v>64</v>
      </c>
      <c r="B7" s="175"/>
      <c r="C7" s="204">
        <v>0</v>
      </c>
      <c r="D7" s="205">
        <v>0</v>
      </c>
      <c r="E7" s="205"/>
      <c r="F7" s="205"/>
      <c r="G7" s="204"/>
      <c r="H7" s="206">
        <v>0</v>
      </c>
      <c r="I7" s="207">
        <f t="shared" si="1"/>
        <v>0</v>
      </c>
      <c r="J7" s="208">
        <f t="shared" si="2"/>
        <v>0</v>
      </c>
      <c r="K7" s="93"/>
    </row>
    <row r="8" spans="1:11" x14ac:dyDescent="0.25">
      <c r="A8" s="209"/>
      <c r="B8" s="210"/>
      <c r="C8" s="211"/>
      <c r="D8" s="211"/>
      <c r="E8" s="212"/>
      <c r="F8" s="212"/>
      <c r="G8" s="211"/>
      <c r="H8" s="211"/>
      <c r="I8" s="213"/>
      <c r="J8" s="208"/>
      <c r="K8" s="94"/>
    </row>
    <row r="9" spans="1:11" x14ac:dyDescent="0.25">
      <c r="A9" s="214" t="s">
        <v>74</v>
      </c>
      <c r="B9" s="215"/>
      <c r="C9" s="216">
        <f>SUM(C2:C8)</f>
        <v>0</v>
      </c>
      <c r="D9" s="216">
        <f>SUM(D2:D8)</f>
        <v>0</v>
      </c>
      <c r="E9" s="216">
        <f>SUM(E2:E8)</f>
        <v>0</v>
      </c>
      <c r="F9" s="215"/>
      <c r="G9" s="217"/>
      <c r="H9" s="218">
        <f>SUM(H2:H8)</f>
        <v>0</v>
      </c>
      <c r="I9" s="219">
        <f>SUM(I2:I8)</f>
        <v>0</v>
      </c>
      <c r="J9" s="220">
        <f>H9-I9</f>
        <v>0</v>
      </c>
      <c r="K9" s="93"/>
    </row>
    <row r="10" spans="1:11" x14ac:dyDescent="0.25">
      <c r="A10" s="221"/>
      <c r="B10" s="222"/>
      <c r="C10" s="223"/>
      <c r="D10" s="224"/>
      <c r="E10" s="224"/>
      <c r="F10" s="224"/>
      <c r="G10" s="224"/>
      <c r="H10" s="223"/>
      <c r="I10" s="225"/>
      <c r="J10" s="220"/>
      <c r="K10" s="93"/>
    </row>
    <row r="11" spans="1:11" x14ac:dyDescent="0.25">
      <c r="A11" s="226" t="s">
        <v>79</v>
      </c>
      <c r="B11" s="227"/>
      <c r="C11" s="228">
        <f>'Bank reconciliation USD'!D17</f>
        <v>4785.3100000000004</v>
      </c>
      <c r="D11" s="228">
        <v>0</v>
      </c>
      <c r="E11" s="228">
        <v>0</v>
      </c>
      <c r="F11" s="228"/>
      <c r="G11" s="228"/>
      <c r="H11" s="228">
        <f>'Bank reconciliation USD'!D18</f>
        <v>4785.3100000000004</v>
      </c>
      <c r="I11" s="229">
        <f>C11+D11-E11+F11-G11</f>
        <v>4785.3100000000004</v>
      </c>
      <c r="J11" s="208">
        <f t="shared" ref="J11:J12" si="3">H11-I11</f>
        <v>0</v>
      </c>
      <c r="K11" s="93"/>
    </row>
    <row r="12" spans="1:11" x14ac:dyDescent="0.25">
      <c r="A12" s="230" t="s">
        <v>76</v>
      </c>
      <c r="B12" s="231"/>
      <c r="C12" s="231">
        <f t="shared" ref="C12:I12" si="4">SUM(C11:C11)</f>
        <v>4785.3100000000004</v>
      </c>
      <c r="D12" s="231">
        <f t="shared" si="4"/>
        <v>0</v>
      </c>
      <c r="E12" s="231">
        <f t="shared" si="4"/>
        <v>0</v>
      </c>
      <c r="F12" s="231">
        <f t="shared" si="4"/>
        <v>0</v>
      </c>
      <c r="G12" s="231">
        <f t="shared" si="4"/>
        <v>0</v>
      </c>
      <c r="H12" s="231">
        <f t="shared" si="4"/>
        <v>4785.3100000000004</v>
      </c>
      <c r="I12" s="232">
        <f t="shared" si="4"/>
        <v>4785.3100000000004</v>
      </c>
      <c r="J12" s="208">
        <f t="shared" si="3"/>
        <v>0</v>
      </c>
      <c r="K12" s="93"/>
    </row>
    <row r="13" spans="1:11" x14ac:dyDescent="0.25">
      <c r="A13" s="234" t="s">
        <v>77</v>
      </c>
      <c r="B13" s="235"/>
      <c r="C13" s="235"/>
      <c r="D13" s="235"/>
      <c r="E13" s="235"/>
      <c r="F13" s="235">
        <f>F12+F17</f>
        <v>0</v>
      </c>
      <c r="G13" s="235">
        <f>G12</f>
        <v>0</v>
      </c>
      <c r="H13" s="235"/>
      <c r="I13" s="236"/>
      <c r="J13" s="237"/>
      <c r="K13" s="93"/>
    </row>
    <row r="14" spans="1:11" ht="15.75" thickBot="1" x14ac:dyDescent="0.3">
      <c r="A14" s="238"/>
      <c r="B14" s="239"/>
      <c r="C14" s="239"/>
      <c r="D14" s="239"/>
      <c r="E14" s="239"/>
      <c r="F14" s="239"/>
      <c r="G14" s="239"/>
      <c r="H14" s="239"/>
      <c r="I14" s="240"/>
      <c r="J14" s="208"/>
      <c r="K14" s="93"/>
    </row>
    <row r="15" spans="1:11" ht="15.75" thickBot="1" x14ac:dyDescent="0.3">
      <c r="A15" s="241" t="s">
        <v>78</v>
      </c>
      <c r="B15" s="242"/>
      <c r="C15" s="242"/>
      <c r="D15" s="242"/>
      <c r="E15" s="242">
        <f>E9+E12</f>
        <v>0</v>
      </c>
      <c r="F15" s="242"/>
      <c r="G15" s="242"/>
      <c r="H15" s="242"/>
      <c r="I15" s="243"/>
      <c r="J15" s="244"/>
      <c r="K15" s="93"/>
    </row>
    <row r="16" spans="1:11" ht="15.75" thickBot="1" x14ac:dyDescent="0.3">
      <c r="A16" s="245"/>
      <c r="B16" s="246"/>
      <c r="C16" s="246"/>
      <c r="D16" s="246"/>
      <c r="E16" s="246"/>
      <c r="F16" s="246"/>
      <c r="G16" s="246"/>
      <c r="H16" s="246"/>
      <c r="I16" s="247"/>
      <c r="J16" s="208"/>
      <c r="K16" s="93"/>
    </row>
    <row r="17" spans="1:11" ht="15.75" x14ac:dyDescent="0.25">
      <c r="A17" s="248" t="s">
        <v>37</v>
      </c>
      <c r="B17" s="249"/>
      <c r="C17" s="250">
        <f>'USD-cash box '!G4</f>
        <v>5</v>
      </c>
      <c r="D17" s="251">
        <v>0</v>
      </c>
      <c r="E17" s="251">
        <v>0</v>
      </c>
      <c r="F17" s="251">
        <v>0</v>
      </c>
      <c r="G17" s="251">
        <v>0</v>
      </c>
      <c r="H17" s="251">
        <f>'USD-cash box '!G5</f>
        <v>5</v>
      </c>
      <c r="I17" s="252">
        <f>C17+D17-E17+F17-G17</f>
        <v>5</v>
      </c>
      <c r="J17" s="208">
        <f t="shared" ref="J17" si="5">H17-I17</f>
        <v>0</v>
      </c>
      <c r="K17" s="191"/>
    </row>
    <row r="18" spans="1:11" ht="15" customHeight="1" thickBot="1" x14ac:dyDescent="0.3">
      <c r="A18" s="253"/>
      <c r="B18" s="254"/>
      <c r="C18" s="254"/>
      <c r="D18" s="254"/>
      <c r="E18" s="254"/>
      <c r="F18" s="254"/>
      <c r="G18" s="254"/>
      <c r="H18" s="254"/>
      <c r="I18" s="254"/>
      <c r="J18" s="255"/>
      <c r="K18" s="194" t="s">
        <v>69</v>
      </c>
    </row>
    <row r="19" spans="1:11" ht="16.5" thickBot="1" x14ac:dyDescent="0.3">
      <c r="A19" s="189"/>
      <c r="B19" s="190"/>
      <c r="C19" s="190"/>
      <c r="D19" s="748" t="s">
        <v>38</v>
      </c>
      <c r="E19" s="748"/>
      <c r="F19" s="190"/>
      <c r="G19" s="190"/>
      <c r="H19" s="190"/>
      <c r="I19" s="190"/>
      <c r="J19" s="191"/>
      <c r="K19" s="197">
        <f>I19-J19</f>
        <v>0</v>
      </c>
    </row>
    <row r="20" spans="1:11" ht="48" thickBot="1" x14ac:dyDescent="0.3">
      <c r="A20" s="192"/>
      <c r="B20" s="193"/>
      <c r="C20" s="193" t="s">
        <v>450</v>
      </c>
      <c r="D20" s="193" t="s">
        <v>82</v>
      </c>
      <c r="E20" s="193" t="s">
        <v>83</v>
      </c>
      <c r="F20" s="193"/>
      <c r="G20" s="193"/>
      <c r="H20" s="193" t="s">
        <v>451</v>
      </c>
      <c r="I20" s="193" t="s">
        <v>68</v>
      </c>
      <c r="J20" s="480" t="s">
        <v>69</v>
      </c>
      <c r="K20" s="93"/>
    </row>
    <row r="21" spans="1:11" ht="32.25" thickBot="1" x14ac:dyDescent="0.3">
      <c r="A21" s="308" t="s">
        <v>70</v>
      </c>
      <c r="B21" s="309"/>
      <c r="C21" s="309">
        <f>C17+C12+C9</f>
        <v>4790.3100000000004</v>
      </c>
      <c r="D21" s="309">
        <f>D12</f>
        <v>0</v>
      </c>
      <c r="E21" s="309">
        <f>E15</f>
        <v>0</v>
      </c>
      <c r="F21" s="309"/>
      <c r="G21" s="309">
        <f>G11</f>
        <v>0</v>
      </c>
      <c r="H21" s="309">
        <f>H17+H12+H9</f>
        <v>4790.3100000000004</v>
      </c>
      <c r="I21" s="479">
        <f>C21+D21-E21-G21</f>
        <v>4790.3100000000004</v>
      </c>
      <c r="J21" s="482">
        <f>H21-I21</f>
        <v>0</v>
      </c>
      <c r="K21" s="93"/>
    </row>
    <row r="22" spans="1:11" x14ac:dyDescent="0.25">
      <c r="A22" s="310"/>
      <c r="B22" s="310"/>
      <c r="C22" s="310"/>
      <c r="D22" s="310"/>
      <c r="E22" s="310"/>
      <c r="F22" s="310"/>
      <c r="G22" s="310"/>
      <c r="H22" s="310"/>
      <c r="I22" s="311"/>
      <c r="J22" s="481"/>
    </row>
    <row r="23" spans="1:11" x14ac:dyDescent="0.25">
      <c r="A23" s="310"/>
      <c r="B23" s="310"/>
      <c r="C23" s="310"/>
      <c r="D23" s="310"/>
      <c r="E23" s="310"/>
      <c r="F23" s="310"/>
      <c r="G23" s="312"/>
      <c r="H23" s="312"/>
      <c r="I23" s="311"/>
      <c r="J23" s="103"/>
    </row>
    <row r="24" spans="1:11" x14ac:dyDescent="0.25">
      <c r="A24" s="312"/>
      <c r="B24" s="312"/>
      <c r="C24" s="310"/>
      <c r="D24" s="312"/>
      <c r="E24" s="312"/>
      <c r="F24" s="310"/>
      <c r="G24" s="310"/>
      <c r="H24" s="310"/>
      <c r="I24" s="311"/>
      <c r="J24" s="103"/>
    </row>
    <row r="25" spans="1:11" x14ac:dyDescent="0.25">
      <c r="A25" s="310"/>
      <c r="B25" s="310"/>
      <c r="C25" s="312"/>
      <c r="D25" s="310"/>
      <c r="E25" s="310"/>
      <c r="F25" s="312"/>
      <c r="G25" s="313"/>
      <c r="H25" s="313"/>
      <c r="I25" s="311"/>
      <c r="J25" s="103"/>
    </row>
    <row r="26" spans="1:11" x14ac:dyDescent="0.25">
      <c r="A26" s="313"/>
      <c r="B26" s="313"/>
      <c r="C26" s="313"/>
      <c r="D26" s="313"/>
      <c r="E26" s="313"/>
      <c r="F26" s="313"/>
      <c r="G26" s="313"/>
      <c r="H26" s="313"/>
      <c r="I26" s="314"/>
      <c r="J26" s="103"/>
    </row>
    <row r="27" spans="1:11" x14ac:dyDescent="0.25">
      <c r="A27" s="313"/>
      <c r="B27" s="313"/>
      <c r="C27" s="313"/>
      <c r="D27" s="315"/>
      <c r="E27" s="315"/>
      <c r="F27" s="316"/>
      <c r="G27" s="313"/>
      <c r="H27" s="313"/>
      <c r="I27" s="314"/>
      <c r="J27" s="103"/>
    </row>
    <row r="28" spans="1:11" x14ac:dyDescent="0.25">
      <c r="A28" s="313"/>
      <c r="B28" s="313"/>
      <c r="C28" s="313"/>
      <c r="D28" s="315"/>
      <c r="E28" s="315"/>
      <c r="F28" s="316"/>
      <c r="G28" s="313"/>
      <c r="H28" s="313"/>
      <c r="I28" s="314"/>
      <c r="J28" s="103"/>
    </row>
    <row r="29" spans="1:11" x14ac:dyDescent="0.25">
      <c r="A29" s="313"/>
      <c r="B29" s="313"/>
      <c r="C29" s="313"/>
      <c r="D29" s="315"/>
      <c r="E29" s="315"/>
      <c r="F29" s="316"/>
      <c r="G29" s="313"/>
      <c r="H29" s="313"/>
      <c r="I29" s="314"/>
      <c r="J29" s="103"/>
    </row>
    <row r="30" spans="1:11" x14ac:dyDescent="0.25">
      <c r="A30" s="317"/>
      <c r="B30" s="317"/>
      <c r="C30" s="317"/>
      <c r="D30" s="317"/>
      <c r="E30" s="317"/>
      <c r="F30" s="317"/>
      <c r="G30" s="317"/>
      <c r="H30" s="317"/>
      <c r="I30" s="103"/>
      <c r="J30" s="103"/>
    </row>
    <row r="31" spans="1:11" x14ac:dyDescent="0.25">
      <c r="A31" s="103"/>
      <c r="B31" s="103"/>
      <c r="C31" s="103"/>
      <c r="D31" s="103"/>
      <c r="E31" s="103"/>
      <c r="F31" s="103"/>
      <c r="G31" s="103"/>
      <c r="H31" s="103"/>
      <c r="I31" s="103"/>
      <c r="J31" s="103"/>
    </row>
    <row r="32" spans="1:11" x14ac:dyDescent="0.25">
      <c r="A32" s="103"/>
      <c r="B32" s="103"/>
      <c r="C32" s="103"/>
      <c r="D32" s="103"/>
      <c r="E32" s="103"/>
      <c r="F32" s="103"/>
      <c r="G32" s="103"/>
      <c r="H32" s="103"/>
      <c r="I32" s="103"/>
      <c r="J32" s="103"/>
    </row>
    <row r="33" spans="1:10" x14ac:dyDescent="0.25">
      <c r="A33" s="103"/>
      <c r="B33" s="103"/>
      <c r="C33" s="103"/>
      <c r="D33" s="103"/>
      <c r="E33" s="103"/>
      <c r="F33" s="103"/>
      <c r="G33" s="103"/>
      <c r="H33" s="103"/>
      <c r="I33" s="103"/>
      <c r="J33" s="103"/>
    </row>
    <row r="34" spans="1:10" x14ac:dyDescent="0.25">
      <c r="A34" s="103"/>
      <c r="B34" s="103"/>
      <c r="C34" s="103"/>
      <c r="D34" s="103"/>
      <c r="E34" s="103"/>
      <c r="F34" s="103"/>
      <c r="G34" s="103"/>
      <c r="H34" s="103"/>
      <c r="I34" s="103"/>
      <c r="J34" s="103"/>
    </row>
  </sheetData>
  <mergeCells count="1">
    <mergeCell ref="D19:E19"/>
  </mergeCells>
  <pageMargins left="0.7" right="0.7" top="0.78740157499999996" bottom="0.78740157499999996"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opLeftCell="A13" zoomScale="125" workbookViewId="0">
      <selection activeCell="I23" sqref="I23"/>
    </sheetView>
  </sheetViews>
  <sheetFormatPr defaultColWidth="16" defaultRowHeight="12.75" x14ac:dyDescent="0.2"/>
  <cols>
    <col min="1" max="1" width="9.5703125" style="3" customWidth="1"/>
    <col min="2" max="2" width="5.7109375" style="3" customWidth="1"/>
    <col min="3" max="3" width="28.7109375" style="3" customWidth="1"/>
    <col min="4" max="4" width="9.5703125" style="20" customWidth="1"/>
    <col min="5" max="5" width="9.85546875" style="20" customWidth="1"/>
    <col min="6" max="6" width="3.7109375" style="3" customWidth="1"/>
    <col min="7" max="7" width="10.42578125" style="3" customWidth="1"/>
    <col min="8" max="8" width="3.28515625" style="3" bestFit="1" customWidth="1"/>
    <col min="9" max="9" width="29.28515625" style="3" customWidth="1"/>
    <col min="10" max="10" width="9.42578125" style="20" customWidth="1"/>
    <col min="11" max="11" width="10.28515625" style="20"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53"/>
      <c r="B1" s="753"/>
      <c r="C1" s="753"/>
      <c r="D1" s="753"/>
      <c r="E1" s="753"/>
      <c r="F1" s="753"/>
      <c r="G1" s="753"/>
      <c r="H1" s="753"/>
      <c r="I1" s="753"/>
      <c r="J1" s="753"/>
      <c r="K1" s="753"/>
    </row>
    <row r="2" spans="1:11" x14ac:dyDescent="0.2">
      <c r="A2" s="503"/>
      <c r="B2" s="503"/>
      <c r="C2" s="503"/>
      <c r="D2" s="504"/>
      <c r="E2" s="504"/>
      <c r="F2" s="503"/>
      <c r="G2" s="503"/>
      <c r="H2" s="503"/>
      <c r="I2" s="503"/>
      <c r="J2" s="504"/>
      <c r="K2" s="504"/>
    </row>
    <row r="3" spans="1:11" x14ac:dyDescent="0.2">
      <c r="A3" s="502" t="s">
        <v>16</v>
      </c>
      <c r="B3" s="501"/>
      <c r="C3" s="501"/>
      <c r="D3" s="505"/>
      <c r="E3" s="505"/>
      <c r="F3" s="501"/>
      <c r="G3" s="501"/>
      <c r="H3" s="501"/>
      <c r="I3" s="501"/>
      <c r="J3" s="505"/>
      <c r="K3" s="505"/>
    </row>
    <row r="4" spans="1:11" x14ac:dyDescent="0.2">
      <c r="A4" s="502" t="s">
        <v>19</v>
      </c>
      <c r="B4" s="502"/>
      <c r="C4" s="502" t="s">
        <v>18</v>
      </c>
      <c r="D4" s="506"/>
      <c r="E4" s="507"/>
      <c r="F4" s="502"/>
      <c r="G4" s="502"/>
      <c r="H4" s="502"/>
      <c r="I4" s="501"/>
      <c r="J4" s="505"/>
      <c r="K4" s="505"/>
    </row>
    <row r="5" spans="1:11" x14ac:dyDescent="0.2">
      <c r="A5" s="502" t="s">
        <v>81</v>
      </c>
      <c r="B5" s="502"/>
      <c r="C5" s="632" t="s">
        <v>191</v>
      </c>
      <c r="D5" s="507"/>
      <c r="E5" s="507"/>
      <c r="F5" s="502"/>
      <c r="G5" s="502"/>
      <c r="H5" s="502"/>
      <c r="I5" s="501"/>
      <c r="J5" s="505"/>
      <c r="K5" s="505"/>
    </row>
    <row r="6" spans="1:11" x14ac:dyDescent="0.2">
      <c r="A6" s="502"/>
      <c r="B6" s="502"/>
      <c r="C6" s="508">
        <v>2023</v>
      </c>
      <c r="D6" s="507"/>
      <c r="E6" s="507"/>
      <c r="F6" s="502"/>
      <c r="G6" s="502"/>
      <c r="H6" s="502"/>
      <c r="I6" s="501"/>
      <c r="J6" s="505"/>
      <c r="K6" s="505"/>
    </row>
    <row r="7" spans="1:11" x14ac:dyDescent="0.2">
      <c r="A7" s="501"/>
      <c r="B7" s="502"/>
      <c r="C7" s="502"/>
      <c r="D7" s="507"/>
      <c r="E7" s="507"/>
      <c r="F7" s="502"/>
      <c r="G7" s="502"/>
      <c r="H7" s="502"/>
      <c r="I7" s="754" t="s">
        <v>20</v>
      </c>
      <c r="J7" s="755"/>
      <c r="K7" s="756"/>
    </row>
    <row r="8" spans="1:11" x14ac:dyDescent="0.2">
      <c r="A8" s="501"/>
      <c r="B8" s="502"/>
      <c r="C8" s="502"/>
      <c r="D8" s="507"/>
      <c r="E8" s="507"/>
      <c r="F8" s="502"/>
      <c r="G8" s="502"/>
      <c r="H8" s="502"/>
      <c r="I8" s="509" t="s">
        <v>21</v>
      </c>
      <c r="J8" s="757" t="s">
        <v>31</v>
      </c>
      <c r="K8" s="758"/>
    </row>
    <row r="9" spans="1:11" ht="12.75" customHeight="1" x14ac:dyDescent="0.2">
      <c r="A9" s="502"/>
      <c r="B9" s="502"/>
      <c r="C9" s="502"/>
      <c r="D9" s="507"/>
      <c r="E9" s="507"/>
      <c r="F9" s="502"/>
      <c r="G9" s="502"/>
      <c r="H9" s="501"/>
      <c r="I9" s="509" t="s">
        <v>22</v>
      </c>
      <c r="J9" s="759" t="s">
        <v>32</v>
      </c>
      <c r="K9" s="760"/>
    </row>
    <row r="10" spans="1:11" ht="12.75" customHeight="1" x14ac:dyDescent="0.2">
      <c r="A10" s="749" t="s">
        <v>23</v>
      </c>
      <c r="B10" s="749"/>
      <c r="C10" s="749"/>
      <c r="D10" s="749"/>
      <c r="E10" s="749"/>
      <c r="F10" s="749"/>
      <c r="G10" s="749"/>
      <c r="H10" s="749"/>
      <c r="I10" s="510" t="s">
        <v>24</v>
      </c>
      <c r="J10" s="761" t="s">
        <v>33</v>
      </c>
      <c r="K10" s="762"/>
    </row>
    <row r="11" spans="1:11" ht="15.75" customHeight="1" x14ac:dyDescent="0.2">
      <c r="A11" s="749" t="s">
        <v>39</v>
      </c>
      <c r="B11" s="749"/>
      <c r="C11" s="749"/>
      <c r="D11" s="749"/>
      <c r="E11" s="749"/>
      <c r="F11" s="511"/>
      <c r="G11" s="512"/>
      <c r="H11" s="502"/>
      <c r="I11" s="501"/>
      <c r="J11" s="505"/>
      <c r="K11" s="505"/>
    </row>
    <row r="12" spans="1:11" x14ac:dyDescent="0.2">
      <c r="A12" s="501"/>
      <c r="B12" s="501"/>
      <c r="C12" s="501"/>
      <c r="D12" s="505"/>
      <c r="E12" s="505"/>
      <c r="F12" s="501"/>
      <c r="G12" s="501"/>
      <c r="H12" s="501"/>
      <c r="I12" s="501"/>
      <c r="J12" s="505"/>
      <c r="K12" s="505"/>
    </row>
    <row r="13" spans="1:11" ht="13.5" thickBot="1" x14ac:dyDescent="0.25">
      <c r="A13" s="501"/>
      <c r="B13" s="501"/>
      <c r="C13" s="501"/>
      <c r="D13" s="505"/>
      <c r="E13" s="505"/>
      <c r="F13" s="501"/>
      <c r="G13" s="501"/>
      <c r="H13" s="501"/>
      <c r="I13" s="501"/>
      <c r="J13" s="505"/>
      <c r="K13" s="505"/>
    </row>
    <row r="14" spans="1:11" ht="12.75" customHeight="1" x14ac:dyDescent="0.2">
      <c r="A14" s="750" t="s">
        <v>25</v>
      </c>
      <c r="B14" s="751"/>
      <c r="C14" s="751"/>
      <c r="D14" s="751"/>
      <c r="E14" s="752"/>
      <c r="F14" s="511"/>
      <c r="G14" s="750" t="s">
        <v>20</v>
      </c>
      <c r="H14" s="751"/>
      <c r="I14" s="751"/>
      <c r="J14" s="751"/>
      <c r="K14" s="752"/>
    </row>
    <row r="15" spans="1:11" x14ac:dyDescent="0.2">
      <c r="A15" s="513"/>
      <c r="B15" s="514"/>
      <c r="C15" s="514"/>
      <c r="D15" s="515"/>
      <c r="E15" s="516"/>
      <c r="F15" s="501"/>
      <c r="G15" s="513"/>
      <c r="H15" s="514" t="s">
        <v>15</v>
      </c>
      <c r="I15" s="514" t="s">
        <v>15</v>
      </c>
      <c r="J15" s="515" t="s">
        <v>15</v>
      </c>
      <c r="K15" s="516" t="s">
        <v>15</v>
      </c>
    </row>
    <row r="16" spans="1:11" s="6" customFormat="1" ht="13.5" thickBot="1" x14ac:dyDescent="0.25">
      <c r="A16" s="517" t="s">
        <v>0</v>
      </c>
      <c r="B16" s="518" t="s">
        <v>26</v>
      </c>
      <c r="C16" s="518" t="s">
        <v>27</v>
      </c>
      <c r="D16" s="519" t="s">
        <v>28</v>
      </c>
      <c r="E16" s="520" t="s">
        <v>29</v>
      </c>
      <c r="F16" s="521"/>
      <c r="G16" s="522" t="s">
        <v>0</v>
      </c>
      <c r="H16" s="523" t="s">
        <v>26</v>
      </c>
      <c r="I16" s="523" t="s">
        <v>27</v>
      </c>
      <c r="J16" s="524" t="s">
        <v>28</v>
      </c>
      <c r="K16" s="525" t="s">
        <v>29</v>
      </c>
    </row>
    <row r="17" spans="1:11" ht="12.75" customHeight="1" thickBot="1" x14ac:dyDescent="0.25">
      <c r="A17" s="526">
        <v>45261</v>
      </c>
      <c r="B17" s="602"/>
      <c r="C17" s="527" t="s">
        <v>63</v>
      </c>
      <c r="D17" s="528">
        <v>4785.3100000000004</v>
      </c>
      <c r="E17" s="529"/>
      <c r="F17" s="500"/>
      <c r="G17" s="530">
        <v>45261</v>
      </c>
      <c r="H17" s="531"/>
      <c r="I17" s="531" t="s">
        <v>63</v>
      </c>
      <c r="J17" s="532"/>
      <c r="K17" s="533">
        <v>4785.3100000000004</v>
      </c>
    </row>
    <row r="18" spans="1:11" ht="12.75" customHeight="1" thickBot="1" x14ac:dyDescent="0.25">
      <c r="A18" s="534">
        <v>45291</v>
      </c>
      <c r="B18" s="585"/>
      <c r="C18" s="586" t="s">
        <v>47</v>
      </c>
      <c r="D18" s="535">
        <f>SUM(D17:D17)-SUM(E17:E17)</f>
        <v>4785.3100000000004</v>
      </c>
      <c r="E18" s="536"/>
      <c r="F18" s="537"/>
      <c r="G18" s="534">
        <v>45291</v>
      </c>
      <c r="H18" s="538"/>
      <c r="I18" s="539" t="s">
        <v>47</v>
      </c>
      <c r="J18" s="535"/>
      <c r="K18" s="536">
        <f>SUM(K17:K17)-SUM(J17:J17)</f>
        <v>4785.3100000000004</v>
      </c>
    </row>
    <row r="19" spans="1:11" ht="12.75" customHeight="1" x14ac:dyDescent="0.2">
      <c r="A19" s="540"/>
      <c r="B19" s="541"/>
      <c r="C19" s="541"/>
      <c r="D19" s="542"/>
      <c r="E19" s="543"/>
      <c r="F19" s="501"/>
      <c r="G19" s="540"/>
      <c r="H19" s="541"/>
      <c r="I19" s="541"/>
      <c r="J19" s="542"/>
      <c r="K19" s="543"/>
    </row>
    <row r="20" spans="1:11" ht="12.75" customHeight="1" x14ac:dyDescent="0.2">
      <c r="A20" s="383"/>
      <c r="B20" s="10"/>
      <c r="C20" s="10"/>
      <c r="D20" s="19"/>
      <c r="E20" s="19"/>
      <c r="F20" s="10"/>
      <c r="G20" s="383"/>
      <c r="H20" s="10"/>
      <c r="I20" s="10"/>
      <c r="J20" s="19"/>
      <c r="K20" s="19"/>
    </row>
  </sheetData>
  <mergeCells count="9">
    <mergeCell ref="A11:E11"/>
    <mergeCell ref="A14:E14"/>
    <mergeCell ref="G14:K14"/>
    <mergeCell ref="A1:K1"/>
    <mergeCell ref="I7:K7"/>
    <mergeCell ref="J8:K8"/>
    <mergeCell ref="J9:K9"/>
    <mergeCell ref="A10:H10"/>
    <mergeCell ref="J10:K10"/>
  </mergeCells>
  <pageMargins left="0.7" right="0.7" top="0.75" bottom="0.75" header="0.3" footer="0.3"/>
  <pageSetup paperSize="9" orientation="landscape" horizontalDpi="4294967293"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Data Analysis</vt:lpstr>
      <vt:lpstr>Personal Costs</vt:lpstr>
      <vt:lpstr>Total Expenses</vt:lpstr>
      <vt:lpstr>Personal Recieved</vt:lpstr>
      <vt:lpstr>UGX Cash Box Dec</vt:lpstr>
      <vt:lpstr>USD-cash box </vt:lpstr>
      <vt:lpstr>Balance UGX</vt:lpstr>
      <vt:lpstr>Balance USD</vt:lpstr>
      <vt:lpstr>Bank reconciliation USD</vt:lpstr>
      <vt:lpstr>Bank reconciliation UGX</vt:lpstr>
      <vt:lpstr>UGX-Operational Account</vt:lpstr>
      <vt:lpstr>December cashdesk closing</vt:lpstr>
      <vt:lpstr>Advances</vt:lpstr>
      <vt:lpstr>Lydia</vt:lpstr>
      <vt:lpstr>Grace</vt:lpstr>
      <vt:lpstr>Deborah</vt:lpstr>
      <vt:lpstr>Jolly</vt:lpstr>
      <vt:lpstr>i03</vt:lpstr>
      <vt:lpstr>i18</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2024-01-13T13:39:34Z</cp:lastPrinted>
  <dcterms:created xsi:type="dcterms:W3CDTF">2016-05-26T14:51:01Z</dcterms:created>
  <dcterms:modified xsi:type="dcterms:W3CDTF">2024-01-13T13:57:18Z</dcterms:modified>
</cp:coreProperties>
</file>