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activeTab="2"/>
  </bookViews>
  <sheets>
    <sheet name="Data Analysis" sheetId="306" r:id="rId1"/>
    <sheet name="Personal Costs" sheetId="314" r:id="rId2"/>
    <sheet name="Total Expenses" sheetId="49" r:id="rId3"/>
    <sheet name="Personal Recieved" sheetId="313" r:id="rId4"/>
    <sheet name="UGX Cash Box Sept" sheetId="63" r:id="rId5"/>
    <sheet name="USD-cash box Sept" sheetId="116" r:id="rId6"/>
    <sheet name="Balance UGX" sheetId="55" r:id="rId7"/>
    <sheet name="Balance USD" sheetId="143" r:id="rId8"/>
    <sheet name="Bank reconciliation USD" sheetId="52" r:id="rId9"/>
    <sheet name="Bank reconciliation UGX" sheetId="56" r:id="rId10"/>
    <sheet name="UGX-Operational Account" sheetId="221" r:id="rId11"/>
    <sheet name="September cashdesk closing" sheetId="176" r:id="rId12"/>
    <sheet name="Advances" sheetId="216" r:id="rId13"/>
    <sheet name="Lydia" sheetId="80" r:id="rId14"/>
    <sheet name="Jane" sheetId="315" r:id="rId15"/>
    <sheet name="Deborah" sheetId="255" r:id="rId16"/>
    <sheet name="Jolly" sheetId="297" r:id="rId17"/>
    <sheet name="i18" sheetId="299" r:id="rId18"/>
    <sheet name="i97" sheetId="302" r:id="rId19"/>
    <sheet name="Airtime summary" sheetId="194" r:id="rId20"/>
  </sheets>
  <definedNames>
    <definedName name="_xlnm._FilterDatabase" localSheetId="19" hidden="1">'Airtime summary'!$A$1:$N$37</definedName>
    <definedName name="_xlnm._FilterDatabase" localSheetId="15" hidden="1">Deborah!$A$1:$N$18</definedName>
    <definedName name="_xlnm._FilterDatabase" localSheetId="17" hidden="1">'i18'!$A$1:$N$26</definedName>
    <definedName name="_xlnm._FilterDatabase" localSheetId="18" hidden="1">'i97'!$A$1:$N$18</definedName>
    <definedName name="_xlnm._FilterDatabase" localSheetId="14" hidden="1">Jane!$A$1:$N$5</definedName>
    <definedName name="_xlnm._FilterDatabase" localSheetId="16" hidden="1">Jolly!$A$1:$N$18</definedName>
    <definedName name="_xlnm._FilterDatabase" localSheetId="13" hidden="1">Lydia!$A$1:$N$29</definedName>
    <definedName name="_xlnm._FilterDatabase" localSheetId="2" hidden="1">'Total Expenses'!$A$2:$N$514</definedName>
    <definedName name="_xlnm._FilterDatabase" localSheetId="4" hidden="1">'UGX Cash Box Sept'!$A$2:$N$133</definedName>
    <definedName name="_xlnm._FilterDatabase" localSheetId="5" hidden="1">'USD-cash box Sept'!$A$3:$S$4</definedName>
  </definedNames>
  <calcPr calcId="152511"/>
  <pivotCaches>
    <pivotCache cacheId="9" r:id="rId21"/>
    <pivotCache cacheId="10" r:id="rId22"/>
    <pivotCache cacheId="11" r:id="rId23"/>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2" i="55" l="1"/>
  <c r="G68" i="49" l="1"/>
  <c r="G69" i="49"/>
  <c r="G70" i="49"/>
  <c r="G71" i="49"/>
  <c r="G72" i="49"/>
  <c r="G73" i="49"/>
  <c r="G74" i="49"/>
  <c r="G75" i="49"/>
  <c r="G76" i="49"/>
  <c r="G77" i="49"/>
  <c r="G324" i="49"/>
  <c r="G57" i="80"/>
  <c r="G58" i="80"/>
  <c r="G59" i="80" s="1"/>
  <c r="G60" i="80" s="1"/>
  <c r="D12" i="143"/>
  <c r="J3" i="143"/>
  <c r="F19" i="55"/>
  <c r="G13" i="55"/>
  <c r="F13" i="55"/>
  <c r="G12" i="55"/>
  <c r="D12" i="55"/>
  <c r="H8" i="55"/>
  <c r="H6" i="55"/>
  <c r="H3" i="55"/>
  <c r="C3" i="55"/>
  <c r="F6" i="315"/>
  <c r="E6" i="315"/>
  <c r="G5" i="315"/>
  <c r="C6" i="55"/>
  <c r="C5" i="55"/>
  <c r="C13" i="313"/>
  <c r="D19" i="55" s="1"/>
  <c r="F109" i="80"/>
  <c r="E109" i="80"/>
  <c r="F195" i="299"/>
  <c r="E195" i="299"/>
  <c r="F37" i="194"/>
  <c r="E37" i="194"/>
  <c r="F106" i="297"/>
  <c r="E106" i="297"/>
  <c r="E12" i="143"/>
  <c r="E13" i="55"/>
  <c r="E7" i="55"/>
  <c r="E5" i="55"/>
  <c r="E3" i="55"/>
  <c r="M3" i="55"/>
  <c r="D8" i="313"/>
  <c r="D6" i="313"/>
  <c r="D4" i="313"/>
  <c r="E19" i="55"/>
  <c r="E12" i="55"/>
  <c r="E6" i="55"/>
  <c r="E4" i="55"/>
  <c r="E2" i="55"/>
  <c r="D9" i="313"/>
  <c r="D7" i="313"/>
  <c r="D5" i="313"/>
  <c r="G109" i="80" l="1"/>
  <c r="D3" i="55"/>
  <c r="I3" i="55" s="1"/>
  <c r="J3" i="55" s="1"/>
  <c r="G6" i="315"/>
  <c r="G106" i="297"/>
  <c r="G59" i="49"/>
  <c r="G401" i="49"/>
  <c r="G347" i="49" l="1"/>
  <c r="G346" i="49"/>
  <c r="G345" i="49"/>
  <c r="E400" i="49"/>
  <c r="E399" i="49"/>
  <c r="G344" i="49"/>
  <c r="G343" i="49"/>
  <c r="G229" i="49"/>
  <c r="G143" i="49" l="1"/>
  <c r="G142" i="49"/>
  <c r="G43" i="49"/>
  <c r="G42" i="49"/>
  <c r="G39" i="49"/>
  <c r="G17" i="49" l="1"/>
  <c r="G498" i="49" l="1"/>
  <c r="G339" i="49" l="1"/>
  <c r="G340" i="49"/>
  <c r="G341" i="49"/>
  <c r="G342" i="49"/>
  <c r="G348" i="49"/>
  <c r="G349" i="49"/>
  <c r="G350" i="49"/>
  <c r="G290" i="49"/>
  <c r="G84" i="49"/>
  <c r="G200" i="49"/>
  <c r="G51" i="49" l="1"/>
  <c r="G52" i="49"/>
  <c r="G53" i="49"/>
  <c r="G49" i="49"/>
  <c r="G50" i="49"/>
  <c r="G14" i="49"/>
  <c r="G15" i="49"/>
  <c r="G34" i="49"/>
  <c r="G32" i="49"/>
  <c r="G33" i="49"/>
  <c r="G30" i="49"/>
  <c r="G31" i="49"/>
  <c r="G83" i="49"/>
  <c r="G85" i="49"/>
  <c r="G86" i="49"/>
  <c r="G87" i="49"/>
  <c r="G82" i="49"/>
  <c r="G408" i="49" l="1"/>
  <c r="G307" i="49"/>
  <c r="G308" i="49"/>
  <c r="G309" i="49"/>
  <c r="G29" i="49"/>
  <c r="G28" i="49"/>
  <c r="G478" i="49"/>
  <c r="G479" i="49"/>
  <c r="G480" i="49"/>
  <c r="G481" i="49"/>
  <c r="G482" i="49"/>
  <c r="G477" i="49"/>
  <c r="G338" i="49"/>
  <c r="J6" i="143"/>
  <c r="J7" i="143"/>
  <c r="E180" i="302"/>
  <c r="F133" i="63"/>
  <c r="E133" i="63"/>
  <c r="M7" i="55"/>
  <c r="M5" i="55"/>
  <c r="M2" i="55"/>
  <c r="M6" i="55"/>
  <c r="D6" i="55" l="1"/>
  <c r="D5" i="55"/>
  <c r="I5" i="55" s="1"/>
  <c r="D2" i="55"/>
  <c r="I2" i="55" s="1"/>
  <c r="D7" i="55"/>
  <c r="I7" i="55" s="1"/>
  <c r="I6" i="55"/>
  <c r="G337" i="49"/>
  <c r="E514" i="49" l="1"/>
  <c r="G483" i="49"/>
  <c r="D22" i="52" l="1"/>
  <c r="G20" i="49" l="1"/>
  <c r="G19" i="49"/>
  <c r="D28" i="221"/>
  <c r="G447" i="49" l="1"/>
  <c r="G446" i="49"/>
  <c r="G407" i="49" l="1"/>
  <c r="G437" i="49"/>
  <c r="G438" i="49"/>
  <c r="G439" i="49"/>
  <c r="G440" i="49"/>
  <c r="G441" i="49"/>
  <c r="G442" i="49"/>
  <c r="G443" i="49"/>
  <c r="G444" i="49"/>
  <c r="G445" i="49"/>
  <c r="G448" i="49"/>
  <c r="G449" i="49"/>
  <c r="G450" i="49"/>
  <c r="G451" i="49"/>
  <c r="G452" i="49"/>
  <c r="G453" i="49"/>
  <c r="G454" i="49"/>
  <c r="G455" i="49"/>
  <c r="G456" i="49"/>
  <c r="G457" i="49"/>
  <c r="G458" i="49"/>
  <c r="G459" i="49"/>
  <c r="G460" i="49"/>
  <c r="G461" i="49"/>
  <c r="G462" i="49"/>
  <c r="G463" i="49"/>
  <c r="G464" i="49"/>
  <c r="G465" i="49"/>
  <c r="G466" i="49"/>
  <c r="G467" i="49"/>
  <c r="G468" i="49"/>
  <c r="G469" i="49"/>
  <c r="G470" i="49"/>
  <c r="G471" i="49"/>
  <c r="G472" i="49"/>
  <c r="G473" i="49"/>
  <c r="G474" i="49"/>
  <c r="G484" i="49"/>
  <c r="G485" i="49"/>
  <c r="G486" i="49"/>
  <c r="G487" i="49"/>
  <c r="G488" i="49"/>
  <c r="G489" i="49"/>
  <c r="G490" i="49"/>
  <c r="G491" i="49"/>
  <c r="G492" i="49"/>
  <c r="G493" i="49"/>
  <c r="G494" i="49"/>
  <c r="G495" i="49"/>
  <c r="G496" i="49"/>
  <c r="G497" i="49"/>
  <c r="G499" i="49"/>
  <c r="G500" i="49"/>
  <c r="G501" i="49"/>
  <c r="G502" i="49"/>
  <c r="G503" i="49"/>
  <c r="G504" i="49"/>
  <c r="G505" i="49"/>
  <c r="G506" i="49"/>
  <c r="G507" i="49"/>
  <c r="G508" i="49"/>
  <c r="G509" i="49"/>
  <c r="G510" i="49"/>
  <c r="G511" i="49"/>
  <c r="G512" i="49"/>
  <c r="G513" i="49"/>
  <c r="G410" i="49" l="1"/>
  <c r="G364" i="49" l="1"/>
  <c r="G365" i="49"/>
  <c r="G366" i="49"/>
  <c r="G367" i="49"/>
  <c r="G368" i="49"/>
  <c r="G369" i="49"/>
  <c r="G370" i="49"/>
  <c r="G371" i="49"/>
  <c r="G372" i="49"/>
  <c r="G373" i="49"/>
  <c r="G374" i="49"/>
  <c r="G375" i="49"/>
  <c r="G376" i="49"/>
  <c r="G377" i="49"/>
  <c r="G378" i="49"/>
  <c r="G379" i="49"/>
  <c r="G380" i="49"/>
  <c r="G381" i="49"/>
  <c r="G382" i="49"/>
  <c r="G383" i="49"/>
  <c r="G384" i="49"/>
  <c r="G385" i="49"/>
  <c r="G386" i="49"/>
  <c r="G387" i="49"/>
  <c r="G388" i="49"/>
  <c r="G389" i="49"/>
  <c r="G390" i="49"/>
  <c r="G391" i="49"/>
  <c r="G392" i="49"/>
  <c r="G393" i="49"/>
  <c r="G394" i="49"/>
  <c r="G395" i="49"/>
  <c r="G396" i="49"/>
  <c r="G397" i="49"/>
  <c r="G398" i="49"/>
  <c r="G402" i="49"/>
  <c r="G403" i="49"/>
  <c r="G404" i="49"/>
  <c r="G405" i="49"/>
  <c r="G406" i="49"/>
  <c r="G409" i="49"/>
  <c r="G411" i="49"/>
  <c r="G412" i="49"/>
  <c r="G413" i="49"/>
  <c r="G414" i="49"/>
  <c r="G415" i="49"/>
  <c r="G416" i="49"/>
  <c r="G417" i="49"/>
  <c r="G418" i="49"/>
  <c r="G419" i="49"/>
  <c r="G420" i="49"/>
  <c r="G421" i="49"/>
  <c r="G422" i="49"/>
  <c r="G423" i="49"/>
  <c r="G424" i="49"/>
  <c r="G425" i="49"/>
  <c r="G426" i="49"/>
  <c r="G427" i="49"/>
  <c r="G428" i="49"/>
  <c r="G429" i="49"/>
  <c r="G430" i="49"/>
  <c r="G431" i="49"/>
  <c r="G432" i="49"/>
  <c r="G433" i="49"/>
  <c r="G434" i="49"/>
  <c r="G435" i="49"/>
  <c r="G436" i="49"/>
  <c r="G303" i="49" l="1"/>
  <c r="G304" i="49"/>
  <c r="G305" i="49"/>
  <c r="G306" i="49"/>
  <c r="G333" i="49" l="1"/>
  <c r="G334" i="49"/>
  <c r="G335" i="49"/>
  <c r="G336" i="49"/>
  <c r="G351" i="49"/>
  <c r="G352" i="49"/>
  <c r="G353" i="49"/>
  <c r="G354" i="49"/>
  <c r="G355" i="49"/>
  <c r="G356" i="49"/>
  <c r="G357" i="49"/>
  <c r="G358" i="49"/>
  <c r="G359" i="49"/>
  <c r="G360" i="49"/>
  <c r="G361" i="49"/>
  <c r="G362" i="49"/>
  <c r="G363" i="49"/>
  <c r="G310" i="49"/>
  <c r="G311" i="49"/>
  <c r="G312" i="49"/>
  <c r="G313" i="49"/>
  <c r="G314" i="49"/>
  <c r="G315" i="49"/>
  <c r="G316" i="49"/>
  <c r="G317" i="49"/>
  <c r="G318" i="49"/>
  <c r="G319" i="49"/>
  <c r="G320" i="49"/>
  <c r="G321" i="49"/>
  <c r="G322" i="49"/>
  <c r="G323" i="49"/>
  <c r="G325" i="49"/>
  <c r="G326" i="49"/>
  <c r="G327" i="49"/>
  <c r="G328" i="49"/>
  <c r="G329" i="49"/>
  <c r="G330" i="49"/>
  <c r="G331" i="49"/>
  <c r="G332" i="49"/>
  <c r="G292" i="49"/>
  <c r="G293" i="49"/>
  <c r="G294" i="49"/>
  <c r="G295" i="49"/>
  <c r="G296" i="49"/>
  <c r="G297" i="49"/>
  <c r="G298" i="49"/>
  <c r="G299" i="49"/>
  <c r="G300" i="49"/>
  <c r="G301" i="49"/>
  <c r="G302" i="49"/>
  <c r="G273" i="49"/>
  <c r="G274" i="49"/>
  <c r="G275" i="49"/>
  <c r="G276" i="49"/>
  <c r="G277" i="49"/>
  <c r="G278" i="49"/>
  <c r="G279" i="49"/>
  <c r="G280" i="49"/>
  <c r="G281" i="49"/>
  <c r="G282" i="49"/>
  <c r="G283" i="49"/>
  <c r="G284" i="49"/>
  <c r="G285" i="49"/>
  <c r="G286" i="49"/>
  <c r="G287" i="49"/>
  <c r="G288" i="49"/>
  <c r="G289" i="49"/>
  <c r="G291" i="49"/>
  <c r="G256" i="49" l="1"/>
  <c r="G257" i="49"/>
  <c r="G258" i="49"/>
  <c r="G259" i="49"/>
  <c r="G260" i="49"/>
  <c r="G261" i="49"/>
  <c r="G262" i="49"/>
  <c r="G263" i="49"/>
  <c r="G264" i="49"/>
  <c r="G265" i="49"/>
  <c r="G266" i="49"/>
  <c r="G267" i="49"/>
  <c r="G268" i="49"/>
  <c r="G269" i="49"/>
  <c r="G270" i="49"/>
  <c r="G271" i="49"/>
  <c r="G272" i="49"/>
  <c r="G237" i="49"/>
  <c r="G238" i="49"/>
  <c r="G239" i="49"/>
  <c r="G240" i="49"/>
  <c r="G241" i="49"/>
  <c r="G242" i="49"/>
  <c r="G243" i="49"/>
  <c r="G244" i="49"/>
  <c r="G245" i="49"/>
  <c r="G246" i="49"/>
  <c r="G247" i="49"/>
  <c r="G248" i="49"/>
  <c r="G249" i="49"/>
  <c r="G250" i="49"/>
  <c r="G251" i="49"/>
  <c r="G252" i="49"/>
  <c r="G253" i="49"/>
  <c r="G254" i="49"/>
  <c r="G255" i="49"/>
  <c r="G224" i="49"/>
  <c r="G225" i="49"/>
  <c r="G226" i="49"/>
  <c r="G227" i="49"/>
  <c r="G228" i="49"/>
  <c r="G230" i="49"/>
  <c r="G231" i="49"/>
  <c r="G232" i="49"/>
  <c r="G233" i="49"/>
  <c r="G234" i="49"/>
  <c r="G217" i="49"/>
  <c r="G218" i="49"/>
  <c r="G219" i="49"/>
  <c r="G220" i="49"/>
  <c r="G221" i="49"/>
  <c r="G222" i="49"/>
  <c r="G223" i="49"/>
  <c r="G235" i="49"/>
  <c r="G236" i="49"/>
  <c r="G194" i="49" l="1"/>
  <c r="G195" i="49"/>
  <c r="G196" i="49"/>
  <c r="G197" i="49"/>
  <c r="G198" i="49"/>
  <c r="G199" i="49"/>
  <c r="G201" i="49"/>
  <c r="G202" i="49"/>
  <c r="G203" i="49"/>
  <c r="G204" i="49"/>
  <c r="G205" i="49"/>
  <c r="G206" i="49"/>
  <c r="G207" i="49"/>
  <c r="G208" i="49"/>
  <c r="G209" i="49"/>
  <c r="G210" i="49"/>
  <c r="G211" i="49"/>
  <c r="G212" i="49"/>
  <c r="G213" i="49"/>
  <c r="G214" i="49"/>
  <c r="G215" i="49"/>
  <c r="G181" i="49" l="1"/>
  <c r="G182" i="49"/>
  <c r="G183" i="49"/>
  <c r="G184" i="49"/>
  <c r="G185" i="49"/>
  <c r="G186" i="49"/>
  <c r="G187" i="49"/>
  <c r="G188" i="49"/>
  <c r="G189" i="49"/>
  <c r="G190" i="49"/>
  <c r="G191" i="49"/>
  <c r="G192" i="49"/>
  <c r="G193" i="49"/>
  <c r="G145" i="49" l="1"/>
  <c r="G146" i="49"/>
  <c r="G147" i="49"/>
  <c r="G148" i="49"/>
  <c r="G149" i="49"/>
  <c r="G150" i="49"/>
  <c r="G151" i="49"/>
  <c r="G168" i="49"/>
  <c r="G169" i="49"/>
  <c r="G170" i="49"/>
  <c r="G171" i="49"/>
  <c r="G172" i="49"/>
  <c r="G173" i="49"/>
  <c r="G174" i="49"/>
  <c r="G175" i="49"/>
  <c r="G176" i="49"/>
  <c r="G177" i="49"/>
  <c r="G178" i="49"/>
  <c r="G179" i="49"/>
  <c r="G180" i="49"/>
  <c r="G216" i="49"/>
  <c r="G140" i="49" l="1"/>
  <c r="G141" i="49"/>
  <c r="G144" i="49"/>
  <c r="G152" i="49"/>
  <c r="G153" i="49"/>
  <c r="G154" i="49"/>
  <c r="G155" i="49"/>
  <c r="G156" i="49"/>
  <c r="G157" i="49"/>
  <c r="G158" i="49"/>
  <c r="G159" i="49"/>
  <c r="G160" i="49"/>
  <c r="G161" i="49"/>
  <c r="G162" i="49"/>
  <c r="G163" i="49"/>
  <c r="G164" i="49"/>
  <c r="G165" i="49"/>
  <c r="G166" i="49"/>
  <c r="G167" i="49"/>
  <c r="G129" i="49"/>
  <c r="G130" i="49"/>
  <c r="G131" i="49"/>
  <c r="G132" i="49"/>
  <c r="G133" i="49"/>
  <c r="G134" i="49"/>
  <c r="G135" i="49"/>
  <c r="G136" i="49"/>
  <c r="G137" i="49"/>
  <c r="G138" i="49"/>
  <c r="G139" i="49"/>
  <c r="G116" i="49"/>
  <c r="G117" i="49"/>
  <c r="G118" i="49"/>
  <c r="G119" i="49"/>
  <c r="G120" i="49"/>
  <c r="G121" i="49"/>
  <c r="G122" i="49"/>
  <c r="G123" i="49"/>
  <c r="G124" i="49"/>
  <c r="G125" i="49"/>
  <c r="G126" i="49"/>
  <c r="F180" i="302" l="1"/>
  <c r="G5" i="302"/>
  <c r="G6" i="302" s="1"/>
  <c r="G7" i="302" s="1"/>
  <c r="G8" i="302" s="1"/>
  <c r="G9" i="302" s="1"/>
  <c r="G10" i="302" s="1"/>
  <c r="G11" i="302" s="1"/>
  <c r="G12" i="302" s="1"/>
  <c r="G13" i="302" s="1"/>
  <c r="G14" i="302" s="1"/>
  <c r="G15" i="302" s="1"/>
  <c r="G16" i="302" s="1"/>
  <c r="G17" i="302" s="1"/>
  <c r="G18" i="302" s="1"/>
  <c r="G19" i="302" s="1"/>
  <c r="G20" i="302" s="1"/>
  <c r="G21" i="302" s="1"/>
  <c r="G22" i="302" s="1"/>
  <c r="G23" i="302" s="1"/>
  <c r="G24" i="302" s="1"/>
  <c r="G25" i="302" s="1"/>
  <c r="G5" i="299"/>
  <c r="G6" i="299" s="1"/>
  <c r="G7" i="299" s="1"/>
  <c r="G8" i="299" s="1"/>
  <c r="G9" i="299" s="1"/>
  <c r="G10" i="299" s="1"/>
  <c r="G11" i="299" s="1"/>
  <c r="G5" i="297"/>
  <c r="G6" i="297" s="1"/>
  <c r="G7" i="297" s="1"/>
  <c r="G8" i="297" s="1"/>
  <c r="G9" i="297" s="1"/>
  <c r="G10" i="297" s="1"/>
  <c r="G11" i="297" s="1"/>
  <c r="G12" i="297" s="1"/>
  <c r="G13" i="297" s="1"/>
  <c r="G14" i="297" s="1"/>
  <c r="G15" i="297" s="1"/>
  <c r="G16" i="297" s="1"/>
  <c r="G17" i="297" s="1"/>
  <c r="G18" i="297" s="1"/>
  <c r="G19" i="297" s="1"/>
  <c r="G20" i="297" s="1"/>
  <c r="G21" i="297" s="1"/>
  <c r="G22" i="297" s="1"/>
  <c r="G23" i="297" s="1"/>
  <c r="G24" i="297" s="1"/>
  <c r="G25" i="297" s="1"/>
  <c r="G26" i="297" s="1"/>
  <c r="G27" i="297" s="1"/>
  <c r="G28" i="297" s="1"/>
  <c r="G29" i="297" s="1"/>
  <c r="G30" i="297" s="1"/>
  <c r="G31" i="297" s="1"/>
  <c r="G32" i="297" s="1"/>
  <c r="G33" i="297" s="1"/>
  <c r="G34" i="297" s="1"/>
  <c r="G35" i="297" s="1"/>
  <c r="G36" i="297" s="1"/>
  <c r="G37" i="297" s="1"/>
  <c r="G38" i="297" s="1"/>
  <c r="G39" i="297" s="1"/>
  <c r="G40" i="297" s="1"/>
  <c r="G41" i="297" s="1"/>
  <c r="G42" i="297" s="1"/>
  <c r="G43" i="297" s="1"/>
  <c r="G44" i="297" s="1"/>
  <c r="G45" i="297" s="1"/>
  <c r="G46" i="297" s="1"/>
  <c r="G47" i="297" s="1"/>
  <c r="G48" i="297" s="1"/>
  <c r="G49" i="297" s="1"/>
  <c r="G50" i="297" s="1"/>
  <c r="G51" i="297" s="1"/>
  <c r="G52" i="297" s="1"/>
  <c r="G53" i="297" s="1"/>
  <c r="G54" i="297" s="1"/>
  <c r="G55" i="297" s="1"/>
  <c r="G56" i="297" s="1"/>
  <c r="G57" i="297" s="1"/>
  <c r="G58" i="297" s="1"/>
  <c r="G59" i="297" s="1"/>
  <c r="G60" i="297" s="1"/>
  <c r="G61" i="297" s="1"/>
  <c r="G62" i="297" s="1"/>
  <c r="G63" i="297" s="1"/>
  <c r="G64" i="297" s="1"/>
  <c r="G65" i="297" s="1"/>
  <c r="G66" i="297" s="1"/>
  <c r="G67" i="297" s="1"/>
  <c r="G68" i="297" s="1"/>
  <c r="G69" i="297" s="1"/>
  <c r="G70" i="297" s="1"/>
  <c r="G71" i="297" s="1"/>
  <c r="G72" i="297" s="1"/>
  <c r="G73" i="297" s="1"/>
  <c r="G74" i="297" s="1"/>
  <c r="G75" i="297" s="1"/>
  <c r="G76" i="297" s="1"/>
  <c r="G77" i="297" s="1"/>
  <c r="G78" i="297" s="1"/>
  <c r="G79" i="297" s="1"/>
  <c r="G80" i="297" s="1"/>
  <c r="G81" i="297" s="1"/>
  <c r="G82" i="297" s="1"/>
  <c r="G83" i="297" s="1"/>
  <c r="G84" i="297" s="1"/>
  <c r="G85" i="297" s="1"/>
  <c r="G86" i="297" s="1"/>
  <c r="G87" i="297" s="1"/>
  <c r="G88" i="297" s="1"/>
  <c r="G89" i="297" s="1"/>
  <c r="G90" i="297" s="1"/>
  <c r="G91" i="297" s="1"/>
  <c r="G92" i="297" s="1"/>
  <c r="G93" i="297" s="1"/>
  <c r="G94" i="297" s="1"/>
  <c r="G95" i="297" s="1"/>
  <c r="G96" i="297" s="1"/>
  <c r="G97" i="297" s="1"/>
  <c r="G98" i="297" s="1"/>
  <c r="G99" i="297" s="1"/>
  <c r="G100" i="297" s="1"/>
  <c r="G101" i="297" s="1"/>
  <c r="G102" i="297" s="1"/>
  <c r="G103" i="297" s="1"/>
  <c r="G104" i="297" s="1"/>
  <c r="G105" i="297" s="1"/>
  <c r="G12" i="299" l="1"/>
  <c r="G13" i="299" s="1"/>
  <c r="G14" i="299" s="1"/>
  <c r="G15" i="299" s="1"/>
  <c r="G16" i="299" s="1"/>
  <c r="G17" i="299" s="1"/>
  <c r="G18" i="299" s="1"/>
  <c r="G19" i="299" s="1"/>
  <c r="G20" i="299" s="1"/>
  <c r="G21" i="299" s="1"/>
  <c r="G22" i="299" s="1"/>
  <c r="G23" i="299" s="1"/>
  <c r="G24" i="299" s="1"/>
  <c r="G25" i="299" s="1"/>
  <c r="G26" i="299" s="1"/>
  <c r="G27" i="299" s="1"/>
  <c r="G28" i="299" s="1"/>
  <c r="G29" i="299" s="1"/>
  <c r="G30" i="299" s="1"/>
  <c r="G31" i="299" s="1"/>
  <c r="G32" i="299" s="1"/>
  <c r="G33" i="299" s="1"/>
  <c r="G34" i="299" s="1"/>
  <c r="G35" i="299" s="1"/>
  <c r="G36" i="299" s="1"/>
  <c r="G37" i="299" s="1"/>
  <c r="G38" i="299" s="1"/>
  <c r="G39" i="299" s="1"/>
  <c r="G40" i="299" s="1"/>
  <c r="G41" i="299" s="1"/>
  <c r="G42" i="299" s="1"/>
  <c r="G43" i="299" s="1"/>
  <c r="G44" i="299" s="1"/>
  <c r="G45" i="299" s="1"/>
  <c r="G46" i="299" s="1"/>
  <c r="G47" i="299" s="1"/>
  <c r="G48" i="299" s="1"/>
  <c r="G49" i="299" s="1"/>
  <c r="G26" i="302"/>
  <c r="G27" i="302" s="1"/>
  <c r="G28" i="302" s="1"/>
  <c r="G29" i="302" s="1"/>
  <c r="G30" i="302" s="1"/>
  <c r="G31" i="302" s="1"/>
  <c r="G32" i="302" s="1"/>
  <c r="G33" i="302" s="1"/>
  <c r="G34" i="302" s="1"/>
  <c r="G35" i="302" s="1"/>
  <c r="G36" i="302" s="1"/>
  <c r="G37" i="302" s="1"/>
  <c r="G38" i="302" s="1"/>
  <c r="G39" i="302" s="1"/>
  <c r="G40" i="302" s="1"/>
  <c r="G41" i="302" s="1"/>
  <c r="G42" i="302" s="1"/>
  <c r="G43" i="302" s="1"/>
  <c r="G44" i="302" s="1"/>
  <c r="G45" i="302" s="1"/>
  <c r="G46" i="302" s="1"/>
  <c r="G47" i="302" s="1"/>
  <c r="G48" i="302" s="1"/>
  <c r="H5" i="55"/>
  <c r="J5" i="55" s="1"/>
  <c r="G180" i="302"/>
  <c r="H7" i="55" s="1"/>
  <c r="J7" i="55" s="1"/>
  <c r="G111" i="49"/>
  <c r="G50" i="299" l="1"/>
  <c r="G51" i="299" s="1"/>
  <c r="G52" i="299" s="1"/>
  <c r="G53" i="299" s="1"/>
  <c r="G54" i="299" s="1"/>
  <c r="G55" i="299" s="1"/>
  <c r="G49" i="302"/>
  <c r="G50" i="302" s="1"/>
  <c r="G51" i="302" s="1"/>
  <c r="G52" i="302" s="1"/>
  <c r="G53" i="302" s="1"/>
  <c r="G54" i="302" s="1"/>
  <c r="G55" i="302" s="1"/>
  <c r="G56" i="302" s="1"/>
  <c r="G57" i="302" s="1"/>
  <c r="G58" i="302" s="1"/>
  <c r="G59" i="302" s="1"/>
  <c r="G60" i="302" s="1"/>
  <c r="G61" i="302" s="1"/>
  <c r="G62" i="302" s="1"/>
  <c r="G63" i="302" s="1"/>
  <c r="G9" i="49"/>
  <c r="G8" i="49"/>
  <c r="G56" i="299" l="1"/>
  <c r="G57" i="299" s="1"/>
  <c r="G58" i="299" s="1"/>
  <c r="G59" i="299" s="1"/>
  <c r="G60" i="299" s="1"/>
  <c r="G61" i="299" s="1"/>
  <c r="G62" i="299" s="1"/>
  <c r="G63" i="299" s="1"/>
  <c r="G64" i="299" s="1"/>
  <c r="G65" i="299" s="1"/>
  <c r="G64" i="302"/>
  <c r="G65" i="302" s="1"/>
  <c r="G66" i="302" s="1"/>
  <c r="G67" i="302" s="1"/>
  <c r="G68" i="302" s="1"/>
  <c r="G69" i="302" s="1"/>
  <c r="G70" i="302" s="1"/>
  <c r="G71" i="302" s="1"/>
  <c r="G72" i="302" s="1"/>
  <c r="G12" i="143"/>
  <c r="G96" i="49"/>
  <c r="G95" i="49"/>
  <c r="G66" i="299" l="1"/>
  <c r="G67" i="299" s="1"/>
  <c r="G68" i="299" s="1"/>
  <c r="G69" i="299" s="1"/>
  <c r="G70" i="299" s="1"/>
  <c r="G71" i="299" s="1"/>
  <c r="G72" i="299" s="1"/>
  <c r="G73" i="299" s="1"/>
  <c r="G74" i="299" s="1"/>
  <c r="G75" i="299" s="1"/>
  <c r="G76" i="299" s="1"/>
  <c r="G77" i="299" s="1"/>
  <c r="G78" i="299" s="1"/>
  <c r="G79" i="299" s="1"/>
  <c r="G80" i="299" s="1"/>
  <c r="G81" i="299" s="1"/>
  <c r="G82" i="299" s="1"/>
  <c r="G83" i="299" s="1"/>
  <c r="G84" i="299" s="1"/>
  <c r="G85" i="299" s="1"/>
  <c r="G86" i="299" s="1"/>
  <c r="G87" i="299" s="1"/>
  <c r="G88" i="299" s="1"/>
  <c r="G73" i="302"/>
  <c r="G74" i="302" s="1"/>
  <c r="G75" i="302" s="1"/>
  <c r="G76" i="302" s="1"/>
  <c r="G77" i="302" s="1"/>
  <c r="G78" i="302" s="1"/>
  <c r="G79" i="302" s="1"/>
  <c r="G80" i="302" s="1"/>
  <c r="G81" i="302" s="1"/>
  <c r="G82" i="302" s="1"/>
  <c r="G83" i="302" s="1"/>
  <c r="G84" i="302" s="1"/>
  <c r="G85" i="302" s="1"/>
  <c r="G86" i="302" s="1"/>
  <c r="G87" i="302" s="1"/>
  <c r="G88" i="302" s="1"/>
  <c r="G89" i="299" l="1"/>
  <c r="G90" i="299" s="1"/>
  <c r="G91" i="299" s="1"/>
  <c r="G92" i="299" s="1"/>
  <c r="G93" i="299" s="1"/>
  <c r="G94" i="299" s="1"/>
  <c r="G95" i="299" s="1"/>
  <c r="G96" i="299" s="1"/>
  <c r="G97" i="299" s="1"/>
  <c r="G98" i="299" s="1"/>
  <c r="G99" i="299" s="1"/>
  <c r="G100" i="299" s="1"/>
  <c r="G89" i="302"/>
  <c r="G90" i="302" s="1"/>
  <c r="G91" i="302" s="1"/>
  <c r="G92" i="302" s="1"/>
  <c r="G93" i="302" s="1"/>
  <c r="G94" i="302" s="1"/>
  <c r="G95" i="302" s="1"/>
  <c r="G96" i="302" s="1"/>
  <c r="G97" i="302" s="1"/>
  <c r="G98" i="302" s="1"/>
  <c r="G62" i="49"/>
  <c r="G63" i="49"/>
  <c r="G64" i="49"/>
  <c r="G101" i="299" l="1"/>
  <c r="G102" i="299" s="1"/>
  <c r="G103" i="299" s="1"/>
  <c r="G104" i="299" s="1"/>
  <c r="G105" i="299" s="1"/>
  <c r="G106" i="299" s="1"/>
  <c r="G107" i="299" s="1"/>
  <c r="G108" i="299" s="1"/>
  <c r="G99" i="302"/>
  <c r="G100" i="302" s="1"/>
  <c r="G101" i="302" s="1"/>
  <c r="G102" i="302" s="1"/>
  <c r="G103" i="302" s="1"/>
  <c r="G104" i="302" s="1"/>
  <c r="G105" i="302" s="1"/>
  <c r="G106" i="302" s="1"/>
  <c r="G107" i="302" s="1"/>
  <c r="G108" i="302" s="1"/>
  <c r="G45" i="49"/>
  <c r="G44" i="49"/>
  <c r="G7" i="49"/>
  <c r="G109" i="299" l="1"/>
  <c r="G110" i="299" s="1"/>
  <c r="G111" i="299" s="1"/>
  <c r="G112" i="299" s="1"/>
  <c r="G113" i="299" s="1"/>
  <c r="G114" i="299" s="1"/>
  <c r="G115" i="299" s="1"/>
  <c r="G116" i="299" s="1"/>
  <c r="G117" i="299" s="1"/>
  <c r="G109" i="302"/>
  <c r="G110" i="302" s="1"/>
  <c r="G111" i="302" s="1"/>
  <c r="G112" i="302" s="1"/>
  <c r="G113" i="302" s="1"/>
  <c r="G114" i="302" s="1"/>
  <c r="G115" i="302" s="1"/>
  <c r="G116" i="302" s="1"/>
  <c r="G117" i="302" s="1"/>
  <c r="G118" i="302" s="1"/>
  <c r="G119" i="302" s="1"/>
  <c r="G120" i="302" s="1"/>
  <c r="G104" i="49"/>
  <c r="G118" i="299" l="1"/>
  <c r="G119" i="299" s="1"/>
  <c r="G120" i="299" s="1"/>
  <c r="G121" i="299" s="1"/>
  <c r="G122" i="299" s="1"/>
  <c r="G123" i="299" s="1"/>
  <c r="G124" i="299" s="1"/>
  <c r="G125" i="299" s="1"/>
  <c r="G126" i="299" s="1"/>
  <c r="G127" i="299" s="1"/>
  <c r="G128" i="299" s="1"/>
  <c r="G129" i="299" s="1"/>
  <c r="G130" i="299" s="1"/>
  <c r="G131" i="299" s="1"/>
  <c r="G132" i="299" s="1"/>
  <c r="G133" i="299" s="1"/>
  <c r="G134" i="299" s="1"/>
  <c r="G135" i="299" s="1"/>
  <c r="G136" i="299" s="1"/>
  <c r="G121" i="302"/>
  <c r="G122" i="302" s="1"/>
  <c r="G123" i="302" s="1"/>
  <c r="G124" i="302" s="1"/>
  <c r="G125" i="302" s="1"/>
  <c r="G126" i="302" s="1"/>
  <c r="G127" i="302" s="1"/>
  <c r="G128" i="302" s="1"/>
  <c r="G129" i="302" s="1"/>
  <c r="G130" i="302" s="1"/>
  <c r="G137" i="299" l="1"/>
  <c r="G138" i="299" s="1"/>
  <c r="G139" i="299" s="1"/>
  <c r="G140" i="299" s="1"/>
  <c r="G141" i="299" s="1"/>
  <c r="G142" i="299" s="1"/>
  <c r="G143" i="299" s="1"/>
  <c r="G144" i="299" s="1"/>
  <c r="G145" i="299" s="1"/>
  <c r="G146" i="299" s="1"/>
  <c r="G147" i="299" s="1"/>
  <c r="G148" i="299" s="1"/>
  <c r="G149" i="299" s="1"/>
  <c r="G150" i="299" s="1"/>
  <c r="G151" i="299" s="1"/>
  <c r="G152" i="299" s="1"/>
  <c r="G153" i="299" s="1"/>
  <c r="G154" i="299" s="1"/>
  <c r="G155" i="299" s="1"/>
  <c r="G156" i="299" s="1"/>
  <c r="G157" i="299" s="1"/>
  <c r="G158" i="299" s="1"/>
  <c r="G159" i="299" s="1"/>
  <c r="G160" i="299" s="1"/>
  <c r="G161" i="299" s="1"/>
  <c r="G162" i="299" s="1"/>
  <c r="G163" i="299" s="1"/>
  <c r="G164" i="299" s="1"/>
  <c r="G165" i="299" s="1"/>
  <c r="G166" i="299" s="1"/>
  <c r="G167" i="299" s="1"/>
  <c r="G168" i="299" s="1"/>
  <c r="G169" i="299" s="1"/>
  <c r="G170" i="299" s="1"/>
  <c r="G171" i="299" s="1"/>
  <c r="G172" i="299" s="1"/>
  <c r="G173" i="299" s="1"/>
  <c r="G174" i="299" s="1"/>
  <c r="G175" i="299" s="1"/>
  <c r="G176" i="299" s="1"/>
  <c r="G177" i="299" s="1"/>
  <c r="G178" i="299" s="1"/>
  <c r="G179" i="299" s="1"/>
  <c r="G180" i="299" s="1"/>
  <c r="G181" i="299" s="1"/>
  <c r="G182" i="299" s="1"/>
  <c r="G183" i="299" s="1"/>
  <c r="G184" i="299" s="1"/>
  <c r="G185" i="299" s="1"/>
  <c r="G186" i="299" s="1"/>
  <c r="G187" i="299" s="1"/>
  <c r="G188" i="299" s="1"/>
  <c r="G189" i="299" s="1"/>
  <c r="G190" i="299" s="1"/>
  <c r="G191" i="299" s="1"/>
  <c r="G192" i="299" s="1"/>
  <c r="G193" i="299" s="1"/>
  <c r="G194" i="299" s="1"/>
  <c r="G195" i="299" s="1"/>
  <c r="J6" i="55"/>
  <c r="G131" i="302"/>
  <c r="G132" i="302" s="1"/>
  <c r="G133" i="302" s="1"/>
  <c r="G134" i="302" s="1"/>
  <c r="G135" i="302" s="1"/>
  <c r="G136" i="302" s="1"/>
  <c r="G137" i="302" s="1"/>
  <c r="G138" i="302" s="1"/>
  <c r="G139" i="302" s="1"/>
  <c r="G140" i="302" s="1"/>
  <c r="G141" i="302" s="1"/>
  <c r="G142" i="302" l="1"/>
  <c r="G143" i="302" s="1"/>
  <c r="G144" i="302" s="1"/>
  <c r="G145" i="302" s="1"/>
  <c r="G146" i="302" s="1"/>
  <c r="G147" i="302" s="1"/>
  <c r="G148" i="302" s="1"/>
  <c r="G149" i="302" s="1"/>
  <c r="G150" i="302" l="1"/>
  <c r="G151" i="302" s="1"/>
  <c r="G152" i="302" s="1"/>
  <c r="G153" i="302" s="1"/>
  <c r="G154" i="302" s="1"/>
  <c r="G155" i="302" s="1"/>
  <c r="G156" i="302" s="1"/>
  <c r="G157" i="302" s="1"/>
  <c r="G158" i="302" s="1"/>
  <c r="G159" i="302" s="1"/>
  <c r="G58" i="49"/>
  <c r="G57" i="49"/>
  <c r="G160" i="302" l="1"/>
  <c r="G161" i="302" s="1"/>
  <c r="G162" i="302" s="1"/>
  <c r="G163" i="302" s="1"/>
  <c r="G164" i="302" s="1"/>
  <c r="G165" i="302" s="1"/>
  <c r="G166" i="302" s="1"/>
  <c r="G167" i="302" s="1"/>
  <c r="G168" i="302" s="1"/>
  <c r="G38" i="49"/>
  <c r="G169" i="302" l="1"/>
  <c r="G170" i="302" s="1"/>
  <c r="G171" i="302" s="1"/>
  <c r="G172" i="302" s="1"/>
  <c r="G173" i="302" s="1"/>
  <c r="G174" i="302" s="1"/>
  <c r="G175" i="302" s="1"/>
  <c r="G176" i="302" s="1"/>
  <c r="G177" i="302" s="1"/>
  <c r="G178" i="302" s="1"/>
  <c r="C19" i="55"/>
  <c r="G179" i="302" l="1"/>
  <c r="I19" i="55"/>
  <c r="K28" i="221"/>
  <c r="G66" i="49" l="1"/>
  <c r="G65" i="49"/>
  <c r="G61" i="49"/>
  <c r="G60" i="49" l="1"/>
  <c r="C4" i="55" l="1"/>
  <c r="G109" i="49" l="1"/>
  <c r="G46" i="49"/>
  <c r="G41" i="49"/>
  <c r="G113" i="49"/>
  <c r="G4" i="49"/>
  <c r="G5" i="49"/>
  <c r="G6" i="49"/>
  <c r="M4" i="55"/>
  <c r="D4" i="55" l="1"/>
  <c r="I4" i="55" s="1"/>
  <c r="G114" i="49"/>
  <c r="G115" i="49"/>
  <c r="G127" i="49"/>
  <c r="G128" i="49" l="1"/>
  <c r="D20" i="56" l="1"/>
  <c r="F28" i="255"/>
  <c r="D23" i="55"/>
  <c r="G37" i="194" l="1"/>
  <c r="I8" i="55" s="1"/>
  <c r="K20" i="56"/>
  <c r="G102" i="49" l="1"/>
  <c r="G103" i="49"/>
  <c r="G105" i="49"/>
  <c r="G106" i="49"/>
  <c r="G107" i="49"/>
  <c r="K22" i="52" l="1"/>
  <c r="G56" i="49" l="1"/>
  <c r="G67" i="49"/>
  <c r="G78" i="49"/>
  <c r="G79" i="49"/>
  <c r="G4" i="63" l="1"/>
  <c r="G5" i="63" s="1"/>
  <c r="G6" i="63" s="1"/>
  <c r="G7" i="63" s="1"/>
  <c r="G8" i="63" s="1"/>
  <c r="G9" i="63" l="1"/>
  <c r="G10" i="63" s="1"/>
  <c r="G11" i="63" l="1"/>
  <c r="G12" i="63" s="1"/>
  <c r="G13" i="63" s="1"/>
  <c r="G14" i="63" s="1"/>
  <c r="G15" i="63" s="1"/>
  <c r="G10" i="49"/>
  <c r="G11" i="49"/>
  <c r="G16" i="63" l="1"/>
  <c r="G17" i="63" s="1"/>
  <c r="G18" i="63" s="1"/>
  <c r="G19" i="63" s="1"/>
  <c r="G20" i="63" l="1"/>
  <c r="G21" i="63" l="1"/>
  <c r="G25" i="49"/>
  <c r="G22" i="63" l="1"/>
  <c r="G23" i="63" s="1"/>
  <c r="G24" i="63" s="1"/>
  <c r="G25" i="63" s="1"/>
  <c r="G26" i="63" s="1"/>
  <c r="G27" i="63" s="1"/>
  <c r="G28" i="63" s="1"/>
  <c r="G29" i="63" s="1"/>
  <c r="G30" i="63" s="1"/>
  <c r="G31" i="63" s="1"/>
  <c r="G32" i="63" s="1"/>
  <c r="G33" i="63" s="1"/>
  <c r="G34" i="63" s="1"/>
  <c r="G35" i="63" s="1"/>
  <c r="G36" i="63" s="1"/>
  <c r="G37" i="63" s="1"/>
  <c r="G38" i="63" s="1"/>
  <c r="G39" i="63" s="1"/>
  <c r="G40" i="63" s="1"/>
  <c r="G41" i="63" s="1"/>
  <c r="G42" i="63" s="1"/>
  <c r="G43" i="63" s="1"/>
  <c r="G44" i="63" s="1"/>
  <c r="G45" i="63" s="1"/>
  <c r="G46" i="63" s="1"/>
  <c r="G47" i="63" s="1"/>
  <c r="G48" i="63" s="1"/>
  <c r="G49" i="63" s="1"/>
  <c r="G50" i="63" s="1"/>
  <c r="G51" i="63" s="1"/>
  <c r="G52" i="63" s="1"/>
  <c r="C2" i="55"/>
  <c r="G101" i="49" l="1"/>
  <c r="G5" i="80" l="1"/>
  <c r="G6" i="80" s="1"/>
  <c r="G7" i="80" s="1"/>
  <c r="G8" i="80" s="1"/>
  <c r="G9" i="80" s="1"/>
  <c r="G10" i="80" s="1"/>
  <c r="G11" i="80" s="1"/>
  <c r="G12" i="80" s="1"/>
  <c r="G13" i="80" s="1"/>
  <c r="G14" i="80" s="1"/>
  <c r="G15" i="80" s="1"/>
  <c r="G16" i="80" s="1"/>
  <c r="G17" i="80" s="1"/>
  <c r="G3" i="49"/>
  <c r="G12" i="49"/>
  <c r="G13" i="49"/>
  <c r="G16" i="49"/>
  <c r="G18" i="49"/>
  <c r="G21" i="49"/>
  <c r="G22" i="49"/>
  <c r="G23" i="49"/>
  <c r="G24" i="49"/>
  <c r="G26" i="49"/>
  <c r="G27" i="49"/>
  <c r="G35" i="49"/>
  <c r="G36" i="49"/>
  <c r="G37" i="49"/>
  <c r="G40" i="49"/>
  <c r="G47" i="49"/>
  <c r="G48" i="49"/>
  <c r="G54" i="49"/>
  <c r="G55" i="49"/>
  <c r="G80" i="49"/>
  <c r="G81" i="49"/>
  <c r="G88" i="49"/>
  <c r="G89" i="49"/>
  <c r="G90" i="49"/>
  <c r="G91" i="49"/>
  <c r="G92" i="49"/>
  <c r="G93" i="49"/>
  <c r="G94" i="49"/>
  <c r="G97" i="49"/>
  <c r="G98" i="49"/>
  <c r="G99" i="49"/>
  <c r="G100" i="49"/>
  <c r="G108" i="49"/>
  <c r="G110" i="49"/>
  <c r="G112" i="49"/>
  <c r="F14" i="55"/>
  <c r="H12" i="143"/>
  <c r="C12" i="143"/>
  <c r="C13" i="143" s="1"/>
  <c r="G5" i="194"/>
  <c r="C13" i="55"/>
  <c r="I13" i="55" s="1"/>
  <c r="E28" i="255"/>
  <c r="G5" i="255"/>
  <c r="G6" i="255" s="1"/>
  <c r="G7" i="255" s="1"/>
  <c r="G8" i="255" s="1"/>
  <c r="G9" i="255" s="1"/>
  <c r="G10" i="255" s="1"/>
  <c r="G11" i="255" s="1"/>
  <c r="G12" i="255" s="1"/>
  <c r="H13" i="55"/>
  <c r="G22" i="143"/>
  <c r="I4" i="143"/>
  <c r="J4" i="143" s="1"/>
  <c r="I5" i="143"/>
  <c r="J5" i="143" s="1"/>
  <c r="I8" i="143"/>
  <c r="J8" i="143" s="1"/>
  <c r="I2" i="143"/>
  <c r="J2" i="143" s="1"/>
  <c r="C12" i="55"/>
  <c r="C18" i="143"/>
  <c r="I18" i="143" s="1"/>
  <c r="F5" i="116"/>
  <c r="E5" i="116"/>
  <c r="G5" i="116"/>
  <c r="H18" i="143"/>
  <c r="K40" i="216"/>
  <c r="L40" i="216"/>
  <c r="J40" i="216"/>
  <c r="I40" i="216"/>
  <c r="H12" i="55"/>
  <c r="C8" i="55"/>
  <c r="E15" i="176"/>
  <c r="E14" i="176"/>
  <c r="E6" i="176"/>
  <c r="E7" i="176"/>
  <c r="E8" i="176"/>
  <c r="E9" i="176"/>
  <c r="E17" i="176"/>
  <c r="E10" i="176"/>
  <c r="E11" i="176"/>
  <c r="E16" i="176"/>
  <c r="C10" i="143"/>
  <c r="E10" i="143"/>
  <c r="H10" i="143"/>
  <c r="K20" i="143"/>
  <c r="F13" i="143"/>
  <c r="F14" i="143" s="1"/>
  <c r="K10" i="176"/>
  <c r="K9" i="176"/>
  <c r="K20" i="176"/>
  <c r="K22" i="176"/>
  <c r="K23" i="176"/>
  <c r="K24" i="176"/>
  <c r="K6" i="176"/>
  <c r="K7" i="176"/>
  <c r="K8" i="176"/>
  <c r="M39" i="216"/>
  <c r="M40" i="216"/>
  <c r="D10" i="143"/>
  <c r="D14" i="55"/>
  <c r="G13" i="143"/>
  <c r="G14" i="143" s="1"/>
  <c r="D13" i="143"/>
  <c r="D22" i="143" s="1"/>
  <c r="G18" i="80" l="1"/>
  <c r="G19" i="80" s="1"/>
  <c r="G20" i="80" s="1"/>
  <c r="G21" i="80" s="1"/>
  <c r="G22" i="80" s="1"/>
  <c r="G23" i="80" s="1"/>
  <c r="G24" i="80" s="1"/>
  <c r="G25" i="80" s="1"/>
  <c r="G26" i="80" s="1"/>
  <c r="G27" i="80" s="1"/>
  <c r="G53" i="63"/>
  <c r="G54" i="63" s="1"/>
  <c r="G55" i="63" s="1"/>
  <c r="G56" i="63" s="1"/>
  <c r="G57" i="63" s="1"/>
  <c r="G58" i="63" s="1"/>
  <c r="G59" i="63" s="1"/>
  <c r="G60" i="63" s="1"/>
  <c r="G61" i="63" s="1"/>
  <c r="I10" i="143"/>
  <c r="G514" i="49"/>
  <c r="G6" i="194"/>
  <c r="G7" i="194" s="1"/>
  <c r="G8" i="194" s="1"/>
  <c r="G9" i="194" s="1"/>
  <c r="G10" i="194" s="1"/>
  <c r="G11" i="194" s="1"/>
  <c r="M9" i="55"/>
  <c r="J18" i="143"/>
  <c r="J10" i="143"/>
  <c r="G28" i="255"/>
  <c r="H4" i="55" s="1"/>
  <c r="E20" i="176"/>
  <c r="E22" i="176" s="1"/>
  <c r="C22" i="143"/>
  <c r="G13" i="255"/>
  <c r="G14" i="255" s="1"/>
  <c r="G15" i="255" s="1"/>
  <c r="G16" i="255" s="1"/>
  <c r="G17" i="255" s="1"/>
  <c r="G18" i="255" s="1"/>
  <c r="G19" i="255" s="1"/>
  <c r="G20" i="255" s="1"/>
  <c r="G21" i="255" s="1"/>
  <c r="G22" i="255" s="1"/>
  <c r="G23" i="255" s="1"/>
  <c r="G24" i="255" s="1"/>
  <c r="G25" i="255" s="1"/>
  <c r="G26" i="255" s="1"/>
  <c r="G27" i="255" s="1"/>
  <c r="I12" i="143"/>
  <c r="I13" i="143" s="1"/>
  <c r="E13" i="143"/>
  <c r="E16" i="143" s="1"/>
  <c r="E22" i="143" s="1"/>
  <c r="E10" i="55"/>
  <c r="E14" i="55"/>
  <c r="J13" i="55"/>
  <c r="I12" i="55"/>
  <c r="J12" i="55" s="1"/>
  <c r="C10" i="55"/>
  <c r="G133" i="63"/>
  <c r="G14" i="55"/>
  <c r="H14" i="55"/>
  <c r="C14" i="55"/>
  <c r="H13" i="143"/>
  <c r="E17" i="55" l="1"/>
  <c r="E23" i="55" s="1"/>
  <c r="G12" i="194"/>
  <c r="G13" i="194" s="1"/>
  <c r="G14" i="194" s="1"/>
  <c r="G15" i="194" s="1"/>
  <c r="G16" i="194" s="1"/>
  <c r="G17" i="194" s="1"/>
  <c r="G18" i="194" s="1"/>
  <c r="G62" i="63"/>
  <c r="E23" i="176"/>
  <c r="E24" i="176" s="1"/>
  <c r="H19" i="55"/>
  <c r="G28" i="80"/>
  <c r="G29" i="80" s="1"/>
  <c r="G30" i="80" s="1"/>
  <c r="G31" i="80" s="1"/>
  <c r="G32" i="80" s="1"/>
  <c r="G33" i="80" s="1"/>
  <c r="G34" i="80" s="1"/>
  <c r="G35" i="80" s="1"/>
  <c r="G36" i="80" s="1"/>
  <c r="I22" i="143"/>
  <c r="D10" i="55"/>
  <c r="J12" i="143"/>
  <c r="I10" i="55"/>
  <c r="I14" i="55"/>
  <c r="J14" i="55" s="1"/>
  <c r="C23" i="55"/>
  <c r="J4" i="55"/>
  <c r="H22" i="143"/>
  <c r="J13" i="143"/>
  <c r="I23" i="55" l="1"/>
  <c r="G37" i="80"/>
  <c r="G38" i="80" s="1"/>
  <c r="G39" i="80" s="1"/>
  <c r="G40" i="80" s="1"/>
  <c r="G41" i="80" s="1"/>
  <c r="G42" i="80" s="1"/>
  <c r="J19" i="55"/>
  <c r="G19" i="194"/>
  <c r="G20" i="194" s="1"/>
  <c r="G21" i="194" s="1"/>
  <c r="G22" i="194" s="1"/>
  <c r="G23" i="194" s="1"/>
  <c r="G63" i="63"/>
  <c r="J22" i="143"/>
  <c r="G24" i="194" l="1"/>
  <c r="G25" i="194" s="1"/>
  <c r="G26" i="194" s="1"/>
  <c r="G27" i="194" s="1"/>
  <c r="G28" i="194" s="1"/>
  <c r="G29" i="194" s="1"/>
  <c r="G30" i="194" s="1"/>
  <c r="G31" i="194" s="1"/>
  <c r="G43" i="80"/>
  <c r="G44" i="80" s="1"/>
  <c r="G45" i="80" s="1"/>
  <c r="G46" i="80" s="1"/>
  <c r="G47" i="80" s="1"/>
  <c r="G48" i="80" s="1"/>
  <c r="G49" i="80" s="1"/>
  <c r="G50" i="80" s="1"/>
  <c r="G51" i="80" s="1"/>
  <c r="G52" i="80" s="1"/>
  <c r="G53" i="80" s="1"/>
  <c r="G64" i="63"/>
  <c r="G54" i="80" l="1"/>
  <c r="G55" i="80" s="1"/>
  <c r="G56" i="80" s="1"/>
  <c r="G61" i="80" s="1"/>
  <c r="G62" i="80" s="1"/>
  <c r="G63" i="80" s="1"/>
  <c r="G64" i="80" s="1"/>
  <c r="G65" i="80" s="1"/>
  <c r="G66" i="80" s="1"/>
  <c r="G67" i="80" s="1"/>
  <c r="G68" i="80" s="1"/>
  <c r="G69" i="80" s="1"/>
  <c r="G70" i="80" s="1"/>
  <c r="G71" i="80" s="1"/>
  <c r="G72" i="80" s="1"/>
  <c r="G73" i="80" s="1"/>
  <c r="G74" i="80" s="1"/>
  <c r="G75" i="80" s="1"/>
  <c r="G76" i="80" s="1"/>
  <c r="G77" i="80" s="1"/>
  <c r="G78" i="80" s="1"/>
  <c r="G79" i="80" s="1"/>
  <c r="G80" i="80" s="1"/>
  <c r="G81" i="80" s="1"/>
  <c r="G82" i="80" s="1"/>
  <c r="G83" i="80" s="1"/>
  <c r="G84" i="80" s="1"/>
  <c r="G85" i="80" s="1"/>
  <c r="G86" i="80" s="1"/>
  <c r="G87" i="80" s="1"/>
  <c r="G88" i="80" s="1"/>
  <c r="G89" i="80" s="1"/>
  <c r="G90" i="80" s="1"/>
  <c r="G91" i="80" s="1"/>
  <c r="G92" i="80" s="1"/>
  <c r="G93" i="80" s="1"/>
  <c r="G94" i="80" s="1"/>
  <c r="G95" i="80" s="1"/>
  <c r="G96" i="80" s="1"/>
  <c r="G97" i="80" s="1"/>
  <c r="G98" i="80" s="1"/>
  <c r="G99" i="80" s="1"/>
  <c r="G100" i="80" s="1"/>
  <c r="G101" i="80" s="1"/>
  <c r="G102" i="80" s="1"/>
  <c r="G103" i="80" s="1"/>
  <c r="G104" i="80" s="1"/>
  <c r="G105" i="80" s="1"/>
  <c r="G106" i="80" s="1"/>
  <c r="G107" i="80" s="1"/>
  <c r="G108" i="80" s="1"/>
  <c r="G32" i="194"/>
  <c r="G33" i="194" s="1"/>
  <c r="G34" i="194" s="1"/>
  <c r="G35" i="194" s="1"/>
  <c r="G36" i="194" s="1"/>
  <c r="J8" i="55" s="1"/>
  <c r="G65" i="63"/>
  <c r="G66" i="63" l="1"/>
  <c r="G67" i="63" s="1"/>
  <c r="G68" i="63" s="1"/>
  <c r="G69" i="63" s="1"/>
  <c r="G70" i="63" s="1"/>
  <c r="G71" i="63" s="1"/>
  <c r="G72" i="63" s="1"/>
  <c r="G73" i="63" s="1"/>
  <c r="J2" i="55"/>
  <c r="H10" i="55" l="1"/>
  <c r="H23" i="55" s="1"/>
  <c r="J23" i="55" s="1"/>
  <c r="G74" i="63"/>
  <c r="J10" i="55"/>
  <c r="G75" i="63" l="1"/>
  <c r="G76" i="63" s="1"/>
  <c r="G77" i="63" s="1"/>
  <c r="G78" i="63" s="1"/>
  <c r="G79" i="63" s="1"/>
  <c r="G80" i="63" l="1"/>
  <c r="G81" i="63" s="1"/>
  <c r="G82" i="63" s="1"/>
  <c r="G83" i="63" s="1"/>
  <c r="G84" i="63" s="1"/>
  <c r="G85" i="63" s="1"/>
  <c r="G86" i="63" s="1"/>
  <c r="G87" i="63" s="1"/>
  <c r="G88" i="63" s="1"/>
  <c r="G89" i="63" s="1"/>
  <c r="G90" i="63" s="1"/>
  <c r="G91" i="63" s="1"/>
  <c r="G92" i="63" s="1"/>
  <c r="G93" i="63" s="1"/>
  <c r="G94" i="63" s="1"/>
  <c r="G95" i="63" s="1"/>
  <c r="G96" i="63" s="1"/>
  <c r="G97" i="63" s="1"/>
  <c r="G98" i="63" s="1"/>
  <c r="G99" i="63" l="1"/>
  <c r="G100" i="63" s="1"/>
  <c r="G101" i="63" s="1"/>
  <c r="G102" i="63" s="1"/>
  <c r="G103" i="63" s="1"/>
  <c r="G104" i="63" s="1"/>
  <c r="G105" i="63" s="1"/>
  <c r="G106" i="63" l="1"/>
  <c r="G107" i="63" l="1"/>
  <c r="G108" i="63" s="1"/>
  <c r="G109" i="63" s="1"/>
  <c r="G110" i="63" s="1"/>
  <c r="G111" i="63" s="1"/>
  <c r="G112" i="63" s="1"/>
  <c r="G113" i="63" s="1"/>
  <c r="G114" i="63" s="1"/>
  <c r="G115" i="63" s="1"/>
  <c r="G116" i="63" s="1"/>
  <c r="G117" i="63" s="1"/>
  <c r="G118" i="63" s="1"/>
  <c r="G119" i="63" s="1"/>
  <c r="G120" i="63" s="1"/>
  <c r="G121" i="63" s="1"/>
  <c r="G122" i="63" l="1"/>
  <c r="G123" i="63" s="1"/>
  <c r="G124" i="63" s="1"/>
  <c r="G125" i="63" s="1"/>
  <c r="G126" i="63" s="1"/>
  <c r="G127" i="63" s="1"/>
  <c r="G128" i="63" l="1"/>
  <c r="G129" i="63" l="1"/>
  <c r="G130" i="63" l="1"/>
  <c r="G131" i="63" s="1"/>
  <c r="G132" i="63" s="1"/>
</calcChain>
</file>

<file path=xl/sharedStrings.xml><?xml version="1.0" encoding="utf-8"?>
<sst xmlns="http://schemas.openxmlformats.org/spreadsheetml/2006/main" count="11016" uniqueCount="628">
  <si>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</si>
  <si>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</si>
  <si>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</si>
  <si>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</si>
  <si>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</si>
  <si>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</si>
  <si>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</si>
  <si>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</si>
  <si>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</si>
  <si>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</si>
  <si>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</si>
  <si>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</si>
  <si>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</si>
  <si>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</si>
  <si>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</si>
  <si>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</si>
  <si>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</si>
  <si>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</si>
  <si>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</si>
  <si>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</si>
  <si>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</si>
  <si>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</si>
  <si>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</si>
  <si>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</si>
  <si>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</si>
  <si>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</si>
  <si>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</si>
  <si>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</si>
  <si>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</si>
  <si>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</si>
  <si>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</si>
  <si>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</si>
  <si>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</si>
  <si>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</si>
  <si>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</si>
  <si>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</si>
  <si>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</si>
  <si>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</si>
  <si>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</si>
  <si>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</si>
  <si>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</si>
  <si>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</si>
  <si>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</si>
  <si>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</si>
  <si>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</si>
  <si>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</si>
  <si>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</si>
  <si>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</si>
  <si>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</si>
  <si>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</si>
  <si>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</si>
  <si>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</si>
  <si>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</si>
  <si>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</si>
  <si>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</si>
  <si>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</si>
  <si>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</si>
  <si>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</si>
  <si>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</si>
  <si>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</si>
  <si>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</si>
  <si>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</si>
  <si>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</si>
  <si>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</si>
  <si>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</si>
  <si>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</si>
  <si>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</si>
  <si>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</si>
  <si>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</si>
  <si>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</si>
  <si>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</si>
  <si>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</si>
  <si>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</si>
  <si>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</si>
  <si>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</si>
  <si>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</si>
  <si>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</si>
  <si>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</si>
  <si>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</si>
  <si>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</si>
  <si>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</si>
  <si>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</si>
  <si>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</si>
  <si>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</si>
  <si>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</si>
  <si>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</si>
  <si>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</si>
  <si>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</si>
  <si>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</si>
  <si>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</si>
  <si>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</si>
  <si>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</si>
  <si>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</si>
  <si>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</si>
  <si>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</si>
  <si>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</si>
  <si>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</si>
  <si>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</si>
  <si>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</si>
  <si>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</si>
  <si>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</si>
  <si>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</si>
  <si>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</si>
  <si>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</si>
  <si>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</si>
  <si>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</si>
  <si>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</si>
  <si>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</si>
  <si>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</si>
  <si>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</si>
  <si>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</si>
  <si>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</si>
  <si>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</si>
  <si>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</si>
  <si>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</si>
  <si>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</si>
  <si>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</si>
  <si>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</si>
  <si>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</si>
  <si>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</si>
  <si>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</si>
  <si>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Cashbox  -2023 USD</t>
  </si>
  <si>
    <t>Personal balance Legal</t>
  </si>
  <si>
    <t>Reimbursement to the project</t>
  </si>
  <si>
    <t>Deborah</t>
  </si>
  <si>
    <t>List Of advanced salaries EAGLE Uganda 2023</t>
  </si>
  <si>
    <t>List Of Personal Financial Report Balances salaries EAGLE Uganda 2023</t>
  </si>
  <si>
    <t>Office Materials</t>
  </si>
  <si>
    <t>Bank Fees</t>
  </si>
  <si>
    <t>Bank OPP</t>
  </si>
  <si>
    <t>Investigations</t>
  </si>
  <si>
    <t>Airtime for Lydia</t>
  </si>
  <si>
    <t>Sum of spent in national currency (Ugx)</t>
  </si>
  <si>
    <t>Sum of Received</t>
  </si>
  <si>
    <t>Rent &amp; Utilities</t>
  </si>
  <si>
    <t>Transfer Fees</t>
  </si>
  <si>
    <t>Bank UGX</t>
  </si>
  <si>
    <t>Internet</t>
  </si>
  <si>
    <t>Bank Charges</t>
  </si>
  <si>
    <t>Personnel</t>
  </si>
  <si>
    <t>Bank USD</t>
  </si>
  <si>
    <t>Jolly</t>
  </si>
  <si>
    <t>i97</t>
  </si>
  <si>
    <t>Personal balance i97</t>
  </si>
  <si>
    <t>Personal balance i18</t>
  </si>
  <si>
    <t>Home/Office</t>
  </si>
  <si>
    <t>Office/Home</t>
  </si>
  <si>
    <t>local Transport</t>
  </si>
  <si>
    <t>Trust Building</t>
  </si>
  <si>
    <t>Home/office</t>
  </si>
  <si>
    <t>i18</t>
  </si>
  <si>
    <t>Reimbursement to i18</t>
  </si>
  <si>
    <t>eAGLE UGANDA</t>
  </si>
  <si>
    <t>u</t>
  </si>
  <si>
    <t>home/office</t>
  </si>
  <si>
    <t>Office/bank</t>
  </si>
  <si>
    <t>Interbank transfer charges</t>
  </si>
  <si>
    <t>Bank charges</t>
  </si>
  <si>
    <t>Cash Box Aug 2023</t>
  </si>
  <si>
    <t>EAGLE UGANDA FINANCIAL REPORT SEPTEMBER 2023</t>
  </si>
  <si>
    <t>Cash Box August  2023</t>
  </si>
  <si>
    <t>Sept_i97_V1</t>
  </si>
  <si>
    <t>Balance from previous month (Aug) 23</t>
  </si>
  <si>
    <t>Sept_L_V1</t>
  </si>
  <si>
    <t>office/namuwongo</t>
  </si>
  <si>
    <t>namuwongo/makindye</t>
  </si>
  <si>
    <t>makindye/gaba</t>
  </si>
  <si>
    <t>ggaba/home</t>
  </si>
  <si>
    <t>Sept_i18_V1</t>
  </si>
  <si>
    <t>office/mattuga</t>
  </si>
  <si>
    <t>mattuga/kibuye</t>
  </si>
  <si>
    <t>kibuye/kibuli</t>
  </si>
  <si>
    <t>nabutiti/home</t>
  </si>
  <si>
    <t>kibuli/nabutiti</t>
  </si>
  <si>
    <t>Reimbursement  to the i18</t>
  </si>
  <si>
    <t>Sept_i97_V2</t>
  </si>
  <si>
    <t>Sept_J_V1</t>
  </si>
  <si>
    <t>Office/home</t>
  </si>
  <si>
    <t>Sept_L_V2</t>
  </si>
  <si>
    <t>Sept_L_V3</t>
  </si>
  <si>
    <t>Balance from previous month Aug 23</t>
  </si>
  <si>
    <t>Balance from Aug 2023</t>
  </si>
  <si>
    <t>Sept_L</t>
  </si>
  <si>
    <t>1 mopper @21000</t>
  </si>
  <si>
    <t>2 bottles of Rwenzori water@13,000</t>
  </si>
  <si>
    <t>Eurosilk toilet paper</t>
  </si>
  <si>
    <t>Silkee Jumbo toilet paper</t>
  </si>
  <si>
    <t>Tropical cloves</t>
  </si>
  <si>
    <t>Mukwano tea bags</t>
  </si>
  <si>
    <t>4 kgs of kakira suga</t>
  </si>
  <si>
    <t>6 packets of capital full dreme milk</t>
  </si>
  <si>
    <t>Sept_L_R1</t>
  </si>
  <si>
    <t>Sept_i18_V2</t>
  </si>
  <si>
    <t>office/makindye</t>
  </si>
  <si>
    <t>makindye/nsambya</t>
  </si>
  <si>
    <t>nsambya/muyenga</t>
  </si>
  <si>
    <t>muyenga/bukasa</t>
  </si>
  <si>
    <t>bukasa/home</t>
  </si>
  <si>
    <t>Sept_i97_V3</t>
  </si>
  <si>
    <t>office/seeta</t>
  </si>
  <si>
    <t>seeta/kigunga</t>
  </si>
  <si>
    <t>kigunga/namanve</t>
  </si>
  <si>
    <t>Namanve/bweyogerere</t>
  </si>
  <si>
    <t>bweyogerere/home</t>
  </si>
  <si>
    <t>Sept_L_V4</t>
  </si>
  <si>
    <t>bank/office</t>
  </si>
  <si>
    <t>September</t>
  </si>
  <si>
    <t>Transfer to the Operational account</t>
  </si>
  <si>
    <t>Transfer from the UGX Account</t>
  </si>
  <si>
    <t>Cash witdraw chq 283</t>
  </si>
  <si>
    <t>Bank transfer charges</t>
  </si>
  <si>
    <t>Sept_J_V2</t>
  </si>
  <si>
    <t>hoe/office</t>
  </si>
  <si>
    <t>office/home</t>
  </si>
  <si>
    <t>office/georgia hotel</t>
  </si>
  <si>
    <t>georgia/kevena dam hotel</t>
  </si>
  <si>
    <t>kevina dam/parsave grdens</t>
  </si>
  <si>
    <t>parsave/office</t>
  </si>
  <si>
    <t>Sept_i18_V3</t>
  </si>
  <si>
    <t>office/usafimarket</t>
  </si>
  <si>
    <t>usafi mkt/Bulenga</t>
  </si>
  <si>
    <t>bulenga/buloba</t>
  </si>
  <si>
    <t>buloba/lugala</t>
  </si>
  <si>
    <t>lugala/home</t>
  </si>
  <si>
    <t>Cash withdraw chq: 283</t>
  </si>
  <si>
    <t>Internal Transfer</t>
  </si>
  <si>
    <t>Bank Withdraw charges</t>
  </si>
  <si>
    <t>Reimbursement to Lydia</t>
  </si>
  <si>
    <t>Office/Banana Techno shop</t>
  </si>
  <si>
    <t>Banana shope/Office</t>
  </si>
  <si>
    <t>Mission budget for 1 day</t>
  </si>
  <si>
    <t>Airtime for Jane</t>
  </si>
  <si>
    <t>Airtime for Deborah</t>
  </si>
  <si>
    <t>Airtime for Jolly</t>
  </si>
  <si>
    <t>Airtime for i97</t>
  </si>
  <si>
    <t>Airtime for i18</t>
  </si>
  <si>
    <t>Sept_L_R2</t>
  </si>
  <si>
    <t>Sept_L_V5</t>
  </si>
  <si>
    <t>Mission Budeget for 1 day</t>
  </si>
  <si>
    <t>Purchase of office phome for Jane</t>
  </si>
  <si>
    <t>Equipment</t>
  </si>
  <si>
    <t>Purchase of phone screen saver</t>
  </si>
  <si>
    <t>Sept_L_R3</t>
  </si>
  <si>
    <t>Sept_i18_V4</t>
  </si>
  <si>
    <t>office/owino</t>
  </si>
  <si>
    <t>owino/katwe</t>
  </si>
  <si>
    <t>katwe/kalerwe</t>
  </si>
  <si>
    <t>Kalerwe/kawempe</t>
  </si>
  <si>
    <t>kawempe/home</t>
  </si>
  <si>
    <t>Sept_i97_V4</t>
  </si>
  <si>
    <t>office/bulaga</t>
  </si>
  <si>
    <t>bulaga/buloba</t>
  </si>
  <si>
    <t>buloba/kisamula</t>
  </si>
  <si>
    <t>kisamula/bujuuko</t>
  </si>
  <si>
    <t>Bujuuko/home</t>
  </si>
  <si>
    <t>Reimbursement to i97</t>
  </si>
  <si>
    <t>Reimbursement to Jolly</t>
  </si>
  <si>
    <t>Sept_J_V3</t>
  </si>
  <si>
    <t>office/explorers club</t>
  </si>
  <si>
    <t>explorers club/river wood guest h</t>
  </si>
  <si>
    <t>riverwood/safari home</t>
  </si>
  <si>
    <t>safari homes/office</t>
  </si>
  <si>
    <t>office/tannias lounge</t>
  </si>
  <si>
    <t>tannia's lounge/home</t>
  </si>
  <si>
    <t>Sept_i18_V5</t>
  </si>
  <si>
    <t>office/kisenyi</t>
  </si>
  <si>
    <t>kisenyi/salaama</t>
  </si>
  <si>
    <t>salaama/kibuye</t>
  </si>
  <si>
    <t>kibuye/seguku</t>
  </si>
  <si>
    <t>seguku/home</t>
  </si>
  <si>
    <t>Sept_i97_V5</t>
  </si>
  <si>
    <t>office/kalerwe</t>
  </si>
  <si>
    <t>kalerwe/najankumbi</t>
  </si>
  <si>
    <t>najanakumbi/namasuba</t>
  </si>
  <si>
    <t>namasuba/kajjansi</t>
  </si>
  <si>
    <t>kajjansi/home</t>
  </si>
  <si>
    <t>Sept_J_V4</t>
  </si>
  <si>
    <t>office/ngel's  castle</t>
  </si>
  <si>
    <t>angel's castle/alcom hotel</t>
  </si>
  <si>
    <t>alcom hotel/balister suits</t>
  </si>
  <si>
    <t>balister suits/home</t>
  </si>
  <si>
    <t>Sept_i97_V6</t>
  </si>
  <si>
    <t>office/wandegeya</t>
  </si>
  <si>
    <t>wandegeya/nankulabye</t>
  </si>
  <si>
    <t>nankulabye/kawala</t>
  </si>
  <si>
    <t>kawala/munaku</t>
  </si>
  <si>
    <t>munaku/kosovo</t>
  </si>
  <si>
    <t>kosovo/home</t>
  </si>
  <si>
    <t>Sept_i18_V6</t>
  </si>
  <si>
    <t>office/konge</t>
  </si>
  <si>
    <t>konge/bunga</t>
  </si>
  <si>
    <t>bunga/buziga</t>
  </si>
  <si>
    <t>buziga/gabba</t>
  </si>
  <si>
    <t>Sept_J_V5</t>
  </si>
  <si>
    <t>office/inland motel</t>
  </si>
  <si>
    <t>inland motel/banda inn</t>
  </si>
  <si>
    <t>banda inn/the colla lounge</t>
  </si>
  <si>
    <t>colla lounge/home</t>
  </si>
  <si>
    <t>Sept_Inv_1</t>
  </si>
  <si>
    <t>Sept_Inv_2</t>
  </si>
  <si>
    <t>Jane</t>
  </si>
  <si>
    <t>August gabbage collection Inv: 45749</t>
  </si>
  <si>
    <t>Sept_L_R4</t>
  </si>
  <si>
    <t>Sept_L_R5</t>
  </si>
  <si>
    <t>Compound maintenance- Inv: 008</t>
  </si>
  <si>
    <t>Sept_i18_V7</t>
  </si>
  <si>
    <t>owino/home</t>
  </si>
  <si>
    <t>Sept_i97_V7</t>
  </si>
  <si>
    <t>office/kpc</t>
  </si>
  <si>
    <t>kpc/home</t>
  </si>
  <si>
    <t>Sept_J_V6</t>
  </si>
  <si>
    <t>home/Office</t>
  </si>
  <si>
    <t>Sept_L-V6</t>
  </si>
  <si>
    <t>Sept_Inv_3</t>
  </si>
  <si>
    <t>Prepaid electricity</t>
  </si>
  <si>
    <t>Charges for prepaid transfer</t>
  </si>
  <si>
    <t>September internet</t>
  </si>
  <si>
    <t>Sept_L_V6</t>
  </si>
  <si>
    <t>Sept_Inv_-3</t>
  </si>
  <si>
    <t>Sept_L_R6</t>
  </si>
  <si>
    <t>Sept_L_R7</t>
  </si>
  <si>
    <t>Sept_i97_V8</t>
  </si>
  <si>
    <t>office/arua park</t>
  </si>
  <si>
    <t>arua park/bwaise</t>
  </si>
  <si>
    <t>bwaise/natete</t>
  </si>
  <si>
    <t>natete/busega</t>
  </si>
  <si>
    <t>busega/home</t>
  </si>
  <si>
    <t>Sept_i18_V8</t>
  </si>
  <si>
    <t>kisenyi/nankulabye</t>
  </si>
  <si>
    <t>Nankulabye/katwe</t>
  </si>
  <si>
    <t>katwe/kabalagala</t>
  </si>
  <si>
    <t>Kabalagala/home</t>
  </si>
  <si>
    <t>Sept_J_V7</t>
  </si>
  <si>
    <t>Sept_J_V8</t>
  </si>
  <si>
    <t>office/kenrock hotel</t>
  </si>
  <si>
    <t>Ken-R/lavilla guest house</t>
  </si>
  <si>
    <t>Lavila/Royalfort hotel</t>
  </si>
  <si>
    <t>Royalfort/home</t>
  </si>
  <si>
    <t>4realms photocopying paper@27500</t>
  </si>
  <si>
    <t>A4 size white envelopes</t>
  </si>
  <si>
    <t>3 metalic office trash bins@35000</t>
  </si>
  <si>
    <t>24 boxes of staples@2000</t>
  </si>
  <si>
    <t>Sept_L_V7</t>
  </si>
  <si>
    <t>Sept_L_R8</t>
  </si>
  <si>
    <t>Sept_L_V8</t>
  </si>
  <si>
    <t>Sept_L_V9</t>
  </si>
  <si>
    <t>office/nakawa</t>
  </si>
  <si>
    <t>nakawa/offce</t>
  </si>
  <si>
    <t>office/nice hosue of plastics</t>
  </si>
  <si>
    <t>Nice/office</t>
  </si>
  <si>
    <t xml:space="preserve">2nd boda from nice </t>
  </si>
  <si>
    <t>Sept_i18_V9</t>
  </si>
  <si>
    <t>office/katwe</t>
  </si>
  <si>
    <t>katwe/ndeeba</t>
  </si>
  <si>
    <t>ndeeba/natete</t>
  </si>
  <si>
    <t>natetekyengera</t>
  </si>
  <si>
    <t>kyengera/home</t>
  </si>
  <si>
    <t>Sept_i97_V9</t>
  </si>
  <si>
    <t>office/nanasana</t>
  </si>
  <si>
    <t>Nansana/nakilvuule</t>
  </si>
  <si>
    <t>Nalikuule/Wakiso</t>
  </si>
  <si>
    <t>wakiso/namuseera</t>
  </si>
  <si>
    <t>namulesa, home</t>
  </si>
  <si>
    <t>Sept_i97_V10</t>
  </si>
  <si>
    <t>katwe/kabusu</t>
  </si>
  <si>
    <t>kabusu/nalukolongo</t>
  </si>
  <si>
    <t>nalukolongo/home</t>
  </si>
  <si>
    <t>Sept_i18_V10</t>
  </si>
  <si>
    <t>office/kikoni</t>
  </si>
  <si>
    <t>kikoni/bwaise</t>
  </si>
  <si>
    <t>bwaise/nansana</t>
  </si>
  <si>
    <t>nansana/home</t>
  </si>
  <si>
    <t>dvance</t>
  </si>
  <si>
    <t>Sept_J_V9</t>
  </si>
  <si>
    <t>office/biyem hotel</t>
  </si>
  <si>
    <t>biyem/cornerstone</t>
  </si>
  <si>
    <t>cornerstone/etana hotel</t>
  </si>
  <si>
    <t>etana/home</t>
  </si>
  <si>
    <t>Sept_J_V10</t>
  </si>
  <si>
    <t>Sept_L_V10</t>
  </si>
  <si>
    <t>Office/bank bugolobi</t>
  </si>
  <si>
    <t>bugolobi/home</t>
  </si>
  <si>
    <t>Sept_i97_V11</t>
  </si>
  <si>
    <t>Sept_i97_V12</t>
  </si>
  <si>
    <t>office/kinawa</t>
  </si>
  <si>
    <t>kinawa/kikajjo</t>
  </si>
  <si>
    <t>kikajjo/buwenda</t>
  </si>
  <si>
    <t>buwenda/busawuula</t>
  </si>
  <si>
    <t>busawuula/home</t>
  </si>
  <si>
    <t>Lydia's August PAYE: chq:</t>
  </si>
  <si>
    <t>Lydia's August NSSF: chq</t>
  </si>
  <si>
    <t>Sept_L_R9</t>
  </si>
  <si>
    <t>Sept_L_R10</t>
  </si>
  <si>
    <t>Sept_J_V11</t>
  </si>
  <si>
    <t>Sept_i97_V13</t>
  </si>
  <si>
    <t>nakawa/banda</t>
  </si>
  <si>
    <t>banda/kireka</t>
  </si>
  <si>
    <t>kireka/kirinya</t>
  </si>
  <si>
    <t>kirinya/home</t>
  </si>
  <si>
    <t>Sept_i18_V11</t>
  </si>
  <si>
    <t>office/nakasero</t>
  </si>
  <si>
    <t>nakasero/kasubi</t>
  </si>
  <si>
    <t>kasubi/kalerwe</t>
  </si>
  <si>
    <t>kalerwe/kyebando</t>
  </si>
  <si>
    <t>kyebando/home</t>
  </si>
  <si>
    <t>Sept_J_V12</t>
  </si>
  <si>
    <t>office/materwood</t>
  </si>
  <si>
    <t>materwood/eagret pilgrim hotel</t>
  </si>
  <si>
    <t>pilgrim/converge hotel</t>
  </si>
  <si>
    <t>converge/home</t>
  </si>
  <si>
    <t>Sept_L_V11</t>
  </si>
  <si>
    <t>Sept_L_R11</t>
  </si>
  <si>
    <t>Sept_i97_V14</t>
  </si>
  <si>
    <t>arua park/namayiba park</t>
  </si>
  <si>
    <t>namayiba/munaku</t>
  </si>
  <si>
    <t>munaku/lusaaze</t>
  </si>
  <si>
    <t>lusaaze/lugujja</t>
  </si>
  <si>
    <t>lugujja/home</t>
  </si>
  <si>
    <t>Sept_i18_V12</t>
  </si>
  <si>
    <t>Office/zaana</t>
  </si>
  <si>
    <t>zaana/Kibuye</t>
  </si>
  <si>
    <t>Kibuye/Kalerwe</t>
  </si>
  <si>
    <t>Kalerwe/Nabutiti</t>
  </si>
  <si>
    <t>Nbutiti/home</t>
  </si>
  <si>
    <t>Sept_J_V13</t>
  </si>
  <si>
    <t>office/blue star hotel</t>
  </si>
  <si>
    <t>blue star/front page</t>
  </si>
  <si>
    <t>front page/para guest house</t>
  </si>
  <si>
    <t>para guest house/home</t>
  </si>
  <si>
    <t>Sept_L_V12</t>
  </si>
  <si>
    <t>office/bugolobi</t>
  </si>
  <si>
    <t>bugolobi/office</t>
  </si>
  <si>
    <t>office/gateway systems</t>
  </si>
  <si>
    <t>gateway systems/nakawa</t>
  </si>
  <si>
    <t>nakawa/office</t>
  </si>
  <si>
    <t>Sept_i97_V15</t>
  </si>
  <si>
    <t>kalerwe/katwe</t>
  </si>
  <si>
    <t>katwe/Ggaba</t>
  </si>
  <si>
    <t>Ggaba/home</t>
  </si>
  <si>
    <t>Sept_i18_V13</t>
  </si>
  <si>
    <t>office/namugongo</t>
  </si>
  <si>
    <t>namugongo/kyaliwajara</t>
  </si>
  <si>
    <t>kyaliwajara/Kireka</t>
  </si>
  <si>
    <t>kireka/nakawa</t>
  </si>
  <si>
    <t>nakawahome</t>
  </si>
  <si>
    <t>Balance from previous month (August) 23</t>
  </si>
  <si>
    <t>Sept_D_V1</t>
  </si>
  <si>
    <t>Office/town</t>
  </si>
  <si>
    <t>toen/office</t>
  </si>
  <si>
    <t>Sept_J_V14</t>
  </si>
  <si>
    <t>office/front page</t>
  </si>
  <si>
    <t>front page/office</t>
  </si>
  <si>
    <t>Sept_D_V2</t>
  </si>
  <si>
    <t>office /mpererwe</t>
  </si>
  <si>
    <t>mpererwe/kalerwe</t>
  </si>
  <si>
    <t>Kalerwe/kyebando</t>
  </si>
  <si>
    <t>Sept_i18_V14</t>
  </si>
  <si>
    <t>namugongo/kireka</t>
  </si>
  <si>
    <t>kireka/kisenyi</t>
  </si>
  <si>
    <t>kiseenyi/bunga</t>
  </si>
  <si>
    <t>bunga/home</t>
  </si>
  <si>
    <t>Sept_i97_V16</t>
  </si>
  <si>
    <t>office/nansana</t>
  </si>
  <si>
    <t>nansana/kawempe</t>
  </si>
  <si>
    <t>kawempe/mpererwe</t>
  </si>
  <si>
    <t>mpererwe/kyebando</t>
  </si>
  <si>
    <t>Kyebando/home</t>
  </si>
  <si>
    <t>Sept_L_V13</t>
  </si>
  <si>
    <t>office/gate way systems</t>
  </si>
  <si>
    <t>gateway systems/office</t>
  </si>
  <si>
    <t>Sept_L_V14</t>
  </si>
  <si>
    <t>1 pick n peel juice</t>
  </si>
  <si>
    <t>Team Building</t>
  </si>
  <si>
    <t>Btroo juice</t>
  </si>
  <si>
    <t>Local transport</t>
  </si>
  <si>
    <t>Chicken MSHK</t>
  </si>
  <si>
    <t>Red Velvet MSHK</t>
  </si>
  <si>
    <t>Mango Juice</t>
  </si>
  <si>
    <t>1 Kisira meal</t>
  </si>
  <si>
    <t>deepfried whole fish</t>
  </si>
  <si>
    <t>1 grilled chicken</t>
  </si>
  <si>
    <t>Pork</t>
  </si>
  <si>
    <t>Cheese naan</t>
  </si>
  <si>
    <t>3 biryani rice</t>
  </si>
  <si>
    <t>Chicken masala</t>
  </si>
  <si>
    <t>Mobile money transfer and withdraw charges</t>
  </si>
  <si>
    <t>Sept_L_R12</t>
  </si>
  <si>
    <t>Sept_L_R13</t>
  </si>
  <si>
    <t>Sept_J_V15</t>
  </si>
  <si>
    <t>Sept_i97_V17</t>
  </si>
  <si>
    <t>makindye/kasubi</t>
  </si>
  <si>
    <t>kasubi/office</t>
  </si>
  <si>
    <t>Sept_i18_V15</t>
  </si>
  <si>
    <t>arua park/katwe</t>
  </si>
  <si>
    <t>katwe/office</t>
  </si>
  <si>
    <t>Sept_J_V16</t>
  </si>
  <si>
    <t>Sept_J_V17</t>
  </si>
  <si>
    <t>Sept_i18_V16</t>
  </si>
  <si>
    <t>namuwongo/kibuli</t>
  </si>
  <si>
    <t>kibuli/nsambya</t>
  </si>
  <si>
    <t>nsambya/bukasa</t>
  </si>
  <si>
    <t>Sept_i97_V18</t>
  </si>
  <si>
    <t>office/banda</t>
  </si>
  <si>
    <t>banda/ntinda</t>
  </si>
  <si>
    <t>ntinda/nansera</t>
  </si>
  <si>
    <t>nansera/kyaliwajjala</t>
  </si>
  <si>
    <t>kyaliwajjawala/home</t>
  </si>
  <si>
    <t>Sept_D_V3</t>
  </si>
  <si>
    <t>nakasero/katwe</t>
  </si>
  <si>
    <t>katwe/kibuye</t>
  </si>
  <si>
    <t>kibuye/home</t>
  </si>
  <si>
    <t>Transfer to UGX Account</t>
  </si>
  <si>
    <t>October Grants</t>
  </si>
  <si>
    <t>Transfer charges</t>
  </si>
  <si>
    <t>Transfer from the USD account</t>
  </si>
  <si>
    <t>Interbank Transfer charges</t>
  </si>
  <si>
    <t>Sept_L_V15</t>
  </si>
  <si>
    <t>office/sankara</t>
  </si>
  <si>
    <t>sankara/equity bank</t>
  </si>
  <si>
    <t>equity bank/office</t>
  </si>
  <si>
    <t>Sept_L_V16</t>
  </si>
  <si>
    <t>Aitime for Lydia</t>
  </si>
  <si>
    <t>Sept_L_R14</t>
  </si>
  <si>
    <t>Sept_J_V18</t>
  </si>
  <si>
    <t>Sept_i97_V19</t>
  </si>
  <si>
    <t>kibuye/salaama</t>
  </si>
  <si>
    <t>salaama/lweza</t>
  </si>
  <si>
    <t>lweza/home</t>
  </si>
  <si>
    <t>Sept_i18_V17</t>
  </si>
  <si>
    <t>owino/bakuli</t>
  </si>
  <si>
    <t>bakuli/muyenga</t>
  </si>
  <si>
    <t>muyenga/nabutiti</t>
  </si>
  <si>
    <t>Cash withdraw chq: 289</t>
  </si>
  <si>
    <t>Bank withdraw charges</t>
  </si>
  <si>
    <t>Lydia's September salary chq:286</t>
  </si>
  <si>
    <t>Sept_L_R15</t>
  </si>
  <si>
    <t>Sept_L_R16</t>
  </si>
  <si>
    <t>Lydia September salary chq:289</t>
  </si>
  <si>
    <t>Cheque book issue charges</t>
  </si>
  <si>
    <t>Reimbursement to Deborah</t>
  </si>
  <si>
    <t>Sept_D_V4</t>
  </si>
  <si>
    <t>Office/ACC</t>
  </si>
  <si>
    <t>ACC/NWSC</t>
  </si>
  <si>
    <t>NWSC/office</t>
  </si>
  <si>
    <t>Sept_i97_V20</t>
  </si>
  <si>
    <t>office/namayiba</t>
  </si>
  <si>
    <t>namayiba/kalerwe</t>
  </si>
  <si>
    <t>kyebando/kimombasa</t>
  </si>
  <si>
    <t>kimombasa/home</t>
  </si>
  <si>
    <t>Sept_i18_V18</t>
  </si>
  <si>
    <t>salaama/masajja</t>
  </si>
  <si>
    <t>masajja/home</t>
  </si>
  <si>
    <t>Reimbursemment to the project</t>
  </si>
  <si>
    <t>Sept_J_V19</t>
  </si>
  <si>
    <t>office/court</t>
  </si>
  <si>
    <t>court/office</t>
  </si>
  <si>
    <t>Sept_L_V17</t>
  </si>
  <si>
    <t>Sept_L_V18</t>
  </si>
  <si>
    <t>Sept_L_V19</t>
  </si>
  <si>
    <t>kitchen rolls (4)</t>
  </si>
  <si>
    <t>Eurotop kitchen roll</t>
  </si>
  <si>
    <t>6sackets of capital full creame milk</t>
  </si>
  <si>
    <t>4kgs of sugar</t>
  </si>
  <si>
    <t>2 pairs of ink catridges (3 black+1 colour)</t>
  </si>
  <si>
    <t>Sept_L_R17</t>
  </si>
  <si>
    <t>Sept_L_R18</t>
  </si>
  <si>
    <t>Office/oasis mall</t>
  </si>
  <si>
    <t>oasis mall/Nakawa</t>
  </si>
  <si>
    <t>Nakawa/Office (2 boda bodas)</t>
  </si>
  <si>
    <t>Sept_i18_V19</t>
  </si>
  <si>
    <t>office/bunga</t>
  </si>
  <si>
    <t>buziga/munyonyo</t>
  </si>
  <si>
    <t>munyonyo/ggaba</t>
  </si>
  <si>
    <t>Sept_i97_V21</t>
  </si>
  <si>
    <t>office/bakuli</t>
  </si>
  <si>
    <t>bakuli/kagoma</t>
  </si>
  <si>
    <t>kagoma/kawanda</t>
  </si>
  <si>
    <t>kawanda/matuuga</t>
  </si>
  <si>
    <t>matuuga/home</t>
  </si>
  <si>
    <t>Sept_J_V20</t>
  </si>
  <si>
    <t>Sept_L_V20</t>
  </si>
  <si>
    <t>September NWSC water biil</t>
  </si>
  <si>
    <t>Sept_Inv_4</t>
  </si>
  <si>
    <t>Sept_L_R19</t>
  </si>
  <si>
    <t>Sept_L_V21</t>
  </si>
  <si>
    <t>Peninah's September salary</t>
  </si>
  <si>
    <t>Sept_L_V20-i</t>
  </si>
  <si>
    <t>office/bank</t>
  </si>
  <si>
    <t>bank/bugolobi</t>
  </si>
  <si>
    <t>Sept_i97_V22</t>
  </si>
  <si>
    <t>kalerwe/Kawempe</t>
  </si>
  <si>
    <t>kawempe/matuga</t>
  </si>
  <si>
    <t>matuga/kigowa</t>
  </si>
  <si>
    <t>kigowa/home</t>
  </si>
  <si>
    <t>Sept_D_V5</t>
  </si>
  <si>
    <t>office/ACC</t>
  </si>
  <si>
    <t>ACC/office</t>
  </si>
  <si>
    <t>Sept_J_V21</t>
  </si>
  <si>
    <t>Sept_i18_V20</t>
  </si>
  <si>
    <t>kalerwe/kibuye</t>
  </si>
  <si>
    <t>kibuye/kajjansi</t>
  </si>
  <si>
    <t>kajjansi/kitade</t>
  </si>
  <si>
    <t>kitade/home</t>
  </si>
  <si>
    <t>Sept_i97_V23</t>
  </si>
  <si>
    <t>Sept_J_V22</t>
  </si>
  <si>
    <t>01.09.2023  Balance and advance</t>
  </si>
  <si>
    <t>30.09.2023  Balance and advance</t>
  </si>
  <si>
    <t>FINANCIAL POSITION AT 1/09/2023</t>
  </si>
  <si>
    <t>FINANCIAL POSITION AT 30/09/2023</t>
  </si>
  <si>
    <t>September Cash Box 2023</t>
  </si>
  <si>
    <t>Sept_BS_1</t>
  </si>
  <si>
    <t>Sept_BS_2</t>
  </si>
  <si>
    <t>Sept_BS_3</t>
  </si>
  <si>
    <t>Sept_BS_4</t>
  </si>
  <si>
    <t>Sept_BS_5</t>
  </si>
  <si>
    <t>Sept_BS_6</t>
  </si>
  <si>
    <t>Sept_BS_7</t>
  </si>
  <si>
    <t>Sept_BS_8</t>
  </si>
  <si>
    <t>Sept_BS_9</t>
  </si>
  <si>
    <t>Sept_BS_10</t>
  </si>
  <si>
    <t>Lydia's August PAYE: chq:284</t>
  </si>
  <si>
    <t>Lydia's August NSSF: chq 285</t>
  </si>
  <si>
    <t>Personal balance HIO</t>
  </si>
  <si>
    <t>1.09.2023  Balance and advance</t>
  </si>
  <si>
    <t>Repairs to Investigator laptop(Gateway systems)</t>
  </si>
  <si>
    <t>Repairs to the investigator laptop</t>
  </si>
  <si>
    <t>Sept_L_R20</t>
  </si>
  <si>
    <t>Sept_L_R21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</si>
</sst>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b/>
      <sz val="11"/>
      <color theme="3" tint="-0.249977111117893"/>
      <name val="Calibri"/>
      <family val="2"/>
      <scheme val="minor"/>
    </font>
    <font>
      <b/>
      <sz val="11"/>
      <color indexed="8"/>
      <name val="Calibri"/>
      <family val="2"/>
      <scheme val="minor"/>
    </font>
    <font>
      <sz val="12"/>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
      <left style="thin">
        <color theme="3" tint="-0.249977111117893"/>
      </left>
      <right style="thin">
        <color theme="3" tint="-0.249977111117893"/>
      </right>
      <top style="thin">
        <color theme="3" tint="-0.249977111117893"/>
      </top>
      <bottom style="thin">
        <color theme="3" tint="-0.249977111117893"/>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48">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2"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2" xfId="0" applyNumberFormat="1" applyFont="1" applyBorder="1"/>
    <xf numFmtId="0" fontId="29" fillId="12" borderId="18" xfId="0" applyFont="1" applyFill="1" applyBorder="1"/>
    <xf numFmtId="165" fontId="26" fillId="12" borderId="15" xfId="0" applyNumberFormat="1" applyFont="1" applyFill="1" applyBorder="1"/>
    <xf numFmtId="165" fontId="26" fillId="12" borderId="29"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3"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2" xfId="0" applyBorder="1"/>
    <xf numFmtId="0" fontId="41" fillId="13" borderId="12" xfId="0" applyFont="1" applyFill="1" applyBorder="1"/>
    <xf numFmtId="0" fontId="41" fillId="13" borderId="32"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4"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1"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8"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7" xfId="40" applyNumberFormat="1" applyFont="1" applyBorder="1" applyAlignment="1">
      <alignment horizontal="left" vertical="center" wrapText="1"/>
    </xf>
    <xf numFmtId="3" fontId="9" fillId="0" borderId="38" xfId="1" applyNumberFormat="1" applyFont="1" applyBorder="1" applyAlignment="1">
      <alignment horizontal="left" vertical="center" wrapText="1"/>
    </xf>
    <xf numFmtId="3" fontId="9" fillId="0" borderId="31"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39"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2" xfId="0" applyNumberFormat="1" applyFont="1" applyFill="1" applyBorder="1"/>
    <xf numFmtId="0" fontId="46" fillId="8" borderId="35" xfId="0" applyFont="1" applyFill="1" applyBorder="1" applyAlignment="1">
      <alignment wrapText="1"/>
    </xf>
    <xf numFmtId="0" fontId="0" fillId="0" borderId="3" xfId="0" applyBorder="1"/>
    <xf numFmtId="169" fontId="20" fillId="8" borderId="28"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4" xfId="0" applyNumberFormat="1" applyFont="1" applyBorder="1" applyAlignment="1">
      <alignment horizontal="right" vertical="center" wrapText="1"/>
    </xf>
    <xf numFmtId="165" fontId="41" fillId="0" borderId="45" xfId="0" applyNumberFormat="1" applyFont="1" applyBorder="1" applyAlignment="1">
      <alignment horizontal="right" vertical="center" wrapText="1"/>
    </xf>
    <xf numFmtId="165" fontId="0" fillId="0" borderId="0" xfId="0" applyNumberFormat="1" applyAlignment="1">
      <alignment horizontal="right" vertical="center" wrapText="1"/>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65" fontId="41" fillId="6" borderId="28" xfId="0" applyNumberFormat="1" applyFont="1" applyFill="1" applyBorder="1" applyAlignment="1">
      <alignment wrapText="1"/>
    </xf>
    <xf numFmtId="165" fontId="41" fillId="6" borderId="28"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23" xfId="0" applyFont="1" applyFill="1" applyBorder="1" applyAlignment="1">
      <alignment vertical="center"/>
    </xf>
    <xf numFmtId="0" fontId="71" fillId="11" borderId="19" xfId="0" applyFont="1" applyFill="1" applyBorder="1" applyAlignment="1">
      <alignment vertical="center"/>
    </xf>
    <xf numFmtId="165" fontId="71" fillId="11" borderId="19" xfId="0" applyNumberFormat="1" applyFont="1" applyFill="1" applyBorder="1" applyAlignment="1">
      <alignment vertical="center"/>
    </xf>
    <xf numFmtId="165" fontId="71" fillId="11" borderId="14" xfId="0" applyNumberFormat="1" applyFont="1" applyFill="1" applyBorder="1" applyAlignment="1">
      <alignment vertical="center"/>
    </xf>
    <xf numFmtId="0" fontId="71" fillId="11" borderId="34"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5" xfId="0" applyNumberFormat="1" applyFont="1" applyFill="1" applyBorder="1" applyAlignment="1">
      <alignment horizontal="center" vertical="center"/>
    </xf>
    <xf numFmtId="0" fontId="70" fillId="0" borderId="0" xfId="0" applyFont="1" applyAlignment="1">
      <alignment horizontal="center" vertical="center"/>
    </xf>
    <xf numFmtId="0" fontId="71" fillId="11" borderId="23" xfId="0" applyFont="1" applyFill="1" applyBorder="1" applyAlignment="1">
      <alignment horizontal="center" vertical="center"/>
    </xf>
    <xf numFmtId="0" fontId="71" fillId="11" borderId="19" xfId="0" applyFont="1" applyFill="1" applyBorder="1" applyAlignment="1">
      <alignment horizontal="center" vertical="center"/>
    </xf>
    <xf numFmtId="165" fontId="71" fillId="11" borderId="19" xfId="0" applyNumberFormat="1" applyFont="1" applyFill="1" applyBorder="1" applyAlignment="1">
      <alignment horizontal="center" vertical="center"/>
    </xf>
    <xf numFmtId="165" fontId="71" fillId="11" borderId="14" xfId="0" applyNumberFormat="1" applyFont="1" applyFill="1" applyBorder="1" applyAlignment="1">
      <alignment horizontal="center" vertical="center"/>
    </xf>
    <xf numFmtId="14" fontId="69" fillId="0" borderId="31"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39" xfId="0" applyNumberFormat="1" applyFont="1" applyBorder="1" applyAlignment="1">
      <alignment vertical="center"/>
    </xf>
    <xf numFmtId="14" fontId="69" fillId="0" borderId="34" xfId="0" applyNumberFormat="1" applyFont="1" applyBorder="1" applyAlignment="1">
      <alignment horizontal="center" vertical="center"/>
    </xf>
    <xf numFmtId="0" fontId="69" fillId="0" borderId="16" xfId="0" applyFont="1" applyBorder="1" applyAlignment="1">
      <alignment vertical="center"/>
    </xf>
    <xf numFmtId="165" fontId="69" fillId="0" borderId="16" xfId="0" applyNumberFormat="1" applyFont="1" applyBorder="1" applyAlignment="1">
      <alignment vertical="center"/>
    </xf>
    <xf numFmtId="165" fontId="69" fillId="0" borderId="35"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29" xfId="0" applyNumberFormat="1" applyFont="1" applyBorder="1" applyAlignment="1">
      <alignment vertical="center"/>
    </xf>
    <xf numFmtId="165" fontId="68" fillId="0" borderId="27" xfId="0" applyNumberFormat="1" applyFont="1" applyBorder="1" applyAlignment="1">
      <alignment vertical="center"/>
    </xf>
    <xf numFmtId="0" fontId="69" fillId="0" borderId="46"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6"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0" xfId="0" applyNumberFormat="1" applyFont="1" applyBorder="1" applyAlignment="1">
      <alignment vertical="center"/>
    </xf>
    <xf numFmtId="164" fontId="74" fillId="6" borderId="19" xfId="2" applyFont="1" applyFill="1" applyBorder="1" applyAlignment="1">
      <alignment horizontal="right"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1" xfId="0" applyFont="1" applyFill="1" applyBorder="1" applyAlignment="1">
      <alignment vertical="center"/>
    </xf>
    <xf numFmtId="0" fontId="61" fillId="11" borderId="51"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2"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2"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8" fontId="16" fillId="0" borderId="14" xfId="2" applyNumberFormat="1" applyFont="1" applyBorder="1" applyAlignment="1">
      <alignment horizontal="right" vertical="center" wrapText="1"/>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3" xfId="0" applyNumberFormat="1" applyFont="1" applyFill="1" applyBorder="1" applyAlignment="1">
      <alignment horizontal="left" vertical="center"/>
    </xf>
    <xf numFmtId="0" fontId="16" fillId="7" borderId="40"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49" xfId="0" applyFont="1" applyBorder="1" applyAlignment="1">
      <alignment vertical="center"/>
    </xf>
    <xf numFmtId="0" fontId="16" fillId="0" borderId="48" xfId="0" applyFont="1" applyBorder="1" applyAlignment="1">
      <alignment vertical="center"/>
    </xf>
    <xf numFmtId="0" fontId="16" fillId="0" borderId="50" xfId="0" applyFont="1" applyBorder="1" applyAlignment="1">
      <alignment vertical="center"/>
    </xf>
    <xf numFmtId="3" fontId="16" fillId="0" borderId="47"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49"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2" xfId="0" applyFont="1" applyBorder="1" applyAlignment="1">
      <alignmen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3" fontId="4" fillId="0" borderId="19" xfId="0" applyNumberFormat="1" applyFont="1" applyBorder="1" applyAlignment="1">
      <alignment horizontal="left" vertical="center"/>
    </xf>
    <xf numFmtId="4" fontId="4" fillId="0" borderId="19" xfId="0" applyNumberFormat="1" applyFont="1" applyBorder="1" applyAlignment="1">
      <alignment horizontal="left" vertical="top" wrapText="1"/>
    </xf>
    <xf numFmtId="3" fontId="4" fillId="0" borderId="0" xfId="0" applyNumberFormat="1" applyFont="1" applyAlignment="1">
      <alignment horizontal="left" vertical="top"/>
    </xf>
    <xf numFmtId="17" fontId="61" fillId="0" borderId="0" xfId="0" applyNumberFormat="1" applyFont="1" applyAlignment="1">
      <alignment horizontal="left" vertical="center"/>
    </xf>
    <xf numFmtId="14" fontId="69" fillId="0" borderId="53" xfId="0" applyNumberFormat="1" applyFont="1" applyBorder="1" applyAlignment="1">
      <alignment horizontal="center" vertical="center"/>
    </xf>
    <xf numFmtId="0" fontId="69" fillId="0" borderId="53" xfId="0" applyFont="1" applyBorder="1" applyAlignment="1">
      <alignment vertical="center"/>
    </xf>
    <xf numFmtId="165" fontId="69" fillId="0" borderId="53" xfId="0" applyNumberFormat="1" applyFont="1" applyBorder="1" applyAlignment="1">
      <alignment vertical="center"/>
    </xf>
    <xf numFmtId="165" fontId="0" fillId="6" borderId="19" xfId="40" applyNumberFormat="1" applyFont="1" applyFill="1" applyBorder="1" applyAlignment="1">
      <alignment horizontal="left" vertical="center" wrapText="1"/>
    </xf>
    <xf numFmtId="164" fontId="0" fillId="0" borderId="0" xfId="2" applyFont="1" applyAlignment="1">
      <alignment horizontal="right" wrapText="1"/>
    </xf>
    <xf numFmtId="0" fontId="69" fillId="0" borderId="29" xfId="0" applyFont="1" applyBorder="1" applyAlignment="1">
      <alignment vertical="center"/>
    </xf>
    <xf numFmtId="0" fontId="73" fillId="0" borderId="18" xfId="0" applyFont="1" applyBorder="1" applyAlignment="1">
      <alignment vertical="center"/>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165" fontId="41" fillId="22" borderId="19" xfId="0" applyNumberFormat="1" applyFont="1" applyFill="1" applyBorder="1" applyAlignment="1">
      <alignment horizontal="right"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1" fillId="0" borderId="0" xfId="0" applyFont="1" applyAlignment="1">
      <alignment horizontal="left" vertical="center" wrapText="1"/>
    </xf>
    <xf numFmtId="0" fontId="41" fillId="22" borderId="19" xfId="0" applyFont="1" applyFill="1" applyBorder="1" applyAlignment="1">
      <alignment horizontal="left" wrapText="1"/>
    </xf>
    <xf numFmtId="165" fontId="41" fillId="22" borderId="19" xfId="2" applyNumberFormat="1" applyFont="1" applyFill="1" applyBorder="1" applyAlignment="1">
      <alignment horizontal="right"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40" applyNumberFormat="1" applyFont="1" applyFill="1" applyBorder="1" applyAlignment="1">
      <alignment horizontal="left" wrapText="1"/>
    </xf>
    <xf numFmtId="3" fontId="0" fillId="6" borderId="19" xfId="1" applyNumberFormat="1" applyFont="1" applyFill="1" applyBorder="1" applyAlignment="1">
      <alignment horizontal="left" wrapText="1"/>
    </xf>
    <xf numFmtId="14" fontId="3" fillId="0" borderId="19" xfId="0" applyNumberFormat="1" applyFont="1" applyBorder="1" applyAlignment="1">
      <alignment horizontal="left" vertical="center"/>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65" fontId="0" fillId="0" borderId="19" xfId="0" applyNumberFormat="1" applyFont="1" applyBorder="1" applyAlignment="1">
      <alignment horizontal="left" vertical="center"/>
    </xf>
    <xf numFmtId="165" fontId="1" fillId="0" borderId="19" xfId="0" applyNumberFormat="1" applyFont="1" applyBorder="1" applyAlignment="1">
      <alignment horizontal="left" vertical="center"/>
    </xf>
    <xf numFmtId="3" fontId="0" fillId="6" borderId="9" xfId="1" applyNumberFormat="1" applyFont="1" applyFill="1" applyBorder="1" applyAlignment="1">
      <alignment horizontal="left" vertical="center" wrapText="1"/>
    </xf>
    <xf numFmtId="14" fontId="69" fillId="0" borderId="17" xfId="0" applyNumberFormat="1" applyFont="1" applyBorder="1" applyAlignment="1">
      <alignment vertical="center"/>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wrapText="1"/>
    </xf>
    <xf numFmtId="165" fontId="0" fillId="6" borderId="19" xfId="0" applyNumberFormat="1" applyFont="1" applyFill="1" applyBorder="1" applyAlignment="1">
      <alignment horizontal="right" vertical="center"/>
    </xf>
    <xf numFmtId="165" fontId="0" fillId="0" borderId="19" xfId="0" applyNumberFormat="1" applyBorder="1" applyAlignment="1">
      <alignment horizontal="right" vertical="center"/>
    </xf>
    <xf numFmtId="165" fontId="0" fillId="6" borderId="10" xfId="1" applyNumberFormat="1" applyFont="1" applyFill="1" applyBorder="1" applyAlignment="1">
      <alignment horizontal="left" vertical="center" wrapText="1"/>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5" fontId="41" fillId="0" borderId="27" xfId="0" applyNumberFormat="1" applyFont="1" applyBorder="1" applyAlignment="1">
      <alignment horizontal="right" vertical="center"/>
    </xf>
    <xf numFmtId="164" fontId="41" fillId="6" borderId="18" xfId="2" applyFont="1" applyFill="1" applyBorder="1" applyAlignment="1">
      <alignment horizontal="right" wrapText="1"/>
    </xf>
    <xf numFmtId="164" fontId="41" fillId="6" borderId="28" xfId="2" applyFont="1" applyFill="1" applyBorder="1" applyAlignment="1">
      <alignment horizontal="right" wrapText="1"/>
    </xf>
    <xf numFmtId="164" fontId="41" fillId="6" borderId="45" xfId="2" applyFont="1" applyFill="1" applyBorder="1" applyAlignment="1">
      <alignment horizontal="right" wrapText="1"/>
    </xf>
    <xf numFmtId="164" fontId="41" fillId="0" borderId="0" xfId="0" applyNumberFormat="1" applyFont="1"/>
    <xf numFmtId="14" fontId="4" fillId="6" borderId="19" xfId="1" applyNumberFormat="1" applyFont="1" applyFill="1" applyBorder="1" applyAlignment="1">
      <alignment horizontal="left" wrapText="1"/>
    </xf>
    <xf numFmtId="165" fontId="1" fillId="0" borderId="19" xfId="0" applyNumberFormat="1" applyFont="1" applyBorder="1" applyAlignment="1">
      <alignment horizontal="left"/>
    </xf>
    <xf numFmtId="165" fontId="0" fillId="6" borderId="19" xfId="1" applyNumberFormat="1" applyFont="1" applyFill="1" applyBorder="1" applyAlignment="1">
      <alignment horizontal="left" wrapText="1"/>
    </xf>
    <xf numFmtId="165" fontId="0" fillId="6" borderId="19" xfId="0" applyNumberFormat="1" applyFont="1" applyFill="1" applyBorder="1" applyAlignment="1">
      <alignment horizontal="left" vertical="center"/>
    </xf>
    <xf numFmtId="165" fontId="0" fillId="0" borderId="19" xfId="0" applyNumberFormat="1" applyBorder="1" applyAlignment="1">
      <alignment horizontal="left" vertical="center"/>
    </xf>
    <xf numFmtId="3" fontId="0" fillId="6" borderId="19" xfId="0" applyNumberFormat="1" applyFont="1" applyFill="1" applyBorder="1" applyAlignment="1">
      <alignment horizontal="left"/>
    </xf>
    <xf numFmtId="4" fontId="0" fillId="6" borderId="19" xfId="0" applyNumberFormat="1" applyFont="1" applyFill="1" applyBorder="1" applyAlignment="1">
      <alignment horizontal="left" wrapText="1"/>
    </xf>
    <xf numFmtId="14" fontId="75" fillId="22" borderId="19" xfId="1" applyNumberFormat="1" applyFont="1" applyFill="1" applyBorder="1" applyAlignment="1">
      <alignment horizontal="left" vertical="center" wrapText="1"/>
    </xf>
    <xf numFmtId="3" fontId="75" fillId="22" borderId="19" xfId="1" applyNumberFormat="1" applyFont="1" applyFill="1" applyBorder="1" applyAlignment="1">
      <alignment horizontal="left" vertical="center" wrapText="1"/>
    </xf>
    <xf numFmtId="165" fontId="75" fillId="22" borderId="19" xfId="1" applyNumberFormat="1" applyFont="1" applyFill="1" applyBorder="1" applyAlignment="1">
      <alignment horizontal="left" vertical="center" wrapText="1"/>
    </xf>
    <xf numFmtId="164" fontId="75" fillId="22" borderId="19" xfId="2" applyFont="1" applyFill="1" applyBorder="1" applyAlignment="1">
      <alignment horizontal="right" vertical="center" wrapText="1"/>
    </xf>
    <xf numFmtId="165" fontId="75" fillId="22" borderId="19" xfId="2" applyNumberFormat="1" applyFont="1" applyFill="1" applyBorder="1" applyAlignment="1">
      <alignment horizontal="right" vertical="center" wrapText="1"/>
    </xf>
    <xf numFmtId="165" fontId="75" fillId="22" borderId="19" xfId="40" applyNumberFormat="1" applyFont="1" applyFill="1" applyBorder="1" applyAlignment="1">
      <alignment horizontal="left" vertical="center" wrapText="1"/>
    </xf>
    <xf numFmtId="0" fontId="75" fillId="22" borderId="19" xfId="0" applyFont="1" applyFill="1" applyBorder="1" applyAlignment="1">
      <alignment horizontal="left" vertical="center"/>
    </xf>
    <xf numFmtId="3" fontId="75" fillId="22" borderId="11" xfId="1" applyNumberFormat="1" applyFont="1" applyFill="1" applyBorder="1" applyAlignment="1">
      <alignment horizontal="left" wrapText="1"/>
    </xf>
    <xf numFmtId="4" fontId="75" fillId="22" borderId="19" xfId="0" applyNumberFormat="1" applyFont="1" applyFill="1" applyBorder="1" applyAlignment="1">
      <alignment horizontal="left" vertical="center" wrapText="1"/>
    </xf>
    <xf numFmtId="164" fontId="42" fillId="22" borderId="19" xfId="2" applyFont="1" applyFill="1" applyBorder="1" applyAlignment="1">
      <alignment horizontal="right" vertical="center" wrapText="1"/>
    </xf>
    <xf numFmtId="165" fontId="0" fillId="6" borderId="9" xfId="40" applyNumberFormat="1" applyFont="1" applyFill="1" applyBorder="1" applyAlignment="1">
      <alignment horizontal="left" wrapText="1"/>
    </xf>
    <xf numFmtId="0" fontId="41" fillId="22" borderId="6" xfId="0" applyFont="1" applyFill="1" applyBorder="1" applyAlignment="1">
      <alignment horizontal="left" vertical="center" wrapText="1"/>
    </xf>
    <xf numFmtId="165" fontId="41" fillId="22" borderId="19" xfId="40" applyNumberFormat="1" applyFont="1" applyFill="1" applyBorder="1" applyAlignment="1">
      <alignment horizontal="left" wrapText="1"/>
    </xf>
    <xf numFmtId="3" fontId="41" fillId="22" borderId="11" xfId="1" applyNumberFormat="1" applyFont="1" applyFill="1" applyBorder="1" applyAlignment="1">
      <alignment horizontal="left" vertical="center" wrapText="1"/>
    </xf>
    <xf numFmtId="0" fontId="76" fillId="22" borderId="19" xfId="0" applyFont="1" applyFill="1" applyBorder="1" applyAlignment="1">
      <alignment horizontal="left" vertical="center" wrapText="1"/>
    </xf>
    <xf numFmtId="4" fontId="42" fillId="22" borderId="19" xfId="0" applyNumberFormat="1" applyFont="1" applyFill="1" applyBorder="1" applyAlignment="1">
      <alignment horizontal="left" vertical="center" wrapText="1"/>
    </xf>
    <xf numFmtId="165" fontId="41" fillId="22" borderId="11" xfId="1" applyNumberFormat="1" applyFont="1" applyFill="1" applyBorder="1" applyAlignment="1">
      <alignment horizontal="left" vertical="center" wrapText="1"/>
    </xf>
    <xf numFmtId="0" fontId="19" fillId="6" borderId="19" xfId="0" applyFont="1" applyFill="1" applyBorder="1" applyAlignment="1">
      <alignment horizontal="left" wrapText="1"/>
    </xf>
    <xf numFmtId="14" fontId="42" fillId="22" borderId="19" xfId="1" applyNumberFormat="1" applyFont="1" applyFill="1" applyBorder="1" applyAlignment="1">
      <alignment horizontal="left" vertical="center" wrapText="1"/>
    </xf>
    <xf numFmtId="3" fontId="42" fillId="22" borderId="19" xfId="1" applyNumberFormat="1" applyFont="1" applyFill="1" applyBorder="1" applyAlignment="1">
      <alignment horizontal="left" vertical="center" wrapText="1"/>
    </xf>
    <xf numFmtId="165" fontId="42" fillId="22" borderId="19" xfId="1" applyNumberFormat="1" applyFont="1" applyFill="1" applyBorder="1" applyAlignment="1">
      <alignment horizontal="left" vertical="center" wrapText="1"/>
    </xf>
    <xf numFmtId="165" fontId="42" fillId="22" borderId="19" xfId="0" applyNumberFormat="1" applyFont="1" applyFill="1" applyBorder="1" applyAlignment="1">
      <alignment horizontal="right" vertical="center" wrapText="1"/>
    </xf>
    <xf numFmtId="165" fontId="42" fillId="22" borderId="19" xfId="2" applyNumberFormat="1" applyFont="1" applyFill="1" applyBorder="1" applyAlignment="1">
      <alignment horizontal="right" vertical="center" wrapText="1"/>
    </xf>
    <xf numFmtId="165" fontId="42" fillId="22" borderId="19" xfId="40" applyNumberFormat="1" applyFont="1" applyFill="1" applyBorder="1" applyAlignment="1">
      <alignment horizontal="left" wrapText="1"/>
    </xf>
    <xf numFmtId="0" fontId="42" fillId="22" borderId="19" xfId="0" applyFont="1" applyFill="1" applyBorder="1" applyAlignment="1">
      <alignment horizontal="left"/>
    </xf>
    <xf numFmtId="0" fontId="42" fillId="22" borderId="19" xfId="0" applyFont="1" applyFill="1" applyBorder="1" applyAlignment="1">
      <alignment horizontal="left" wrapText="1"/>
    </xf>
    <xf numFmtId="0" fontId="42" fillId="22" borderId="0" xfId="0" applyFont="1" applyFill="1" applyAlignment="1">
      <alignment horizontal="left" vertical="center"/>
    </xf>
    <xf numFmtId="14" fontId="0" fillId="0" borderId="9" xfId="0" applyNumberFormat="1" applyFont="1" applyBorder="1" applyAlignment="1">
      <alignment horizontal="left" vertical="center"/>
    </xf>
    <xf numFmtId="0" fontId="67" fillId="0" borderId="19" xfId="0" applyFont="1" applyBorder="1" applyAlignment="1">
      <alignment vertical="center"/>
    </xf>
    <xf numFmtId="0" fontId="77" fillId="0" borderId="19" xfId="0" applyFont="1" applyBorder="1" applyAlignment="1">
      <alignment vertical="center"/>
    </xf>
    <xf numFmtId="164" fontId="41" fillId="22" borderId="16" xfId="2" applyFont="1" applyFill="1" applyBorder="1" applyAlignment="1">
      <alignment horizontal="right" wrapText="1"/>
    </xf>
    <xf numFmtId="165" fontId="41" fillId="22" borderId="9" xfId="40" applyNumberFormat="1" applyFont="1" applyFill="1" applyBorder="1" applyAlignment="1">
      <alignment horizontal="left" wrapText="1"/>
    </xf>
    <xf numFmtId="0" fontId="0" fillId="6" borderId="32" xfId="0" applyFont="1" applyFill="1" applyBorder="1" applyAlignment="1">
      <alignment horizontal="left" vertical="center" wrapText="1"/>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1" fillId="22" borderId="16" xfId="2" applyNumberFormat="1" applyFont="1" applyFill="1" applyBorder="1" applyAlignment="1">
      <alignment horizontal="right" wrapText="1"/>
    </xf>
    <xf numFmtId="165" fontId="0" fillId="22" borderId="19" xfId="0" applyNumberFormat="1" applyFont="1" applyFill="1" applyBorder="1" applyAlignment="1">
      <alignment horizontal="right" vertical="center" wrapText="1"/>
    </xf>
    <xf numFmtId="0" fontId="0" fillId="0" borderId="16" xfId="0" applyBorder="1" applyAlignment="1">
      <alignment horizontal="left" vertical="center"/>
    </xf>
    <xf numFmtId="165" fontId="0" fillId="0" borderId="16" xfId="0" applyNumberFormat="1" applyBorder="1" applyAlignment="1">
      <alignment horizontal="right" vertical="center" wrapText="1"/>
    </xf>
    <xf numFmtId="0" fontId="0" fillId="0" borderId="16" xfId="0" applyBorder="1" applyAlignment="1">
      <alignment horizontal="left" vertical="center" wrapText="1"/>
    </xf>
    <xf numFmtId="3" fontId="19" fillId="6" borderId="19" xfId="1" applyNumberFormat="1" applyFont="1" applyFill="1" applyBorder="1" applyAlignment="1">
      <alignment horizontal="left" vertical="center" wrapText="1"/>
    </xf>
    <xf numFmtId="165" fontId="19" fillId="6" borderId="19" xfId="1" applyNumberFormat="1" applyFont="1" applyFill="1" applyBorder="1" applyAlignment="1">
      <alignment horizontal="left" vertical="center" wrapText="1"/>
    </xf>
    <xf numFmtId="165" fontId="19" fillId="6" borderId="19" xfId="2" applyNumberFormat="1" applyFont="1" applyFill="1" applyBorder="1" applyAlignment="1">
      <alignment horizontal="right" wrapText="1"/>
    </xf>
    <xf numFmtId="165" fontId="19" fillId="6" borderId="19" xfId="40" applyNumberFormat="1" applyFont="1" applyFill="1" applyBorder="1" applyAlignment="1">
      <alignment horizontal="left" vertical="center" wrapText="1"/>
    </xf>
    <xf numFmtId="0" fontId="19" fillId="6" borderId="19" xfId="0" applyFont="1" applyFill="1" applyBorder="1" applyAlignment="1">
      <alignment horizontal="left"/>
    </xf>
    <xf numFmtId="165" fontId="41" fillId="0" borderId="28" xfId="0" applyNumberFormat="1" applyFont="1" applyBorder="1" applyAlignment="1">
      <alignment horizontal="right" vertical="center" wrapText="1"/>
    </xf>
    <xf numFmtId="0" fontId="41" fillId="22" borderId="9" xfId="0" applyFont="1" applyFill="1" applyBorder="1" applyAlignment="1">
      <alignment horizontal="left" vertical="center"/>
    </xf>
    <xf numFmtId="164" fontId="0" fillId="6" borderId="19"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0" fillId="0" borderId="16" xfId="0" applyNumberFormat="1" applyBorder="1" applyAlignment="1">
      <alignment horizontal="left" vertical="center"/>
    </xf>
    <xf numFmtId="165" fontId="41" fillId="6" borderId="27" xfId="2" applyNumberFormat="1" applyFont="1" applyFill="1" applyBorder="1" applyAlignment="1">
      <alignment horizontal="right" wrapText="1"/>
    </xf>
    <xf numFmtId="165" fontId="4" fillId="6" borderId="9" xfId="40" applyNumberFormat="1" applyFont="1" applyFill="1" applyBorder="1" applyAlignment="1">
      <alignment horizontal="left" vertical="center" wrapText="1"/>
    </xf>
    <xf numFmtId="165" fontId="0" fillId="0" borderId="3" xfId="0" applyNumberFormat="1" applyBorder="1" applyAlignment="1">
      <alignment horizontal="right" vertical="center" wrapText="1"/>
    </xf>
    <xf numFmtId="165" fontId="0" fillId="0" borderId="3" xfId="0" applyNumberFormat="1" applyBorder="1" applyAlignment="1">
      <alignment horizontal="left" vertical="center"/>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5" fontId="41" fillId="0" borderId="27" xfId="0" applyNumberFormat="1" applyFont="1" applyBorder="1" applyAlignment="1">
      <alignment horizontal="right" vertical="center" wrapText="1"/>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20"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1"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39"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61" fillId="11" borderId="20" xfId="0" applyFont="1" applyFill="1" applyBorder="1" applyAlignment="1">
      <alignment horizontal="center" vertical="center"/>
    </xf>
    <xf numFmtId="0" fontId="63" fillId="0" borderId="10" xfId="0" applyFont="1" applyBorder="1" applyAlignment="1">
      <alignment horizontal="left" vertical="center"/>
    </xf>
    <xf numFmtId="0" fontId="63" fillId="0" borderId="11" xfId="0" applyFont="1" applyBorder="1" applyAlignment="1">
      <alignment horizontal="left" vertical="center"/>
    </xf>
    <xf numFmtId="49" fontId="63" fillId="0" borderId="0" xfId="0" applyNumberFormat="1" applyFont="1" applyAlignment="1">
      <alignment horizontal="left" vertical="center"/>
    </xf>
    <xf numFmtId="49" fontId="63" fillId="0" borderId="7" xfId="0" applyNumberFormat="1" applyFont="1" applyBorder="1" applyAlignment="1">
      <alignment horizontal="left" vertical="center"/>
    </xf>
    <xf numFmtId="0" fontId="63" fillId="0" borderId="4" xfId="0" applyFont="1" applyBorder="1" applyAlignment="1">
      <alignment horizontal="left" vertical="center" wrapText="1"/>
    </xf>
    <xf numFmtId="0" fontId="63"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3">
    <dxf>
      <numFmt numFmtId="164" formatCode="_-* #,##0.00\ _€_-;\-* #,##0.00\ _€_-;_-* &quot;-&quot;??\ _€_-;_-@_-"/>
    </dxf>
    <dxf>
      <alignment wrapText="1" readingOrder="0"/>
    </dxf>
    <dxf>
      <alignment horizontal="right" readingOrder="0"/>
    </dxf>
    <dxf>
      <numFmt numFmtId="164" formatCode="_-* #,##0.00\ _€_-;\-* #,##0.00\ _€_-;_-* &quot;-&quot;??\ _€_-;_-@_-"/>
    </dxf>
    <dxf>
      <alignment horizontal="right" readingOrder="0"/>
    </dxf>
    <dxf>
      <alignment wrapText="1" readingOrder="0"/>
    </dxf>
    <dxf>
      <numFmt numFmtId="164" formatCode="_-* #,##0.00\ _€_-;\-* #,##0.00\ _€_-;_-* &quot;-&quot;??\ _€_-;_-@_-"/>
    </dxf>
    <dxf>
      <numFmt numFmtId="2" formatCode="0.00"/>
    </dxf>
    <dxf>
      <alignment horizontal="right" readingOrder="0"/>
    </dxf>
    <dxf>
      <alignment wrapText="1" readingOrder="0"/>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24</xdr:row>
      <xdr:rowOff>0</xdr:rowOff>
    </xdr:from>
    <xdr:to>
      <xdr:col>8</xdr:col>
      <xdr:colOff>190500</xdr:colOff>
      <xdr:row>25</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24</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24</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26</xdr:row>
      <xdr:rowOff>0</xdr:rowOff>
    </xdr:from>
    <xdr:to>
      <xdr:col>7</xdr:col>
      <xdr:colOff>190500</xdr:colOff>
      <xdr:row>27</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26</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26</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26</xdr:row>
      <xdr:rowOff>0</xdr:rowOff>
    </xdr:from>
    <xdr:to>
      <xdr:col>8</xdr:col>
      <xdr:colOff>190500</xdr:colOff>
      <xdr:row>27</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26</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26</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41</xdr:row>
      <xdr:rowOff>0</xdr:rowOff>
    </xdr:from>
    <xdr:to>
      <xdr:col>7</xdr:col>
      <xdr:colOff>190500</xdr:colOff>
      <xdr:row>42</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41</xdr:row>
      <xdr:rowOff>0</xdr:rowOff>
    </xdr:from>
    <xdr:to>
      <xdr:col>8</xdr:col>
      <xdr:colOff>19050</xdr:colOff>
      <xdr:row>42</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44</xdr:row>
      <xdr:rowOff>0</xdr:rowOff>
    </xdr:from>
    <xdr:to>
      <xdr:col>7</xdr:col>
      <xdr:colOff>190500</xdr:colOff>
      <xdr:row>45</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44</xdr:row>
      <xdr:rowOff>0</xdr:rowOff>
    </xdr:from>
    <xdr:to>
      <xdr:col>7</xdr:col>
      <xdr:colOff>190500</xdr:colOff>
      <xdr:row>45</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44</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44</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41</xdr:row>
      <xdr:rowOff>0</xdr:rowOff>
    </xdr:from>
    <xdr:to>
      <xdr:col>8</xdr:col>
      <xdr:colOff>190500</xdr:colOff>
      <xdr:row>42</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41</xdr:row>
      <xdr:rowOff>0</xdr:rowOff>
    </xdr:from>
    <xdr:to>
      <xdr:col>8</xdr:col>
      <xdr:colOff>704850</xdr:colOff>
      <xdr:row>42</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44</xdr:row>
      <xdr:rowOff>0</xdr:rowOff>
    </xdr:from>
    <xdr:to>
      <xdr:col>8</xdr:col>
      <xdr:colOff>190500</xdr:colOff>
      <xdr:row>45</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44</xdr:row>
      <xdr:rowOff>0</xdr:rowOff>
    </xdr:from>
    <xdr:to>
      <xdr:col>8</xdr:col>
      <xdr:colOff>190500</xdr:colOff>
      <xdr:row>45</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44</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44</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210.031213773145" createdVersion="5" refreshedVersion="5" minRefreshableVersion="3" recordCount="130">
  <cacheSource type="worksheet">
    <worksheetSource ref="A2:H132" sheet="UGX Cash Box Sept"/>
  </cacheSource>
  <cacheFields count="8">
    <cacheField name="Date" numFmtId="14">
      <sharedItems containsSemiMixedTypes="0" containsNonDate="0" containsDate="1" containsString="0" minDate="2023-09-01T00:00:00" maxDate="2023-10-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 maxValue="500000"/>
    </cacheField>
    <cacheField name="Received" numFmtId="164">
      <sharedItems containsString="0" containsBlank="1" containsNumber="1" containsInteger="1" minValue="1000" maxValue="4996000"/>
    </cacheField>
    <cacheField name="Balance" numFmtId="164">
      <sharedItems containsSemiMixedTypes="0" containsString="0" containsNumber="1" containsInteger="1" minValue="1372326" maxValue="6368326"/>
    </cacheField>
    <cacheField name="Name" numFmtId="0">
      <sharedItems containsBlank="1" count="7">
        <m/>
        <s v="i97"/>
        <s v="i18"/>
        <s v="Jolly"/>
        <s v="Lydia"/>
        <s v="Airtime"/>
        <s v="Deborah"/>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210.031214814815" createdVersion="5" refreshedVersion="5" minRefreshableVersion="3" recordCount="33">
  <cacheSource type="worksheet">
    <worksheetSource ref="A3:H36" sheet="Airtime summary"/>
  </cacheSource>
  <cacheFields count="8">
    <cacheField name="Date" numFmtId="14">
      <sharedItems containsSemiMixedTypes="0" containsNonDate="0" containsDate="1" containsString="0" minDate="2023-09-01T00:00:00" maxDate="2023-09-27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5000" maxValue="40000"/>
    </cacheField>
    <cacheField name="Received" numFmtId="164">
      <sharedItems containsString="0" containsBlank="1" containsNumber="1" containsInteger="1" minValue="170000" maxValue="390000"/>
    </cacheField>
    <cacheField name="Balance" numFmtId="164">
      <sharedItems containsSemiMixedTypes="0" containsString="0" containsNumber="1" containsInteger="1" minValue="5000" maxValue="410000"/>
    </cacheField>
    <cacheField name="Name" numFmtId="0">
      <sharedItems containsBlank="1" count="12">
        <m/>
        <s v="Lydia"/>
        <s v="Jane"/>
        <s v="Jolly"/>
        <s v="Deborah"/>
        <s v="i97"/>
        <s v="i18"/>
        <s v="i19" u="1"/>
        <s v="Akello" u="1"/>
        <s v="i12" u="1"/>
        <s v="i79" u="1"/>
        <s v="i53"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210.031215740739" createdVersion="5" refreshedVersion="5" minRefreshableVersion="3" recordCount="511">
  <cacheSource type="worksheet">
    <worksheetSource ref="A2:H513" sheet="Total Expenses"/>
  </cacheSource>
  <cacheFields count="8">
    <cacheField name="Date" numFmtId="14">
      <sharedItems containsSemiMixedTypes="0" containsNonDate="0" containsDate="1" containsString="0" minDate="2023-09-01T00:00:00" maxDate="2023-10-01T00:00:00"/>
    </cacheField>
    <cacheField name="Details" numFmtId="0">
      <sharedItems/>
    </cacheField>
    <cacheField name="Type of expenses " numFmtId="0">
      <sharedItems count="12">
        <s v="Transport"/>
        <s v="Trust Building"/>
        <s v="Telephone"/>
        <s v="Bank Fees"/>
        <s v="Equipment"/>
        <s v="Office Materials"/>
        <s v="Services"/>
        <s v="Rent &amp; Utilities"/>
        <s v="Transfer Fees"/>
        <s v="Internet"/>
        <s v="Personnel"/>
        <s v="Local Transport"/>
      </sharedItems>
    </cacheField>
    <cacheField name="Department" numFmtId="0">
      <sharedItems count="5">
        <s v="Investigations"/>
        <s v="Management"/>
        <s v="Legal"/>
        <s v="Office"/>
        <s v="Team Building"/>
      </sharedItems>
    </cacheField>
    <cacheField name="Spent  in national currency (UGX)" numFmtId="0">
      <sharedItems containsSemiMixedTypes="0" containsString="0" containsNumber="1" minValue="1000" maxValue="3348000"/>
    </cacheField>
    <cacheField name="Exchange Rate $" numFmtId="4">
      <sharedItems containsSemiMixedTypes="0" containsString="0" containsNumber="1" containsInteger="1" minValue="3652" maxValue="3652"/>
    </cacheField>
    <cacheField name="Spent in $" numFmtId="165">
      <sharedItems containsSemiMixedTypes="0" containsString="0" containsNumber="1" minValue="0.2738225629791895" maxValue="916.75794085432642"/>
    </cacheField>
    <cacheField name="Name" numFmtId="165">
      <sharedItems count="9">
        <s v="i97"/>
        <s v="i18"/>
        <s v="Lydia"/>
        <s v="Jolly"/>
        <s v="Bank UGX"/>
        <s v="Bank OPP"/>
        <s v="Jane"/>
        <s v="Deborah"/>
        <s v="Bank US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0">
  <r>
    <d v="2023-09-01T00:00:00"/>
    <s v="Cash Box August  2023"/>
    <m/>
    <m/>
    <m/>
    <m/>
    <n v="2294326"/>
    <x v="0"/>
  </r>
  <r>
    <d v="2023-09-01T00:00:00"/>
    <s v="Mission Budget for 1 day"/>
    <s v="Advance"/>
    <s v="Investigations"/>
    <n v="55000"/>
    <m/>
    <n v="2239326"/>
    <x v="1"/>
  </r>
  <r>
    <d v="2023-09-01T00:00:00"/>
    <s v="Mission Budget for 1 day"/>
    <s v="Advance"/>
    <s v="Investigations"/>
    <n v="58000"/>
    <m/>
    <n v="2181326"/>
    <x v="2"/>
  </r>
  <r>
    <d v="2023-09-02T00:00:00"/>
    <s v="Mission Budget for 1 day"/>
    <s v="Advance"/>
    <s v="Investigations"/>
    <n v="20000"/>
    <m/>
    <n v="2161326"/>
    <x v="1"/>
  </r>
  <r>
    <d v="2023-09-04T00:00:00"/>
    <s v="Mission Budget for 1 day"/>
    <s v="Advance"/>
    <s v="Investigations"/>
    <n v="23000"/>
    <m/>
    <n v="2138326"/>
    <x v="3"/>
  </r>
  <r>
    <d v="2023-09-04T00:00:00"/>
    <s v="Mission Budget for 1 day"/>
    <s v="Advance"/>
    <s v="Management"/>
    <n v="7000"/>
    <m/>
    <n v="2131326"/>
    <x v="4"/>
  </r>
  <r>
    <d v="2023-09-04T00:00:00"/>
    <s v="Mission Budget for 1 day"/>
    <s v="Advance"/>
    <s v="Management"/>
    <n v="390000"/>
    <m/>
    <n v="1741326"/>
    <x v="5"/>
  </r>
  <r>
    <d v="2023-09-04T00:00:00"/>
    <s v="Mission Budget for 1 day"/>
    <s v="Advance"/>
    <s v="Management"/>
    <n v="126000"/>
    <m/>
    <n v="1615326"/>
    <x v="4"/>
  </r>
  <r>
    <d v="2023-09-04T00:00:00"/>
    <s v="Mission Budget for 1 day"/>
    <s v="Advance"/>
    <s v="Investigations"/>
    <n v="54000"/>
    <m/>
    <n v="1561326"/>
    <x v="2"/>
  </r>
  <r>
    <d v="2023-09-04T00:00:00"/>
    <s v="Mission Budget for 1 day"/>
    <s v="Advance"/>
    <s v="Investigations"/>
    <n v="69000"/>
    <m/>
    <n v="1492326"/>
    <x v="1"/>
  </r>
  <r>
    <d v="2023-09-04T00:00:00"/>
    <s v="Reimbursement to the project"/>
    <s v="Advance"/>
    <s v="Legal"/>
    <m/>
    <n v="1000"/>
    <n v="1493326"/>
    <x v="3"/>
  </r>
  <r>
    <d v="2023-09-05T00:00:00"/>
    <s v="Mission Budget for 1 day"/>
    <s v="Advance"/>
    <s v="Management"/>
    <n v="16000"/>
    <m/>
    <n v="1477326"/>
    <x v="4"/>
  </r>
  <r>
    <d v="2023-09-05T00:00:00"/>
    <s v="Reimbursement  to the i18"/>
    <s v="Advance"/>
    <s v="Investigations"/>
    <n v="1000"/>
    <m/>
    <n v="1476326"/>
    <x v="2"/>
  </r>
  <r>
    <d v="2023-09-05T00:00:00"/>
    <s v="Reimbursement to the project"/>
    <s v="Advance"/>
    <s v="Investigations"/>
    <m/>
    <n v="4000"/>
    <n v="1480326"/>
    <x v="2"/>
  </r>
  <r>
    <d v="2023-09-05T00:00:00"/>
    <s v="Mission Budget for 1 day"/>
    <s v="Advance"/>
    <s v="Legal"/>
    <n v="51000"/>
    <m/>
    <n v="1429326"/>
    <x v="3"/>
  </r>
  <r>
    <d v="2023-09-05T00:00:00"/>
    <s v="Mission Budget for 1 day"/>
    <s v="Advance"/>
    <s v="Investigations"/>
    <n v="57000"/>
    <m/>
    <n v="1372326"/>
    <x v="2"/>
  </r>
  <r>
    <d v="2023-09-05T00:00:00"/>
    <s v="Cash withdraw chq: 283"/>
    <s v="Internal Transfer"/>
    <m/>
    <m/>
    <n v="4996000"/>
    <n v="6368326"/>
    <x v="0"/>
  </r>
  <r>
    <d v="2023-09-05T00:00:00"/>
    <s v="Reimbursement to the project"/>
    <s v="Advance"/>
    <s v="Management"/>
    <n v="14000"/>
    <m/>
    <n v="6354326"/>
    <x v="4"/>
  </r>
  <r>
    <d v="2023-09-05T00:00:00"/>
    <s v="Mission Budget for 1 day"/>
    <s v="Advance"/>
    <s v="Management"/>
    <n v="500000"/>
    <m/>
    <n v="5854326"/>
    <x v="4"/>
  </r>
  <r>
    <d v="2023-09-05T00:00:00"/>
    <s v="Reimbursement to the project"/>
    <s v="Advance"/>
    <s v="Management"/>
    <m/>
    <n v="40000"/>
    <n v="5894326"/>
    <x v="4"/>
  </r>
  <r>
    <d v="2023-09-06T00:00:00"/>
    <s v="Reimbursement to i18"/>
    <s v="Advance"/>
    <s v="Investigations"/>
    <n v="2000"/>
    <m/>
    <n v="5892326"/>
    <x v="2"/>
  </r>
  <r>
    <d v="2023-09-06T00:00:00"/>
    <s v="Mission Budget for 1 day"/>
    <s v="Advance"/>
    <s v="Investigations"/>
    <n v="56000"/>
    <m/>
    <n v="5836326"/>
    <x v="2"/>
  </r>
  <r>
    <d v="2023-09-06T00:00:00"/>
    <s v="Mission Budget for 1 day"/>
    <s v="Advance"/>
    <s v="Investigations"/>
    <n v="68000"/>
    <m/>
    <n v="5768326"/>
    <x v="1"/>
  </r>
  <r>
    <d v="2023-09-06T00:00:00"/>
    <s v="Mission Budget for 1 day"/>
    <s v="Advance"/>
    <s v="Legal"/>
    <n v="36000"/>
    <m/>
    <n v="5732326"/>
    <x v="3"/>
  </r>
  <r>
    <d v="2023-09-07T00:00:00"/>
    <s v="Reimbursement to i18"/>
    <s v="Advance"/>
    <s v="Investigations"/>
    <n v="2000"/>
    <m/>
    <n v="5730326"/>
    <x v="2"/>
  </r>
  <r>
    <d v="2023-09-07T00:00:00"/>
    <s v="Reimbursement to i97"/>
    <s v="Advance"/>
    <s v="Investigations"/>
    <m/>
    <n v="1000"/>
    <n v="5731326"/>
    <x v="1"/>
  </r>
  <r>
    <d v="2023-09-07T00:00:00"/>
    <s v="Reimbursement to Jolly"/>
    <s v="Advance"/>
    <s v="Legal"/>
    <n v="14000"/>
    <m/>
    <n v="5717326"/>
    <x v="3"/>
  </r>
  <r>
    <d v="2023-09-07T00:00:00"/>
    <s v="Mission Budget for 1 day"/>
    <s v="Advance"/>
    <s v="Investigations"/>
    <n v="55000"/>
    <m/>
    <n v="5662326"/>
    <x v="2"/>
  </r>
  <r>
    <d v="2023-09-07T00:00:00"/>
    <s v="Mission Budget for 1 day"/>
    <s v="Advance"/>
    <s v="Investigations"/>
    <n v="62000"/>
    <m/>
    <n v="5600326"/>
    <x v="1"/>
  </r>
  <r>
    <d v="2023-09-07T00:00:00"/>
    <s v="Mission Budget for 1 day"/>
    <s v="Advance"/>
    <s v="Legal"/>
    <n v="42000"/>
    <m/>
    <n v="5558326"/>
    <x v="3"/>
  </r>
  <r>
    <d v="2023-09-08T00:00:00"/>
    <s v="Reimbursement to i18"/>
    <s v="Advance"/>
    <s v="Investigations"/>
    <n v="1000"/>
    <m/>
    <n v="5557326"/>
    <x v="2"/>
  </r>
  <r>
    <d v="2023-09-08T00:00:00"/>
    <s v="Mission Budget for 1 day"/>
    <s v="Advance"/>
    <s v="Investigations"/>
    <n v="65000"/>
    <m/>
    <n v="5492326"/>
    <x v="1"/>
  </r>
  <r>
    <d v="2023-09-08T00:00:00"/>
    <s v="Mission Budget for 1 day"/>
    <s v="Advance"/>
    <s v="Investigations"/>
    <n v="57000"/>
    <m/>
    <n v="5435326"/>
    <x v="2"/>
  </r>
  <r>
    <d v="2023-09-08T00:00:00"/>
    <s v="Mission Budget for 1 day"/>
    <s v="Advance"/>
    <s v="Legal"/>
    <n v="45000"/>
    <m/>
    <n v="5390326"/>
    <x v="3"/>
  </r>
  <r>
    <d v="2023-09-08T00:00:00"/>
    <s v="Mission Budget for 1 day"/>
    <s v="Advance"/>
    <s v="Management"/>
    <n v="50000"/>
    <m/>
    <n v="5340326"/>
    <x v="4"/>
  </r>
  <r>
    <d v="2023-09-08T00:00:00"/>
    <s v="Mission Budget for 1 day"/>
    <s v="Advance"/>
    <s v="Management"/>
    <n v="70000"/>
    <m/>
    <n v="5270326"/>
    <x v="4"/>
  </r>
  <r>
    <d v="2023-09-11T00:00:00"/>
    <s v="Reimbursement to the project"/>
    <s v="Advance"/>
    <s v="Investigations"/>
    <m/>
    <n v="3000"/>
    <n v="5273326"/>
    <x v="2"/>
  </r>
  <r>
    <d v="2023-09-11T00:00:00"/>
    <s v="Mission Budget for 1 day"/>
    <s v="Advance"/>
    <s v="Investigations"/>
    <n v="32000"/>
    <m/>
    <n v="5241326"/>
    <x v="2"/>
  </r>
  <r>
    <d v="2023-09-11T00:00:00"/>
    <s v="Mission Budget for 1 day"/>
    <s v="Advance"/>
    <s v="Investigations"/>
    <n v="25000"/>
    <m/>
    <n v="5216326"/>
    <x v="1"/>
  </r>
  <r>
    <d v="2023-09-11T00:00:00"/>
    <s v="Mission Budget for 1 day"/>
    <s v="Advance"/>
    <s v="Legal"/>
    <n v="23000"/>
    <m/>
    <n v="5193326"/>
    <x v="3"/>
  </r>
  <r>
    <d v="2023-09-11T00:00:00"/>
    <s v="Mission Budget for 1 day"/>
    <s v="Advance"/>
    <s v="Management"/>
    <n v="200000"/>
    <m/>
    <n v="4993326"/>
    <x v="4"/>
  </r>
  <r>
    <d v="2023-09-11T00:00:00"/>
    <s v="Mission Budget for 1 day"/>
    <s v="Advance"/>
    <s v="Management"/>
    <n v="319000"/>
    <m/>
    <n v="4674326"/>
    <x v="4"/>
  </r>
  <r>
    <d v="2023-09-12T00:00:00"/>
    <s v="Reimbursement to i18"/>
    <s v="Advance"/>
    <s v="Investigations"/>
    <n v="1000"/>
    <m/>
    <n v="4673326"/>
    <x v="2"/>
  </r>
  <r>
    <d v="2023-09-12T00:00:00"/>
    <s v="Reimbursement to the project"/>
    <s v="Advance"/>
    <s v="Investigations"/>
    <m/>
    <n v="5000"/>
    <n v="4678326"/>
    <x v="1"/>
  </r>
  <r>
    <d v="2023-09-12T00:00:00"/>
    <s v="Mission Budget for 1 day"/>
    <s v="Advance"/>
    <s v="Investigations"/>
    <n v="57000"/>
    <m/>
    <n v="4621326"/>
    <x v="1"/>
  </r>
  <r>
    <d v="2023-09-12T00:00:00"/>
    <s v="Mission Budget for 1 day"/>
    <s v="Advance"/>
    <s v="Investigations"/>
    <n v="53000"/>
    <m/>
    <n v="4568326"/>
    <x v="2"/>
  </r>
  <r>
    <d v="2023-09-12T00:00:00"/>
    <s v="Mission Budget for 1 day"/>
    <s v="Advance"/>
    <s v="Legal"/>
    <n v="23000"/>
    <m/>
    <n v="4545326"/>
    <x v="3"/>
  </r>
  <r>
    <d v="2023-09-13T00:00:00"/>
    <s v="Reimbursement to the project"/>
    <s v="Advance"/>
    <s v="Investigations"/>
    <m/>
    <n v="2000"/>
    <n v="4547326"/>
    <x v="1"/>
  </r>
  <r>
    <d v="2023-09-13T00:00:00"/>
    <s v="Reimbursement to the project"/>
    <s v="Advance"/>
    <s v="Investigations"/>
    <m/>
    <n v="2000"/>
    <n v="4549326"/>
    <x v="2"/>
  </r>
  <r>
    <d v="2023-09-13T00:00:00"/>
    <s v="Mission Budget for 1 day"/>
    <s v="Advance"/>
    <s v="Legal"/>
    <n v="31000"/>
    <m/>
    <n v="4518326"/>
    <x v="3"/>
  </r>
  <r>
    <d v="2023-09-13T00:00:00"/>
    <s v="Mission Budget for 1 day"/>
    <s v="Advance"/>
    <s v="Management"/>
    <n v="280000"/>
    <m/>
    <n v="4238326"/>
    <x v="4"/>
  </r>
  <r>
    <d v="2023-09-13T00:00:00"/>
    <s v="Mission Budget for 1 day"/>
    <s v="Advance"/>
    <s v="Management"/>
    <n v="100000"/>
    <m/>
    <n v="4138326"/>
    <x v="4"/>
  </r>
  <r>
    <d v="2023-09-13T00:00:00"/>
    <s v="Mission Budget for 1 day"/>
    <s v="Advance"/>
    <s v="Management"/>
    <n v="28000"/>
    <m/>
    <n v="4110326"/>
    <x v="4"/>
  </r>
  <r>
    <d v="2023-09-13T00:00:00"/>
    <s v="Mission Budget for 1 day"/>
    <s v="Advance"/>
    <s v="Investigations"/>
    <n v="57000"/>
    <m/>
    <n v="4053326"/>
    <x v="2"/>
  </r>
  <r>
    <d v="2023-09-13T00:00:00"/>
    <s v="Mission Budget for 1 day"/>
    <s v="Advance"/>
    <s v="Investigations"/>
    <n v="69000"/>
    <m/>
    <n v="3984326"/>
    <x v="1"/>
  </r>
  <r>
    <d v="2023-09-14T00:00:00"/>
    <s v="Reimbursement to i18"/>
    <s v="Advance"/>
    <s v="Investigations"/>
    <n v="2000"/>
    <m/>
    <n v="3982326"/>
    <x v="2"/>
  </r>
  <r>
    <d v="2023-09-14T00:00:00"/>
    <s v="Mission Budget for 1 day"/>
    <s v="Advance"/>
    <s v="Investigations"/>
    <n v="69000"/>
    <m/>
    <n v="3913326"/>
    <x v="1"/>
  </r>
  <r>
    <d v="2023-09-14T00:00:00"/>
    <s v="Mission Budget for 1 day"/>
    <s v="Advance"/>
    <s v="Investigations"/>
    <n v="62000"/>
    <m/>
    <n v="3851326"/>
    <x v="2"/>
  </r>
  <r>
    <d v="2023-09-14T00:00:00"/>
    <s v="Mission Budget for 1 day"/>
    <s v="Advance"/>
    <s v="Legal"/>
    <n v="44000"/>
    <m/>
    <n v="3807326"/>
    <x v="3"/>
  </r>
  <r>
    <d v="2023-09-15T00:00:00"/>
    <s v="Reimbursement to the project"/>
    <s v="dvance"/>
    <s v="Investigations"/>
    <m/>
    <n v="7000"/>
    <n v="3814326"/>
    <x v="2"/>
  </r>
  <r>
    <d v="2023-09-15T00:00:00"/>
    <s v="Mission Budget for 1 day"/>
    <s v="Advance"/>
    <s v="Legal"/>
    <n v="23000"/>
    <m/>
    <n v="3791326"/>
    <x v="3"/>
  </r>
  <r>
    <d v="2023-09-15T00:00:00"/>
    <s v="Mission Budget for 1 day"/>
    <s v="Advance"/>
    <s v="Management"/>
    <n v="22000"/>
    <m/>
    <n v="3769326"/>
    <x v="4"/>
  </r>
  <r>
    <d v="2023-09-15T00:00:00"/>
    <s v="Mission Budget for 1 day"/>
    <s v="Advance"/>
    <s v="Investigations"/>
    <n v="66000"/>
    <m/>
    <n v="3703326"/>
    <x v="1"/>
  </r>
  <r>
    <d v="2023-09-15T00:00:00"/>
    <s v="Reimbursement to the project"/>
    <s v="Advance"/>
    <s v="Management"/>
    <m/>
    <n v="18000"/>
    <n v="3721326"/>
    <x v="4"/>
  </r>
  <r>
    <d v="2023-09-16T00:00:00"/>
    <s v="Mission Budget for 1 day"/>
    <s v="Advance"/>
    <s v="Legal"/>
    <n v="23000"/>
    <m/>
    <n v="3698326"/>
    <x v="3"/>
  </r>
  <r>
    <d v="2023-09-16T00:00:00"/>
    <s v="Mission Budget for 1 day"/>
    <s v="Advance"/>
    <s v="Investigations"/>
    <n v="20000"/>
    <m/>
    <n v="3678326"/>
    <x v="1"/>
  </r>
  <r>
    <d v="2023-09-18T00:00:00"/>
    <s v="Mission Budget for 1 day"/>
    <s v="Advance"/>
    <s v="Investigations"/>
    <n v="66000"/>
    <m/>
    <n v="3612326"/>
    <x v="1"/>
  </r>
  <r>
    <d v="2023-09-18T00:00:00"/>
    <s v="Mission Budget for 1 day"/>
    <s v="Advance"/>
    <s v="Investigations"/>
    <n v="56000"/>
    <m/>
    <n v="3556326"/>
    <x v="2"/>
  </r>
  <r>
    <d v="2023-09-18T00:00:00"/>
    <s v="Mission Budget for 1 day"/>
    <s v="Advance"/>
    <s v="Legal"/>
    <n v="45000"/>
    <m/>
    <n v="3511326"/>
    <x v="3"/>
  </r>
  <r>
    <d v="2023-09-19T00:00:00"/>
    <s v="Reimbursement to the project"/>
    <s v="Advance"/>
    <s v="Investigations"/>
    <m/>
    <n v="1000"/>
    <n v="3512326"/>
    <x v="2"/>
  </r>
  <r>
    <d v="2023-09-19T00:00:00"/>
    <s v="Mission Budget for 1 day"/>
    <s v="Advance"/>
    <s v="Management"/>
    <n v="170000"/>
    <m/>
    <n v="3342326"/>
    <x v="5"/>
  </r>
  <r>
    <d v="2023-09-19T00:00:00"/>
    <s v="Mission Budget for 1 day"/>
    <s v="Advance"/>
    <s v="Investigations"/>
    <n v="71000"/>
    <m/>
    <n v="3271326"/>
    <x v="1"/>
  </r>
  <r>
    <d v="2023-09-19T00:00:00"/>
    <s v="Mission Budget for 1 day"/>
    <s v="Advance"/>
    <s v="Investigations"/>
    <n v="60000"/>
    <m/>
    <n v="3211326"/>
    <x v="2"/>
  </r>
  <r>
    <d v="2023-09-19T00:00:00"/>
    <s v="Mission Budget for 1 day"/>
    <s v="Advance"/>
    <s v="Legal"/>
    <n v="36000"/>
    <m/>
    <n v="3175326"/>
    <x v="3"/>
  </r>
  <r>
    <d v="2023-09-19T00:00:00"/>
    <s v="Mission Budget for 1 day"/>
    <s v="Advance"/>
    <s v="Management"/>
    <n v="22000"/>
    <m/>
    <n v="3153326"/>
    <x v="4"/>
  </r>
  <r>
    <d v="2023-09-20T00:00:00"/>
    <s v="Mission Budget for 1 day"/>
    <s v="Advance"/>
    <s v="Investigations"/>
    <n v="67000"/>
    <m/>
    <n v="3086326"/>
    <x v="1"/>
  </r>
  <r>
    <d v="2023-09-20T00:00:00"/>
    <s v="Mission Budget for 1 day"/>
    <s v="Advance"/>
    <s v="Investigations"/>
    <n v="60000"/>
    <m/>
    <n v="3026326"/>
    <x v="2"/>
  </r>
  <r>
    <d v="2023-09-20T00:00:00"/>
    <s v="Mission Budget for 1 day"/>
    <s v="Advance"/>
    <s v="Legal"/>
    <n v="11000"/>
    <m/>
    <n v="3015326"/>
    <x v="6"/>
  </r>
  <r>
    <d v="2023-09-20T00:00:00"/>
    <s v="Mission Budget for 1 day"/>
    <s v="Advance"/>
    <s v="Legal"/>
    <n v="40000"/>
    <m/>
    <n v="2975326"/>
    <x v="3"/>
  </r>
  <r>
    <d v="2023-09-20T00:00:00"/>
    <s v="Mission Budget for 1 day"/>
    <s v="Advance"/>
    <s v="Management"/>
    <n v="50000"/>
    <m/>
    <n v="2925326"/>
    <x v="4"/>
  </r>
  <r>
    <d v="2023-09-20T00:00:00"/>
    <s v="Reimbursement to i18"/>
    <s v="Advance"/>
    <s v="Investigations"/>
    <n v="1000"/>
    <m/>
    <n v="2924326"/>
    <x v="2"/>
  </r>
  <r>
    <d v="2023-09-21T00:00:00"/>
    <s v="Reimbursement to the project"/>
    <s v="Advance"/>
    <s v="Investigations"/>
    <m/>
    <n v="2000"/>
    <n v="2926326"/>
    <x v="1"/>
  </r>
  <r>
    <d v="2023-09-21T00:00:00"/>
    <s v="Reimbursement to the project"/>
    <s v="Advance"/>
    <s v="Investigations"/>
    <m/>
    <n v="1000"/>
    <n v="2927326"/>
    <x v="2"/>
  </r>
  <r>
    <d v="2023-09-21T00:00:00"/>
    <s v="Reimbursement to the project"/>
    <s v="Advance"/>
    <s v="Legal"/>
    <m/>
    <n v="1000"/>
    <n v="2928326"/>
    <x v="3"/>
  </r>
  <r>
    <d v="2023-09-21T00:00:00"/>
    <s v="Mission Budget for 1 day"/>
    <s v="Advance"/>
    <s v="Legal"/>
    <n v="30000"/>
    <m/>
    <n v="2898326"/>
    <x v="6"/>
  </r>
  <r>
    <d v="2023-09-21T00:00:00"/>
    <s v="Mission Budget for 1 day"/>
    <s v="Advance"/>
    <s v="Investigations"/>
    <n v="62000"/>
    <m/>
    <n v="2836326"/>
    <x v="2"/>
  </r>
  <r>
    <d v="2023-09-21T00:00:00"/>
    <s v="Mission Budget for 1 day"/>
    <s v="Advance"/>
    <s v="Investigations"/>
    <n v="67000"/>
    <m/>
    <n v="2769326"/>
    <x v="1"/>
  </r>
  <r>
    <d v="2023-09-21T00:00:00"/>
    <s v="Mission Budget for 1 day"/>
    <s v="Advance"/>
    <s v="Management"/>
    <n v="14000"/>
    <m/>
    <n v="2755326"/>
    <x v="4"/>
  </r>
  <r>
    <d v="2023-09-21T00:00:00"/>
    <s v="Mission Budget for 1 day"/>
    <s v="Advance"/>
    <s v="Management"/>
    <n v="445200"/>
    <m/>
    <n v="2310126"/>
    <x v="4"/>
  </r>
  <r>
    <d v="2023-09-21T00:00:00"/>
    <s v="Mission Budget for 1 day"/>
    <s v="Advance"/>
    <s v="Legal"/>
    <n v="23000"/>
    <m/>
    <n v="2287126"/>
    <x v="3"/>
  </r>
  <r>
    <d v="2023-09-22T00:00:00"/>
    <s v="Mission Budget for 1 day"/>
    <s v="Advance"/>
    <s v="Investigations"/>
    <n v="53000"/>
    <m/>
    <n v="2234126"/>
    <x v="1"/>
  </r>
  <r>
    <d v="2023-09-22T00:00:00"/>
    <s v="Mission Budget for 1 day"/>
    <s v="Advance"/>
    <s v="Investigations"/>
    <n v="42000"/>
    <m/>
    <n v="2192126"/>
    <x v="2"/>
  </r>
  <r>
    <d v="2023-09-22T00:00:00"/>
    <s v="Mission Budget for 1 day"/>
    <s v="Advance"/>
    <s v="Legal"/>
    <n v="23000"/>
    <m/>
    <n v="2169126"/>
    <x v="3"/>
  </r>
  <r>
    <d v="2023-09-22T00:00:00"/>
    <s v="Reimbursement to the project"/>
    <s v="Advance"/>
    <s v="Legal"/>
    <m/>
    <n v="2000"/>
    <n v="2171126"/>
    <x v="6"/>
  </r>
  <r>
    <d v="2023-09-22T00:00:00"/>
    <s v="Reimbursement to the project"/>
    <s v="Advance"/>
    <s v="Investigations"/>
    <m/>
    <n v="2000"/>
    <n v="2173126"/>
    <x v="2"/>
  </r>
  <r>
    <d v="2023-09-22T00:00:00"/>
    <s v="Reimbursement to the project"/>
    <s v="Advance"/>
    <s v="Management"/>
    <m/>
    <n v="30300"/>
    <n v="2203426"/>
    <x v="4"/>
  </r>
  <r>
    <d v="2023-09-25T00:00:00"/>
    <s v="Mission Budget for 1 day"/>
    <s v="Advance"/>
    <s v="Legal"/>
    <n v="23000"/>
    <m/>
    <n v="2180426"/>
    <x v="3"/>
  </r>
  <r>
    <d v="2023-09-25T00:00:00"/>
    <s v="Mission Budget for 1 day"/>
    <s v="Advance"/>
    <s v="Investigations"/>
    <n v="58000"/>
    <m/>
    <n v="2122426"/>
    <x v="2"/>
  </r>
  <r>
    <d v="2023-09-25T00:00:00"/>
    <s v="Mission Budget for 1 day"/>
    <s v="Advance"/>
    <s v="Investigations"/>
    <n v="61000"/>
    <m/>
    <n v="2061426"/>
    <x v="1"/>
  </r>
  <r>
    <d v="2023-09-25T00:00:00"/>
    <s v="Mission Budget for 1 day"/>
    <s v="Advance"/>
    <s v="Legal"/>
    <n v="41000"/>
    <m/>
    <n v="2020426"/>
    <x v="6"/>
  </r>
  <r>
    <d v="2023-09-26T00:00:00"/>
    <s v="Mission Budget for 1 day"/>
    <s v="Advance"/>
    <s v="Management"/>
    <n v="14000"/>
    <m/>
    <n v="2006426"/>
    <x v="4"/>
  </r>
  <r>
    <d v="2023-09-26T00:00:00"/>
    <s v="Mission Budget for 1 day"/>
    <s v="Advance"/>
    <s v="Management"/>
    <n v="170000"/>
    <m/>
    <n v="1836426"/>
    <x v="5"/>
  </r>
  <r>
    <d v="2023-09-26T00:00:00"/>
    <s v="Mission Budget for 1 day"/>
    <s v="Advance"/>
    <s v="Legal"/>
    <n v="23000"/>
    <m/>
    <n v="1813426"/>
    <x v="3"/>
  </r>
  <r>
    <d v="2023-09-26T00:00:00"/>
    <s v="Reimbursement to the project"/>
    <s v="Advance"/>
    <s v="Investigations"/>
    <m/>
    <n v="2000"/>
    <n v="1815426"/>
    <x v="2"/>
  </r>
  <r>
    <d v="2023-09-26T00:00:00"/>
    <s v="Reimbursement to the project"/>
    <s v="Advance"/>
    <s v="Investigations"/>
    <m/>
    <n v="11000"/>
    <n v="1826426"/>
    <x v="6"/>
  </r>
  <r>
    <d v="2023-09-26T00:00:00"/>
    <s v="Mission Budget for 1 day"/>
    <s v="Advance"/>
    <s v="Investigations"/>
    <n v="57000"/>
    <m/>
    <n v="1769426"/>
    <x v="1"/>
  </r>
  <r>
    <d v="2023-09-26T00:00:00"/>
    <s v="Mission Budget for 1 day"/>
    <s v="Advance"/>
    <s v="Investigations"/>
    <n v="56000"/>
    <m/>
    <n v="1713426"/>
    <x v="2"/>
  </r>
  <r>
    <d v="2023-09-26T00:00:00"/>
    <s v="Cash withdraw chq: 283"/>
    <s v="Internal Transfer"/>
    <m/>
    <m/>
    <n v="3296000"/>
    <n v="5009426"/>
    <x v="0"/>
  </r>
  <r>
    <d v="2023-09-27T00:00:00"/>
    <s v="Mission Budget for 1 day"/>
    <s v="Advance"/>
    <s v="Legal"/>
    <n v="15000"/>
    <m/>
    <n v="4994426"/>
    <x v="6"/>
  </r>
  <r>
    <d v="2023-09-27T00:00:00"/>
    <s v="Mission Budget for 1 day"/>
    <s v="Advance"/>
    <s v="Investigations"/>
    <n v="64000"/>
    <m/>
    <n v="4930426"/>
    <x v="1"/>
  </r>
  <r>
    <d v="2023-09-27T00:00:00"/>
    <s v="Mission Budget for 1 day"/>
    <s v="Advance"/>
    <s v="Investigations"/>
    <n v="57000"/>
    <m/>
    <n v="4873426"/>
    <x v="2"/>
  </r>
  <r>
    <d v="2023-09-27T00:00:00"/>
    <s v="Reimbursement to the project"/>
    <s v="Advance"/>
    <s v="Investigations"/>
    <m/>
    <n v="2000"/>
    <n v="4875426"/>
    <x v="2"/>
  </r>
  <r>
    <d v="2023-09-27T00:00:00"/>
    <s v="Mission Budget for 1 day"/>
    <s v="Advance"/>
    <s v="Legal"/>
    <n v="36000"/>
    <m/>
    <n v="4839426"/>
    <x v="3"/>
  </r>
  <r>
    <d v="2023-09-27T00:00:00"/>
    <s v="Mission Budget for 1 day"/>
    <s v="Advance"/>
    <s v="Management"/>
    <n v="186000"/>
    <m/>
    <n v="4653426"/>
    <x v="4"/>
  </r>
  <r>
    <d v="2023-09-27T00:00:00"/>
    <s v="Mission Budget for 1 day"/>
    <s v="Advance"/>
    <s v="Management"/>
    <n v="340000"/>
    <m/>
    <n v="4313426"/>
    <x v="4"/>
  </r>
  <r>
    <d v="2023-09-27T00:00:00"/>
    <s v="Mission Budget for 1 day"/>
    <s v="Advance"/>
    <s v="Management"/>
    <n v="19000"/>
    <m/>
    <n v="4294426"/>
    <x v="4"/>
  </r>
  <r>
    <d v="2023-09-28T00:00:00"/>
    <s v="Reimbursement to Deborah"/>
    <s v="Advance"/>
    <s v="Legal"/>
    <n v="3000"/>
    <m/>
    <n v="4291426"/>
    <x v="6"/>
  </r>
  <r>
    <d v="2023-09-28T00:00:00"/>
    <s v="Reimbursemment to the project"/>
    <s v="Advance"/>
    <s v="Investigations"/>
    <m/>
    <n v="1000"/>
    <n v="4292426"/>
    <x v="2"/>
  </r>
  <r>
    <d v="2023-09-28T00:00:00"/>
    <s v="Mission Budget for 1 day"/>
    <s v="Advance"/>
    <s v="Investigations"/>
    <n v="59000"/>
    <m/>
    <n v="4233426"/>
    <x v="2"/>
  </r>
  <r>
    <d v="2023-09-28T00:00:00"/>
    <s v="Mission Budget for 1 day"/>
    <s v="Advance"/>
    <s v="Investigations"/>
    <n v="70000"/>
    <m/>
    <n v="4163426"/>
    <x v="1"/>
  </r>
  <r>
    <d v="2023-09-28T00:00:00"/>
    <s v="Mission Budget for 1 day"/>
    <s v="Advance"/>
    <s v="Legal"/>
    <n v="36000"/>
    <m/>
    <n v="4127426"/>
    <x v="3"/>
  </r>
  <r>
    <d v="2023-09-28T00:00:00"/>
    <s v="Mission Budget for 1 day"/>
    <s v="Advance"/>
    <s v="Management"/>
    <n v="135000"/>
    <m/>
    <n v="3992426"/>
    <x v="4"/>
  </r>
  <r>
    <d v="2023-09-29T00:00:00"/>
    <s v="Mission Budget for 1 day"/>
    <s v="Advance"/>
    <s v="Management"/>
    <n v="200000"/>
    <m/>
    <n v="3792426"/>
    <x v="4"/>
  </r>
  <r>
    <d v="2023-09-29T00:00:00"/>
    <s v="Mission Budget for 1 day"/>
    <s v="Advance"/>
    <s v="Management"/>
    <n v="13000"/>
    <m/>
    <n v="3779426"/>
    <x v="4"/>
  </r>
  <r>
    <d v="2023-09-29T00:00:00"/>
    <s v="Mission Budget for 1 day"/>
    <s v="Advance"/>
    <s v="Investigations"/>
    <n v="64000"/>
    <m/>
    <n v="3715426"/>
    <x v="2"/>
  </r>
  <r>
    <d v="2023-09-29T00:00:00"/>
    <s v="Mission Budget for 1 day"/>
    <s v="Advance"/>
    <s v="Legal"/>
    <n v="11000"/>
    <m/>
    <n v="3704426"/>
    <x v="6"/>
  </r>
  <r>
    <d v="2023-09-29T00:00:00"/>
    <s v="Mission Budget for 1 day"/>
    <s v="Advance"/>
    <s v="Legal"/>
    <n v="23000"/>
    <m/>
    <n v="3681426"/>
    <x v="3"/>
  </r>
  <r>
    <d v="2023-09-29T00:00:00"/>
    <s v="Mission Budget for 1 day"/>
    <s v="Advance"/>
    <s v="Investigations"/>
    <n v="60000"/>
    <m/>
    <n v="3621426"/>
    <x v="1"/>
  </r>
  <r>
    <d v="2023-09-30T00:00:00"/>
    <s v="Mission Budget for 1 day"/>
    <s v="Advance"/>
    <s v="Investigations"/>
    <n v="20000"/>
    <m/>
    <n v="3601426"/>
    <x v="1"/>
  </r>
  <r>
    <d v="2023-09-30T00:00:00"/>
    <s v="Mission Budget for 1 day"/>
    <s v="Advance"/>
    <s v="Legal"/>
    <n v="23000"/>
    <m/>
    <n v="3578426"/>
    <x v="3"/>
  </r>
</pivotCacheRecords>
</file>

<file path=xl/pivotCache/pivotCacheRecords2.xml><?xml version="1.0" encoding="utf-8"?>
<pivotCacheRecords xmlns="http://schemas.openxmlformats.org/spreadsheetml/2006/main" xmlns:r="http://schemas.openxmlformats.org/officeDocument/2006/relationships" count="33">
  <r>
    <d v="2023-09-01T00:00:00"/>
    <s v="Balance from Aug 2023"/>
    <m/>
    <m/>
    <m/>
    <m/>
    <n v="35000"/>
    <x v="0"/>
  </r>
  <r>
    <d v="2023-09-01T00:00:00"/>
    <s v="Airtime for Lydia"/>
    <s v="Telephone"/>
    <s v="Management"/>
    <n v="15000"/>
    <m/>
    <n v="20000"/>
    <x v="1"/>
  </r>
  <r>
    <d v="2023-09-04T00:00:00"/>
    <s v="Mission budget for 1 day"/>
    <s v="Advance"/>
    <s v="Management"/>
    <m/>
    <n v="390000"/>
    <n v="410000"/>
    <x v="0"/>
  </r>
  <r>
    <d v="2023-09-04T00:00:00"/>
    <s v="Airtime for Lydia"/>
    <s v="Telephone"/>
    <s v="Management"/>
    <n v="40000"/>
    <m/>
    <n v="370000"/>
    <x v="1"/>
  </r>
  <r>
    <d v="2023-09-04T00:00:00"/>
    <s v="Airtime for Jane"/>
    <s v="Telephone"/>
    <s v="Management"/>
    <n v="40000"/>
    <m/>
    <n v="330000"/>
    <x v="2"/>
  </r>
  <r>
    <d v="2023-09-04T00:00:00"/>
    <s v="Airtime for Deborah"/>
    <s v="Telephone"/>
    <s v="Legal"/>
    <n v="20000"/>
    <m/>
    <n v="310000"/>
    <x v="3"/>
  </r>
  <r>
    <d v="2023-09-04T00:00:00"/>
    <s v="Airtime for Jolly"/>
    <s v="Telephone"/>
    <s v="Legal"/>
    <n v="20000"/>
    <m/>
    <n v="290000"/>
    <x v="4"/>
  </r>
  <r>
    <d v="2023-09-04T00:00:00"/>
    <s v="Airtime for i97"/>
    <s v="Telephone"/>
    <s v="Investigations"/>
    <n v="25000"/>
    <m/>
    <n v="265000"/>
    <x v="5"/>
  </r>
  <r>
    <d v="2023-09-04T00:00:00"/>
    <s v="Airtime for i18"/>
    <s v="Telephone"/>
    <s v="Investigations"/>
    <n v="25000"/>
    <m/>
    <n v="240000"/>
    <x v="6"/>
  </r>
  <r>
    <d v="2023-09-10T00:00:00"/>
    <s v="Airtime for Jane"/>
    <s v="Telephone"/>
    <s v="Management"/>
    <n v="20000"/>
    <m/>
    <n v="220000"/>
    <x v="2"/>
  </r>
  <r>
    <d v="2023-09-12T00:00:00"/>
    <s v="Airtime for Lydia"/>
    <s v="Telephone"/>
    <s v="Management"/>
    <n v="40000"/>
    <m/>
    <n v="180000"/>
    <x v="1"/>
  </r>
  <r>
    <d v="2023-09-12T00:00:00"/>
    <s v="Airtime for Jane"/>
    <s v="Telephone"/>
    <s v="Management"/>
    <n v="40000"/>
    <m/>
    <n v="140000"/>
    <x v="2"/>
  </r>
  <r>
    <d v="2023-09-12T00:00:00"/>
    <s v="Airtime for Deborah"/>
    <s v="Telephone"/>
    <s v="Legal"/>
    <n v="20000"/>
    <m/>
    <n v="120000"/>
    <x v="4"/>
  </r>
  <r>
    <d v="2023-09-12T00:00:00"/>
    <s v="Airtime for Jolly"/>
    <s v="Telephone"/>
    <s v="Legal"/>
    <n v="20000"/>
    <m/>
    <n v="100000"/>
    <x v="3"/>
  </r>
  <r>
    <d v="2023-09-12T00:00:00"/>
    <s v="Airtime for i97"/>
    <s v="Telephone"/>
    <s v="Investigations"/>
    <n v="25000"/>
    <m/>
    <n v="75000"/>
    <x v="5"/>
  </r>
  <r>
    <d v="2023-09-12T00:00:00"/>
    <s v="Airtime for i18"/>
    <s v="Telephone"/>
    <s v="Investigations"/>
    <n v="25000"/>
    <m/>
    <n v="50000"/>
    <x v="6"/>
  </r>
  <r>
    <d v="2023-09-19T00:00:00"/>
    <s v="Mission budget for 1 day"/>
    <s v="Advance"/>
    <s v="Management"/>
    <m/>
    <n v="170000"/>
    <n v="220000"/>
    <x v="0"/>
  </r>
  <r>
    <d v="2023-09-19T00:00:00"/>
    <s v="Airtime for Lydia"/>
    <s v="Telephone"/>
    <s v="Management"/>
    <n v="40000"/>
    <m/>
    <n v="180000"/>
    <x v="1"/>
  </r>
  <r>
    <d v="2023-09-19T00:00:00"/>
    <s v="Airtime for Jane"/>
    <s v="Telephone"/>
    <s v="Management"/>
    <n v="40000"/>
    <m/>
    <n v="140000"/>
    <x v="2"/>
  </r>
  <r>
    <d v="2023-09-19T00:00:00"/>
    <s v="Airtime for Deborah"/>
    <s v="Telephone"/>
    <s v="Legal"/>
    <n v="20000"/>
    <m/>
    <n v="120000"/>
    <x v="4"/>
  </r>
  <r>
    <d v="2023-09-19T00:00:00"/>
    <s v="Airtime for Jolly"/>
    <s v="Telephone"/>
    <s v="Legal"/>
    <n v="20000"/>
    <m/>
    <n v="100000"/>
    <x v="3"/>
  </r>
  <r>
    <d v="2023-09-19T00:00:00"/>
    <s v="Airtime for i97"/>
    <s v="Telephone"/>
    <s v="Investigations"/>
    <n v="25000"/>
    <m/>
    <n v="75000"/>
    <x v="5"/>
  </r>
  <r>
    <d v="2023-09-19T00:00:00"/>
    <s v="Airtime for i18"/>
    <s v="Telephone"/>
    <s v="Investigations"/>
    <n v="25000"/>
    <m/>
    <n v="50000"/>
    <x v="6"/>
  </r>
  <r>
    <d v="2023-09-21T00:00:00"/>
    <s v="Airtime for i18"/>
    <s v="Telephone"/>
    <s v="Investigations"/>
    <n v="15000"/>
    <m/>
    <n v="35000"/>
    <x v="6"/>
  </r>
  <r>
    <d v="2023-09-22T00:00:00"/>
    <s v="Airtime for Jane"/>
    <s v="Telephone"/>
    <s v="Management"/>
    <n v="15000"/>
    <m/>
    <n v="20000"/>
    <x v="2"/>
  </r>
  <r>
    <d v="2023-09-22T00:00:00"/>
    <s v="Aitime for Lydia"/>
    <s v="Telephone"/>
    <s v="Management"/>
    <n v="15000"/>
    <m/>
    <n v="5000"/>
    <x v="1"/>
  </r>
  <r>
    <d v="2023-09-26T00:00:00"/>
    <s v="Mission budget for 1 day"/>
    <s v="Advance"/>
    <s v="Management"/>
    <m/>
    <n v="170000"/>
    <n v="175000"/>
    <x v="0"/>
  </r>
  <r>
    <d v="2023-09-26T00:00:00"/>
    <s v="Airtime for Lydia"/>
    <s v="Telephone"/>
    <s v="Management"/>
    <n v="40000"/>
    <m/>
    <n v="135000"/>
    <x v="1"/>
  </r>
  <r>
    <d v="2023-09-26T00:00:00"/>
    <s v="Airtime for Jane"/>
    <s v="Telephone"/>
    <s v="Management"/>
    <n v="40000"/>
    <m/>
    <n v="95000"/>
    <x v="2"/>
  </r>
  <r>
    <d v="2023-09-26T00:00:00"/>
    <s v="Airtime for Deborah"/>
    <s v="Telephone"/>
    <s v="Legal"/>
    <n v="20000"/>
    <m/>
    <n v="75000"/>
    <x v="4"/>
  </r>
  <r>
    <d v="2023-09-26T00:00:00"/>
    <s v="Airtime for Jolly"/>
    <s v="Telephone"/>
    <s v="Legal"/>
    <n v="20000"/>
    <m/>
    <n v="55000"/>
    <x v="3"/>
  </r>
  <r>
    <d v="2023-09-26T00:00:00"/>
    <s v="Airtime for i97"/>
    <s v="Telephone"/>
    <s v="Investigations"/>
    <n v="25000"/>
    <m/>
    <n v="30000"/>
    <x v="5"/>
  </r>
  <r>
    <d v="2023-09-26T00:00:00"/>
    <s v="Airtime for i18"/>
    <s v="Telephone"/>
    <s v="Investigations"/>
    <n v="25000"/>
    <m/>
    <n v="5000"/>
    <x v="6"/>
  </r>
</pivotCacheRecords>
</file>

<file path=xl/pivotCache/pivotCacheRecords3.xml><?xml version="1.0" encoding="utf-8"?>
<pivotCacheRecords xmlns="http://schemas.openxmlformats.org/spreadsheetml/2006/main" xmlns:r="http://schemas.openxmlformats.org/officeDocument/2006/relationships" count="511">
  <r>
    <d v="2023-09-01T00:00:00"/>
    <s v="Local Transport"/>
    <x v="0"/>
    <x v="0"/>
    <n v="10000"/>
    <n v="3652"/>
    <n v="2.738225629791895"/>
    <x v="0"/>
  </r>
  <r>
    <d v="2023-09-01T00:00:00"/>
    <s v="Local Transport"/>
    <x v="0"/>
    <x v="0"/>
    <n v="5000"/>
    <n v="3652"/>
    <n v="1.3691128148959475"/>
    <x v="0"/>
  </r>
  <r>
    <d v="2023-09-01T00:00:00"/>
    <s v="Local Transport"/>
    <x v="0"/>
    <x v="0"/>
    <n v="10000"/>
    <n v="3652"/>
    <n v="2.738225629791895"/>
    <x v="0"/>
  </r>
  <r>
    <d v="2023-09-01T00:00:00"/>
    <s v="Local Transport"/>
    <x v="0"/>
    <x v="0"/>
    <n v="7000"/>
    <n v="3652"/>
    <n v="1.9167579408543265"/>
    <x v="0"/>
  </r>
  <r>
    <d v="2023-09-01T00:00:00"/>
    <s v="Local Transport"/>
    <x v="0"/>
    <x v="0"/>
    <n v="13000"/>
    <n v="3652"/>
    <n v="3.5596933187294635"/>
    <x v="0"/>
  </r>
  <r>
    <d v="2023-09-01T00:00:00"/>
    <s v="Trust Building"/>
    <x v="1"/>
    <x v="0"/>
    <n v="10000"/>
    <n v="3652"/>
    <n v="2.738225629791895"/>
    <x v="0"/>
  </r>
  <r>
    <d v="2023-09-01T00:00:00"/>
    <s v="Local Transport"/>
    <x v="0"/>
    <x v="0"/>
    <n v="6000"/>
    <n v="3652"/>
    <n v="1.642935377875137"/>
    <x v="1"/>
  </r>
  <r>
    <d v="2023-09-01T00:00:00"/>
    <s v="Local Transport"/>
    <x v="0"/>
    <x v="0"/>
    <n v="13000"/>
    <n v="3652"/>
    <n v="3.5596933187294635"/>
    <x v="1"/>
  </r>
  <r>
    <d v="2023-09-01T00:00:00"/>
    <s v="Local Transport"/>
    <x v="0"/>
    <x v="0"/>
    <n v="10000"/>
    <n v="3652"/>
    <n v="2.738225629791895"/>
    <x v="1"/>
  </r>
  <r>
    <d v="2023-09-01T00:00:00"/>
    <s v="Local Transport"/>
    <x v="0"/>
    <x v="0"/>
    <n v="6000"/>
    <n v="3652"/>
    <n v="1.642935377875137"/>
    <x v="1"/>
  </r>
  <r>
    <d v="2023-09-01T00:00:00"/>
    <s v="Local Transport"/>
    <x v="0"/>
    <x v="0"/>
    <n v="6000"/>
    <n v="3652"/>
    <n v="1.642935377875137"/>
    <x v="1"/>
  </r>
  <r>
    <d v="2023-09-01T00:00:00"/>
    <s v="Local Transport"/>
    <x v="0"/>
    <x v="0"/>
    <n v="6000"/>
    <n v="3652"/>
    <n v="1.642935377875137"/>
    <x v="1"/>
  </r>
  <r>
    <d v="2023-09-01T00:00:00"/>
    <s v="Trust Building"/>
    <x v="1"/>
    <x v="0"/>
    <n v="5000"/>
    <n v="3652"/>
    <n v="1.3691128148959475"/>
    <x v="1"/>
  </r>
  <r>
    <d v="2023-09-01T00:00:00"/>
    <s v="Trust Building"/>
    <x v="1"/>
    <x v="0"/>
    <n v="5000"/>
    <n v="3652"/>
    <n v="1.3691128148959475"/>
    <x v="1"/>
  </r>
  <r>
    <d v="2023-09-01T00:00:00"/>
    <s v="Airtime for Lydia"/>
    <x v="2"/>
    <x v="1"/>
    <n v="15000"/>
    <n v="3652"/>
    <n v="4.1073384446878425"/>
    <x v="2"/>
  </r>
  <r>
    <d v="2023-09-02T00:00:00"/>
    <s v="Local Transport"/>
    <x v="0"/>
    <x v="0"/>
    <n v="10000"/>
    <n v="3652"/>
    <n v="2.738225629791895"/>
    <x v="0"/>
  </r>
  <r>
    <d v="2023-09-02T00:00:00"/>
    <s v="Local Transport"/>
    <x v="0"/>
    <x v="0"/>
    <n v="10000"/>
    <n v="3652"/>
    <n v="2.738225629791895"/>
    <x v="0"/>
  </r>
  <r>
    <d v="2023-09-04T00:00:00"/>
    <s v="Local Transport"/>
    <x v="0"/>
    <x v="2"/>
    <n v="12000"/>
    <n v="3652"/>
    <n v="3.285870755750274"/>
    <x v="3"/>
  </r>
  <r>
    <d v="2023-09-04T00:00:00"/>
    <s v="Local Transport"/>
    <x v="0"/>
    <x v="2"/>
    <n v="11000"/>
    <n v="3652"/>
    <n v="3.0120481927710845"/>
    <x v="3"/>
  </r>
  <r>
    <d v="2023-09-04T00:00:00"/>
    <s v="Local Transport"/>
    <x v="0"/>
    <x v="1"/>
    <n v="3000"/>
    <n v="3652"/>
    <n v="0.8214676889375685"/>
    <x v="2"/>
  </r>
  <r>
    <d v="2023-09-04T00:00:00"/>
    <s v="Local Transport"/>
    <x v="0"/>
    <x v="1"/>
    <n v="4000"/>
    <n v="3652"/>
    <n v="1.095290251916758"/>
    <x v="2"/>
  </r>
  <r>
    <d v="2023-09-04T00:00:00"/>
    <s v="Local Transport"/>
    <x v="0"/>
    <x v="0"/>
    <n v="6000"/>
    <n v="3652"/>
    <n v="1.642935377875137"/>
    <x v="1"/>
  </r>
  <r>
    <d v="2023-09-04T00:00:00"/>
    <s v="Local Transport"/>
    <x v="0"/>
    <x v="0"/>
    <n v="7000"/>
    <n v="3652"/>
    <n v="1.9167579408543265"/>
    <x v="1"/>
  </r>
  <r>
    <d v="2023-09-04T00:00:00"/>
    <s v="Local Transport"/>
    <x v="0"/>
    <x v="0"/>
    <n v="7000"/>
    <n v="3652"/>
    <n v="1.9167579408543265"/>
    <x v="1"/>
  </r>
  <r>
    <d v="2023-09-04T00:00:00"/>
    <s v="Local Transport"/>
    <x v="0"/>
    <x v="0"/>
    <n v="4000"/>
    <n v="3652"/>
    <n v="1.095290251916758"/>
    <x v="1"/>
  </r>
  <r>
    <d v="2023-09-04T00:00:00"/>
    <s v="Local Transport"/>
    <x v="0"/>
    <x v="0"/>
    <n v="7000"/>
    <n v="3652"/>
    <n v="1.9167579408543265"/>
    <x v="1"/>
  </r>
  <r>
    <d v="2023-09-04T00:00:00"/>
    <s v="Local Transport"/>
    <x v="1"/>
    <x v="0"/>
    <n v="9000"/>
    <n v="3652"/>
    <n v="2.4644030668127055"/>
    <x v="1"/>
  </r>
  <r>
    <d v="2023-09-04T00:00:00"/>
    <s v="Trust Building"/>
    <x v="0"/>
    <x v="0"/>
    <n v="10000"/>
    <n v="3652"/>
    <n v="2.738225629791895"/>
    <x v="1"/>
  </r>
  <r>
    <d v="2023-09-04T00:00:00"/>
    <s v="Local Transport"/>
    <x v="0"/>
    <x v="0"/>
    <n v="10000"/>
    <n v="3652"/>
    <n v="2.738225629791895"/>
    <x v="0"/>
  </r>
  <r>
    <d v="2023-09-04T00:00:00"/>
    <s v="Local Transport"/>
    <x v="0"/>
    <x v="0"/>
    <n v="15000"/>
    <n v="3652"/>
    <n v="4.1073384446878425"/>
    <x v="0"/>
  </r>
  <r>
    <d v="2023-09-04T00:00:00"/>
    <s v="Local Transport"/>
    <x v="0"/>
    <x v="0"/>
    <n v="5000"/>
    <n v="3652"/>
    <n v="1.3691128148959475"/>
    <x v="0"/>
  </r>
  <r>
    <d v="2023-09-04T00:00:00"/>
    <s v="Local Transport"/>
    <x v="0"/>
    <x v="0"/>
    <n v="6000"/>
    <n v="3652"/>
    <n v="1.642935377875137"/>
    <x v="0"/>
  </r>
  <r>
    <d v="2023-09-04T00:00:00"/>
    <s v="Local Transport"/>
    <x v="0"/>
    <x v="0"/>
    <n v="6000"/>
    <n v="3652"/>
    <n v="1.642935377875137"/>
    <x v="0"/>
  </r>
  <r>
    <d v="2023-09-04T00:00:00"/>
    <s v="Local Transport"/>
    <x v="0"/>
    <x v="0"/>
    <n v="17000"/>
    <n v="3652"/>
    <n v="4.6549835706462215"/>
    <x v="0"/>
  </r>
  <r>
    <d v="2023-09-04T00:00:00"/>
    <s v="Trust Building"/>
    <x v="1"/>
    <x v="0"/>
    <n v="6000"/>
    <n v="3652"/>
    <n v="1.642935377875137"/>
    <x v="0"/>
  </r>
  <r>
    <d v="2023-09-04T00:00:00"/>
    <s v="Trust Building"/>
    <x v="1"/>
    <x v="0"/>
    <n v="4000"/>
    <n v="3652"/>
    <n v="1.095290251916758"/>
    <x v="0"/>
  </r>
  <r>
    <d v="2023-09-04T00:00:00"/>
    <s v="Bank transfer charges"/>
    <x v="3"/>
    <x v="3"/>
    <n v="2000"/>
    <n v="3652"/>
    <n v="0.547645125958379"/>
    <x v="4"/>
  </r>
  <r>
    <d v="2023-09-05T00:00:00"/>
    <s v="Local Transport"/>
    <x v="0"/>
    <x v="1"/>
    <n v="8000"/>
    <n v="3652"/>
    <n v="2.190580503833516"/>
    <x v="2"/>
  </r>
  <r>
    <d v="2023-09-05T00:00:00"/>
    <s v="Local Transport"/>
    <x v="0"/>
    <x v="1"/>
    <n v="8000"/>
    <n v="3652"/>
    <n v="2.190580503833516"/>
    <x v="2"/>
  </r>
  <r>
    <d v="2023-09-05T00:00:00"/>
    <s v="Local Transport"/>
    <x v="0"/>
    <x v="1"/>
    <n v="7000"/>
    <n v="3652"/>
    <n v="1.9167579408543265"/>
    <x v="2"/>
  </r>
  <r>
    <d v="2023-09-05T00:00:00"/>
    <s v="Local Transport"/>
    <x v="0"/>
    <x v="1"/>
    <n v="7000"/>
    <n v="3652"/>
    <n v="1.9167579408543265"/>
    <x v="2"/>
  </r>
  <r>
    <d v="2023-09-05T00:00:00"/>
    <s v="Local Transport"/>
    <x v="0"/>
    <x v="2"/>
    <n v="12000"/>
    <n v="3652"/>
    <n v="3.285870755750274"/>
    <x v="3"/>
  </r>
  <r>
    <d v="2023-09-05T00:00:00"/>
    <s v="Local Transport"/>
    <x v="0"/>
    <x v="2"/>
    <n v="11000"/>
    <n v="3652"/>
    <n v="3.0120481927710845"/>
    <x v="3"/>
  </r>
  <r>
    <d v="2023-09-05T00:00:00"/>
    <s v="Local Transport"/>
    <x v="0"/>
    <x v="2"/>
    <n v="8000"/>
    <n v="3652"/>
    <n v="2.190580503833516"/>
    <x v="3"/>
  </r>
  <r>
    <d v="2023-09-05T00:00:00"/>
    <s v="Local Transport"/>
    <x v="0"/>
    <x v="2"/>
    <n v="7000"/>
    <n v="3652"/>
    <n v="1.9167579408543265"/>
    <x v="3"/>
  </r>
  <r>
    <d v="2023-09-05T00:00:00"/>
    <s v="Local Transport"/>
    <x v="0"/>
    <x v="2"/>
    <n v="6000"/>
    <n v="3652"/>
    <n v="1.642935377875137"/>
    <x v="3"/>
  </r>
  <r>
    <d v="2023-09-05T00:00:00"/>
    <s v="Local Transport"/>
    <x v="0"/>
    <x v="2"/>
    <n v="7000"/>
    <n v="3652"/>
    <n v="1.9167579408543265"/>
    <x v="3"/>
  </r>
  <r>
    <d v="2023-09-05T00:00:00"/>
    <s v="Local Transport"/>
    <x v="0"/>
    <x v="0"/>
    <n v="7000"/>
    <n v="3652"/>
    <n v="1.9167579408543265"/>
    <x v="1"/>
  </r>
  <r>
    <d v="2023-09-05T00:00:00"/>
    <s v="Local Transport"/>
    <x v="0"/>
    <x v="0"/>
    <n v="6000"/>
    <n v="3652"/>
    <n v="1.642935377875137"/>
    <x v="1"/>
  </r>
  <r>
    <d v="2023-09-05T00:00:00"/>
    <s v="Local Transport"/>
    <x v="0"/>
    <x v="0"/>
    <n v="7000"/>
    <n v="3652"/>
    <n v="1.9167579408543265"/>
    <x v="1"/>
  </r>
  <r>
    <d v="2023-09-05T00:00:00"/>
    <s v="Local Transport"/>
    <x v="0"/>
    <x v="0"/>
    <n v="8000"/>
    <n v="3652"/>
    <n v="2.190580503833516"/>
    <x v="1"/>
  </r>
  <r>
    <d v="2023-09-05T00:00:00"/>
    <s v="Local Transport"/>
    <x v="0"/>
    <x v="0"/>
    <n v="8000"/>
    <n v="3652"/>
    <n v="2.190580503833516"/>
    <x v="1"/>
  </r>
  <r>
    <d v="2023-09-05T00:00:00"/>
    <s v="Local Transport"/>
    <x v="0"/>
    <x v="0"/>
    <n v="13000"/>
    <n v="3652"/>
    <n v="3.5596933187294635"/>
    <x v="1"/>
  </r>
  <r>
    <d v="2023-09-05T00:00:00"/>
    <s v="Trust Building"/>
    <x v="1"/>
    <x v="0"/>
    <n v="6000"/>
    <n v="3652"/>
    <n v="1.642935377875137"/>
    <x v="1"/>
  </r>
  <r>
    <d v="2023-09-05T00:00:00"/>
    <s v="Trust Building"/>
    <x v="1"/>
    <x v="0"/>
    <n v="4000"/>
    <n v="3652"/>
    <n v="1.095290251916758"/>
    <x v="1"/>
  </r>
  <r>
    <d v="2023-09-05T00:00:00"/>
    <s v="Bank Withdraw charges"/>
    <x v="3"/>
    <x v="3"/>
    <n v="20000"/>
    <n v="3652"/>
    <n v="5.47645125958379"/>
    <x v="5"/>
  </r>
  <r>
    <d v="2023-09-05T00:00:00"/>
    <s v="Cheque book issue charges"/>
    <x v="3"/>
    <x v="3"/>
    <n v="100000"/>
    <n v="3652"/>
    <n v="27.38225629791895"/>
    <x v="5"/>
  </r>
  <r>
    <d v="2023-09-05T00:00:00"/>
    <s v="Airtime for Lydia"/>
    <x v="2"/>
    <x v="1"/>
    <n v="40000"/>
    <n v="3652"/>
    <n v="10.95290251916758"/>
    <x v="2"/>
  </r>
  <r>
    <d v="2023-09-05T00:00:00"/>
    <s v="Airtime for Jane"/>
    <x v="2"/>
    <x v="1"/>
    <n v="40000"/>
    <n v="3652"/>
    <n v="10.95290251916758"/>
    <x v="6"/>
  </r>
  <r>
    <d v="2023-09-05T00:00:00"/>
    <s v="Airtime for Deborah"/>
    <x v="2"/>
    <x v="2"/>
    <n v="20000"/>
    <n v="3652"/>
    <n v="5.47645125958379"/>
    <x v="7"/>
  </r>
  <r>
    <d v="2023-09-05T00:00:00"/>
    <s v="Airtime for Jolly"/>
    <x v="2"/>
    <x v="2"/>
    <n v="20000"/>
    <n v="3652"/>
    <n v="5.47645125958379"/>
    <x v="3"/>
  </r>
  <r>
    <d v="2023-09-05T00:00:00"/>
    <s v="Airtime for i97"/>
    <x v="2"/>
    <x v="0"/>
    <n v="25000"/>
    <n v="3652"/>
    <n v="6.8455640744797375"/>
    <x v="0"/>
  </r>
  <r>
    <d v="2023-09-05T00:00:00"/>
    <s v="Airtime for i18"/>
    <x v="2"/>
    <x v="0"/>
    <n v="25000"/>
    <n v="3652"/>
    <n v="6.8455640744797375"/>
    <x v="1"/>
  </r>
  <r>
    <d v="2023-09-05T00:00:00"/>
    <s v="Purchase of office phome for Jane"/>
    <x v="4"/>
    <x v="3"/>
    <n v="445000"/>
    <n v="3652"/>
    <n v="121.85104052573932"/>
    <x v="2"/>
  </r>
  <r>
    <d v="2023-09-05T00:00:00"/>
    <s v="Purchase of phone screen saver"/>
    <x v="4"/>
    <x v="3"/>
    <n v="15000"/>
    <n v="3652"/>
    <n v="4.1073384446878425"/>
    <x v="2"/>
  </r>
  <r>
    <d v="2023-09-05T00:00:00"/>
    <s v="1 mopper @21000"/>
    <x v="5"/>
    <x v="3"/>
    <n v="21000"/>
    <n v="3652"/>
    <n v="5.7502738225629795"/>
    <x v="2"/>
  </r>
  <r>
    <d v="2023-09-05T00:00:00"/>
    <s v="1 mopper @21000"/>
    <x v="5"/>
    <x v="3"/>
    <n v="22000"/>
    <n v="3652"/>
    <n v="6.024096385542169"/>
    <x v="2"/>
  </r>
  <r>
    <d v="2023-09-05T00:00:00"/>
    <s v="2 bottles of Rwenzori water@13,000"/>
    <x v="5"/>
    <x v="3"/>
    <n v="26000"/>
    <n v="3652"/>
    <n v="7.119386637458927"/>
    <x v="2"/>
  </r>
  <r>
    <d v="2023-09-05T00:00:00"/>
    <s v="Eurosilk toilet paper"/>
    <x v="5"/>
    <x v="3"/>
    <n v="20000"/>
    <n v="3652"/>
    <n v="5.47645125958379"/>
    <x v="2"/>
  </r>
  <r>
    <d v="2023-09-05T00:00:00"/>
    <s v="Silkee Jumbo toilet paper"/>
    <x v="5"/>
    <x v="3"/>
    <n v="19000"/>
    <n v="3652"/>
    <n v="5.2026286966046005"/>
    <x v="2"/>
  </r>
  <r>
    <d v="2023-09-05T00:00:00"/>
    <s v="Tropical cloves"/>
    <x v="5"/>
    <x v="3"/>
    <n v="14500"/>
    <n v="3652"/>
    <n v="3.9704271631982477"/>
    <x v="2"/>
  </r>
  <r>
    <d v="2023-09-05T00:00:00"/>
    <s v="Mukwano tea bags"/>
    <x v="5"/>
    <x v="3"/>
    <n v="8400"/>
    <n v="3652"/>
    <n v="2.3001095290251916"/>
    <x v="2"/>
  </r>
  <r>
    <d v="2023-09-05T00:00:00"/>
    <s v="Mukwano tea bags"/>
    <x v="5"/>
    <x v="3"/>
    <n v="8400"/>
    <n v="3652"/>
    <n v="2.3001095290251916"/>
    <x v="2"/>
  </r>
  <r>
    <d v="2023-09-05T00:00:00"/>
    <s v="4 kgs of kakira suga"/>
    <x v="5"/>
    <x v="3"/>
    <n v="24800"/>
    <n v="3652"/>
    <n v="6.7907995618838992"/>
    <x v="2"/>
  </r>
  <r>
    <d v="2023-09-05T00:00:00"/>
    <s v="6 packets of capital full dreme milk"/>
    <x v="5"/>
    <x v="3"/>
    <n v="72000"/>
    <n v="3652"/>
    <n v="19.715224534501644"/>
    <x v="2"/>
  </r>
  <r>
    <d v="2023-09-06T00:00:00"/>
    <s v="Local Transport"/>
    <x v="0"/>
    <x v="0"/>
    <n v="6000"/>
    <n v="3652"/>
    <n v="1.642935377875137"/>
    <x v="1"/>
  </r>
  <r>
    <d v="2023-09-06T00:00:00"/>
    <s v="Local Transport"/>
    <x v="0"/>
    <x v="0"/>
    <n v="8000"/>
    <n v="3652"/>
    <n v="2.190580503833516"/>
    <x v="1"/>
  </r>
  <r>
    <d v="2023-09-06T00:00:00"/>
    <s v="Local Transport"/>
    <x v="0"/>
    <x v="0"/>
    <n v="8000"/>
    <n v="3652"/>
    <n v="2.190580503833516"/>
    <x v="1"/>
  </r>
  <r>
    <d v="2023-09-06T00:00:00"/>
    <s v="Local Transport"/>
    <x v="0"/>
    <x v="0"/>
    <n v="7000"/>
    <n v="3652"/>
    <n v="1.9167579408543265"/>
    <x v="1"/>
  </r>
  <r>
    <d v="2023-09-06T00:00:00"/>
    <s v="Local Transport"/>
    <x v="0"/>
    <x v="0"/>
    <n v="9000"/>
    <n v="3652"/>
    <n v="2.4644030668127055"/>
    <x v="1"/>
  </r>
  <r>
    <d v="2023-09-06T00:00:00"/>
    <s v="Local Transport"/>
    <x v="0"/>
    <x v="0"/>
    <n v="10000"/>
    <n v="3652"/>
    <n v="2.738225629791895"/>
    <x v="1"/>
  </r>
  <r>
    <d v="2023-09-06T00:00:00"/>
    <s v="Trust Building"/>
    <x v="1"/>
    <x v="0"/>
    <n v="10000"/>
    <n v="3652"/>
    <n v="2.738225629791895"/>
    <x v="1"/>
  </r>
  <r>
    <d v="2023-09-06T00:00:00"/>
    <s v="Local Transport"/>
    <x v="0"/>
    <x v="0"/>
    <n v="10000"/>
    <n v="3652"/>
    <n v="2.738225629791895"/>
    <x v="0"/>
  </r>
  <r>
    <d v="2023-09-06T00:00:00"/>
    <s v="Local Transport"/>
    <x v="0"/>
    <x v="0"/>
    <n v="15000"/>
    <n v="3652"/>
    <n v="4.1073384446878425"/>
    <x v="0"/>
  </r>
  <r>
    <d v="2023-09-06T00:00:00"/>
    <s v="Local Transport"/>
    <x v="0"/>
    <x v="0"/>
    <n v="5000"/>
    <n v="3652"/>
    <n v="1.3691128148959475"/>
    <x v="0"/>
  </r>
  <r>
    <d v="2023-09-06T00:00:00"/>
    <s v="Local Transport"/>
    <x v="0"/>
    <x v="0"/>
    <n v="7000"/>
    <n v="3652"/>
    <n v="1.9167579408543265"/>
    <x v="0"/>
  </r>
  <r>
    <d v="2023-09-06T00:00:00"/>
    <s v="Local Transport"/>
    <x v="0"/>
    <x v="0"/>
    <n v="6000"/>
    <n v="3652"/>
    <n v="1.642935377875137"/>
    <x v="0"/>
  </r>
  <r>
    <d v="2023-09-06T00:00:00"/>
    <s v="Local Transport"/>
    <x v="0"/>
    <x v="0"/>
    <n v="15000"/>
    <n v="3652"/>
    <n v="4.1073384446878425"/>
    <x v="0"/>
  </r>
  <r>
    <d v="2023-09-06T00:00:00"/>
    <s v="Trust Building"/>
    <x v="1"/>
    <x v="0"/>
    <n v="4000"/>
    <n v="3652"/>
    <n v="1.095290251916758"/>
    <x v="0"/>
  </r>
  <r>
    <d v="2023-09-06T00:00:00"/>
    <s v="Trust Building"/>
    <x v="1"/>
    <x v="0"/>
    <n v="5000"/>
    <n v="3652"/>
    <n v="1.3691128148959475"/>
    <x v="0"/>
  </r>
  <r>
    <d v="2023-09-06T00:00:00"/>
    <s v="Local Transport"/>
    <x v="0"/>
    <x v="2"/>
    <n v="12000"/>
    <n v="3652"/>
    <n v="3.285870755750274"/>
    <x v="3"/>
  </r>
  <r>
    <d v="2023-09-06T00:00:00"/>
    <s v="Local Transport"/>
    <x v="0"/>
    <x v="2"/>
    <n v="7000"/>
    <n v="3652"/>
    <n v="1.9167579408543265"/>
    <x v="3"/>
  </r>
  <r>
    <d v="2023-09-06T00:00:00"/>
    <s v="Local Transport"/>
    <x v="0"/>
    <x v="2"/>
    <n v="6000"/>
    <n v="3652"/>
    <n v="1.642935377875137"/>
    <x v="3"/>
  </r>
  <r>
    <d v="2023-09-06T00:00:00"/>
    <s v="Local Transport"/>
    <x v="0"/>
    <x v="2"/>
    <n v="4000"/>
    <n v="3652"/>
    <n v="1.095290251916758"/>
    <x v="3"/>
  </r>
  <r>
    <d v="2023-09-06T00:00:00"/>
    <s v="Local Transport"/>
    <x v="0"/>
    <x v="2"/>
    <n v="6000"/>
    <n v="3652"/>
    <n v="1.642935377875137"/>
    <x v="3"/>
  </r>
  <r>
    <d v="2023-09-06T00:00:00"/>
    <s v="Local Transport"/>
    <x v="0"/>
    <x v="2"/>
    <n v="6000"/>
    <n v="3652"/>
    <n v="1.642935377875137"/>
    <x v="3"/>
  </r>
  <r>
    <d v="2023-09-06T00:00:00"/>
    <s v="Local Transport"/>
    <x v="0"/>
    <x v="2"/>
    <n v="9000"/>
    <n v="3652"/>
    <n v="2.4644030668127055"/>
    <x v="3"/>
  </r>
  <r>
    <d v="2023-09-07T00:00:00"/>
    <s v="Local Transport"/>
    <x v="0"/>
    <x v="0"/>
    <n v="6000"/>
    <n v="3652"/>
    <n v="1.642935377875137"/>
    <x v="1"/>
  </r>
  <r>
    <d v="2023-09-07T00:00:00"/>
    <s v="Local Transport"/>
    <x v="0"/>
    <x v="0"/>
    <n v="9000"/>
    <n v="3652"/>
    <n v="2.4644030668127055"/>
    <x v="1"/>
  </r>
  <r>
    <d v="2023-09-07T00:00:00"/>
    <s v="Local Transport"/>
    <x v="0"/>
    <x v="0"/>
    <n v="7000"/>
    <n v="3652"/>
    <n v="1.9167579408543265"/>
    <x v="1"/>
  </r>
  <r>
    <d v="2023-09-07T00:00:00"/>
    <s v="Local Transport"/>
    <x v="0"/>
    <x v="0"/>
    <n v="8000"/>
    <n v="3652"/>
    <n v="2.190580503833516"/>
    <x v="1"/>
  </r>
  <r>
    <d v="2023-09-07T00:00:00"/>
    <s v="Local Transport"/>
    <x v="0"/>
    <x v="0"/>
    <n v="8000"/>
    <n v="3652"/>
    <n v="2.190580503833516"/>
    <x v="1"/>
  </r>
  <r>
    <d v="2023-09-07T00:00:00"/>
    <s v="Local Transport"/>
    <x v="0"/>
    <x v="0"/>
    <n v="10000"/>
    <n v="3652"/>
    <n v="2.738225629791895"/>
    <x v="1"/>
  </r>
  <r>
    <d v="2023-09-07T00:00:00"/>
    <s v="Trust Building"/>
    <x v="1"/>
    <x v="0"/>
    <n v="5000"/>
    <n v="3652"/>
    <n v="1.3691128148959475"/>
    <x v="1"/>
  </r>
  <r>
    <d v="2023-09-07T00:00:00"/>
    <s v="Trust Building"/>
    <x v="1"/>
    <x v="0"/>
    <n v="3000"/>
    <n v="3652"/>
    <n v="0.8214676889375685"/>
    <x v="1"/>
  </r>
  <r>
    <d v="2023-09-07T00:00:00"/>
    <s v="Local Transport"/>
    <x v="0"/>
    <x v="0"/>
    <n v="10000"/>
    <n v="3652"/>
    <n v="2.738225629791895"/>
    <x v="0"/>
  </r>
  <r>
    <d v="2023-09-07T00:00:00"/>
    <s v="Local Transport"/>
    <x v="0"/>
    <x v="0"/>
    <n v="12000"/>
    <n v="3652"/>
    <n v="3.285870755750274"/>
    <x v="0"/>
  </r>
  <r>
    <d v="2023-09-07T00:00:00"/>
    <s v="Local Transport"/>
    <x v="0"/>
    <x v="0"/>
    <n v="15000"/>
    <n v="3652"/>
    <n v="4.1073384446878425"/>
    <x v="0"/>
  </r>
  <r>
    <d v="2023-09-07T00:00:00"/>
    <s v="Local Transport"/>
    <x v="0"/>
    <x v="0"/>
    <n v="3000"/>
    <n v="3652"/>
    <n v="0.8214676889375685"/>
    <x v="0"/>
  </r>
  <r>
    <d v="2023-09-07T00:00:00"/>
    <s v="Local Transport"/>
    <x v="0"/>
    <x v="0"/>
    <n v="7000"/>
    <n v="3652"/>
    <n v="1.9167579408543265"/>
    <x v="0"/>
  </r>
  <r>
    <d v="2023-09-07T00:00:00"/>
    <s v="Local Transport"/>
    <x v="0"/>
    <x v="0"/>
    <n v="5000"/>
    <n v="3652"/>
    <n v="1.3691128148959475"/>
    <x v="0"/>
  </r>
  <r>
    <d v="2023-09-07T00:00:00"/>
    <s v="Trust Building"/>
    <x v="1"/>
    <x v="0"/>
    <n v="10000"/>
    <n v="3652"/>
    <n v="2.738225629791895"/>
    <x v="0"/>
  </r>
  <r>
    <d v="2023-09-07T00:00:00"/>
    <s v="Local Transport"/>
    <x v="0"/>
    <x v="2"/>
    <n v="12000"/>
    <n v="3652"/>
    <n v="3.285870755750274"/>
    <x v="3"/>
  </r>
  <r>
    <d v="2023-09-07T00:00:00"/>
    <s v="Local Transport"/>
    <x v="0"/>
    <x v="2"/>
    <n v="8000"/>
    <n v="3652"/>
    <n v="2.190580503833516"/>
    <x v="3"/>
  </r>
  <r>
    <d v="2023-09-07T00:00:00"/>
    <s v="Local Transport"/>
    <x v="0"/>
    <x v="2"/>
    <n v="7000"/>
    <n v="3652"/>
    <n v="1.9167579408543265"/>
    <x v="3"/>
  </r>
  <r>
    <d v="2023-09-07T00:00:00"/>
    <s v="Local Transport"/>
    <x v="0"/>
    <x v="2"/>
    <n v="8000"/>
    <n v="3652"/>
    <n v="2.190580503833516"/>
    <x v="3"/>
  </r>
  <r>
    <d v="2023-09-07T00:00:00"/>
    <s v="Local Transport"/>
    <x v="0"/>
    <x v="2"/>
    <n v="7000"/>
    <n v="3652"/>
    <n v="1.9167579408543265"/>
    <x v="3"/>
  </r>
  <r>
    <d v="2023-09-08T00:00:00"/>
    <s v="Local Transport"/>
    <x v="0"/>
    <x v="0"/>
    <n v="10000"/>
    <n v="3652"/>
    <n v="2.738225629791895"/>
    <x v="0"/>
  </r>
  <r>
    <d v="2023-09-08T00:00:00"/>
    <s v="Local Transport"/>
    <x v="0"/>
    <x v="0"/>
    <n v="8000"/>
    <n v="3652"/>
    <n v="2.190580503833516"/>
    <x v="0"/>
  </r>
  <r>
    <d v="2023-09-08T00:00:00"/>
    <s v="Local Transport"/>
    <x v="0"/>
    <x v="0"/>
    <n v="5000"/>
    <n v="3652"/>
    <n v="1.3691128148959475"/>
    <x v="0"/>
  </r>
  <r>
    <d v="2023-09-08T00:00:00"/>
    <s v="Local Transport"/>
    <x v="0"/>
    <x v="0"/>
    <n v="5000"/>
    <n v="3652"/>
    <n v="1.3691128148959475"/>
    <x v="0"/>
  </r>
  <r>
    <d v="2023-09-08T00:00:00"/>
    <s v="Local Transport"/>
    <x v="0"/>
    <x v="0"/>
    <n v="7000"/>
    <n v="3652"/>
    <n v="1.9167579408543265"/>
    <x v="0"/>
  </r>
  <r>
    <d v="2023-09-08T00:00:00"/>
    <s v="Local Transport"/>
    <x v="0"/>
    <x v="0"/>
    <n v="5000"/>
    <n v="3652"/>
    <n v="1.3691128148959475"/>
    <x v="0"/>
  </r>
  <r>
    <d v="2023-09-08T00:00:00"/>
    <s v="Local Transport"/>
    <x v="0"/>
    <x v="0"/>
    <n v="15000"/>
    <n v="3652"/>
    <n v="4.1073384446878425"/>
    <x v="0"/>
  </r>
  <r>
    <d v="2023-09-08T00:00:00"/>
    <s v="Trust Building"/>
    <x v="1"/>
    <x v="0"/>
    <n v="7000"/>
    <n v="3652"/>
    <n v="1.9167579408543265"/>
    <x v="0"/>
  </r>
  <r>
    <d v="2023-09-08T00:00:00"/>
    <s v="Trust Building"/>
    <x v="1"/>
    <x v="0"/>
    <n v="3000"/>
    <n v="3652"/>
    <n v="0.8214676889375685"/>
    <x v="0"/>
  </r>
  <r>
    <d v="2023-09-08T00:00:00"/>
    <s v="Local Transport"/>
    <x v="0"/>
    <x v="0"/>
    <n v="6000"/>
    <n v="3652"/>
    <n v="1.642935377875137"/>
    <x v="1"/>
  </r>
  <r>
    <d v="2023-09-08T00:00:00"/>
    <s v="Local Transport"/>
    <x v="0"/>
    <x v="0"/>
    <n v="8000"/>
    <n v="3652"/>
    <n v="2.190580503833516"/>
    <x v="1"/>
  </r>
  <r>
    <d v="2023-09-08T00:00:00"/>
    <s v="Local Transport"/>
    <x v="0"/>
    <x v="0"/>
    <n v="8000"/>
    <n v="3652"/>
    <n v="2.190580503833516"/>
    <x v="1"/>
  </r>
  <r>
    <d v="2023-09-08T00:00:00"/>
    <s v="Local Transport"/>
    <x v="0"/>
    <x v="0"/>
    <n v="8000"/>
    <n v="3652"/>
    <n v="2.190580503833516"/>
    <x v="1"/>
  </r>
  <r>
    <d v="2023-09-08T00:00:00"/>
    <s v="Local Transport"/>
    <x v="0"/>
    <x v="0"/>
    <n v="7000"/>
    <n v="3652"/>
    <n v="1.9167579408543265"/>
    <x v="1"/>
  </r>
  <r>
    <d v="2023-09-08T00:00:00"/>
    <s v="Local Transport"/>
    <x v="0"/>
    <x v="0"/>
    <n v="7000"/>
    <n v="3652"/>
    <n v="1.9167579408543265"/>
    <x v="1"/>
  </r>
  <r>
    <d v="2023-09-08T00:00:00"/>
    <s v="Trust Building"/>
    <x v="1"/>
    <x v="0"/>
    <n v="6000"/>
    <n v="3652"/>
    <n v="1.642935377875137"/>
    <x v="1"/>
  </r>
  <r>
    <d v="2023-09-08T00:00:00"/>
    <s v="Trust Building"/>
    <x v="1"/>
    <x v="0"/>
    <n v="4000"/>
    <n v="3652"/>
    <n v="1.095290251916758"/>
    <x v="1"/>
  </r>
  <r>
    <d v="2023-09-08T00:00:00"/>
    <s v="Local Transport"/>
    <x v="0"/>
    <x v="2"/>
    <n v="12000"/>
    <n v="3652"/>
    <n v="3.285870755750274"/>
    <x v="3"/>
  </r>
  <r>
    <d v="2023-09-08T00:00:00"/>
    <s v="Local Transport"/>
    <x v="0"/>
    <x v="2"/>
    <n v="8000"/>
    <n v="3652"/>
    <n v="2.190580503833516"/>
    <x v="3"/>
  </r>
  <r>
    <d v="2023-09-08T00:00:00"/>
    <s v="Local Transport"/>
    <x v="0"/>
    <x v="2"/>
    <n v="7000"/>
    <n v="3652"/>
    <n v="1.9167579408543265"/>
    <x v="3"/>
  </r>
  <r>
    <d v="2023-09-08T00:00:00"/>
    <s v="Local Transport"/>
    <x v="0"/>
    <x v="2"/>
    <n v="8000"/>
    <n v="3652"/>
    <n v="2.190580503833516"/>
    <x v="3"/>
  </r>
  <r>
    <d v="2023-09-08T00:00:00"/>
    <s v="Local Transport"/>
    <x v="0"/>
    <x v="2"/>
    <n v="10000"/>
    <n v="3652"/>
    <n v="2.738225629791895"/>
    <x v="3"/>
  </r>
  <r>
    <d v="2023-09-08T00:00:00"/>
    <s v="August gabbage collection Inv: 45749"/>
    <x v="6"/>
    <x v="3"/>
    <n v="50000"/>
    <n v="3652"/>
    <n v="13.691128148959475"/>
    <x v="2"/>
  </r>
  <r>
    <d v="2023-09-08T00:00:00"/>
    <s v="Compound maintenance- Inv: 008"/>
    <x v="6"/>
    <x v="3"/>
    <n v="70000"/>
    <n v="3652"/>
    <n v="19.167579408543265"/>
    <x v="2"/>
  </r>
  <r>
    <d v="2023-09-10T00:00:00"/>
    <s v="Airtime for Jane"/>
    <x v="2"/>
    <x v="1"/>
    <n v="20000"/>
    <n v="3652"/>
    <n v="5.47645125958379"/>
    <x v="6"/>
  </r>
  <r>
    <d v="2023-09-11T00:00:00"/>
    <s v="Local Transport"/>
    <x v="0"/>
    <x v="0"/>
    <n v="7000"/>
    <n v="3652"/>
    <n v="1.9167579408543265"/>
    <x v="1"/>
  </r>
  <r>
    <d v="2023-09-11T00:00:00"/>
    <s v="Local Transport"/>
    <x v="0"/>
    <x v="0"/>
    <n v="8000"/>
    <n v="3652"/>
    <n v="2.190580503833516"/>
    <x v="1"/>
  </r>
  <r>
    <d v="2023-09-11T00:00:00"/>
    <s v="Local Transport"/>
    <x v="0"/>
    <x v="0"/>
    <n v="8000"/>
    <n v="3652"/>
    <n v="2.190580503833516"/>
    <x v="1"/>
  </r>
  <r>
    <d v="2023-09-11T00:00:00"/>
    <s v="Trust Building"/>
    <x v="1"/>
    <x v="0"/>
    <n v="10000"/>
    <n v="3652"/>
    <n v="2.738225629791895"/>
    <x v="1"/>
  </r>
  <r>
    <d v="2023-09-11T00:00:00"/>
    <s v="Local Transport"/>
    <x v="0"/>
    <x v="2"/>
    <n v="12000"/>
    <n v="3652"/>
    <n v="3.285870755750274"/>
    <x v="3"/>
  </r>
  <r>
    <d v="2023-09-11T00:00:00"/>
    <s v="Local Transport"/>
    <x v="0"/>
    <x v="2"/>
    <n v="11000"/>
    <n v="3652"/>
    <n v="3.0120481927710845"/>
    <x v="3"/>
  </r>
  <r>
    <d v="2023-09-11T00:00:00"/>
    <s v="Local Transport"/>
    <x v="0"/>
    <x v="0"/>
    <n v="10000"/>
    <n v="3652"/>
    <n v="2.738225629791895"/>
    <x v="0"/>
  </r>
  <r>
    <d v="2023-09-11T00:00:00"/>
    <s v="Local Transport"/>
    <x v="0"/>
    <x v="0"/>
    <n v="5000"/>
    <n v="3652"/>
    <n v="1.3691128148959475"/>
    <x v="0"/>
  </r>
  <r>
    <d v="2023-09-11T00:00:00"/>
    <s v="Local Transport"/>
    <x v="0"/>
    <x v="0"/>
    <n v="5000"/>
    <n v="3652"/>
    <n v="1.3691128148959475"/>
    <x v="0"/>
  </r>
  <r>
    <d v="2023-09-12T00:00:00"/>
    <s v="Prepaid electricity"/>
    <x v="7"/>
    <x v="3"/>
    <n v="195000"/>
    <n v="3652"/>
    <n v="53.39539978094195"/>
    <x v="2"/>
  </r>
  <r>
    <d v="2023-09-12T00:00:00"/>
    <s v="Charges for prepaid transfer"/>
    <x v="8"/>
    <x v="3"/>
    <n v="5000"/>
    <n v="3652"/>
    <n v="1.3691128148959475"/>
    <x v="2"/>
  </r>
  <r>
    <d v="2023-09-12T00:00:00"/>
    <s v="September internet"/>
    <x v="9"/>
    <x v="3"/>
    <n v="319000"/>
    <n v="3652"/>
    <n v="87.349397590361448"/>
    <x v="2"/>
  </r>
  <r>
    <d v="2023-09-12T00:00:00"/>
    <s v="Airtime for Lydia"/>
    <x v="2"/>
    <x v="1"/>
    <n v="40000"/>
    <n v="3652"/>
    <n v="10.95290251916758"/>
    <x v="2"/>
  </r>
  <r>
    <d v="2023-09-12T00:00:00"/>
    <s v="Airtime for Jane"/>
    <x v="2"/>
    <x v="1"/>
    <n v="40000"/>
    <n v="3652"/>
    <n v="10.95290251916758"/>
    <x v="6"/>
  </r>
  <r>
    <d v="2023-09-12T00:00:00"/>
    <s v="Airtime for Deborah"/>
    <x v="2"/>
    <x v="2"/>
    <n v="20000"/>
    <n v="3652"/>
    <n v="5.47645125958379"/>
    <x v="7"/>
  </r>
  <r>
    <d v="2023-09-12T00:00:00"/>
    <s v="Airtime for Jolly"/>
    <x v="2"/>
    <x v="2"/>
    <n v="20000"/>
    <n v="3652"/>
    <n v="5.47645125958379"/>
    <x v="3"/>
  </r>
  <r>
    <d v="2023-09-12T00:00:00"/>
    <s v="Airtime for i97"/>
    <x v="2"/>
    <x v="0"/>
    <n v="25000"/>
    <n v="3652"/>
    <n v="6.8455640744797375"/>
    <x v="0"/>
  </r>
  <r>
    <d v="2023-09-12T00:00:00"/>
    <s v="Airtime for i18"/>
    <x v="2"/>
    <x v="0"/>
    <n v="25000"/>
    <n v="3652"/>
    <n v="6.8455640744797375"/>
    <x v="1"/>
  </r>
  <r>
    <d v="2023-09-12T00:00:00"/>
    <s v="Local Transport"/>
    <x v="0"/>
    <x v="0"/>
    <n v="10000"/>
    <n v="3652"/>
    <n v="2.738225629791895"/>
    <x v="0"/>
  </r>
  <r>
    <d v="2023-09-12T00:00:00"/>
    <s v="Local Transport"/>
    <x v="0"/>
    <x v="0"/>
    <n v="7000"/>
    <n v="3652"/>
    <n v="1.9167579408543265"/>
    <x v="0"/>
  </r>
  <r>
    <d v="2023-09-12T00:00:00"/>
    <s v="Local Transport"/>
    <x v="0"/>
    <x v="0"/>
    <n v="5000"/>
    <n v="3652"/>
    <n v="1.3691128148959475"/>
    <x v="0"/>
  </r>
  <r>
    <d v="2023-09-12T00:00:00"/>
    <s v="Local Transport"/>
    <x v="0"/>
    <x v="0"/>
    <n v="10000"/>
    <n v="3652"/>
    <n v="2.738225629791895"/>
    <x v="0"/>
  </r>
  <r>
    <d v="2023-09-12T00:00:00"/>
    <s v="Local Transport"/>
    <x v="0"/>
    <x v="0"/>
    <n v="3000"/>
    <n v="3652"/>
    <n v="0.8214676889375685"/>
    <x v="0"/>
  </r>
  <r>
    <d v="2023-09-12T00:00:00"/>
    <s v="Local Transport"/>
    <x v="0"/>
    <x v="0"/>
    <n v="10000"/>
    <n v="3652"/>
    <n v="2.738225629791895"/>
    <x v="0"/>
  </r>
  <r>
    <d v="2023-09-12T00:00:00"/>
    <s v="Trust Building"/>
    <x v="1"/>
    <x v="0"/>
    <n v="10000"/>
    <n v="3652"/>
    <n v="2.738225629791895"/>
    <x v="0"/>
  </r>
  <r>
    <d v="2023-09-12T00:00:00"/>
    <s v="Local Transport"/>
    <x v="0"/>
    <x v="0"/>
    <n v="6000"/>
    <n v="3652"/>
    <n v="1.642935377875137"/>
    <x v="1"/>
  </r>
  <r>
    <d v="2023-09-12T00:00:00"/>
    <s v="Local Transport"/>
    <x v="0"/>
    <x v="0"/>
    <n v="8000"/>
    <n v="3652"/>
    <n v="2.190580503833516"/>
    <x v="1"/>
  </r>
  <r>
    <d v="2023-09-12T00:00:00"/>
    <s v="Local Transport"/>
    <x v="0"/>
    <x v="0"/>
    <n v="6000"/>
    <n v="3652"/>
    <n v="1.642935377875137"/>
    <x v="1"/>
  </r>
  <r>
    <d v="2023-09-12T00:00:00"/>
    <s v="Local Transport"/>
    <x v="0"/>
    <x v="0"/>
    <n v="9000"/>
    <n v="3652"/>
    <n v="2.4644030668127055"/>
    <x v="1"/>
  </r>
  <r>
    <d v="2023-09-12T00:00:00"/>
    <s v="Local Transport"/>
    <x v="0"/>
    <x v="0"/>
    <n v="6000"/>
    <n v="3652"/>
    <n v="1.642935377875137"/>
    <x v="1"/>
  </r>
  <r>
    <d v="2023-09-12T00:00:00"/>
    <s v="Local Transport"/>
    <x v="0"/>
    <x v="0"/>
    <n v="7000"/>
    <n v="3652"/>
    <n v="1.9167579408543265"/>
    <x v="1"/>
  </r>
  <r>
    <d v="2023-09-12T00:00:00"/>
    <s v="Trust Building"/>
    <x v="1"/>
    <x v="0"/>
    <n v="4000"/>
    <n v="3652"/>
    <n v="1.095290251916758"/>
    <x v="1"/>
  </r>
  <r>
    <d v="2023-09-12T00:00:00"/>
    <s v="Trust Building"/>
    <x v="1"/>
    <x v="0"/>
    <n v="5000"/>
    <n v="3652"/>
    <n v="1.3691128148959475"/>
    <x v="1"/>
  </r>
  <r>
    <d v="2023-09-12T00:00:00"/>
    <s v="Local Transport"/>
    <x v="0"/>
    <x v="2"/>
    <n v="12000"/>
    <n v="3652"/>
    <n v="3.285870755750274"/>
    <x v="3"/>
  </r>
  <r>
    <d v="2023-09-12T00:00:00"/>
    <s v="Local Transport"/>
    <x v="0"/>
    <x v="2"/>
    <n v="11000"/>
    <n v="3652"/>
    <n v="3.0120481927710845"/>
    <x v="3"/>
  </r>
  <r>
    <d v="2023-09-13T00:00:00"/>
    <s v="Local Transport"/>
    <x v="0"/>
    <x v="2"/>
    <n v="6000"/>
    <n v="3652"/>
    <n v="1.642935377875137"/>
    <x v="3"/>
  </r>
  <r>
    <d v="2023-09-13T00:00:00"/>
    <s v="Local Transport"/>
    <x v="0"/>
    <x v="2"/>
    <n v="8000"/>
    <n v="3652"/>
    <n v="2.190580503833516"/>
    <x v="3"/>
  </r>
  <r>
    <d v="2023-09-13T00:00:00"/>
    <s v="Local Transport"/>
    <x v="0"/>
    <x v="2"/>
    <n v="7000"/>
    <n v="3652"/>
    <n v="1.9167579408543265"/>
    <x v="3"/>
  </r>
  <r>
    <d v="2023-09-13T00:00:00"/>
    <s v="Local Transport"/>
    <x v="0"/>
    <x v="2"/>
    <n v="10000"/>
    <n v="3652"/>
    <n v="2.738225629791895"/>
    <x v="3"/>
  </r>
  <r>
    <d v="2023-09-13T00:00:00"/>
    <s v="4realms photocopying paper@27500"/>
    <x v="5"/>
    <x v="3"/>
    <n v="110000"/>
    <n v="3652"/>
    <n v="30.120481927710845"/>
    <x v="2"/>
  </r>
  <r>
    <d v="2023-09-13T00:00:00"/>
    <s v="A4 size white envelopes"/>
    <x v="5"/>
    <x v="3"/>
    <n v="100000"/>
    <n v="3652"/>
    <n v="27.38225629791895"/>
    <x v="2"/>
  </r>
  <r>
    <d v="2023-09-13T00:00:00"/>
    <s v="3 metalic office trash bins@35000"/>
    <x v="5"/>
    <x v="3"/>
    <n v="105000"/>
    <n v="3652"/>
    <n v="28.751369112814896"/>
    <x v="2"/>
  </r>
  <r>
    <d v="2023-09-13T00:00:00"/>
    <s v="24 boxes of staples@2000"/>
    <x v="5"/>
    <x v="3"/>
    <n v="48000"/>
    <n v="3652"/>
    <n v="13.143483023001096"/>
    <x v="2"/>
  </r>
  <r>
    <d v="2023-09-13T00:00:00"/>
    <s v="Local Transport"/>
    <x v="0"/>
    <x v="1"/>
    <n v="4000"/>
    <n v="3652"/>
    <n v="1.095290251916758"/>
    <x v="2"/>
  </r>
  <r>
    <d v="2023-09-13T00:00:00"/>
    <s v="Local Transport"/>
    <x v="0"/>
    <x v="1"/>
    <n v="4000"/>
    <n v="3652"/>
    <n v="1.095290251916758"/>
    <x v="2"/>
  </r>
  <r>
    <d v="2023-09-13T00:00:00"/>
    <s v="Local Transport"/>
    <x v="0"/>
    <x v="1"/>
    <n v="5000"/>
    <n v="3652"/>
    <n v="1.3691128148959475"/>
    <x v="2"/>
  </r>
  <r>
    <d v="2023-09-13T00:00:00"/>
    <s v="Local Transport"/>
    <x v="0"/>
    <x v="1"/>
    <n v="5000"/>
    <n v="3652"/>
    <n v="1.3691128148959475"/>
    <x v="2"/>
  </r>
  <r>
    <d v="2023-09-13T00:00:00"/>
    <s v="Local Transport"/>
    <x v="0"/>
    <x v="1"/>
    <n v="10000"/>
    <n v="3652"/>
    <n v="2.738225629791895"/>
    <x v="2"/>
  </r>
  <r>
    <d v="2023-09-13T00:00:00"/>
    <s v="Local Transport"/>
    <x v="0"/>
    <x v="0"/>
    <n v="6000"/>
    <n v="3652"/>
    <n v="1.642935377875137"/>
    <x v="1"/>
  </r>
  <r>
    <d v="2023-09-13T00:00:00"/>
    <s v="Local Transport"/>
    <x v="0"/>
    <x v="0"/>
    <n v="7000"/>
    <n v="3652"/>
    <n v="1.9167579408543265"/>
    <x v="1"/>
  </r>
  <r>
    <d v="2023-09-13T00:00:00"/>
    <s v="Local Transport"/>
    <x v="0"/>
    <x v="0"/>
    <n v="7000"/>
    <n v="3652"/>
    <n v="1.9167579408543265"/>
    <x v="1"/>
  </r>
  <r>
    <d v="2023-09-13T00:00:00"/>
    <s v="Local Transport"/>
    <x v="0"/>
    <x v="0"/>
    <n v="9000"/>
    <n v="3652"/>
    <n v="2.4644030668127055"/>
    <x v="1"/>
  </r>
  <r>
    <d v="2023-09-13T00:00:00"/>
    <s v="Local Transport"/>
    <x v="0"/>
    <x v="0"/>
    <n v="8000"/>
    <n v="3652"/>
    <n v="2.190580503833516"/>
    <x v="1"/>
  </r>
  <r>
    <d v="2023-09-13T00:00:00"/>
    <s v="Local Transport"/>
    <x v="0"/>
    <x v="0"/>
    <n v="11000"/>
    <n v="3652"/>
    <n v="3.0120481927710845"/>
    <x v="1"/>
  </r>
  <r>
    <d v="2023-09-13T00:00:00"/>
    <s v="Trust Building"/>
    <x v="1"/>
    <x v="0"/>
    <n v="3000"/>
    <n v="3652"/>
    <n v="0.8214676889375685"/>
    <x v="1"/>
  </r>
  <r>
    <d v="2023-09-13T00:00:00"/>
    <s v="Trust Building"/>
    <x v="1"/>
    <x v="0"/>
    <n v="8000"/>
    <n v="3652"/>
    <n v="2.190580503833516"/>
    <x v="1"/>
  </r>
  <r>
    <d v="2023-09-13T00:00:00"/>
    <s v="Local Transport"/>
    <x v="0"/>
    <x v="0"/>
    <n v="10000"/>
    <n v="3652"/>
    <n v="2.738225629791895"/>
    <x v="0"/>
  </r>
  <r>
    <d v="2023-09-13T00:00:00"/>
    <s v="Local Transport"/>
    <x v="0"/>
    <x v="0"/>
    <n v="12000"/>
    <n v="3652"/>
    <n v="3.285870755750274"/>
    <x v="0"/>
  </r>
  <r>
    <d v="2023-09-13T00:00:00"/>
    <s v="Local Transport"/>
    <x v="0"/>
    <x v="0"/>
    <n v="5000"/>
    <n v="3652"/>
    <n v="1.3691128148959475"/>
    <x v="0"/>
  </r>
  <r>
    <d v="2023-09-13T00:00:00"/>
    <s v="Local Transport"/>
    <x v="0"/>
    <x v="0"/>
    <n v="7000"/>
    <n v="3652"/>
    <n v="1.9167579408543265"/>
    <x v="0"/>
  </r>
  <r>
    <d v="2023-09-13T00:00:00"/>
    <s v="Local Transport"/>
    <x v="0"/>
    <x v="0"/>
    <n v="10000"/>
    <n v="3652"/>
    <n v="2.738225629791895"/>
    <x v="0"/>
  </r>
  <r>
    <d v="2023-09-13T00:00:00"/>
    <s v="Local Transport"/>
    <x v="0"/>
    <x v="0"/>
    <n v="15000"/>
    <n v="3652"/>
    <n v="4.1073384446878425"/>
    <x v="0"/>
  </r>
  <r>
    <d v="2023-09-13T00:00:00"/>
    <s v="Trust Building"/>
    <x v="1"/>
    <x v="0"/>
    <n v="10000"/>
    <n v="3652"/>
    <n v="2.738225629791895"/>
    <x v="0"/>
  </r>
  <r>
    <d v="2023-09-14T00:00:00"/>
    <s v="Local Transport"/>
    <x v="0"/>
    <x v="0"/>
    <n v="10000"/>
    <n v="3652"/>
    <n v="2.738225629791895"/>
    <x v="0"/>
  </r>
  <r>
    <d v="2023-09-14T00:00:00"/>
    <s v="Local Transport"/>
    <x v="0"/>
    <x v="0"/>
    <n v="8000"/>
    <n v="3652"/>
    <n v="2.190580503833516"/>
    <x v="0"/>
  </r>
  <r>
    <d v="2023-09-14T00:00:00"/>
    <s v="Local Transport"/>
    <x v="0"/>
    <x v="0"/>
    <n v="6000"/>
    <n v="3652"/>
    <n v="1.642935377875137"/>
    <x v="0"/>
  </r>
  <r>
    <d v="2023-09-14T00:00:00"/>
    <s v="Local Transport"/>
    <x v="0"/>
    <x v="0"/>
    <n v="10000"/>
    <n v="3652"/>
    <n v="2.738225629791895"/>
    <x v="0"/>
  </r>
  <r>
    <d v="2023-09-14T00:00:00"/>
    <s v="Local Transport"/>
    <x v="0"/>
    <x v="0"/>
    <n v="10000"/>
    <n v="3652"/>
    <n v="2.738225629791895"/>
    <x v="0"/>
  </r>
  <r>
    <d v="2023-09-14T00:00:00"/>
    <s v="Local Transport"/>
    <x v="0"/>
    <x v="0"/>
    <n v="15000"/>
    <n v="3652"/>
    <n v="4.1073384446878425"/>
    <x v="0"/>
  </r>
  <r>
    <d v="2023-09-14T00:00:00"/>
    <s v="Trust Building"/>
    <x v="1"/>
    <x v="0"/>
    <n v="10000"/>
    <n v="3652"/>
    <n v="2.738225629791895"/>
    <x v="0"/>
  </r>
  <r>
    <d v="2023-09-14T00:00:00"/>
    <s v="Local Transport"/>
    <x v="0"/>
    <x v="0"/>
    <n v="8000"/>
    <n v="3652"/>
    <n v="2.190580503833516"/>
    <x v="1"/>
  </r>
  <r>
    <d v="2023-09-14T00:00:00"/>
    <s v="Local Transport"/>
    <x v="0"/>
    <x v="0"/>
    <n v="7000"/>
    <n v="3652"/>
    <n v="1.9167579408543265"/>
    <x v="1"/>
  </r>
  <r>
    <d v="2023-09-14T00:00:00"/>
    <s v="Local Transport"/>
    <x v="0"/>
    <x v="0"/>
    <n v="8000"/>
    <n v="3652"/>
    <n v="2.190580503833516"/>
    <x v="1"/>
  </r>
  <r>
    <d v="2023-09-14T00:00:00"/>
    <s v="Local Transport"/>
    <x v="0"/>
    <x v="0"/>
    <n v="10000"/>
    <n v="3652"/>
    <n v="2.738225629791895"/>
    <x v="1"/>
  </r>
  <r>
    <d v="2023-09-14T00:00:00"/>
    <s v="Local Transport"/>
    <x v="0"/>
    <x v="0"/>
    <n v="12000"/>
    <n v="3652"/>
    <n v="3.285870755750274"/>
    <x v="1"/>
  </r>
  <r>
    <d v="2023-09-14T00:00:00"/>
    <s v="Trust Building"/>
    <x v="1"/>
    <x v="0"/>
    <n v="4000"/>
    <n v="3652"/>
    <n v="1.095290251916758"/>
    <x v="1"/>
  </r>
  <r>
    <d v="2023-09-14T00:00:00"/>
    <s v="Trust Building"/>
    <x v="1"/>
    <x v="0"/>
    <n v="6000"/>
    <n v="3652"/>
    <n v="1.642935377875137"/>
    <x v="1"/>
  </r>
  <r>
    <d v="2023-09-14T00:00:00"/>
    <s v="Local Transport"/>
    <x v="0"/>
    <x v="2"/>
    <n v="12000"/>
    <n v="3652"/>
    <n v="3.285870755750274"/>
    <x v="3"/>
  </r>
  <r>
    <d v="2023-09-14T00:00:00"/>
    <s v="Local Transport"/>
    <x v="0"/>
    <x v="2"/>
    <n v="9000"/>
    <n v="3652"/>
    <n v="2.4644030668127055"/>
    <x v="3"/>
  </r>
  <r>
    <d v="2023-09-14T00:00:00"/>
    <s v="Local Transport"/>
    <x v="0"/>
    <x v="2"/>
    <n v="6000"/>
    <n v="3652"/>
    <n v="1.642935377875137"/>
    <x v="3"/>
  </r>
  <r>
    <d v="2023-09-14T00:00:00"/>
    <s v="Local Transport"/>
    <x v="0"/>
    <x v="2"/>
    <n v="7000"/>
    <n v="3652"/>
    <n v="1.9167579408543265"/>
    <x v="3"/>
  </r>
  <r>
    <d v="2023-09-14T00:00:00"/>
    <s v="Local Transport"/>
    <x v="0"/>
    <x v="2"/>
    <n v="10000"/>
    <n v="3652"/>
    <n v="2.738225629791895"/>
    <x v="3"/>
  </r>
  <r>
    <d v="2023-09-15T00:00:00"/>
    <s v="Local Transport"/>
    <x v="0"/>
    <x v="2"/>
    <n v="12000"/>
    <n v="3652"/>
    <n v="3.285870755750274"/>
    <x v="3"/>
  </r>
  <r>
    <d v="2023-09-15T00:00:00"/>
    <s v="Local Transport"/>
    <x v="0"/>
    <x v="2"/>
    <n v="11000"/>
    <n v="3652"/>
    <n v="3.0120481927710845"/>
    <x v="3"/>
  </r>
  <r>
    <d v="2023-09-15T00:00:00"/>
    <s v="Local Transport"/>
    <x v="0"/>
    <x v="1"/>
    <n v="2000"/>
    <n v="3652"/>
    <n v="0.547645125958379"/>
    <x v="2"/>
  </r>
  <r>
    <d v="2023-09-15T00:00:00"/>
    <s v="Local Transport"/>
    <x v="0"/>
    <x v="1"/>
    <n v="2000"/>
    <n v="3652"/>
    <n v="0.547645125958379"/>
    <x v="2"/>
  </r>
  <r>
    <d v="2023-09-15T00:00:00"/>
    <s v="Local Transport"/>
    <x v="0"/>
    <x v="0"/>
    <n v="10000"/>
    <n v="3652"/>
    <n v="2.738225629791895"/>
    <x v="0"/>
  </r>
  <r>
    <d v="2023-09-15T00:00:00"/>
    <s v="Local Transport"/>
    <x v="0"/>
    <x v="0"/>
    <n v="16000"/>
    <n v="3652"/>
    <n v="4.381161007667032"/>
    <x v="0"/>
  </r>
  <r>
    <d v="2023-09-15T00:00:00"/>
    <s v="Local Transport"/>
    <x v="0"/>
    <x v="0"/>
    <n v="5000"/>
    <n v="3652"/>
    <n v="1.3691128148959475"/>
    <x v="0"/>
  </r>
  <r>
    <d v="2023-09-15T00:00:00"/>
    <s v="Local Transport"/>
    <x v="0"/>
    <x v="0"/>
    <n v="5000"/>
    <n v="3652"/>
    <n v="1.3691128148959475"/>
    <x v="0"/>
  </r>
  <r>
    <d v="2023-09-15T00:00:00"/>
    <s v="Local Transport"/>
    <x v="0"/>
    <x v="0"/>
    <n v="5000"/>
    <n v="3652"/>
    <n v="1.3691128148959475"/>
    <x v="0"/>
  </r>
  <r>
    <d v="2023-09-15T00:00:00"/>
    <s v="Local Transport"/>
    <x v="0"/>
    <x v="0"/>
    <n v="15000"/>
    <n v="3652"/>
    <n v="4.1073384446878425"/>
    <x v="0"/>
  </r>
  <r>
    <d v="2023-09-15T00:00:00"/>
    <s v="Trust Building"/>
    <x v="1"/>
    <x v="0"/>
    <n v="10000"/>
    <n v="3652"/>
    <n v="2.738225629791895"/>
    <x v="0"/>
  </r>
  <r>
    <d v="2023-09-15T00:00:00"/>
    <s v="Lydia's August PAYE: chq:284"/>
    <x v="10"/>
    <x v="1"/>
    <n v="1211440"/>
    <n v="3652"/>
    <n v="331.7196056955093"/>
    <x v="5"/>
  </r>
  <r>
    <d v="2023-09-15T00:00:00"/>
    <s v="Bank charges"/>
    <x v="3"/>
    <x v="3"/>
    <n v="2500"/>
    <n v="3652"/>
    <n v="0.68455640744797375"/>
    <x v="5"/>
  </r>
  <r>
    <d v="2023-09-15T00:00:00"/>
    <s v="Lydia's August NSSF: chq 285"/>
    <x v="10"/>
    <x v="1"/>
    <n v="654720"/>
    <n v="3652"/>
    <n v="179.27710843373495"/>
    <x v="5"/>
  </r>
  <r>
    <d v="2023-09-15T00:00:00"/>
    <s v="Bank charges"/>
    <x v="3"/>
    <x v="3"/>
    <n v="2000"/>
    <n v="3652"/>
    <n v="0.547645125958379"/>
    <x v="5"/>
  </r>
  <r>
    <d v="2023-09-16T00:00:00"/>
    <s v="Local Transport"/>
    <x v="0"/>
    <x v="2"/>
    <n v="12000"/>
    <n v="3652"/>
    <n v="3.285870755750274"/>
    <x v="3"/>
  </r>
  <r>
    <d v="2023-09-16T00:00:00"/>
    <s v="Local Transport"/>
    <x v="0"/>
    <x v="2"/>
    <n v="11000"/>
    <n v="3652"/>
    <n v="3.0120481927710845"/>
    <x v="3"/>
  </r>
  <r>
    <d v="2023-09-16T00:00:00"/>
    <s v="Local Transport"/>
    <x v="0"/>
    <x v="0"/>
    <n v="10000"/>
    <n v="3652"/>
    <n v="2.738225629791895"/>
    <x v="0"/>
  </r>
  <r>
    <d v="2023-09-16T00:00:00"/>
    <s v="Local Transport"/>
    <x v="0"/>
    <x v="0"/>
    <n v="10000"/>
    <n v="3652"/>
    <n v="2.738225629791895"/>
    <x v="0"/>
  </r>
  <r>
    <d v="2023-09-18T00:00:00"/>
    <s v="Local Transport"/>
    <x v="0"/>
    <x v="0"/>
    <n v="10000"/>
    <n v="3652"/>
    <n v="2.738225629791895"/>
    <x v="0"/>
  </r>
  <r>
    <d v="2023-09-18T00:00:00"/>
    <s v="Local Transport"/>
    <x v="0"/>
    <x v="0"/>
    <n v="6000"/>
    <n v="3652"/>
    <n v="1.642935377875137"/>
    <x v="0"/>
  </r>
  <r>
    <d v="2023-09-18T00:00:00"/>
    <s v="Local Transport"/>
    <x v="0"/>
    <x v="0"/>
    <n v="5000"/>
    <n v="3652"/>
    <n v="1.3691128148959475"/>
    <x v="0"/>
  </r>
  <r>
    <d v="2023-09-18T00:00:00"/>
    <s v="Local Transport"/>
    <x v="0"/>
    <x v="0"/>
    <n v="5000"/>
    <n v="3652"/>
    <n v="1.3691128148959475"/>
    <x v="0"/>
  </r>
  <r>
    <d v="2023-09-18T00:00:00"/>
    <s v="Local Transport"/>
    <x v="0"/>
    <x v="0"/>
    <n v="10000"/>
    <n v="3652"/>
    <n v="2.738225629791895"/>
    <x v="0"/>
  </r>
  <r>
    <d v="2023-09-18T00:00:00"/>
    <s v="Local Transport"/>
    <x v="0"/>
    <x v="0"/>
    <n v="20000"/>
    <n v="3652"/>
    <n v="5.47645125958379"/>
    <x v="0"/>
  </r>
  <r>
    <d v="2023-09-18T00:00:00"/>
    <s v="Trust Building"/>
    <x v="1"/>
    <x v="0"/>
    <n v="10000"/>
    <n v="3652"/>
    <n v="2.738225629791895"/>
    <x v="0"/>
  </r>
  <r>
    <d v="2023-09-18T00:00:00"/>
    <s v="Local Transport"/>
    <x v="0"/>
    <x v="0"/>
    <n v="6000"/>
    <n v="3652"/>
    <n v="1.642935377875137"/>
    <x v="1"/>
  </r>
  <r>
    <d v="2023-09-18T00:00:00"/>
    <s v="Local Transport"/>
    <x v="0"/>
    <x v="0"/>
    <n v="8000"/>
    <n v="3652"/>
    <n v="2.190580503833516"/>
    <x v="1"/>
  </r>
  <r>
    <d v="2023-09-18T00:00:00"/>
    <s v="Local Transport"/>
    <x v="0"/>
    <x v="0"/>
    <n v="8000"/>
    <n v="3652"/>
    <n v="2.190580503833516"/>
    <x v="1"/>
  </r>
  <r>
    <d v="2023-09-18T00:00:00"/>
    <s v="Local Transport"/>
    <x v="0"/>
    <x v="0"/>
    <n v="7000"/>
    <n v="3652"/>
    <n v="1.9167579408543265"/>
    <x v="1"/>
  </r>
  <r>
    <d v="2023-09-18T00:00:00"/>
    <s v="Local Transport"/>
    <x v="0"/>
    <x v="0"/>
    <n v="6000"/>
    <n v="3652"/>
    <n v="1.642935377875137"/>
    <x v="1"/>
  </r>
  <r>
    <d v="2023-09-18T00:00:00"/>
    <s v="Local Transport"/>
    <x v="0"/>
    <x v="0"/>
    <n v="10000"/>
    <n v="3652"/>
    <n v="2.738225629791895"/>
    <x v="1"/>
  </r>
  <r>
    <d v="2023-09-18T00:00:00"/>
    <s v="Trust Building"/>
    <x v="1"/>
    <x v="0"/>
    <n v="6000"/>
    <n v="3652"/>
    <n v="1.642935377875137"/>
    <x v="1"/>
  </r>
  <r>
    <d v="2023-09-18T00:00:00"/>
    <s v="Trust Building"/>
    <x v="1"/>
    <x v="0"/>
    <n v="4000"/>
    <n v="3652"/>
    <n v="1.095290251916758"/>
    <x v="1"/>
  </r>
  <r>
    <d v="2023-09-18T00:00:00"/>
    <s v="Local Transport"/>
    <x v="0"/>
    <x v="2"/>
    <n v="12000"/>
    <n v="3652"/>
    <n v="3.285870755750274"/>
    <x v="3"/>
  </r>
  <r>
    <d v="2023-09-18T00:00:00"/>
    <s v="Local Transport"/>
    <x v="0"/>
    <x v="2"/>
    <n v="9000"/>
    <n v="3652"/>
    <n v="2.4644030668127055"/>
    <x v="3"/>
  </r>
  <r>
    <d v="2023-09-18T00:00:00"/>
    <s v="Local Transport"/>
    <x v="0"/>
    <x v="2"/>
    <n v="6000"/>
    <n v="3652"/>
    <n v="1.642935377875137"/>
    <x v="3"/>
  </r>
  <r>
    <d v="2023-09-18T00:00:00"/>
    <s v="Local Transport"/>
    <x v="0"/>
    <x v="2"/>
    <n v="8000"/>
    <n v="3652"/>
    <n v="2.190580503833516"/>
    <x v="3"/>
  </r>
  <r>
    <d v="2023-09-18T00:00:00"/>
    <s v="Local Transport"/>
    <x v="0"/>
    <x v="2"/>
    <n v="10000"/>
    <n v="3652"/>
    <n v="2.738225629791895"/>
    <x v="3"/>
  </r>
  <r>
    <d v="2023-09-19T00:00:00"/>
    <s v="Airtime for Lydia"/>
    <x v="2"/>
    <x v="1"/>
    <n v="40000"/>
    <n v="3652"/>
    <n v="10.95290251916758"/>
    <x v="2"/>
  </r>
  <r>
    <d v="2023-09-19T00:00:00"/>
    <s v="Airtime for Jane"/>
    <x v="2"/>
    <x v="1"/>
    <n v="40000"/>
    <n v="3652"/>
    <n v="10.95290251916758"/>
    <x v="6"/>
  </r>
  <r>
    <d v="2023-09-19T00:00:00"/>
    <s v="Airtime for Deborah"/>
    <x v="2"/>
    <x v="2"/>
    <n v="20000"/>
    <n v="3652"/>
    <n v="5.47645125958379"/>
    <x v="7"/>
  </r>
  <r>
    <d v="2023-09-19T00:00:00"/>
    <s v="Airtime for Jolly"/>
    <x v="2"/>
    <x v="2"/>
    <n v="20000"/>
    <n v="3652"/>
    <n v="5.47645125958379"/>
    <x v="3"/>
  </r>
  <r>
    <d v="2023-09-19T00:00:00"/>
    <s v="Airtime for i97"/>
    <x v="2"/>
    <x v="0"/>
    <n v="25000"/>
    <n v="3652"/>
    <n v="6.8455640744797375"/>
    <x v="0"/>
  </r>
  <r>
    <d v="2023-09-19T00:00:00"/>
    <s v="Airtime for i18"/>
    <x v="2"/>
    <x v="0"/>
    <n v="25000"/>
    <n v="3652"/>
    <n v="6.8455640744797375"/>
    <x v="1"/>
  </r>
  <r>
    <d v="2023-09-19T00:00:00"/>
    <s v="Local Transport"/>
    <x v="0"/>
    <x v="0"/>
    <n v="10000"/>
    <n v="3652"/>
    <n v="2.738225629791895"/>
    <x v="0"/>
  </r>
  <r>
    <d v="2023-09-19T00:00:00"/>
    <s v="Local Transport"/>
    <x v="0"/>
    <x v="0"/>
    <n v="8000"/>
    <n v="3652"/>
    <n v="2.190580503833516"/>
    <x v="0"/>
  </r>
  <r>
    <d v="2023-09-19T00:00:00"/>
    <s v="Local Transport"/>
    <x v="0"/>
    <x v="0"/>
    <n v="5000"/>
    <n v="3652"/>
    <n v="1.3691128148959475"/>
    <x v="0"/>
  </r>
  <r>
    <d v="2023-09-19T00:00:00"/>
    <s v="Local Transport"/>
    <x v="0"/>
    <x v="0"/>
    <n v="10000"/>
    <n v="3652"/>
    <n v="2.738225629791895"/>
    <x v="0"/>
  </r>
  <r>
    <d v="2023-09-19T00:00:00"/>
    <s v="Local Transport"/>
    <x v="0"/>
    <x v="0"/>
    <n v="5000"/>
    <n v="3652"/>
    <n v="1.3691128148959475"/>
    <x v="0"/>
  </r>
  <r>
    <d v="2023-09-19T00:00:00"/>
    <s v="Local Transport"/>
    <x v="0"/>
    <x v="0"/>
    <n v="5000"/>
    <n v="3652"/>
    <n v="1.3691128148959475"/>
    <x v="0"/>
  </r>
  <r>
    <d v="2023-09-19T00:00:00"/>
    <s v="Local Transport"/>
    <x v="0"/>
    <x v="0"/>
    <n v="18000"/>
    <n v="3652"/>
    <n v="4.928806133625411"/>
    <x v="0"/>
  </r>
  <r>
    <d v="2023-09-19T00:00:00"/>
    <s v="Trust Building"/>
    <x v="1"/>
    <x v="0"/>
    <n v="10000"/>
    <n v="3652"/>
    <n v="2.738225629791895"/>
    <x v="0"/>
  </r>
  <r>
    <d v="2023-09-19T00:00:00"/>
    <s v="Local Transport"/>
    <x v="0"/>
    <x v="0"/>
    <n v="6000"/>
    <n v="3652"/>
    <n v="1.642935377875137"/>
    <x v="1"/>
  </r>
  <r>
    <d v="2023-09-19T00:00:00"/>
    <s v="Local Transport"/>
    <x v="0"/>
    <x v="0"/>
    <n v="10000"/>
    <n v="3652"/>
    <n v="2.738225629791895"/>
    <x v="1"/>
  </r>
  <r>
    <d v="2023-09-19T00:00:00"/>
    <s v="Local Transport"/>
    <x v="0"/>
    <x v="0"/>
    <n v="7000"/>
    <n v="3652"/>
    <n v="1.9167579408543265"/>
    <x v="1"/>
  </r>
  <r>
    <d v="2023-09-19T00:00:00"/>
    <s v="Local Transport"/>
    <x v="0"/>
    <x v="0"/>
    <n v="10000"/>
    <n v="3652"/>
    <n v="2.738225629791895"/>
    <x v="1"/>
  </r>
  <r>
    <d v="2023-09-19T00:00:00"/>
    <s v="Local Transport"/>
    <x v="0"/>
    <x v="0"/>
    <n v="12000"/>
    <n v="3652"/>
    <n v="3.285870755750274"/>
    <x v="1"/>
  </r>
  <r>
    <d v="2023-09-19T00:00:00"/>
    <s v="Local Transport"/>
    <x v="0"/>
    <x v="0"/>
    <n v="6000"/>
    <n v="3652"/>
    <n v="1.642935377875137"/>
    <x v="1"/>
  </r>
  <r>
    <d v="2023-09-19T00:00:00"/>
    <s v="Trust Building"/>
    <x v="1"/>
    <x v="0"/>
    <n v="3000"/>
    <n v="3652"/>
    <n v="0.8214676889375685"/>
    <x v="1"/>
  </r>
  <r>
    <d v="2023-09-19T00:00:00"/>
    <s v="Trust Building"/>
    <x v="1"/>
    <x v="0"/>
    <n v="6000"/>
    <n v="3652"/>
    <n v="1.642935377875137"/>
    <x v="1"/>
  </r>
  <r>
    <d v="2023-09-19T00:00:00"/>
    <s v="Trust Building"/>
    <x v="1"/>
    <x v="0"/>
    <n v="1000"/>
    <n v="3652"/>
    <n v="0.2738225629791895"/>
    <x v="1"/>
  </r>
  <r>
    <d v="2023-09-19T00:00:00"/>
    <s v="Local Transport"/>
    <x v="0"/>
    <x v="2"/>
    <n v="12000"/>
    <n v="3652"/>
    <n v="3.285870755750274"/>
    <x v="3"/>
  </r>
  <r>
    <d v="2023-09-19T00:00:00"/>
    <s v="Local Transport"/>
    <x v="0"/>
    <x v="2"/>
    <n v="9000"/>
    <n v="3652"/>
    <n v="2.4644030668127055"/>
    <x v="3"/>
  </r>
  <r>
    <d v="2023-09-19T00:00:00"/>
    <s v="Local Transport"/>
    <x v="0"/>
    <x v="2"/>
    <n v="4000"/>
    <n v="3652"/>
    <n v="1.095290251916758"/>
    <x v="3"/>
  </r>
  <r>
    <d v="2023-09-19T00:00:00"/>
    <s v="Local Transport"/>
    <x v="0"/>
    <x v="2"/>
    <n v="5000"/>
    <n v="3652"/>
    <n v="1.3691128148959475"/>
    <x v="3"/>
  </r>
  <r>
    <d v="2023-09-19T00:00:00"/>
    <s v="Local Transport"/>
    <x v="0"/>
    <x v="2"/>
    <n v="6000"/>
    <n v="3652"/>
    <n v="1.642935377875137"/>
    <x v="3"/>
  </r>
  <r>
    <d v="2023-09-19T00:00:00"/>
    <s v="Local Transport"/>
    <x v="0"/>
    <x v="1"/>
    <n v="1000"/>
    <n v="3652"/>
    <n v="0.2738225629791895"/>
    <x v="2"/>
  </r>
  <r>
    <d v="2023-09-19T00:00:00"/>
    <s v="Local Transport"/>
    <x v="0"/>
    <x v="1"/>
    <n v="1000"/>
    <n v="3652"/>
    <n v="0.2738225629791895"/>
    <x v="2"/>
  </r>
  <r>
    <d v="2023-09-20T00:00:00"/>
    <s v="Local Transport"/>
    <x v="0"/>
    <x v="1"/>
    <n v="8000"/>
    <n v="3652"/>
    <n v="2.190580503833516"/>
    <x v="2"/>
  </r>
  <r>
    <d v="2023-09-20T00:00:00"/>
    <s v="Local Transport"/>
    <x v="0"/>
    <x v="1"/>
    <n v="3000"/>
    <n v="3652"/>
    <n v="0.8214676889375685"/>
    <x v="2"/>
  </r>
  <r>
    <d v="2023-09-20T00:00:00"/>
    <s v="Local Transport"/>
    <x v="0"/>
    <x v="1"/>
    <n v="4000"/>
    <n v="3652"/>
    <n v="1.095290251916758"/>
    <x v="2"/>
  </r>
  <r>
    <d v="2023-09-20T00:00:00"/>
    <s v="Local Transport"/>
    <x v="0"/>
    <x v="0"/>
    <n v="10000"/>
    <n v="3652"/>
    <n v="2.738225629791895"/>
    <x v="0"/>
  </r>
  <r>
    <d v="2023-09-20T00:00:00"/>
    <s v="Local Transport"/>
    <x v="0"/>
    <x v="0"/>
    <n v="10000"/>
    <n v="3652"/>
    <n v="2.738225629791895"/>
    <x v="0"/>
  </r>
  <r>
    <d v="2023-09-20T00:00:00"/>
    <s v="Local Transport"/>
    <x v="0"/>
    <x v="0"/>
    <n v="10000"/>
    <n v="3652"/>
    <n v="2.738225629791895"/>
    <x v="0"/>
  </r>
  <r>
    <d v="2023-09-20T00:00:00"/>
    <s v="Local Transport"/>
    <x v="0"/>
    <x v="0"/>
    <n v="10000"/>
    <n v="3652"/>
    <n v="2.738225629791895"/>
    <x v="0"/>
  </r>
  <r>
    <d v="2023-09-20T00:00:00"/>
    <s v="Local Transport"/>
    <x v="0"/>
    <x v="0"/>
    <n v="15000"/>
    <n v="3652"/>
    <n v="4.1073384446878425"/>
    <x v="0"/>
  </r>
  <r>
    <d v="2023-09-20T00:00:00"/>
    <s v="Trust Building"/>
    <x v="1"/>
    <x v="0"/>
    <n v="10000"/>
    <n v="3652"/>
    <n v="2.738225629791895"/>
    <x v="0"/>
  </r>
  <r>
    <d v="2023-09-20T00:00:00"/>
    <s v="Local Transport"/>
    <x v="0"/>
    <x v="0"/>
    <n v="6000"/>
    <n v="3652"/>
    <n v="1.642935377875137"/>
    <x v="1"/>
  </r>
  <r>
    <d v="2023-09-20T00:00:00"/>
    <s v="Local Transport"/>
    <x v="0"/>
    <x v="0"/>
    <n v="14000"/>
    <n v="3652"/>
    <n v="3.833515881708653"/>
    <x v="1"/>
  </r>
  <r>
    <d v="2023-09-20T00:00:00"/>
    <s v="Local Transport"/>
    <x v="0"/>
    <x v="0"/>
    <n v="7000"/>
    <n v="3652"/>
    <n v="1.9167579408543265"/>
    <x v="1"/>
  </r>
  <r>
    <d v="2023-09-20T00:00:00"/>
    <s v="Local Transport"/>
    <x v="0"/>
    <x v="0"/>
    <n v="8000"/>
    <n v="3652"/>
    <n v="2.190580503833516"/>
    <x v="1"/>
  </r>
  <r>
    <d v="2023-09-20T00:00:00"/>
    <s v="Local Transport"/>
    <x v="0"/>
    <x v="0"/>
    <n v="6000"/>
    <n v="3652"/>
    <n v="1.642935377875137"/>
    <x v="1"/>
  </r>
  <r>
    <d v="2023-09-20T00:00:00"/>
    <s v="Local Transport"/>
    <x v="0"/>
    <x v="0"/>
    <n v="8000"/>
    <n v="3652"/>
    <n v="2.190580503833516"/>
    <x v="1"/>
  </r>
  <r>
    <d v="2023-09-20T00:00:00"/>
    <s v="Trust Building"/>
    <x v="1"/>
    <x v="0"/>
    <n v="4000"/>
    <n v="3652"/>
    <n v="1.095290251916758"/>
    <x v="1"/>
  </r>
  <r>
    <d v="2023-09-20T00:00:00"/>
    <s v="Trust Building"/>
    <x v="1"/>
    <x v="0"/>
    <n v="4000"/>
    <n v="3652"/>
    <n v="1.095290251916758"/>
    <x v="1"/>
  </r>
  <r>
    <d v="2023-09-20T00:00:00"/>
    <s v="Trust Building"/>
    <x v="1"/>
    <x v="0"/>
    <n v="2000"/>
    <n v="3652"/>
    <n v="0.547645125958379"/>
    <x v="1"/>
  </r>
  <r>
    <d v="2023-09-20T00:00:00"/>
    <s v="Local Transport"/>
    <x v="0"/>
    <x v="2"/>
    <n v="6000"/>
    <n v="3652"/>
    <n v="1.642935377875137"/>
    <x v="7"/>
  </r>
  <r>
    <d v="2023-09-20T00:00:00"/>
    <s v="Local Transport"/>
    <x v="0"/>
    <x v="2"/>
    <n v="5000"/>
    <n v="3652"/>
    <n v="1.3691128148959475"/>
    <x v="7"/>
  </r>
  <r>
    <d v="2023-09-20T00:00:00"/>
    <s v="Local Transport"/>
    <x v="0"/>
    <x v="2"/>
    <n v="12000"/>
    <n v="3652"/>
    <n v="3.285870755750274"/>
    <x v="3"/>
  </r>
  <r>
    <d v="2023-09-20T00:00:00"/>
    <s v="Local Transport"/>
    <x v="0"/>
    <x v="2"/>
    <n v="9000"/>
    <n v="3652"/>
    <n v="2.4644030668127055"/>
    <x v="3"/>
  </r>
  <r>
    <d v="2023-09-20T00:00:00"/>
    <s v="Local Transport"/>
    <x v="0"/>
    <x v="2"/>
    <n v="6000"/>
    <n v="3652"/>
    <n v="1.642935377875137"/>
    <x v="3"/>
  </r>
  <r>
    <d v="2023-09-20T00:00:00"/>
    <s v="Local Transport"/>
    <x v="0"/>
    <x v="2"/>
    <n v="12000"/>
    <n v="3652"/>
    <n v="3.285870755750274"/>
    <x v="3"/>
  </r>
  <r>
    <d v="2023-09-21T00:00:00"/>
    <s v="Local Transport"/>
    <x v="0"/>
    <x v="2"/>
    <n v="12000"/>
    <n v="3652"/>
    <n v="3.285870755750274"/>
    <x v="7"/>
  </r>
  <r>
    <d v="2023-09-21T00:00:00"/>
    <s v="Local Transport"/>
    <x v="0"/>
    <x v="2"/>
    <n v="7000"/>
    <n v="3652"/>
    <n v="1.9167579408543265"/>
    <x v="7"/>
  </r>
  <r>
    <d v="2023-09-21T00:00:00"/>
    <s v="Local Transport"/>
    <x v="0"/>
    <x v="2"/>
    <n v="5000"/>
    <n v="3652"/>
    <n v="1.3691128148959475"/>
    <x v="7"/>
  </r>
  <r>
    <d v="2023-09-21T00:00:00"/>
    <s v="Local Transport"/>
    <x v="0"/>
    <x v="2"/>
    <n v="4000"/>
    <n v="3652"/>
    <n v="1.095290251916758"/>
    <x v="7"/>
  </r>
  <r>
    <d v="2023-09-20T00:00:00"/>
    <s v="Repairs to the investigator laptop"/>
    <x v="6"/>
    <x v="3"/>
    <n v="50000"/>
    <n v="3652"/>
    <n v="13.691128148959475"/>
    <x v="2"/>
  </r>
  <r>
    <d v="2023-09-21T00:00:00"/>
    <s v="Local Transport"/>
    <x v="0"/>
    <x v="0"/>
    <n v="7000"/>
    <n v="3652"/>
    <n v="1.9167579408543265"/>
    <x v="1"/>
  </r>
  <r>
    <d v="2023-09-21T00:00:00"/>
    <s v="Local Transport"/>
    <x v="0"/>
    <x v="0"/>
    <n v="14000"/>
    <n v="3652"/>
    <n v="3.833515881708653"/>
    <x v="1"/>
  </r>
  <r>
    <d v="2023-09-21T00:00:00"/>
    <s v="Local Transport"/>
    <x v="0"/>
    <x v="0"/>
    <n v="7000"/>
    <n v="3652"/>
    <n v="1.9167579408543265"/>
    <x v="1"/>
  </r>
  <r>
    <d v="2023-09-21T00:00:00"/>
    <s v="Local Transport"/>
    <x v="0"/>
    <x v="0"/>
    <n v="8000"/>
    <n v="3652"/>
    <n v="2.190580503833516"/>
    <x v="1"/>
  </r>
  <r>
    <d v="2023-09-21T00:00:00"/>
    <s v="Local Transport"/>
    <x v="0"/>
    <x v="0"/>
    <n v="7000"/>
    <n v="3652"/>
    <n v="1.9167579408543265"/>
    <x v="1"/>
  </r>
  <r>
    <d v="2023-09-21T00:00:00"/>
    <s v="Local Transport"/>
    <x v="0"/>
    <x v="0"/>
    <n v="7000"/>
    <n v="3652"/>
    <n v="1.9167579408543265"/>
    <x v="1"/>
  </r>
  <r>
    <d v="2023-09-21T00:00:00"/>
    <s v="Trust Building"/>
    <x v="1"/>
    <x v="0"/>
    <n v="5000"/>
    <n v="3652"/>
    <n v="1.3691128148959475"/>
    <x v="1"/>
  </r>
  <r>
    <d v="2023-09-21T00:00:00"/>
    <s v="Trust Building"/>
    <x v="1"/>
    <x v="0"/>
    <n v="5000"/>
    <n v="3652"/>
    <n v="1.3691128148959475"/>
    <x v="1"/>
  </r>
  <r>
    <d v="2023-09-21T00:00:00"/>
    <s v="Local Transport"/>
    <x v="0"/>
    <x v="0"/>
    <n v="10000"/>
    <n v="3652"/>
    <n v="2.738225629791895"/>
    <x v="0"/>
  </r>
  <r>
    <d v="2023-09-21T00:00:00"/>
    <s v="Local Transport"/>
    <x v="0"/>
    <x v="0"/>
    <n v="15000"/>
    <n v="3652"/>
    <n v="4.1073384446878425"/>
    <x v="0"/>
  </r>
  <r>
    <d v="2023-09-21T00:00:00"/>
    <s v="Local Transport"/>
    <x v="0"/>
    <x v="0"/>
    <n v="7000"/>
    <n v="3652"/>
    <n v="1.9167579408543265"/>
    <x v="0"/>
  </r>
  <r>
    <d v="2023-09-21T00:00:00"/>
    <s v="Local Transport"/>
    <x v="0"/>
    <x v="0"/>
    <n v="5000"/>
    <n v="3652"/>
    <n v="1.3691128148959475"/>
    <x v="0"/>
  </r>
  <r>
    <d v="2023-09-21T00:00:00"/>
    <s v="Local Transport"/>
    <x v="0"/>
    <x v="0"/>
    <n v="5000"/>
    <n v="3652"/>
    <n v="1.3691128148959475"/>
    <x v="0"/>
  </r>
  <r>
    <d v="2023-09-21T00:00:00"/>
    <s v="Local Transport"/>
    <x v="0"/>
    <x v="0"/>
    <n v="15000"/>
    <n v="3652"/>
    <n v="4.1073384446878425"/>
    <x v="0"/>
  </r>
  <r>
    <d v="2023-09-21T00:00:00"/>
    <s v="Trust Building"/>
    <x v="1"/>
    <x v="0"/>
    <n v="10000"/>
    <n v="3652"/>
    <n v="2.738225629791895"/>
    <x v="0"/>
  </r>
  <r>
    <d v="2023-09-21T00:00:00"/>
    <s v="Local Transport"/>
    <x v="0"/>
    <x v="1"/>
    <n v="7000"/>
    <n v="3652"/>
    <n v="1.9167579408543265"/>
    <x v="2"/>
  </r>
  <r>
    <d v="2023-09-21T00:00:00"/>
    <s v="Local Transport"/>
    <x v="0"/>
    <x v="1"/>
    <n v="7000"/>
    <n v="3652"/>
    <n v="1.9167579408543265"/>
    <x v="2"/>
  </r>
  <r>
    <d v="2023-09-21T00:00:00"/>
    <s v="1 pick n peel juice"/>
    <x v="10"/>
    <x v="4"/>
    <n v="9000"/>
    <n v="3652"/>
    <n v="2.4644030668127055"/>
    <x v="2"/>
  </r>
  <r>
    <d v="2023-09-21T00:00:00"/>
    <s v="Local Transport"/>
    <x v="0"/>
    <x v="2"/>
    <n v="12000"/>
    <n v="3652"/>
    <n v="3.285870755750274"/>
    <x v="3"/>
  </r>
  <r>
    <d v="2023-09-21T00:00:00"/>
    <s v="Local Transport"/>
    <x v="0"/>
    <x v="2"/>
    <n v="11000"/>
    <n v="3652"/>
    <n v="3.0120481927710845"/>
    <x v="3"/>
  </r>
  <r>
    <d v="2023-09-21T00:00:00"/>
    <s v="Airtime for i18"/>
    <x v="2"/>
    <x v="0"/>
    <n v="15000"/>
    <n v="3652"/>
    <n v="4.1073384446878425"/>
    <x v="1"/>
  </r>
  <r>
    <d v="2023-09-22T00:00:00"/>
    <s v="Airtime for Jane"/>
    <x v="2"/>
    <x v="1"/>
    <n v="15000"/>
    <n v="3652"/>
    <n v="4.1073384446878425"/>
    <x v="6"/>
  </r>
  <r>
    <d v="2023-09-22T00:00:00"/>
    <s v="Aitime for Lydia"/>
    <x v="2"/>
    <x v="1"/>
    <n v="15000"/>
    <n v="3652"/>
    <n v="4.1073384446878425"/>
    <x v="2"/>
  </r>
  <r>
    <d v="2023-09-22T00:00:00"/>
    <s v="Btroo juice"/>
    <x v="10"/>
    <x v="4"/>
    <n v="14500"/>
    <n v="3652"/>
    <n v="3.9704271631982477"/>
    <x v="2"/>
  </r>
  <r>
    <d v="2023-09-22T00:00:00"/>
    <s v="Local transport"/>
    <x v="0"/>
    <x v="1"/>
    <n v="6000"/>
    <n v="3652"/>
    <n v="1.642935377875137"/>
    <x v="2"/>
  </r>
  <r>
    <d v="2023-09-22T00:00:00"/>
    <s v="Chicken MSHK"/>
    <x v="10"/>
    <x v="4"/>
    <n v="17500"/>
    <n v="3652"/>
    <n v="4.7918948521358162"/>
    <x v="2"/>
  </r>
  <r>
    <d v="2023-09-22T00:00:00"/>
    <s v="Red Velvet MSHK"/>
    <x v="10"/>
    <x v="4"/>
    <n v="17500"/>
    <n v="3652"/>
    <n v="4.7918948521358162"/>
    <x v="2"/>
  </r>
  <r>
    <d v="2023-09-22T00:00:00"/>
    <s v="Mango Juice"/>
    <x v="10"/>
    <x v="4"/>
    <n v="12500"/>
    <n v="3652"/>
    <n v="3.4227820372398687"/>
    <x v="2"/>
  </r>
  <r>
    <d v="2023-09-22T00:00:00"/>
    <s v="1 Kisira meal"/>
    <x v="10"/>
    <x v="4"/>
    <n v="20000"/>
    <n v="3652"/>
    <n v="5.47645125958379"/>
    <x v="2"/>
  </r>
  <r>
    <d v="2023-09-22T00:00:00"/>
    <s v="deepfried whole fish"/>
    <x v="10"/>
    <x v="4"/>
    <n v="42000"/>
    <n v="3652"/>
    <n v="11.500547645125959"/>
    <x v="2"/>
  </r>
  <r>
    <d v="2023-09-22T00:00:00"/>
    <s v="1 grilled chicken"/>
    <x v="10"/>
    <x v="4"/>
    <n v="50000"/>
    <n v="3652"/>
    <n v="13.691128148959475"/>
    <x v="2"/>
  </r>
  <r>
    <d v="2023-09-22T00:00:00"/>
    <s v="Pork"/>
    <x v="10"/>
    <x v="4"/>
    <n v="98000"/>
    <n v="3652"/>
    <n v="26.834611171960571"/>
    <x v="2"/>
  </r>
  <r>
    <d v="2023-09-22T00:00:00"/>
    <s v="3 biryani rice"/>
    <x v="10"/>
    <x v="4"/>
    <n v="60000"/>
    <n v="3652"/>
    <n v="16.42935377875137"/>
    <x v="2"/>
  </r>
  <r>
    <d v="2023-09-22T00:00:00"/>
    <s v="Chicken masala"/>
    <x v="10"/>
    <x v="4"/>
    <n v="21500"/>
    <n v="3652"/>
    <n v="5.8871851040525742"/>
    <x v="2"/>
  </r>
  <r>
    <d v="2023-09-22T00:00:00"/>
    <s v="Local Transport"/>
    <x v="0"/>
    <x v="1"/>
    <n v="20000"/>
    <n v="3652"/>
    <n v="5.47645125958379"/>
    <x v="2"/>
  </r>
  <r>
    <d v="2023-09-22T00:00:00"/>
    <s v="Cheese naan"/>
    <x v="10"/>
    <x v="4"/>
    <n v="10000"/>
    <n v="3652"/>
    <n v="2.738225629791895"/>
    <x v="2"/>
  </r>
  <r>
    <d v="2023-09-22T00:00:00"/>
    <s v="Local Transport"/>
    <x v="0"/>
    <x v="1"/>
    <n v="11400"/>
    <n v="3652"/>
    <n v="3.1215772179627601"/>
    <x v="2"/>
  </r>
  <r>
    <d v="2023-09-22T00:00:00"/>
    <s v="Mobile money transfer and withdraw charges"/>
    <x v="8"/>
    <x v="3"/>
    <n v="5000"/>
    <n v="3652"/>
    <n v="1.3691128148959475"/>
    <x v="2"/>
  </r>
  <r>
    <d v="2023-09-22T00:00:00"/>
    <s v="Local Transport"/>
    <x v="0"/>
    <x v="0"/>
    <n v="10000"/>
    <n v="3652"/>
    <n v="2.738225629791895"/>
    <x v="0"/>
  </r>
  <r>
    <d v="2023-09-22T00:00:00"/>
    <s v="Local Transport"/>
    <x v="0"/>
    <x v="0"/>
    <n v="8000"/>
    <n v="3652"/>
    <n v="2.190580503833516"/>
    <x v="0"/>
  </r>
  <r>
    <d v="2023-09-22T00:00:00"/>
    <s v="Local Transport"/>
    <x v="0"/>
    <x v="0"/>
    <n v="10000"/>
    <n v="3652"/>
    <n v="2.738225629791895"/>
    <x v="0"/>
  </r>
  <r>
    <d v="2023-09-22T00:00:00"/>
    <s v="Local Transport"/>
    <x v="0"/>
    <x v="0"/>
    <n v="10000"/>
    <n v="3652"/>
    <n v="2.738225629791895"/>
    <x v="0"/>
  </r>
  <r>
    <d v="2023-09-22T00:00:00"/>
    <s v="Local Transport"/>
    <x v="0"/>
    <x v="0"/>
    <n v="10000"/>
    <n v="3652"/>
    <n v="2.738225629791895"/>
    <x v="0"/>
  </r>
  <r>
    <d v="2023-09-22T00:00:00"/>
    <s v="Trust Building"/>
    <x v="1"/>
    <x v="0"/>
    <n v="5000"/>
    <n v="3652"/>
    <n v="1.3691128148959475"/>
    <x v="0"/>
  </r>
  <r>
    <d v="2023-09-22T00:00:00"/>
    <s v="Local Transport"/>
    <x v="0"/>
    <x v="0"/>
    <n v="6000"/>
    <n v="3652"/>
    <n v="1.642935377875137"/>
    <x v="1"/>
  </r>
  <r>
    <d v="2023-09-22T00:00:00"/>
    <s v="Local Transport"/>
    <x v="0"/>
    <x v="0"/>
    <n v="8000"/>
    <n v="3652"/>
    <n v="2.190580503833516"/>
    <x v="1"/>
  </r>
  <r>
    <d v="2023-09-22T00:00:00"/>
    <s v="Local Transport"/>
    <x v="0"/>
    <x v="0"/>
    <n v="7000"/>
    <n v="3652"/>
    <n v="1.9167579408543265"/>
    <x v="1"/>
  </r>
  <r>
    <d v="2023-09-22T00:00:00"/>
    <s v="Local Transport"/>
    <x v="0"/>
    <x v="0"/>
    <n v="7000"/>
    <n v="3652"/>
    <n v="1.9167579408543265"/>
    <x v="1"/>
  </r>
  <r>
    <d v="2023-09-22T00:00:00"/>
    <s v="Local Transport"/>
    <x v="0"/>
    <x v="0"/>
    <n v="9000"/>
    <n v="3652"/>
    <n v="2.4644030668127055"/>
    <x v="1"/>
  </r>
  <r>
    <d v="2023-09-22T00:00:00"/>
    <s v="Trust Building"/>
    <x v="1"/>
    <x v="0"/>
    <n v="5000"/>
    <n v="3652"/>
    <n v="1.3691128148959475"/>
    <x v="1"/>
  </r>
  <r>
    <d v="2023-09-22T00:00:00"/>
    <s v="Local Transport"/>
    <x v="0"/>
    <x v="2"/>
    <n v="12000"/>
    <n v="3652"/>
    <n v="3.285870755750274"/>
    <x v="3"/>
  </r>
  <r>
    <d v="2023-09-22T00:00:00"/>
    <s v="Local Transport"/>
    <x v="0"/>
    <x v="2"/>
    <n v="11000"/>
    <n v="3652"/>
    <n v="3.0120481927710845"/>
    <x v="3"/>
  </r>
  <r>
    <d v="2023-09-25T00:00:00"/>
    <s v="Local Transport"/>
    <x v="0"/>
    <x v="2"/>
    <n v="12000"/>
    <n v="3652"/>
    <n v="3.285870755750274"/>
    <x v="3"/>
  </r>
  <r>
    <d v="2023-09-25T00:00:00"/>
    <s v="Local Transport"/>
    <x v="0"/>
    <x v="2"/>
    <n v="11000"/>
    <n v="3652"/>
    <n v="3.0120481927710845"/>
    <x v="3"/>
  </r>
  <r>
    <d v="2023-09-25T00:00:00"/>
    <s v="Local Transport"/>
    <x v="0"/>
    <x v="0"/>
    <n v="6000"/>
    <n v="3652"/>
    <n v="1.642935377875137"/>
    <x v="1"/>
  </r>
  <r>
    <d v="2023-09-25T00:00:00"/>
    <s v="Local Transport"/>
    <x v="0"/>
    <x v="0"/>
    <n v="7000"/>
    <n v="3652"/>
    <n v="1.9167579408543265"/>
    <x v="1"/>
  </r>
  <r>
    <d v="2023-09-25T00:00:00"/>
    <s v="Local Transport"/>
    <x v="0"/>
    <x v="0"/>
    <n v="7000"/>
    <n v="3652"/>
    <n v="1.9167579408543265"/>
    <x v="1"/>
  </r>
  <r>
    <d v="2023-09-25T00:00:00"/>
    <s v="Local Transport"/>
    <x v="0"/>
    <x v="0"/>
    <n v="8000"/>
    <n v="3652"/>
    <n v="2.190580503833516"/>
    <x v="1"/>
  </r>
  <r>
    <d v="2023-09-25T00:00:00"/>
    <s v="Local Transport"/>
    <x v="0"/>
    <x v="0"/>
    <n v="8000"/>
    <n v="3652"/>
    <n v="2.190580503833516"/>
    <x v="1"/>
  </r>
  <r>
    <d v="2023-09-25T00:00:00"/>
    <s v="Local Transport"/>
    <x v="0"/>
    <x v="0"/>
    <n v="10000"/>
    <n v="3652"/>
    <n v="2.738225629791895"/>
    <x v="1"/>
  </r>
  <r>
    <d v="2023-09-25T00:00:00"/>
    <s v="Trust Building"/>
    <x v="1"/>
    <x v="0"/>
    <n v="5000"/>
    <n v="3652"/>
    <n v="1.3691128148959475"/>
    <x v="1"/>
  </r>
  <r>
    <d v="2023-09-25T00:00:00"/>
    <s v="Trust Building"/>
    <x v="1"/>
    <x v="0"/>
    <n v="5000"/>
    <n v="3652"/>
    <n v="1.3691128148959475"/>
    <x v="1"/>
  </r>
  <r>
    <d v="2023-09-25T00:00:00"/>
    <s v="Local Transport"/>
    <x v="0"/>
    <x v="0"/>
    <n v="10000"/>
    <n v="3652"/>
    <n v="2.738225629791895"/>
    <x v="0"/>
  </r>
  <r>
    <d v="2023-09-25T00:00:00"/>
    <s v="Local Transport"/>
    <x v="0"/>
    <x v="0"/>
    <n v="6000"/>
    <n v="3652"/>
    <n v="1.642935377875137"/>
    <x v="0"/>
  </r>
  <r>
    <d v="2023-09-25T00:00:00"/>
    <s v="Local Transport"/>
    <x v="0"/>
    <x v="0"/>
    <n v="5000"/>
    <n v="3652"/>
    <n v="1.3691128148959475"/>
    <x v="0"/>
  </r>
  <r>
    <d v="2023-09-25T00:00:00"/>
    <s v="Local Transport"/>
    <x v="0"/>
    <x v="0"/>
    <n v="5000"/>
    <n v="3652"/>
    <n v="1.3691128148959475"/>
    <x v="0"/>
  </r>
  <r>
    <d v="2023-09-25T00:00:00"/>
    <s v="Local Transport"/>
    <x v="0"/>
    <x v="0"/>
    <n v="5000"/>
    <n v="3652"/>
    <n v="1.3691128148959475"/>
    <x v="0"/>
  </r>
  <r>
    <d v="2023-09-25T00:00:00"/>
    <s v="Local Transport"/>
    <x v="0"/>
    <x v="0"/>
    <n v="20000"/>
    <n v="3652"/>
    <n v="5.47645125958379"/>
    <x v="0"/>
  </r>
  <r>
    <d v="2023-09-25T00:00:00"/>
    <s v="Trust Building"/>
    <x v="1"/>
    <x v="0"/>
    <n v="6000"/>
    <n v="3652"/>
    <n v="1.642935377875137"/>
    <x v="0"/>
  </r>
  <r>
    <d v="2023-09-25T00:00:00"/>
    <s v="Trust Building"/>
    <x v="1"/>
    <x v="0"/>
    <n v="4000"/>
    <n v="3652"/>
    <n v="1.095290251916758"/>
    <x v="0"/>
  </r>
  <r>
    <d v="2023-09-25T00:00:00"/>
    <s v="Local Transport"/>
    <x v="0"/>
    <x v="2"/>
    <n v="8000"/>
    <n v="3652"/>
    <n v="2.190580503833516"/>
    <x v="7"/>
  </r>
  <r>
    <d v="2023-09-25T00:00:00"/>
    <s v="Local Transport"/>
    <x v="0"/>
    <x v="2"/>
    <n v="7000"/>
    <n v="3652"/>
    <n v="1.9167579408543265"/>
    <x v="7"/>
  </r>
  <r>
    <d v="2023-09-25T00:00:00"/>
    <s v="Local Transport"/>
    <x v="0"/>
    <x v="2"/>
    <n v="3000"/>
    <n v="3652"/>
    <n v="0.8214676889375685"/>
    <x v="7"/>
  </r>
  <r>
    <d v="2023-09-25T00:00:00"/>
    <s v="Local Transport"/>
    <x v="0"/>
    <x v="2"/>
    <n v="12000"/>
    <n v="3652"/>
    <n v="3.285870755750274"/>
    <x v="7"/>
  </r>
  <r>
    <d v="2023-09-25T00:00:00"/>
    <s v="Interbank Transfer charges"/>
    <x v="3"/>
    <x v="3"/>
    <n v="54780"/>
    <n v="3652"/>
    <n v="15"/>
    <x v="8"/>
  </r>
  <r>
    <d v="2023-09-25T00:00:00"/>
    <s v="Bank transfer charges"/>
    <x v="3"/>
    <x v="3"/>
    <n v="31334.16"/>
    <n v="3652"/>
    <n v="8.58"/>
    <x v="8"/>
  </r>
  <r>
    <d v="2023-09-25T00:00:00"/>
    <s v="Bank transfer charges"/>
    <x v="3"/>
    <x v="3"/>
    <n v="2000"/>
    <n v="3652"/>
    <n v="0.547645125958379"/>
    <x v="4"/>
  </r>
  <r>
    <d v="2023-09-26T00:00:00"/>
    <s v="Local Transport"/>
    <x v="0"/>
    <x v="1"/>
    <n v="1000"/>
    <n v="3652"/>
    <n v="0.2738225629791895"/>
    <x v="2"/>
  </r>
  <r>
    <d v="2023-09-26T00:00:00"/>
    <s v="Local Transport"/>
    <x v="0"/>
    <x v="1"/>
    <n v="7000"/>
    <n v="3652"/>
    <n v="1.9167579408543265"/>
    <x v="2"/>
  </r>
  <r>
    <d v="2023-09-26T00:00:00"/>
    <s v="Local Transport"/>
    <x v="0"/>
    <x v="1"/>
    <n v="7000"/>
    <n v="3652"/>
    <n v="1.9167579408543265"/>
    <x v="2"/>
  </r>
  <r>
    <d v="2023-09-26T00:00:00"/>
    <s v="Airtime for Lydia"/>
    <x v="2"/>
    <x v="1"/>
    <n v="40000"/>
    <n v="3652"/>
    <n v="10.95290251916758"/>
    <x v="2"/>
  </r>
  <r>
    <d v="2023-09-26T00:00:00"/>
    <s v="Airtime for Jane"/>
    <x v="2"/>
    <x v="1"/>
    <n v="40000"/>
    <n v="3652"/>
    <n v="10.95290251916758"/>
    <x v="6"/>
  </r>
  <r>
    <d v="2023-09-26T00:00:00"/>
    <s v="Airtime for Deborah"/>
    <x v="2"/>
    <x v="2"/>
    <n v="20000"/>
    <n v="3652"/>
    <n v="5.47645125958379"/>
    <x v="7"/>
  </r>
  <r>
    <d v="2023-09-26T00:00:00"/>
    <s v="Airtime for Jolly"/>
    <x v="2"/>
    <x v="2"/>
    <n v="20000"/>
    <n v="3652"/>
    <n v="5.47645125958379"/>
    <x v="3"/>
  </r>
  <r>
    <d v="2023-09-26T00:00:00"/>
    <s v="Airtime for i97"/>
    <x v="2"/>
    <x v="0"/>
    <n v="25000"/>
    <n v="3652"/>
    <n v="6.8455640744797375"/>
    <x v="0"/>
  </r>
  <r>
    <d v="2023-09-26T00:00:00"/>
    <s v="Airtime for i18"/>
    <x v="2"/>
    <x v="0"/>
    <n v="25000"/>
    <n v="3652"/>
    <n v="6.8455640744797375"/>
    <x v="1"/>
  </r>
  <r>
    <d v="2023-09-26T00:00:00"/>
    <s v="Local Transport"/>
    <x v="0"/>
    <x v="2"/>
    <n v="12000"/>
    <n v="3652"/>
    <n v="3.285870755750274"/>
    <x v="3"/>
  </r>
  <r>
    <d v="2023-09-26T00:00:00"/>
    <s v="Local Transport"/>
    <x v="0"/>
    <x v="2"/>
    <n v="11000"/>
    <n v="3652"/>
    <n v="3.0120481927710845"/>
    <x v="3"/>
  </r>
  <r>
    <d v="2023-09-26T00:00:00"/>
    <s v="Local Transport"/>
    <x v="0"/>
    <x v="0"/>
    <n v="10000"/>
    <n v="3652"/>
    <n v="2.738225629791895"/>
    <x v="0"/>
  </r>
  <r>
    <d v="2023-09-26T00:00:00"/>
    <s v="Local Transport"/>
    <x v="0"/>
    <x v="0"/>
    <n v="8000"/>
    <n v="3652"/>
    <n v="2.190580503833516"/>
    <x v="0"/>
  </r>
  <r>
    <d v="2023-09-26T00:00:00"/>
    <s v="Local Transport"/>
    <x v="0"/>
    <x v="0"/>
    <n v="6000"/>
    <n v="3652"/>
    <n v="1.642935377875137"/>
    <x v="0"/>
  </r>
  <r>
    <d v="2023-09-26T00:00:00"/>
    <s v="Local Transport"/>
    <x v="0"/>
    <x v="0"/>
    <n v="7000"/>
    <n v="3652"/>
    <n v="1.9167579408543265"/>
    <x v="0"/>
  </r>
  <r>
    <d v="2023-09-26T00:00:00"/>
    <s v="Local Transport"/>
    <x v="0"/>
    <x v="0"/>
    <n v="10000"/>
    <n v="3652"/>
    <n v="2.738225629791895"/>
    <x v="0"/>
  </r>
  <r>
    <d v="2023-09-26T00:00:00"/>
    <s v="Local Transport"/>
    <x v="0"/>
    <x v="0"/>
    <n v="6000"/>
    <n v="3652"/>
    <n v="1.642935377875137"/>
    <x v="0"/>
  </r>
  <r>
    <d v="2023-09-26T00:00:00"/>
    <s v="Trust Building"/>
    <x v="1"/>
    <x v="0"/>
    <n v="10000"/>
    <n v="3652"/>
    <n v="2.738225629791895"/>
    <x v="0"/>
  </r>
  <r>
    <d v="2023-09-26T00:00:00"/>
    <s v="Local Transport"/>
    <x v="0"/>
    <x v="0"/>
    <n v="6000"/>
    <n v="3652"/>
    <n v="1.642935377875137"/>
    <x v="1"/>
  </r>
  <r>
    <d v="2023-09-26T00:00:00"/>
    <s v="Local Transport"/>
    <x v="0"/>
    <x v="0"/>
    <n v="7000"/>
    <n v="3652"/>
    <n v="1.9167579408543265"/>
    <x v="1"/>
  </r>
  <r>
    <d v="2023-09-26T00:00:00"/>
    <s v="Local Transport"/>
    <x v="0"/>
    <x v="0"/>
    <n v="7000"/>
    <n v="3652"/>
    <n v="1.9167579408543265"/>
    <x v="1"/>
  </r>
  <r>
    <d v="2023-09-26T00:00:00"/>
    <s v="Local Transport"/>
    <x v="0"/>
    <x v="0"/>
    <n v="10000"/>
    <n v="3652"/>
    <n v="2.738225629791895"/>
    <x v="1"/>
  </r>
  <r>
    <d v="2023-09-26T00:00:00"/>
    <s v="Local Transport"/>
    <x v="0"/>
    <x v="0"/>
    <n v="8000"/>
    <n v="3652"/>
    <n v="2.190580503833516"/>
    <x v="1"/>
  </r>
  <r>
    <d v="2023-09-26T00:00:00"/>
    <s v="Local Transport"/>
    <x v="0"/>
    <x v="0"/>
    <n v="7000"/>
    <n v="3652"/>
    <n v="1.9167579408543265"/>
    <x v="1"/>
  </r>
  <r>
    <d v="2023-09-26T00:00:00"/>
    <s v="Trust Building"/>
    <x v="1"/>
    <x v="0"/>
    <n v="5000"/>
    <n v="3652"/>
    <n v="1.3691128148959475"/>
    <x v="1"/>
  </r>
  <r>
    <d v="2023-09-26T00:00:00"/>
    <s v="Trust Building"/>
    <x v="1"/>
    <x v="0"/>
    <n v="4000"/>
    <n v="3652"/>
    <n v="1.095290251916758"/>
    <x v="1"/>
  </r>
  <r>
    <d v="2023-09-26T00:00:00"/>
    <s v="Bank Charges"/>
    <x v="3"/>
    <x v="3"/>
    <n v="20000"/>
    <n v="3652"/>
    <n v="5.47645125958379"/>
    <x v="5"/>
  </r>
  <r>
    <d v="2023-09-26T00:00:00"/>
    <s v="Lydia's September salary chq:286"/>
    <x v="10"/>
    <x v="1"/>
    <n v="3348000"/>
    <n v="3652"/>
    <n v="916.75794085432642"/>
    <x v="5"/>
  </r>
  <r>
    <d v="2023-09-26T00:00:00"/>
    <s v="Bank charges"/>
    <x v="3"/>
    <x v="3"/>
    <n v="3000"/>
    <n v="3652"/>
    <n v="0.8214676889375685"/>
    <x v="5"/>
  </r>
  <r>
    <d v="2023-09-27T00:00:00"/>
    <s v="Local Transport"/>
    <x v="0"/>
    <x v="2"/>
    <n v="11000"/>
    <n v="3652"/>
    <n v="3.0120481927710845"/>
    <x v="7"/>
  </r>
  <r>
    <d v="2023-09-27T00:00:00"/>
    <s v="Local Transport"/>
    <x v="0"/>
    <x v="2"/>
    <n v="4000"/>
    <n v="3652"/>
    <n v="1.095290251916758"/>
    <x v="7"/>
  </r>
  <r>
    <d v="2023-09-27T00:00:00"/>
    <s v="Local Transport"/>
    <x v="0"/>
    <x v="2"/>
    <n v="3000"/>
    <n v="3652"/>
    <n v="0.8214676889375685"/>
    <x v="7"/>
  </r>
  <r>
    <d v="2023-09-27T00:00:00"/>
    <s v="Local Transport"/>
    <x v="11"/>
    <x v="0"/>
    <n v="10000"/>
    <n v="3652"/>
    <n v="2.738225629791895"/>
    <x v="0"/>
  </r>
  <r>
    <d v="2023-09-27T00:00:00"/>
    <s v="Local Transport"/>
    <x v="11"/>
    <x v="0"/>
    <n v="10000"/>
    <n v="3652"/>
    <n v="2.738225629791895"/>
    <x v="0"/>
  </r>
  <r>
    <d v="2023-09-27T00:00:00"/>
    <s v="Local Transport"/>
    <x v="11"/>
    <x v="0"/>
    <n v="7000"/>
    <n v="3652"/>
    <n v="1.9167579408543265"/>
    <x v="0"/>
  </r>
  <r>
    <d v="2023-09-27T00:00:00"/>
    <s v="Local Transport"/>
    <x v="11"/>
    <x v="0"/>
    <n v="5000"/>
    <n v="3652"/>
    <n v="1.3691128148959475"/>
    <x v="0"/>
  </r>
  <r>
    <d v="2023-09-27T00:00:00"/>
    <s v="Local Transport"/>
    <x v="11"/>
    <x v="0"/>
    <n v="7000"/>
    <n v="3652"/>
    <n v="1.9167579408543265"/>
    <x v="0"/>
  </r>
  <r>
    <d v="2023-09-27T00:00:00"/>
    <s v="Local Transport"/>
    <x v="11"/>
    <x v="0"/>
    <n v="15000"/>
    <n v="3652"/>
    <n v="4.1073384446878425"/>
    <x v="0"/>
  </r>
  <r>
    <d v="2023-09-27T00:00:00"/>
    <s v="Trust Building"/>
    <x v="1"/>
    <x v="0"/>
    <n v="4000"/>
    <n v="3652"/>
    <n v="1.095290251916758"/>
    <x v="0"/>
  </r>
  <r>
    <d v="2023-09-27T00:00:00"/>
    <s v="Trust Building"/>
    <x v="1"/>
    <x v="0"/>
    <n v="6000"/>
    <n v="3652"/>
    <n v="1.642935377875137"/>
    <x v="0"/>
  </r>
  <r>
    <d v="2023-09-27T00:00:00"/>
    <s v="Local Transport"/>
    <x v="0"/>
    <x v="0"/>
    <n v="6000"/>
    <n v="3652"/>
    <n v="1.642935377875137"/>
    <x v="1"/>
  </r>
  <r>
    <d v="2023-09-27T00:00:00"/>
    <s v="Local Transport"/>
    <x v="0"/>
    <x v="0"/>
    <n v="8000"/>
    <n v="3652"/>
    <n v="2.190580503833516"/>
    <x v="1"/>
  </r>
  <r>
    <d v="2023-09-27T00:00:00"/>
    <s v="Local Transport"/>
    <x v="0"/>
    <x v="0"/>
    <n v="5000"/>
    <n v="3652"/>
    <n v="1.3691128148959475"/>
    <x v="1"/>
  </r>
  <r>
    <d v="2023-09-27T00:00:00"/>
    <s v="Local Transport"/>
    <x v="0"/>
    <x v="0"/>
    <n v="8000"/>
    <n v="3652"/>
    <n v="2.190580503833516"/>
    <x v="1"/>
  </r>
  <r>
    <d v="2023-09-27T00:00:00"/>
    <s v="Local Transport"/>
    <x v="0"/>
    <x v="0"/>
    <n v="8000"/>
    <n v="3652"/>
    <n v="2.190580503833516"/>
    <x v="1"/>
  </r>
  <r>
    <d v="2023-09-27T00:00:00"/>
    <s v="Local Transport"/>
    <x v="0"/>
    <x v="0"/>
    <n v="11000"/>
    <n v="3652"/>
    <n v="3.0120481927710845"/>
    <x v="1"/>
  </r>
  <r>
    <d v="2023-09-27T00:00:00"/>
    <s v="Trust Building"/>
    <x v="1"/>
    <x v="0"/>
    <n v="5000"/>
    <n v="3652"/>
    <n v="1.3691128148959475"/>
    <x v="1"/>
  </r>
  <r>
    <d v="2023-09-27T00:00:00"/>
    <s v="Trust Building"/>
    <x v="1"/>
    <x v="0"/>
    <n v="5000"/>
    <n v="3652"/>
    <n v="1.3691128148959475"/>
    <x v="1"/>
  </r>
  <r>
    <d v="2023-09-27T00:00:00"/>
    <s v="local Transport"/>
    <x v="0"/>
    <x v="2"/>
    <n v="12000"/>
    <n v="3652"/>
    <n v="3.285870755750274"/>
    <x v="3"/>
  </r>
  <r>
    <d v="2023-09-27T00:00:00"/>
    <s v="Local Transport"/>
    <x v="0"/>
    <x v="2"/>
    <n v="7000"/>
    <n v="3652"/>
    <n v="1.9167579408543265"/>
    <x v="3"/>
  </r>
  <r>
    <d v="2023-09-27T00:00:00"/>
    <s v="Local Transport"/>
    <x v="0"/>
    <x v="2"/>
    <n v="6000"/>
    <n v="3652"/>
    <n v="1.642935377875137"/>
    <x v="3"/>
  </r>
  <r>
    <d v="2023-09-27T00:00:00"/>
    <s v="Local Transport"/>
    <x v="0"/>
    <x v="2"/>
    <n v="11000"/>
    <n v="3652"/>
    <n v="3.0120481927710845"/>
    <x v="3"/>
  </r>
  <r>
    <d v="2023-09-27T00:00:00"/>
    <s v="2 bottles of Rwenzori water@13,000"/>
    <x v="5"/>
    <x v="3"/>
    <n v="26000"/>
    <n v="3652"/>
    <n v="7.119386637458927"/>
    <x v="2"/>
  </r>
  <r>
    <d v="2023-09-27T00:00:00"/>
    <s v="kitchen rolls (4)"/>
    <x v="5"/>
    <x v="3"/>
    <n v="22000"/>
    <n v="3652"/>
    <n v="6.024096385542169"/>
    <x v="2"/>
  </r>
  <r>
    <d v="2023-09-27T00:00:00"/>
    <s v="Eurotop kitchen roll"/>
    <x v="5"/>
    <x v="3"/>
    <n v="7000"/>
    <n v="3652"/>
    <n v="1.9167579408543265"/>
    <x v="2"/>
  </r>
  <r>
    <d v="2023-09-27T00:00:00"/>
    <s v="6sackets of capital full creame milk"/>
    <x v="5"/>
    <x v="3"/>
    <n v="72000"/>
    <n v="3652"/>
    <n v="19.715224534501644"/>
    <x v="2"/>
  </r>
  <r>
    <d v="2023-09-27T00:00:00"/>
    <s v="Tropical cloves"/>
    <x v="5"/>
    <x v="3"/>
    <n v="43500"/>
    <n v="3652"/>
    <n v="11.911281489594742"/>
    <x v="2"/>
  </r>
  <r>
    <d v="2023-09-27T00:00:00"/>
    <s v="4kgs of sugar"/>
    <x v="5"/>
    <x v="3"/>
    <n v="25200"/>
    <n v="3652"/>
    <n v="6.9003285870755748"/>
    <x v="2"/>
  </r>
  <r>
    <d v="2023-09-27T00:00:00"/>
    <s v="2 pairs of ink catridges (3 black+1 colour)"/>
    <x v="5"/>
    <x v="3"/>
    <n v="340000"/>
    <n v="3652"/>
    <n v="93.099671412924422"/>
    <x v="2"/>
  </r>
  <r>
    <d v="2023-09-27T00:00:00"/>
    <s v="Local Transport"/>
    <x v="0"/>
    <x v="1"/>
    <n v="7000"/>
    <n v="3652"/>
    <n v="1.9167579408543265"/>
    <x v="2"/>
  </r>
  <r>
    <d v="2023-09-27T00:00:00"/>
    <s v="Local Transport"/>
    <x v="0"/>
    <x v="1"/>
    <n v="4000"/>
    <n v="3652"/>
    <n v="1.095290251916758"/>
    <x v="2"/>
  </r>
  <r>
    <d v="2023-09-27T00:00:00"/>
    <s v="Local Transport"/>
    <x v="0"/>
    <x v="1"/>
    <n v="8000"/>
    <n v="3652"/>
    <n v="2.190580503833516"/>
    <x v="2"/>
  </r>
  <r>
    <d v="2023-09-28T00:00:00"/>
    <s v="Local Transport"/>
    <x v="0"/>
    <x v="0"/>
    <n v="6000"/>
    <n v="3652"/>
    <n v="1.642935377875137"/>
    <x v="1"/>
  </r>
  <r>
    <d v="2023-09-28T00:00:00"/>
    <s v="Local Transport"/>
    <x v="0"/>
    <x v="0"/>
    <n v="10000"/>
    <n v="3652"/>
    <n v="2.738225629791895"/>
    <x v="1"/>
  </r>
  <r>
    <d v="2023-09-28T00:00:00"/>
    <s v="Local Transport"/>
    <x v="0"/>
    <x v="0"/>
    <n v="8000"/>
    <n v="3652"/>
    <n v="2.190580503833516"/>
    <x v="1"/>
  </r>
  <r>
    <d v="2023-09-28T00:00:00"/>
    <s v="Local Transport"/>
    <x v="0"/>
    <x v="0"/>
    <n v="8000"/>
    <n v="3652"/>
    <n v="2.190580503833516"/>
    <x v="1"/>
  </r>
  <r>
    <d v="2023-09-28T00:00:00"/>
    <s v="Local Transport"/>
    <x v="0"/>
    <x v="0"/>
    <n v="8000"/>
    <n v="3652"/>
    <n v="2.190580503833516"/>
    <x v="1"/>
  </r>
  <r>
    <d v="2023-09-28T00:00:00"/>
    <s v="Local Transport"/>
    <x v="0"/>
    <x v="0"/>
    <n v="9000"/>
    <n v="3652"/>
    <n v="2.4644030668127055"/>
    <x v="1"/>
  </r>
  <r>
    <d v="2023-09-28T00:00:00"/>
    <s v="Trust Building"/>
    <x v="1"/>
    <x v="0"/>
    <n v="5000"/>
    <n v="3652"/>
    <n v="1.3691128148959475"/>
    <x v="1"/>
  </r>
  <r>
    <d v="2023-09-28T00:00:00"/>
    <s v="Trust Building"/>
    <x v="1"/>
    <x v="0"/>
    <n v="5000"/>
    <n v="3652"/>
    <n v="1.3691128148959475"/>
    <x v="1"/>
  </r>
  <r>
    <d v="2023-09-28T00:00:00"/>
    <s v="Local Transport"/>
    <x v="0"/>
    <x v="0"/>
    <n v="10000"/>
    <n v="3652"/>
    <n v="2.738225629791895"/>
    <x v="0"/>
  </r>
  <r>
    <d v="2023-09-28T00:00:00"/>
    <s v="Local Transport"/>
    <x v="0"/>
    <x v="0"/>
    <n v="10000"/>
    <n v="3652"/>
    <n v="2.738225629791895"/>
    <x v="0"/>
  </r>
  <r>
    <d v="2023-09-28T00:00:00"/>
    <s v="Local Transport"/>
    <x v="0"/>
    <x v="0"/>
    <n v="9000"/>
    <n v="3652"/>
    <n v="2.4644030668127055"/>
    <x v="0"/>
  </r>
  <r>
    <d v="2023-09-28T00:00:00"/>
    <s v="Local Transport"/>
    <x v="0"/>
    <x v="0"/>
    <n v="8000"/>
    <n v="3652"/>
    <n v="17"/>
    <x v="0"/>
  </r>
  <r>
    <d v="2023-09-28T00:00:00"/>
    <s v="Local Transport"/>
    <x v="0"/>
    <x v="0"/>
    <n v="7000"/>
    <n v="3652"/>
    <n v="8.61"/>
    <x v="0"/>
  </r>
  <r>
    <d v="2023-09-28T00:00:00"/>
    <s v="Local Transport"/>
    <x v="0"/>
    <x v="0"/>
    <n v="16000"/>
    <n v="3652"/>
    <n v="4.381161007667032"/>
    <x v="0"/>
  </r>
  <r>
    <d v="2023-09-28T00:00:00"/>
    <s v="Trust Building"/>
    <x v="1"/>
    <x v="0"/>
    <n v="4000"/>
    <n v="3652"/>
    <n v="1.095290251916758"/>
    <x v="0"/>
  </r>
  <r>
    <d v="2023-09-28T00:00:00"/>
    <s v="Trust Building"/>
    <x v="1"/>
    <x v="0"/>
    <n v="6000"/>
    <n v="3652"/>
    <n v="1.642935377875137"/>
    <x v="0"/>
  </r>
  <r>
    <d v="2023-09-28T00:00:00"/>
    <s v="Local Transport"/>
    <x v="0"/>
    <x v="2"/>
    <n v="12000"/>
    <n v="3652"/>
    <n v="3.285870755750274"/>
    <x v="3"/>
  </r>
  <r>
    <d v="2023-09-28T00:00:00"/>
    <s v="Local Transport"/>
    <x v="0"/>
    <x v="2"/>
    <n v="7000"/>
    <n v="3652"/>
    <n v="1.9167579408543265"/>
    <x v="3"/>
  </r>
  <r>
    <d v="2023-09-28T00:00:00"/>
    <s v="Local Transport"/>
    <x v="0"/>
    <x v="2"/>
    <n v="6000"/>
    <n v="3652"/>
    <n v="1.642935377875137"/>
    <x v="3"/>
  </r>
  <r>
    <d v="2023-09-28T00:00:00"/>
    <s v="Local Transport"/>
    <x v="0"/>
    <x v="2"/>
    <n v="11000"/>
    <n v="3652"/>
    <n v="3.0120481927710845"/>
    <x v="3"/>
  </r>
  <r>
    <d v="2023-09-28T00:00:00"/>
    <s v="September NWSC water biil"/>
    <x v="7"/>
    <x v="3"/>
    <n v="133000"/>
    <n v="3652"/>
    <n v="36.418400876232198"/>
    <x v="2"/>
  </r>
  <r>
    <d v="2023-09-28T00:00:00"/>
    <s v="Transfer Fees"/>
    <x v="8"/>
    <x v="3"/>
    <n v="1800"/>
    <n v="3652"/>
    <n v="0.49288061336254108"/>
    <x v="2"/>
  </r>
  <r>
    <d v="2023-09-29T00:00:00"/>
    <s v="Peninah's September salary"/>
    <x v="6"/>
    <x v="3"/>
    <n v="200000"/>
    <n v="3652"/>
    <n v="54.7645125958379"/>
    <x v="2"/>
  </r>
  <r>
    <d v="2023-09-29T00:00:00"/>
    <s v="Local Transport"/>
    <x v="0"/>
    <x v="1"/>
    <n v="7000"/>
    <n v="3652"/>
    <n v="1.9167579408543265"/>
    <x v="2"/>
  </r>
  <r>
    <d v="2023-09-29T00:00:00"/>
    <s v="Local Transport"/>
    <x v="0"/>
    <x v="1"/>
    <n v="5000"/>
    <n v="3652"/>
    <n v="1.3691128148959475"/>
    <x v="2"/>
  </r>
  <r>
    <d v="2023-09-29T00:00:00"/>
    <s v="Local Transport"/>
    <x v="0"/>
    <x v="1"/>
    <n v="1000"/>
    <n v="3652"/>
    <n v="0.2738225629791895"/>
    <x v="2"/>
  </r>
  <r>
    <d v="2023-09-29T00:00:00"/>
    <s v="Local Transport"/>
    <x v="0"/>
    <x v="0"/>
    <n v="6000"/>
    <n v="3652"/>
    <n v="1.642935377875137"/>
    <x v="1"/>
  </r>
  <r>
    <d v="2023-09-29T00:00:00"/>
    <s v="Local Transport"/>
    <x v="0"/>
    <x v="0"/>
    <n v="10000"/>
    <n v="3652"/>
    <n v="2.738225629791895"/>
    <x v="1"/>
  </r>
  <r>
    <d v="2023-09-29T00:00:00"/>
    <s v="Local Transport"/>
    <x v="0"/>
    <x v="0"/>
    <n v="8000"/>
    <n v="3652"/>
    <n v="2.190580503833516"/>
    <x v="1"/>
  </r>
  <r>
    <d v="2023-09-29T00:00:00"/>
    <s v="Local Transport"/>
    <x v="0"/>
    <x v="0"/>
    <n v="9000"/>
    <n v="3652"/>
    <n v="2.4644030668127055"/>
    <x v="1"/>
  </r>
  <r>
    <d v="2023-09-29T00:00:00"/>
    <s v="Local Transport"/>
    <x v="0"/>
    <x v="0"/>
    <n v="8000"/>
    <n v="3652"/>
    <n v="2.190580503833516"/>
    <x v="1"/>
  </r>
  <r>
    <d v="2023-09-29T00:00:00"/>
    <s v="Local Transport"/>
    <x v="0"/>
    <x v="0"/>
    <n v="13000"/>
    <n v="3652"/>
    <n v="3.5596933187294635"/>
    <x v="1"/>
  </r>
  <r>
    <d v="2023-09-29T00:00:00"/>
    <s v="Trust Building"/>
    <x v="1"/>
    <x v="0"/>
    <n v="5000"/>
    <n v="3652"/>
    <n v="1.3691128148959475"/>
    <x v="1"/>
  </r>
  <r>
    <d v="2023-09-29T00:00:00"/>
    <s v="Trust Building"/>
    <x v="1"/>
    <x v="0"/>
    <n v="5000"/>
    <n v="3652"/>
    <n v="1.3691128148959475"/>
    <x v="1"/>
  </r>
  <r>
    <d v="2023-09-29T00:00:00"/>
    <s v="Local Transport"/>
    <x v="0"/>
    <x v="2"/>
    <n v="6000"/>
    <n v="3652"/>
    <n v="1.642935377875137"/>
    <x v="7"/>
  </r>
  <r>
    <d v="2023-09-29T00:00:00"/>
    <s v="Local Transport"/>
    <x v="0"/>
    <x v="2"/>
    <n v="5000"/>
    <n v="3652"/>
    <n v="1.3691128148959475"/>
    <x v="7"/>
  </r>
  <r>
    <d v="2023-09-29T00:00:00"/>
    <s v="Local Transport"/>
    <x v="0"/>
    <x v="2"/>
    <n v="12000"/>
    <n v="3652"/>
    <n v="3.285870755750274"/>
    <x v="3"/>
  </r>
  <r>
    <d v="2023-09-29T00:00:00"/>
    <s v="Local Transport"/>
    <x v="0"/>
    <x v="2"/>
    <n v="11000"/>
    <n v="3652"/>
    <n v="3.0120481927710845"/>
    <x v="3"/>
  </r>
  <r>
    <d v="2023-09-29T00:00:00"/>
    <s v="Local Transport"/>
    <x v="0"/>
    <x v="0"/>
    <n v="10000"/>
    <n v="3652"/>
    <n v="2.738225629791895"/>
    <x v="0"/>
  </r>
  <r>
    <d v="2023-09-29T00:00:00"/>
    <s v="Local Transport"/>
    <x v="0"/>
    <x v="0"/>
    <n v="10000"/>
    <n v="3652"/>
    <n v="2.738225629791895"/>
    <x v="0"/>
  </r>
  <r>
    <d v="2023-09-29T00:00:00"/>
    <s v="Local Transport"/>
    <x v="0"/>
    <x v="0"/>
    <n v="12000"/>
    <n v="3652"/>
    <n v="3.285870755750274"/>
    <x v="0"/>
  </r>
  <r>
    <d v="2023-09-29T00:00:00"/>
    <s v="Local Transport"/>
    <x v="0"/>
    <x v="0"/>
    <n v="5000"/>
    <n v="3652"/>
    <n v="1.3691128148959475"/>
    <x v="0"/>
  </r>
  <r>
    <d v="2023-09-29T00:00:00"/>
    <s v="Local Transport"/>
    <x v="0"/>
    <x v="0"/>
    <n v="8000"/>
    <n v="3652"/>
    <n v="2.190580503833516"/>
    <x v="0"/>
  </r>
  <r>
    <d v="2023-09-29T00:00:00"/>
    <s v="Local Transport"/>
    <x v="0"/>
    <x v="0"/>
    <n v="5000"/>
    <n v="3652"/>
    <n v="1.3691128148959475"/>
    <x v="0"/>
  </r>
  <r>
    <d v="2023-09-29T00:00:00"/>
    <s v="Trust Building"/>
    <x v="1"/>
    <x v="0"/>
    <n v="6000"/>
    <n v="3652"/>
    <n v="1.642935377875137"/>
    <x v="0"/>
  </r>
  <r>
    <d v="2023-09-29T00:00:00"/>
    <s v="Trust Building"/>
    <x v="1"/>
    <x v="0"/>
    <n v="4000"/>
    <n v="3652"/>
    <n v="1.095290251916758"/>
    <x v="0"/>
  </r>
  <r>
    <d v="2023-09-30T00:00:00"/>
    <s v="Local Transport"/>
    <x v="0"/>
    <x v="0"/>
    <n v="10000"/>
    <n v="3652"/>
    <n v="2.738225629791895"/>
    <x v="0"/>
  </r>
  <r>
    <d v="2023-09-30T00:00:00"/>
    <s v="Local Transport"/>
    <x v="0"/>
    <x v="0"/>
    <n v="10000"/>
    <n v="3652"/>
    <n v="2.738225629791895"/>
    <x v="0"/>
  </r>
  <r>
    <d v="2023-09-30T00:00:00"/>
    <s v="Local Transport"/>
    <x v="0"/>
    <x v="2"/>
    <n v="12000"/>
    <n v="3652"/>
    <n v="3.285870755750274"/>
    <x v="3"/>
  </r>
  <r>
    <d v="2023-09-30T00:00:00"/>
    <s v="Local Transport"/>
    <x v="0"/>
    <x v="2"/>
    <n v="11000"/>
    <n v="3652"/>
    <n v="3.0120481927710845"/>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5"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N10" firstHeaderRow="1" firstDataRow="2" firstDataCol="1"/>
  <pivotFields count="8">
    <pivotField numFmtId="14" showAll="0"/>
    <pivotField showAll="0"/>
    <pivotField axis="axisCol" showAll="0">
      <items count="13">
        <item x="3"/>
        <item x="9"/>
        <item x="5"/>
        <item x="10"/>
        <item x="7"/>
        <item x="6"/>
        <item x="2"/>
        <item x="8"/>
        <item x="0"/>
        <item x="1"/>
        <item x="4"/>
        <item x="11"/>
        <item t="default"/>
      </items>
    </pivotField>
    <pivotField axis="axisRow" showAll="0">
      <items count="6">
        <item x="0"/>
        <item x="2"/>
        <item x="1"/>
        <item x="3"/>
        <item x="4"/>
        <item t="default"/>
      </items>
    </pivotField>
    <pivotField dataField="1" showAll="0"/>
    <pivotField numFmtId="4" showAll="0"/>
    <pivotField numFmtId="165" showAll="0"/>
    <pivotField showAll="0"/>
  </pivotFields>
  <rowFields count="1">
    <field x="3"/>
  </rowFields>
  <rowItems count="6">
    <i>
      <x/>
    </i>
    <i>
      <x v="1"/>
    </i>
    <i>
      <x v="2"/>
    </i>
    <i>
      <x v="3"/>
    </i>
    <i>
      <x v="4"/>
    </i>
    <i t="grand">
      <x/>
    </i>
  </rowItems>
  <colFields count="1">
    <field x="2"/>
  </colFields>
  <colItems count="13">
    <i>
      <x/>
    </i>
    <i>
      <x v="1"/>
    </i>
    <i>
      <x v="2"/>
    </i>
    <i>
      <x v="3"/>
    </i>
    <i>
      <x v="4"/>
    </i>
    <i>
      <x v="5"/>
    </i>
    <i>
      <x v="6"/>
    </i>
    <i>
      <x v="7"/>
    </i>
    <i>
      <x v="8"/>
    </i>
    <i>
      <x v="9"/>
    </i>
    <i>
      <x v="10"/>
    </i>
    <i>
      <x v="11"/>
    </i>
    <i t="grand">
      <x/>
    </i>
  </colItems>
  <dataFields count="1">
    <dataField name="Sum of Spent  in national currency (UGX)" fld="4" baseField="0" baseItem="0" numFmtId="164"/>
  </dataFields>
  <formats count="3">
    <format dxfId="12">
      <pivotArea outline="0" collapsedLevelsAreSubtotals="1" fieldPosition="0"/>
    </format>
    <format dxfId="11">
      <pivotArea outline="0" collapsedLevelsAreSubtotals="1" fieldPosition="0"/>
    </format>
    <format dxfId="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9"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3"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10">
        <item x="5"/>
        <item x="4"/>
        <item x="8"/>
        <item x="7"/>
        <item x="1"/>
        <item x="0"/>
        <item x="6"/>
        <item x="3"/>
        <item x="2"/>
        <item t="default"/>
      </items>
    </pivotField>
  </pivotFields>
  <rowFields count="1">
    <field x="7"/>
  </rowFields>
  <rowItems count="10">
    <i>
      <x/>
    </i>
    <i>
      <x v="1"/>
    </i>
    <i>
      <x v="2"/>
    </i>
    <i>
      <x v="3"/>
    </i>
    <i>
      <x v="4"/>
    </i>
    <i>
      <x v="5"/>
    </i>
    <i>
      <x v="6"/>
    </i>
    <i>
      <x v="7"/>
    </i>
    <i>
      <x v="8"/>
    </i>
    <i t="grand">
      <x/>
    </i>
  </rowItems>
  <colFields count="1">
    <field x="-2"/>
  </colFields>
  <colItems count="2">
    <i>
      <x/>
    </i>
    <i i="1">
      <x v="1"/>
    </i>
  </colItems>
  <dataFields count="2">
    <dataField name="Sum of Spent  in national currency (UGX)" fld="4" baseField="0" baseItem="0"/>
    <dataField name="Sum of Spent in $" fld="6" baseField="0" baseItem="0" numFmtId="2"/>
  </dataFields>
  <formats count="4">
    <format dxfId="9">
      <pivotArea outline="0" collapsedLevelsAreSubtotals="1" fieldPosition="0"/>
    </format>
    <format dxfId="8">
      <pivotArea outline="0" collapsedLevelsAreSubtotals="1" fieldPosition="0"/>
    </format>
    <format dxfId="7">
      <pivotArea outline="0" collapsedLevelsAreSubtotals="1" fieldPosition="0">
        <references count="1">
          <reference field="4294967294" count="1" selected="0">
            <x v="1"/>
          </reference>
        </references>
      </pivotArea>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8"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1"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8">
        <item x="5"/>
        <item x="6"/>
        <item x="2"/>
        <item x="1"/>
        <item x="3"/>
        <item x="4"/>
        <item x="0"/>
        <item t="default"/>
      </items>
    </pivotField>
  </pivotFields>
  <rowFields count="1">
    <field x="7"/>
  </rowFields>
  <rowItems count="8">
    <i>
      <x/>
    </i>
    <i>
      <x v="1"/>
    </i>
    <i>
      <x v="2"/>
    </i>
    <i>
      <x v="3"/>
    </i>
    <i>
      <x v="4"/>
    </i>
    <i>
      <x v="5"/>
    </i>
    <i>
      <x v="6"/>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1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9:B47"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3">
        <item x="4"/>
        <item m="1" x="9"/>
        <item x="6"/>
        <item m="1" x="11"/>
        <item m="1" x="10"/>
        <item x="5"/>
        <item x="3"/>
        <item x="1"/>
        <item x="0"/>
        <item m="1" x="8"/>
        <item m="1" x="7"/>
        <item x="2"/>
        <item t="default"/>
      </items>
    </pivotField>
  </pivotFields>
  <rowFields count="1">
    <field x="7"/>
  </rowFields>
  <rowItems count="8">
    <i>
      <x/>
    </i>
    <i>
      <x v="2"/>
    </i>
    <i>
      <x v="5"/>
    </i>
    <i>
      <x v="6"/>
    </i>
    <i>
      <x v="7"/>
    </i>
    <i>
      <x v="8"/>
    </i>
    <i>
      <x v="11"/>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0"/>
  <sheetViews>
    <sheetView topLeftCell="F1" workbookViewId="0">
      <selection activeCell="L13" sqref="L13"/>
    </sheetView>
  </sheetViews>
  <sheetFormatPr defaultRowHeight="15" x14ac:dyDescent="0.25"/>
  <cols>
    <col min="1" max="1" width="37.7109375" customWidth="1"/>
    <col min="2" max="2" width="16.28515625" customWidth="1"/>
    <col min="3" max="3" width="11.85546875" customWidth="1"/>
    <col min="4" max="4" width="15.42578125" bestFit="1" customWidth="1"/>
    <col min="5" max="5" width="13.5703125" customWidth="1"/>
    <col min="6" max="6" width="14.85546875" customWidth="1"/>
    <col min="7" max="7" width="11.85546875" bestFit="1" customWidth="1"/>
    <col min="8" max="8" width="11.85546875" customWidth="1"/>
    <col min="9" max="9" width="12.85546875" bestFit="1" customWidth="1"/>
    <col min="10" max="10" width="13.5703125" customWidth="1"/>
    <col min="11" max="11" width="13.28515625" customWidth="1"/>
    <col min="12" max="12" width="11.85546875" bestFit="1" customWidth="1"/>
    <col min="13" max="13" width="14.42578125" bestFit="1" customWidth="1"/>
    <col min="14" max="14" width="14.5703125" bestFit="1" customWidth="1"/>
    <col min="15" max="15" width="12" bestFit="1" customWidth="1"/>
    <col min="16" max="16" width="14.85546875" bestFit="1" customWidth="1"/>
    <col min="17" max="18" width="12" bestFit="1" customWidth="1"/>
    <col min="19" max="19" width="12.85546875" bestFit="1" customWidth="1"/>
    <col min="20" max="20" width="12" bestFit="1" customWidth="1"/>
    <col min="21" max="21" width="13.28515625" bestFit="1" customWidth="1"/>
    <col min="22" max="22" width="42.85546875" bestFit="1" customWidth="1"/>
    <col min="23" max="23" width="21.5703125" bestFit="1" customWidth="1"/>
  </cols>
  <sheetData>
    <row r="3" spans="1:14" x14ac:dyDescent="0.25">
      <c r="A3" s="425" t="s">
        <v>109</v>
      </c>
      <c r="B3" s="425" t="s">
        <v>120</v>
      </c>
    </row>
    <row r="4" spans="1:14" x14ac:dyDescent="0.25">
      <c r="A4" s="425" t="s">
        <v>106</v>
      </c>
      <c r="B4" t="s">
        <v>128</v>
      </c>
      <c r="C4" t="s">
        <v>137</v>
      </c>
      <c r="D4" t="s">
        <v>127</v>
      </c>
      <c r="E4" t="s">
        <v>139</v>
      </c>
      <c r="F4" t="s">
        <v>134</v>
      </c>
      <c r="G4" t="s">
        <v>119</v>
      </c>
      <c r="H4" t="s">
        <v>117</v>
      </c>
      <c r="I4" t="s">
        <v>135</v>
      </c>
      <c r="J4" t="s">
        <v>116</v>
      </c>
      <c r="K4" t="s">
        <v>148</v>
      </c>
      <c r="L4" t="s">
        <v>240</v>
      </c>
      <c r="M4" t="s">
        <v>115</v>
      </c>
      <c r="N4" t="s">
        <v>108</v>
      </c>
    </row>
    <row r="5" spans="1:14" x14ac:dyDescent="0.25">
      <c r="A5" s="178" t="s">
        <v>130</v>
      </c>
      <c r="B5" s="426"/>
      <c r="C5" s="426"/>
      <c r="D5" s="426"/>
      <c r="E5" s="426"/>
      <c r="F5" s="426"/>
      <c r="G5" s="426"/>
      <c r="H5" s="426">
        <v>215000</v>
      </c>
      <c r="I5" s="426"/>
      <c r="J5" s="426">
        <v>1960000</v>
      </c>
      <c r="K5" s="426">
        <v>375000</v>
      </c>
      <c r="L5" s="426"/>
      <c r="M5" s="426">
        <v>54000</v>
      </c>
      <c r="N5" s="426">
        <v>2604000</v>
      </c>
    </row>
    <row r="6" spans="1:14" x14ac:dyDescent="0.25">
      <c r="A6" s="178" t="s">
        <v>114</v>
      </c>
      <c r="B6" s="426"/>
      <c r="C6" s="426"/>
      <c r="D6" s="426"/>
      <c r="E6" s="426"/>
      <c r="F6" s="426"/>
      <c r="G6" s="426"/>
      <c r="H6" s="426">
        <v>160000</v>
      </c>
      <c r="I6" s="426"/>
      <c r="J6" s="426">
        <v>806000</v>
      </c>
      <c r="K6" s="426"/>
      <c r="L6" s="426"/>
      <c r="M6" s="426"/>
      <c r="N6" s="426">
        <v>966000</v>
      </c>
    </row>
    <row r="7" spans="1:14" x14ac:dyDescent="0.25">
      <c r="A7" s="178" t="s">
        <v>14</v>
      </c>
      <c r="B7" s="426"/>
      <c r="C7" s="426"/>
      <c r="D7" s="426"/>
      <c r="E7" s="426">
        <v>5214160</v>
      </c>
      <c r="F7" s="426"/>
      <c r="G7" s="426"/>
      <c r="H7" s="426">
        <v>385000</v>
      </c>
      <c r="I7" s="426"/>
      <c r="J7" s="426">
        <v>184400</v>
      </c>
      <c r="K7" s="426"/>
      <c r="L7" s="426"/>
      <c r="M7" s="426"/>
      <c r="N7" s="426">
        <v>5783560</v>
      </c>
    </row>
    <row r="8" spans="1:14" x14ac:dyDescent="0.25">
      <c r="A8" s="178" t="s">
        <v>81</v>
      </c>
      <c r="B8" s="426">
        <v>237614.16</v>
      </c>
      <c r="C8" s="426">
        <v>319000</v>
      </c>
      <c r="D8" s="426">
        <v>1134800</v>
      </c>
      <c r="E8" s="426"/>
      <c r="F8" s="426">
        <v>328000</v>
      </c>
      <c r="G8" s="426">
        <v>370000</v>
      </c>
      <c r="H8" s="426"/>
      <c r="I8" s="426">
        <v>11800</v>
      </c>
      <c r="J8" s="426"/>
      <c r="K8" s="426"/>
      <c r="L8" s="426">
        <v>460000</v>
      </c>
      <c r="M8" s="426"/>
      <c r="N8" s="426">
        <v>2861214.16</v>
      </c>
    </row>
    <row r="9" spans="1:14" x14ac:dyDescent="0.25">
      <c r="A9" s="178" t="s">
        <v>472</v>
      </c>
      <c r="B9" s="426"/>
      <c r="C9" s="426"/>
      <c r="D9" s="426"/>
      <c r="E9" s="426">
        <v>372500</v>
      </c>
      <c r="F9" s="426"/>
      <c r="G9" s="426"/>
      <c r="H9" s="426"/>
      <c r="I9" s="426"/>
      <c r="J9" s="426"/>
      <c r="K9" s="426"/>
      <c r="L9" s="426"/>
      <c r="M9" s="426"/>
      <c r="N9" s="426">
        <v>372500</v>
      </c>
    </row>
    <row r="10" spans="1:14" x14ac:dyDescent="0.25">
      <c r="A10" s="178" t="s">
        <v>108</v>
      </c>
      <c r="B10" s="426">
        <v>237614.16</v>
      </c>
      <c r="C10" s="426">
        <v>319000</v>
      </c>
      <c r="D10" s="426">
        <v>1134800</v>
      </c>
      <c r="E10" s="426">
        <v>5586660</v>
      </c>
      <c r="F10" s="426">
        <v>328000</v>
      </c>
      <c r="G10" s="426">
        <v>370000</v>
      </c>
      <c r="H10" s="426">
        <v>760000</v>
      </c>
      <c r="I10" s="426">
        <v>11800</v>
      </c>
      <c r="J10" s="426">
        <v>2950400</v>
      </c>
      <c r="K10" s="426">
        <v>375000</v>
      </c>
      <c r="L10" s="426">
        <v>460000</v>
      </c>
      <c r="M10" s="426">
        <v>54000</v>
      </c>
      <c r="N10" s="426">
        <v>12587274.16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7" zoomScale="125" workbookViewId="0">
      <selection activeCell="E18" sqref="E18"/>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711"/>
      <c r="B1" s="711"/>
      <c r="C1" s="711"/>
      <c r="D1" s="711"/>
      <c r="E1" s="711"/>
      <c r="F1" s="711"/>
      <c r="G1" s="711"/>
      <c r="H1" s="711"/>
      <c r="I1" s="711"/>
      <c r="J1" s="711"/>
      <c r="K1" s="711"/>
    </row>
    <row r="2" spans="1:12" x14ac:dyDescent="0.2">
      <c r="A2" s="319"/>
      <c r="B2" s="319"/>
      <c r="C2" s="319"/>
      <c r="D2" s="319"/>
      <c r="E2" s="319"/>
      <c r="F2" s="319"/>
      <c r="G2" s="319"/>
      <c r="H2" s="319"/>
      <c r="I2" s="319"/>
      <c r="J2" s="319"/>
      <c r="K2" s="319"/>
      <c r="L2" s="549"/>
    </row>
    <row r="3" spans="1:12" x14ac:dyDescent="0.2">
      <c r="A3" s="322" t="s">
        <v>16</v>
      </c>
      <c r="B3" s="324"/>
      <c r="C3" s="324"/>
      <c r="D3" s="324"/>
      <c r="E3" s="324"/>
      <c r="F3" s="324"/>
      <c r="G3" s="324"/>
      <c r="H3" s="324"/>
      <c r="I3" s="324"/>
      <c r="J3" s="324"/>
      <c r="K3" s="324"/>
      <c r="L3" s="549"/>
    </row>
    <row r="4" spans="1:12" x14ac:dyDescent="0.2">
      <c r="A4" s="322" t="s">
        <v>19</v>
      </c>
      <c r="B4" s="322"/>
      <c r="C4" s="322" t="s">
        <v>18</v>
      </c>
      <c r="D4" s="323"/>
      <c r="E4" s="322"/>
      <c r="F4" s="322"/>
      <c r="G4" s="322"/>
      <c r="H4" s="322"/>
      <c r="I4" s="324"/>
      <c r="J4" s="324"/>
      <c r="K4" s="324"/>
      <c r="L4" s="549"/>
    </row>
    <row r="5" spans="1:12" x14ac:dyDescent="0.2">
      <c r="A5" s="322" t="s">
        <v>82</v>
      </c>
      <c r="B5" s="322"/>
      <c r="C5" s="322" t="s">
        <v>206</v>
      </c>
      <c r="D5" s="322"/>
      <c r="E5" s="322"/>
      <c r="F5" s="322"/>
      <c r="G5" s="322"/>
      <c r="H5" s="322"/>
      <c r="I5" s="324"/>
      <c r="J5" s="324"/>
      <c r="K5" s="324"/>
      <c r="L5" s="549"/>
    </row>
    <row r="6" spans="1:12" x14ac:dyDescent="0.2">
      <c r="A6" s="324"/>
      <c r="B6" s="322"/>
      <c r="C6" s="461">
        <v>2023</v>
      </c>
      <c r="D6" s="322"/>
      <c r="E6" s="322"/>
      <c r="F6" s="322"/>
      <c r="G6" s="322"/>
      <c r="H6" s="322"/>
      <c r="I6" s="727" t="s">
        <v>20</v>
      </c>
      <c r="J6" s="728"/>
      <c r="K6" s="729"/>
      <c r="L6" s="549"/>
    </row>
    <row r="7" spans="1:12" x14ac:dyDescent="0.2">
      <c r="A7" s="324"/>
      <c r="B7" s="322"/>
      <c r="C7" s="322"/>
      <c r="D7" s="322"/>
      <c r="E7" s="322"/>
      <c r="F7" s="322"/>
      <c r="G7" s="322"/>
      <c r="H7" s="322"/>
      <c r="I7" s="325" t="s">
        <v>21</v>
      </c>
      <c r="J7" s="730" t="s">
        <v>31</v>
      </c>
      <c r="K7" s="731"/>
      <c r="L7" s="549"/>
    </row>
    <row r="8" spans="1:12" ht="12.75" customHeight="1" x14ac:dyDescent="0.2">
      <c r="A8" s="322"/>
      <c r="B8" s="322"/>
      <c r="C8" s="322"/>
      <c r="D8" s="322"/>
      <c r="E8" s="322"/>
      <c r="F8" s="322"/>
      <c r="G8" s="322"/>
      <c r="H8" s="324"/>
      <c r="I8" s="325" t="s">
        <v>22</v>
      </c>
      <c r="J8" s="732" t="s">
        <v>46</v>
      </c>
      <c r="K8" s="733"/>
      <c r="L8" s="549"/>
    </row>
    <row r="9" spans="1:12" ht="12.75" customHeight="1" x14ac:dyDescent="0.2">
      <c r="A9" s="724" t="s">
        <v>23</v>
      </c>
      <c r="B9" s="724"/>
      <c r="C9" s="724"/>
      <c r="D9" s="724"/>
      <c r="E9" s="724"/>
      <c r="F9" s="724"/>
      <c r="G9" s="724"/>
      <c r="H9" s="724"/>
      <c r="I9" s="326" t="s">
        <v>24</v>
      </c>
      <c r="J9" s="734" t="s">
        <v>33</v>
      </c>
      <c r="K9" s="735"/>
      <c r="L9" s="549"/>
    </row>
    <row r="10" spans="1:12" ht="15.75" customHeight="1" thickBot="1" x14ac:dyDescent="0.25">
      <c r="A10" s="724" t="s">
        <v>30</v>
      </c>
      <c r="B10" s="724"/>
      <c r="C10" s="724"/>
      <c r="D10" s="724"/>
      <c r="E10" s="724"/>
      <c r="F10" s="550"/>
      <c r="G10" s="327"/>
      <c r="H10" s="322"/>
      <c r="I10" s="324"/>
      <c r="J10" s="324"/>
      <c r="K10" s="324"/>
      <c r="L10" s="549"/>
    </row>
    <row r="11" spans="1:12" ht="12.75" customHeight="1" thickBot="1" x14ac:dyDescent="0.25">
      <c r="A11" s="721" t="s">
        <v>25</v>
      </c>
      <c r="B11" s="725"/>
      <c r="C11" s="725"/>
      <c r="D11" s="725"/>
      <c r="E11" s="726"/>
      <c r="F11" s="550"/>
      <c r="G11" s="721" t="s">
        <v>20</v>
      </c>
      <c r="H11" s="722"/>
      <c r="I11" s="722"/>
      <c r="J11" s="722"/>
      <c r="K11" s="723"/>
      <c r="L11" s="549"/>
    </row>
    <row r="12" spans="1:12" x14ac:dyDescent="0.2">
      <c r="A12" s="554"/>
      <c r="B12" s="582"/>
      <c r="C12" s="551"/>
      <c r="D12" s="551"/>
      <c r="E12" s="552"/>
      <c r="F12" s="553"/>
      <c r="G12" s="554"/>
      <c r="H12" s="555" t="s">
        <v>15</v>
      </c>
      <c r="I12" s="556" t="s">
        <v>15</v>
      </c>
      <c r="J12" s="556" t="s">
        <v>15</v>
      </c>
      <c r="K12" s="557" t="s">
        <v>15</v>
      </c>
      <c r="L12" s="549"/>
    </row>
    <row r="13" spans="1:12" s="6" customFormat="1" x14ac:dyDescent="0.2">
      <c r="A13" s="559" t="s">
        <v>0</v>
      </c>
      <c r="B13" s="560" t="s">
        <v>26</v>
      </c>
      <c r="C13" s="332" t="s">
        <v>27</v>
      </c>
      <c r="D13" s="332" t="s">
        <v>28</v>
      </c>
      <c r="E13" s="333" t="s">
        <v>29</v>
      </c>
      <c r="F13" s="558"/>
      <c r="G13" s="559" t="s">
        <v>0</v>
      </c>
      <c r="H13" s="560" t="s">
        <v>26</v>
      </c>
      <c r="I13" s="332" t="s">
        <v>27</v>
      </c>
      <c r="J13" s="332" t="s">
        <v>28</v>
      </c>
      <c r="K13" s="333" t="s">
        <v>29</v>
      </c>
    </row>
    <row r="14" spans="1:12" ht="12.75" customHeight="1" x14ac:dyDescent="0.2">
      <c r="A14" s="562">
        <v>45170</v>
      </c>
      <c r="B14" s="563"/>
      <c r="C14" s="95" t="s">
        <v>47</v>
      </c>
      <c r="D14" s="346">
        <v>8565551</v>
      </c>
      <c r="E14" s="561"/>
      <c r="F14" s="553"/>
      <c r="G14" s="562">
        <v>45170</v>
      </c>
      <c r="H14" s="563"/>
      <c r="I14" s="95" t="s">
        <v>47</v>
      </c>
      <c r="J14" s="346"/>
      <c r="K14" s="564">
        <v>8565551</v>
      </c>
      <c r="L14" s="549"/>
    </row>
    <row r="15" spans="1:12" ht="12.75" customHeight="1" x14ac:dyDescent="0.2">
      <c r="A15" s="562">
        <v>45173</v>
      </c>
      <c r="B15" s="563">
        <v>1</v>
      </c>
      <c r="C15" s="95" t="s">
        <v>207</v>
      </c>
      <c r="D15" s="346"/>
      <c r="E15" s="565">
        <v>7092160</v>
      </c>
      <c r="F15" s="553"/>
      <c r="G15" s="562">
        <v>45173</v>
      </c>
      <c r="H15" s="563">
        <v>1</v>
      </c>
      <c r="I15" s="95" t="s">
        <v>207</v>
      </c>
      <c r="J15" s="346">
        <v>7092160</v>
      </c>
      <c r="K15" s="564"/>
      <c r="L15" s="549"/>
    </row>
    <row r="16" spans="1:12" ht="12.75" customHeight="1" x14ac:dyDescent="0.2">
      <c r="A16" s="562">
        <v>45173</v>
      </c>
      <c r="B16" s="563">
        <v>2</v>
      </c>
      <c r="C16" s="95" t="s">
        <v>138</v>
      </c>
      <c r="D16" s="346"/>
      <c r="E16" s="565">
        <v>2000</v>
      </c>
      <c r="F16" s="553"/>
      <c r="G16" s="562">
        <v>45173</v>
      </c>
      <c r="H16" s="563">
        <v>2</v>
      </c>
      <c r="I16" s="95" t="s">
        <v>138</v>
      </c>
      <c r="J16" s="346">
        <v>2000</v>
      </c>
      <c r="K16" s="564"/>
      <c r="L16" s="549"/>
    </row>
    <row r="17" spans="1:15" ht="12.75" customHeight="1" x14ac:dyDescent="0.2">
      <c r="A17" s="562">
        <v>45194</v>
      </c>
      <c r="B17" s="563">
        <v>3</v>
      </c>
      <c r="C17" s="95" t="s">
        <v>514</v>
      </c>
      <c r="D17" s="346">
        <v>23356310</v>
      </c>
      <c r="E17" s="565"/>
      <c r="F17" s="553"/>
      <c r="G17" s="562">
        <v>45194</v>
      </c>
      <c r="H17" s="563">
        <v>3</v>
      </c>
      <c r="I17" s="95" t="s">
        <v>514</v>
      </c>
      <c r="J17" s="346"/>
      <c r="K17" s="564">
        <v>23356310</v>
      </c>
      <c r="L17" s="549"/>
    </row>
    <row r="18" spans="1:15" ht="12.75" customHeight="1" x14ac:dyDescent="0.2">
      <c r="A18" s="562">
        <v>45194</v>
      </c>
      <c r="B18" s="563">
        <v>4</v>
      </c>
      <c r="C18" s="95" t="s">
        <v>207</v>
      </c>
      <c r="D18" s="346"/>
      <c r="E18" s="565">
        <v>13055000</v>
      </c>
      <c r="F18" s="553"/>
      <c r="G18" s="562">
        <v>45194</v>
      </c>
      <c r="H18" s="563">
        <v>4</v>
      </c>
      <c r="I18" s="95" t="s">
        <v>207</v>
      </c>
      <c r="J18" s="346">
        <v>13055000</v>
      </c>
      <c r="K18" s="564"/>
      <c r="L18" s="549"/>
    </row>
    <row r="19" spans="1:15" ht="12.75" customHeight="1" x14ac:dyDescent="0.2">
      <c r="A19" s="562">
        <v>45194</v>
      </c>
      <c r="B19" s="563">
        <v>5</v>
      </c>
      <c r="C19" s="95" t="s">
        <v>210</v>
      </c>
      <c r="D19" s="346"/>
      <c r="E19" s="566">
        <v>2000</v>
      </c>
      <c r="F19" s="553"/>
      <c r="G19" s="562">
        <v>45194</v>
      </c>
      <c r="H19" s="563">
        <v>5</v>
      </c>
      <c r="I19" s="95" t="s">
        <v>210</v>
      </c>
      <c r="J19" s="346">
        <v>2000</v>
      </c>
      <c r="K19" s="564"/>
      <c r="L19" s="549"/>
    </row>
    <row r="20" spans="1:15" ht="13.5" thickBot="1" x14ac:dyDescent="0.25">
      <c r="A20" s="569">
        <v>45199</v>
      </c>
      <c r="B20" s="583"/>
      <c r="C20" s="351" t="s">
        <v>63</v>
      </c>
      <c r="D20" s="352">
        <f>SUM(D14:D19)-SUM(E14:E19)</f>
        <v>11770701</v>
      </c>
      <c r="E20" s="567"/>
      <c r="F20" s="568"/>
      <c r="G20" s="581">
        <v>45199</v>
      </c>
      <c r="H20" s="570"/>
      <c r="I20" s="571" t="s">
        <v>63</v>
      </c>
      <c r="J20" s="572"/>
      <c r="K20" s="573">
        <f>SUM(K14:K19)-SUM(J14:J19)</f>
        <v>11770701</v>
      </c>
      <c r="L20" s="549"/>
    </row>
    <row r="21" spans="1:15" ht="13.5" thickBot="1" x14ac:dyDescent="0.25">
      <c r="A21" s="584"/>
      <c r="B21" s="574"/>
      <c r="C21" s="574"/>
      <c r="D21" s="574"/>
      <c r="E21" s="354"/>
      <c r="F21" s="568"/>
      <c r="G21" s="575"/>
      <c r="H21" s="576"/>
      <c r="I21" s="577"/>
      <c r="J21" s="577"/>
      <c r="K21" s="578"/>
      <c r="L21" s="549"/>
    </row>
    <row r="22" spans="1:15" x14ac:dyDescent="0.2">
      <c r="A22" s="5"/>
      <c r="B22" s="4"/>
      <c r="C22" s="4" t="s">
        <v>17</v>
      </c>
      <c r="D22" s="5"/>
      <c r="E22" s="5"/>
      <c r="F22" s="568"/>
      <c r="G22" s="5"/>
      <c r="H22" s="4"/>
      <c r="I22" s="4" t="s">
        <v>17</v>
      </c>
      <c r="J22" s="5"/>
      <c r="K22" s="579"/>
      <c r="L22" s="549"/>
    </row>
    <row r="23" spans="1:15" x14ac:dyDescent="0.2">
      <c r="A23" s="5"/>
      <c r="B23" s="4"/>
      <c r="C23" s="4"/>
      <c r="D23" s="5">
        <v>3746</v>
      </c>
      <c r="E23" s="5"/>
      <c r="F23" s="580"/>
      <c r="G23" s="5"/>
      <c r="H23" s="4"/>
      <c r="I23" s="4"/>
      <c r="J23" s="5"/>
      <c r="K23" s="5"/>
      <c r="L23" s="549"/>
    </row>
    <row r="24" spans="1:15" x14ac:dyDescent="0.2">
      <c r="A24" s="7"/>
      <c r="B24" s="7"/>
      <c r="C24" s="355"/>
      <c r="D24" s="356"/>
      <c r="E24" s="8"/>
      <c r="F24" s="335"/>
      <c r="G24" s="7"/>
      <c r="H24" s="7"/>
      <c r="I24" s="355"/>
      <c r="J24" s="356"/>
      <c r="K24" s="8"/>
    </row>
    <row r="25" spans="1:15" x14ac:dyDescent="0.2">
      <c r="A25" s="7"/>
      <c r="B25" s="7"/>
      <c r="C25" s="357"/>
      <c r="D25" s="358"/>
      <c r="E25" s="8"/>
      <c r="F25" s="335"/>
      <c r="G25" s="7"/>
      <c r="H25" s="7"/>
      <c r="I25" s="357"/>
      <c r="J25" s="358"/>
      <c r="K25" s="8"/>
    </row>
    <row r="26" spans="1:15" x14ac:dyDescent="0.2">
      <c r="C26" s="359"/>
      <c r="D26" s="360"/>
      <c r="E26" s="154"/>
      <c r="F26" s="335"/>
      <c r="I26" s="359"/>
      <c r="J26" s="360"/>
      <c r="K26" s="154"/>
    </row>
    <row r="27" spans="1:15" x14ac:dyDescent="0.2">
      <c r="A27" s="430"/>
      <c r="B27" s="430"/>
      <c r="C27" s="430"/>
      <c r="D27" s="430"/>
      <c r="E27" s="430"/>
      <c r="F27" s="430"/>
      <c r="G27" s="430"/>
      <c r="H27" s="430"/>
      <c r="I27" s="430"/>
      <c r="J27" s="430"/>
      <c r="K27" s="430"/>
      <c r="L27" s="429"/>
      <c r="M27" s="429"/>
      <c r="N27" s="429"/>
      <c r="O27" s="429"/>
    </row>
    <row r="28" spans="1:15" x14ac:dyDescent="0.2">
      <c r="A28" s="430"/>
      <c r="B28" s="430"/>
      <c r="C28" s="432"/>
      <c r="D28" s="430"/>
      <c r="E28" s="430"/>
      <c r="F28" s="430"/>
      <c r="G28" s="430"/>
      <c r="H28" s="430"/>
      <c r="I28" s="430"/>
      <c r="J28" s="430"/>
      <c r="K28" s="430"/>
      <c r="L28" s="429"/>
      <c r="M28" s="429"/>
      <c r="N28" s="429"/>
      <c r="O28" s="429"/>
    </row>
    <row r="29" spans="1:15" x14ac:dyDescent="0.2">
      <c r="A29" s="430"/>
      <c r="B29" s="430"/>
      <c r="C29" s="430"/>
      <c r="D29" s="431"/>
      <c r="E29" s="430"/>
      <c r="F29" s="430"/>
      <c r="G29" s="430"/>
      <c r="H29" s="430"/>
      <c r="I29" s="430"/>
      <c r="J29" s="430"/>
      <c r="K29" s="430"/>
      <c r="L29" s="429"/>
      <c r="M29" s="429"/>
      <c r="N29" s="429"/>
      <c r="O29" s="429"/>
    </row>
    <row r="30" spans="1:15" x14ac:dyDescent="0.2">
      <c r="A30" s="430"/>
      <c r="B30" s="430"/>
      <c r="C30" s="430"/>
      <c r="D30" s="431"/>
      <c r="E30" s="430"/>
      <c r="F30" s="430"/>
      <c r="G30" s="430"/>
      <c r="H30" s="430"/>
      <c r="I30" s="430"/>
      <c r="J30" s="430"/>
      <c r="K30" s="430"/>
      <c r="L30" s="429"/>
      <c r="M30" s="429"/>
      <c r="N30" s="429"/>
      <c r="O30" s="429"/>
    </row>
    <row r="31" spans="1:15" x14ac:dyDescent="0.2">
      <c r="A31" s="429"/>
      <c r="B31" s="429"/>
      <c r="C31" s="434"/>
      <c r="D31" s="435"/>
      <c r="E31" s="429"/>
      <c r="F31" s="429"/>
      <c r="G31" s="429"/>
      <c r="H31" s="429"/>
      <c r="I31" s="429"/>
      <c r="J31" s="429"/>
      <c r="K31" s="429"/>
      <c r="L31" s="429"/>
      <c r="M31" s="429"/>
      <c r="N31" s="429"/>
      <c r="O31" s="429"/>
    </row>
    <row r="32" spans="1:15" x14ac:dyDescent="0.2">
      <c r="A32" s="429"/>
      <c r="B32" s="429"/>
      <c r="C32" s="429"/>
      <c r="D32" s="433"/>
      <c r="E32" s="429"/>
      <c r="F32" s="429"/>
      <c r="G32" s="429"/>
      <c r="H32" s="429"/>
      <c r="I32" s="429"/>
      <c r="J32" s="429"/>
      <c r="K32" s="429"/>
      <c r="L32" s="429"/>
      <c r="M32" s="429"/>
      <c r="N32" s="429"/>
      <c r="O32" s="429"/>
    </row>
    <row r="33" spans="1:15" x14ac:dyDescent="0.2">
      <c r="A33" s="429"/>
      <c r="B33" s="429"/>
      <c r="C33" s="429"/>
      <c r="D33" s="429"/>
      <c r="E33" s="429"/>
      <c r="F33" s="429"/>
      <c r="G33" s="429"/>
      <c r="H33" s="429"/>
      <c r="I33" s="429"/>
      <c r="J33" s="429"/>
      <c r="K33" s="429"/>
      <c r="L33" s="429"/>
      <c r="M33" s="429"/>
      <c r="N33" s="429"/>
      <c r="O33" s="429"/>
    </row>
    <row r="34" spans="1:15" x14ac:dyDescent="0.2">
      <c r="A34" s="429"/>
      <c r="B34" s="429"/>
      <c r="C34" s="429"/>
      <c r="D34" s="429"/>
      <c r="E34" s="429"/>
      <c r="F34" s="429"/>
      <c r="G34" s="429"/>
      <c r="H34" s="429"/>
      <c r="I34" s="429"/>
      <c r="J34" s="429"/>
      <c r="K34" s="429"/>
      <c r="L34" s="429"/>
      <c r="M34" s="429"/>
      <c r="N34" s="429"/>
      <c r="O34" s="429"/>
    </row>
    <row r="35" spans="1:15" x14ac:dyDescent="0.2">
      <c r="A35" s="429"/>
      <c r="B35" s="429"/>
      <c r="C35" s="429"/>
      <c r="D35" s="429"/>
      <c r="E35" s="429"/>
      <c r="F35" s="429"/>
      <c r="G35" s="429"/>
      <c r="H35" s="429"/>
      <c r="I35" s="429"/>
      <c r="J35" s="429"/>
      <c r="K35" s="429"/>
      <c r="L35" s="429"/>
      <c r="M35" s="429"/>
      <c r="N35" s="429"/>
      <c r="O35" s="429"/>
    </row>
    <row r="36" spans="1:15" x14ac:dyDescent="0.2">
      <c r="A36" s="429"/>
      <c r="B36" s="429"/>
      <c r="C36" s="429"/>
      <c r="D36" s="429"/>
      <c r="E36" s="429"/>
      <c r="F36" s="429"/>
      <c r="G36" s="429"/>
      <c r="H36" s="429"/>
      <c r="I36" s="429"/>
      <c r="J36" s="429"/>
      <c r="K36" s="429"/>
      <c r="L36" s="429"/>
      <c r="M36" s="429"/>
      <c r="N36" s="429"/>
      <c r="O36" s="429"/>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19" zoomScale="125" workbookViewId="0">
      <selection activeCell="E6" sqref="E6"/>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11"/>
      <c r="B1" s="711"/>
      <c r="C1" s="711"/>
      <c r="D1" s="711"/>
      <c r="E1" s="711"/>
      <c r="F1" s="711"/>
      <c r="G1" s="711"/>
      <c r="H1" s="711"/>
      <c r="I1" s="711"/>
      <c r="J1" s="711"/>
      <c r="K1" s="711"/>
    </row>
    <row r="2" spans="1:11" x14ac:dyDescent="0.2">
      <c r="A2" s="319"/>
      <c r="B2" s="319"/>
      <c r="C2" s="319"/>
      <c r="D2" s="319"/>
      <c r="E2" s="319"/>
      <c r="F2" s="319"/>
      <c r="G2" s="319"/>
      <c r="H2" s="319"/>
      <c r="I2" s="319"/>
      <c r="J2" s="319"/>
      <c r="K2" s="319"/>
    </row>
    <row r="3" spans="1:11" x14ac:dyDescent="0.2">
      <c r="A3" s="320" t="s">
        <v>16</v>
      </c>
      <c r="B3" s="321"/>
      <c r="C3" s="321"/>
      <c r="D3" s="321"/>
      <c r="E3" s="321"/>
      <c r="F3" s="321"/>
      <c r="G3" s="321"/>
      <c r="H3" s="321"/>
      <c r="I3" s="321"/>
      <c r="J3" s="321"/>
      <c r="K3" s="321"/>
    </row>
    <row r="4" spans="1:11" x14ac:dyDescent="0.2">
      <c r="A4" s="322" t="s">
        <v>19</v>
      </c>
      <c r="B4" s="322"/>
      <c r="C4" s="322" t="s">
        <v>18</v>
      </c>
      <c r="D4" s="323"/>
      <c r="E4" s="322"/>
      <c r="F4" s="322"/>
      <c r="G4" s="322"/>
      <c r="H4" s="322"/>
      <c r="I4" s="321"/>
      <c r="J4" s="321"/>
      <c r="K4" s="321"/>
    </row>
    <row r="5" spans="1:11" x14ac:dyDescent="0.2">
      <c r="A5" s="322" t="s">
        <v>82</v>
      </c>
      <c r="B5" s="322"/>
      <c r="C5" s="593" t="s">
        <v>206</v>
      </c>
      <c r="D5" s="322"/>
      <c r="E5" s="322"/>
      <c r="F5" s="322"/>
      <c r="G5" s="322"/>
      <c r="H5" s="322"/>
      <c r="I5" s="321"/>
      <c r="J5" s="321"/>
      <c r="K5" s="321"/>
    </row>
    <row r="6" spans="1:11" x14ac:dyDescent="0.2">
      <c r="A6" s="324"/>
      <c r="B6" s="322"/>
      <c r="C6" s="461">
        <v>2023</v>
      </c>
      <c r="D6" s="322"/>
      <c r="E6" s="322"/>
      <c r="F6" s="322"/>
      <c r="G6" s="322"/>
      <c r="H6" s="322"/>
      <c r="I6" s="727" t="s">
        <v>20</v>
      </c>
      <c r="J6" s="728"/>
      <c r="K6" s="729"/>
    </row>
    <row r="7" spans="1:11" x14ac:dyDescent="0.2">
      <c r="A7" s="324"/>
      <c r="B7" s="322"/>
      <c r="C7" s="322"/>
      <c r="D7" s="322"/>
      <c r="E7" s="322"/>
      <c r="F7" s="322"/>
      <c r="G7" s="322"/>
      <c r="H7" s="322"/>
      <c r="I7" s="325" t="s">
        <v>21</v>
      </c>
      <c r="J7" s="737" t="s">
        <v>31</v>
      </c>
      <c r="K7" s="738"/>
    </row>
    <row r="8" spans="1:11" ht="12.75" customHeight="1" x14ac:dyDescent="0.2">
      <c r="A8" s="322"/>
      <c r="B8" s="322"/>
      <c r="C8" s="322"/>
      <c r="D8" s="322"/>
      <c r="E8" s="322"/>
      <c r="F8" s="322"/>
      <c r="G8" s="322"/>
      <c r="H8" s="321"/>
      <c r="I8" s="325" t="s">
        <v>22</v>
      </c>
      <c r="J8" s="739" t="s">
        <v>91</v>
      </c>
      <c r="K8" s="740"/>
    </row>
    <row r="9" spans="1:11" ht="12.75" customHeight="1" x14ac:dyDescent="0.2">
      <c r="A9" s="724" t="s">
        <v>23</v>
      </c>
      <c r="B9" s="724"/>
      <c r="C9" s="724"/>
      <c r="D9" s="724"/>
      <c r="E9" s="724"/>
      <c r="F9" s="724"/>
      <c r="G9" s="724"/>
      <c r="H9" s="724"/>
      <c r="I9" s="326" t="s">
        <v>24</v>
      </c>
      <c r="J9" s="741" t="s">
        <v>92</v>
      </c>
      <c r="K9" s="742"/>
    </row>
    <row r="10" spans="1:11" ht="15.75" customHeight="1" thickBot="1" x14ac:dyDescent="0.25">
      <c r="A10" s="724" t="s">
        <v>30</v>
      </c>
      <c r="B10" s="724"/>
      <c r="C10" s="724"/>
      <c r="D10" s="724"/>
      <c r="E10" s="724"/>
      <c r="F10" s="397"/>
      <c r="G10" s="327"/>
      <c r="H10" s="322"/>
      <c r="I10" s="321"/>
      <c r="J10" s="321"/>
      <c r="K10" s="321"/>
    </row>
    <row r="11" spans="1:11" ht="12.75" customHeight="1" x14ac:dyDescent="0.2">
      <c r="A11" s="736" t="s">
        <v>25</v>
      </c>
      <c r="B11" s="725"/>
      <c r="C11" s="725"/>
      <c r="D11" s="725"/>
      <c r="E11" s="726"/>
      <c r="F11" s="397"/>
      <c r="G11" s="736" t="s">
        <v>20</v>
      </c>
      <c r="H11" s="725"/>
      <c r="I11" s="725"/>
      <c r="J11" s="725"/>
      <c r="K11" s="726"/>
    </row>
    <row r="12" spans="1:11" x14ac:dyDescent="0.2">
      <c r="A12" s="328"/>
      <c r="B12" s="329"/>
      <c r="C12" s="329"/>
      <c r="D12" s="329"/>
      <c r="E12" s="330"/>
      <c r="F12" s="321"/>
      <c r="G12" s="328"/>
      <c r="H12" s="329" t="s">
        <v>15</v>
      </c>
      <c r="I12" s="329" t="s">
        <v>15</v>
      </c>
      <c r="J12" s="329" t="s">
        <v>15</v>
      </c>
      <c r="K12" s="330" t="s">
        <v>15</v>
      </c>
    </row>
    <row r="13" spans="1:11" s="6" customFormat="1" x14ac:dyDescent="0.2">
      <c r="A13" s="331" t="s">
        <v>0</v>
      </c>
      <c r="B13" s="332" t="s">
        <v>26</v>
      </c>
      <c r="C13" s="332" t="s">
        <v>27</v>
      </c>
      <c r="D13" s="332" t="s">
        <v>28</v>
      </c>
      <c r="E13" s="333" t="s">
        <v>29</v>
      </c>
      <c r="F13" s="334"/>
      <c r="G13" s="331" t="s">
        <v>0</v>
      </c>
      <c r="H13" s="332" t="s">
        <v>26</v>
      </c>
      <c r="I13" s="332" t="s">
        <v>27</v>
      </c>
      <c r="J13" s="332" t="s">
        <v>28</v>
      </c>
      <c r="K13" s="333" t="s">
        <v>29</v>
      </c>
    </row>
    <row r="14" spans="1:11" ht="12.75" customHeight="1" x14ac:dyDescent="0.2">
      <c r="A14" s="342">
        <v>45170</v>
      </c>
      <c r="B14" s="343"/>
      <c r="C14" s="10" t="s">
        <v>47</v>
      </c>
      <c r="D14" s="344">
        <v>1852223</v>
      </c>
      <c r="E14" s="345"/>
      <c r="F14" s="321"/>
      <c r="G14" s="342">
        <v>45170</v>
      </c>
      <c r="H14" s="343"/>
      <c r="I14" s="10" t="s">
        <v>47</v>
      </c>
      <c r="J14" s="344"/>
      <c r="K14" s="586">
        <v>1852223</v>
      </c>
    </row>
    <row r="15" spans="1:11" ht="12.75" customHeight="1" x14ac:dyDescent="0.2">
      <c r="A15" s="585">
        <v>45173</v>
      </c>
      <c r="B15" s="343">
        <v>1</v>
      </c>
      <c r="C15" s="10" t="s">
        <v>208</v>
      </c>
      <c r="D15" s="344">
        <v>7092160</v>
      </c>
      <c r="E15" s="587"/>
      <c r="F15" s="321"/>
      <c r="G15" s="585">
        <v>45170</v>
      </c>
      <c r="H15" s="343">
        <v>1</v>
      </c>
      <c r="I15" s="10" t="s">
        <v>208</v>
      </c>
      <c r="J15" s="344"/>
      <c r="K15" s="586">
        <v>7092160</v>
      </c>
    </row>
    <row r="16" spans="1:11" ht="12.75" customHeight="1" x14ac:dyDescent="0.2">
      <c r="A16" s="585">
        <v>45174</v>
      </c>
      <c r="B16" s="343">
        <v>2</v>
      </c>
      <c r="C16" s="10" t="s">
        <v>209</v>
      </c>
      <c r="D16" s="344"/>
      <c r="E16" s="587">
        <v>4996000</v>
      </c>
      <c r="F16" s="321"/>
      <c r="G16" s="585">
        <v>45174</v>
      </c>
      <c r="H16" s="343">
        <v>2</v>
      </c>
      <c r="I16" s="10" t="s">
        <v>209</v>
      </c>
      <c r="J16" s="344">
        <v>4996000</v>
      </c>
      <c r="K16" s="586"/>
    </row>
    <row r="17" spans="1:11" ht="12.75" customHeight="1" x14ac:dyDescent="0.2">
      <c r="A17" s="585">
        <v>45174</v>
      </c>
      <c r="B17" s="343">
        <v>3</v>
      </c>
      <c r="C17" s="10" t="s">
        <v>157</v>
      </c>
      <c r="D17" s="344"/>
      <c r="E17" s="586">
        <v>20000</v>
      </c>
      <c r="F17" s="321"/>
      <c r="G17" s="585">
        <v>45174</v>
      </c>
      <c r="H17" s="343">
        <v>3</v>
      </c>
      <c r="I17" s="10" t="s">
        <v>157</v>
      </c>
      <c r="J17" s="344">
        <v>20000</v>
      </c>
      <c r="K17" s="586"/>
    </row>
    <row r="18" spans="1:11" ht="12.75" customHeight="1" x14ac:dyDescent="0.2">
      <c r="A18" s="585">
        <v>45174</v>
      </c>
      <c r="B18" s="343">
        <v>4</v>
      </c>
      <c r="C18" s="10" t="s">
        <v>538</v>
      </c>
      <c r="D18" s="344"/>
      <c r="E18" s="586">
        <v>100000</v>
      </c>
      <c r="F18" s="321"/>
      <c r="G18" s="585">
        <v>45174</v>
      </c>
      <c r="H18" s="343">
        <v>4</v>
      </c>
      <c r="I18" s="10" t="s">
        <v>538</v>
      </c>
      <c r="J18" s="344">
        <v>100000</v>
      </c>
      <c r="K18" s="586"/>
    </row>
    <row r="19" spans="1:11" ht="12.75" customHeight="1" x14ac:dyDescent="0.2">
      <c r="A19" s="585">
        <v>45184</v>
      </c>
      <c r="B19" s="343">
        <v>5</v>
      </c>
      <c r="C19" s="10" t="s">
        <v>389</v>
      </c>
      <c r="D19" s="344"/>
      <c r="E19" s="586">
        <v>1211440</v>
      </c>
      <c r="F19" s="321"/>
      <c r="G19" s="585">
        <v>45184</v>
      </c>
      <c r="H19" s="343">
        <v>5</v>
      </c>
      <c r="I19" s="10" t="s">
        <v>389</v>
      </c>
      <c r="J19" s="344">
        <v>1211440</v>
      </c>
      <c r="K19" s="586"/>
    </row>
    <row r="20" spans="1:11" ht="12.75" customHeight="1" x14ac:dyDescent="0.2">
      <c r="A20" s="585">
        <v>45184</v>
      </c>
      <c r="B20" s="343">
        <v>6</v>
      </c>
      <c r="C20" s="10" t="s">
        <v>157</v>
      </c>
      <c r="D20" s="344"/>
      <c r="E20" s="587">
        <v>2500</v>
      </c>
      <c r="F20" s="321"/>
      <c r="G20" s="585">
        <v>45184</v>
      </c>
      <c r="H20" s="343">
        <v>6</v>
      </c>
      <c r="I20" s="10" t="s">
        <v>157</v>
      </c>
      <c r="J20" s="344">
        <v>2500</v>
      </c>
      <c r="K20" s="587"/>
    </row>
    <row r="21" spans="1:11" ht="12.75" customHeight="1" x14ac:dyDescent="0.2">
      <c r="A21" s="585">
        <v>45184</v>
      </c>
      <c r="B21" s="343">
        <v>7</v>
      </c>
      <c r="C21" s="10" t="s">
        <v>390</v>
      </c>
      <c r="D21" s="344"/>
      <c r="E21" s="586">
        <v>654720</v>
      </c>
      <c r="F21" s="321"/>
      <c r="G21" s="585">
        <v>45184</v>
      </c>
      <c r="H21" s="343">
        <v>7</v>
      </c>
      <c r="I21" s="10" t="s">
        <v>390</v>
      </c>
      <c r="J21" s="344">
        <v>654720</v>
      </c>
      <c r="K21" s="586"/>
    </row>
    <row r="22" spans="1:11" ht="15" x14ac:dyDescent="0.2">
      <c r="A22" s="96">
        <v>45184</v>
      </c>
      <c r="B22" s="343">
        <v>8</v>
      </c>
      <c r="C22" s="95" t="s">
        <v>157</v>
      </c>
      <c r="D22" s="346"/>
      <c r="E22" s="347">
        <v>2000</v>
      </c>
      <c r="F22" s="335"/>
      <c r="G22" s="96">
        <v>45184</v>
      </c>
      <c r="H22" s="343">
        <v>8</v>
      </c>
      <c r="I22" s="95" t="s">
        <v>157</v>
      </c>
      <c r="J22" s="346">
        <v>2000</v>
      </c>
      <c r="K22" s="347"/>
    </row>
    <row r="23" spans="1:11" ht="12.75" customHeight="1" x14ac:dyDescent="0.2">
      <c r="A23" s="96">
        <v>45194</v>
      </c>
      <c r="B23" s="343">
        <v>9</v>
      </c>
      <c r="C23" s="95" t="s">
        <v>208</v>
      </c>
      <c r="D23" s="346">
        <v>13055000</v>
      </c>
      <c r="E23" s="347"/>
      <c r="F23" s="335"/>
      <c r="G23" s="96">
        <v>45194</v>
      </c>
      <c r="H23" s="343">
        <v>9</v>
      </c>
      <c r="I23" s="95" t="s">
        <v>208</v>
      </c>
      <c r="J23" s="346"/>
      <c r="K23" s="347">
        <v>13055000</v>
      </c>
    </row>
    <row r="24" spans="1:11" ht="12" customHeight="1" x14ac:dyDescent="0.2">
      <c r="A24" s="96">
        <v>45195</v>
      </c>
      <c r="B24" s="343">
        <v>10</v>
      </c>
      <c r="C24" s="95" t="s">
        <v>532</v>
      </c>
      <c r="D24" s="348"/>
      <c r="E24" s="11">
        <v>3296000</v>
      </c>
      <c r="F24" s="335"/>
      <c r="G24" s="96">
        <v>45195</v>
      </c>
      <c r="H24" s="343">
        <v>10</v>
      </c>
      <c r="I24" s="95" t="s">
        <v>532</v>
      </c>
      <c r="J24" s="348">
        <v>3296000</v>
      </c>
      <c r="K24" s="11"/>
    </row>
    <row r="25" spans="1:11" ht="12" customHeight="1" x14ac:dyDescent="0.2">
      <c r="A25" s="96">
        <v>45195</v>
      </c>
      <c r="B25" s="343">
        <v>11</v>
      </c>
      <c r="C25" s="95" t="s">
        <v>533</v>
      </c>
      <c r="D25" s="348"/>
      <c r="E25" s="11">
        <v>20000</v>
      </c>
      <c r="F25" s="335"/>
      <c r="G25" s="96">
        <v>45195</v>
      </c>
      <c r="H25" s="343">
        <v>11</v>
      </c>
      <c r="I25" s="95" t="s">
        <v>533</v>
      </c>
      <c r="J25" s="348">
        <v>20000</v>
      </c>
      <c r="K25" s="11"/>
    </row>
    <row r="26" spans="1:11" ht="12" customHeight="1" x14ac:dyDescent="0.2">
      <c r="A26" s="96">
        <v>45195</v>
      </c>
      <c r="B26" s="343">
        <v>12</v>
      </c>
      <c r="C26" s="95" t="s">
        <v>537</v>
      </c>
      <c r="D26" s="348"/>
      <c r="E26" s="11">
        <v>3348000</v>
      </c>
      <c r="F26" s="335"/>
      <c r="G26" s="96">
        <v>45195</v>
      </c>
      <c r="H26" s="343">
        <v>12</v>
      </c>
      <c r="I26" s="95" t="s">
        <v>537</v>
      </c>
      <c r="J26" s="348">
        <v>3348000</v>
      </c>
      <c r="K26" s="11"/>
    </row>
    <row r="27" spans="1:11" ht="12" customHeight="1" x14ac:dyDescent="0.2">
      <c r="A27" s="96">
        <v>45195</v>
      </c>
      <c r="B27" s="343">
        <v>13</v>
      </c>
      <c r="C27" s="95" t="s">
        <v>157</v>
      </c>
      <c r="D27" s="348"/>
      <c r="E27" s="11">
        <v>3000</v>
      </c>
      <c r="F27" s="335"/>
      <c r="G27" s="96">
        <v>45195</v>
      </c>
      <c r="H27" s="343">
        <v>13</v>
      </c>
      <c r="I27" s="95" t="s">
        <v>157</v>
      </c>
      <c r="J27" s="348">
        <v>3000</v>
      </c>
      <c r="K27" s="11"/>
    </row>
    <row r="28" spans="1:11" x14ac:dyDescent="0.2">
      <c r="A28" s="349">
        <v>45199</v>
      </c>
      <c r="B28" s="350"/>
      <c r="C28" s="351" t="s">
        <v>63</v>
      </c>
      <c r="D28" s="352">
        <f>SUM(D14:D27)-SUM(E14:E27)</f>
        <v>8345723</v>
      </c>
      <c r="E28" s="353"/>
      <c r="F28" s="335"/>
      <c r="G28" s="349">
        <v>45199</v>
      </c>
      <c r="H28" s="350"/>
      <c r="I28" s="351" t="s">
        <v>63</v>
      </c>
      <c r="J28" s="352"/>
      <c r="K28" s="387">
        <f>SUM(K14:K27)-SUM(J14:J27)</f>
        <v>8345723</v>
      </c>
    </row>
    <row r="29" spans="1:11" ht="13.5" thickBot="1" x14ac:dyDescent="0.25">
      <c r="A29" s="12"/>
      <c r="B29" s="13"/>
      <c r="C29" s="13"/>
      <c r="D29" s="13"/>
      <c r="E29" s="354"/>
      <c r="F29" s="335"/>
      <c r="G29" s="12"/>
      <c r="H29" s="13"/>
      <c r="I29" s="13"/>
      <c r="J29" s="13"/>
      <c r="K29" s="354"/>
    </row>
    <row r="30" spans="1:11" x14ac:dyDescent="0.2">
      <c r="A30" s="5"/>
      <c r="B30" s="4"/>
      <c r="C30" s="4" t="s">
        <v>17</v>
      </c>
      <c r="D30" s="5"/>
      <c r="E30" s="5"/>
      <c r="F30" s="335"/>
      <c r="G30" s="5"/>
      <c r="H30" s="4"/>
      <c r="I30" s="4" t="s">
        <v>17</v>
      </c>
      <c r="J30" s="5"/>
      <c r="K30" s="5"/>
    </row>
    <row r="31" spans="1:11" x14ac:dyDescent="0.2">
      <c r="A31" s="5"/>
      <c r="B31" s="4"/>
      <c r="C31" s="4"/>
      <c r="D31" s="5"/>
      <c r="E31" s="411"/>
      <c r="F31" s="335"/>
      <c r="G31" s="5"/>
      <c r="H31" s="4"/>
      <c r="I31" s="4"/>
      <c r="J31" s="5"/>
      <c r="K31" s="5"/>
    </row>
    <row r="32" spans="1:11" x14ac:dyDescent="0.2">
      <c r="A32" s="7"/>
      <c r="B32" s="7"/>
      <c r="C32" s="355"/>
      <c r="D32" s="356"/>
      <c r="E32" s="8"/>
      <c r="F32" s="335"/>
      <c r="G32" s="7"/>
      <c r="H32" s="7"/>
      <c r="I32" s="355"/>
      <c r="J32" s="356"/>
      <c r="K32" s="8"/>
    </row>
    <row r="33" spans="1:12" x14ac:dyDescent="0.2">
      <c r="A33" s="7"/>
      <c r="B33" s="7"/>
      <c r="C33" s="357"/>
      <c r="D33" s="358"/>
      <c r="E33" s="8"/>
      <c r="F33" s="335"/>
      <c r="G33" s="7"/>
      <c r="H33" s="7"/>
      <c r="I33" s="357"/>
      <c r="J33" s="358"/>
      <c r="K33" s="8"/>
    </row>
    <row r="34" spans="1:12" x14ac:dyDescent="0.2">
      <c r="C34" s="359"/>
      <c r="D34" s="360"/>
      <c r="E34" s="154"/>
      <c r="F34" s="335"/>
      <c r="I34" s="359"/>
      <c r="J34" s="360"/>
      <c r="K34" s="154"/>
    </row>
    <row r="35" spans="1:12" x14ac:dyDescent="0.2">
      <c r="C35" s="359"/>
      <c r="D35" s="360"/>
      <c r="F35" s="335"/>
      <c r="I35" s="359"/>
      <c r="J35" s="360"/>
    </row>
    <row r="36" spans="1:12" x14ac:dyDescent="0.2">
      <c r="A36" s="361"/>
      <c r="B36" s="362"/>
      <c r="C36" s="363"/>
      <c r="D36" s="364"/>
      <c r="E36" s="364"/>
      <c r="F36" s="364"/>
      <c r="G36" s="361"/>
      <c r="H36" s="362"/>
      <c r="I36" s="363"/>
      <c r="J36" s="364"/>
      <c r="K36" s="364"/>
      <c r="L36" s="365"/>
    </row>
    <row r="37" spans="1:12" x14ac:dyDescent="0.2">
      <c r="A37" s="361"/>
      <c r="B37" s="362"/>
      <c r="C37" s="363"/>
      <c r="D37" s="364"/>
      <c r="E37" s="364"/>
      <c r="F37" s="364"/>
      <c r="G37" s="361"/>
      <c r="H37" s="362"/>
      <c r="I37" s="363"/>
      <c r="J37" s="364"/>
      <c r="K37" s="364"/>
      <c r="L37" s="365"/>
    </row>
    <row r="38" spans="1:12" x14ac:dyDescent="0.2">
      <c r="A38" s="361"/>
      <c r="B38" s="366"/>
      <c r="C38" s="363"/>
      <c r="D38" s="364"/>
      <c r="E38" s="364"/>
      <c r="F38" s="364"/>
      <c r="G38" s="361"/>
      <c r="H38" s="366"/>
      <c r="I38" s="363"/>
      <c r="J38" s="364"/>
      <c r="K38" s="364"/>
      <c r="L38" s="365"/>
    </row>
    <row r="39" spans="1:12" x14ac:dyDescent="0.2">
      <c r="A39" s="361"/>
      <c r="B39" s="366"/>
      <c r="C39" s="363"/>
      <c r="D39" s="364"/>
      <c r="E39" s="364"/>
      <c r="F39" s="364"/>
      <c r="G39" s="361"/>
      <c r="H39" s="366"/>
      <c r="I39" s="363"/>
      <c r="J39" s="364"/>
      <c r="K39" s="364"/>
      <c r="L39" s="365"/>
    </row>
    <row r="40" spans="1:12" x14ac:dyDescent="0.2">
      <c r="A40" s="361"/>
      <c r="B40" s="366"/>
      <c r="C40" s="363"/>
      <c r="D40" s="364"/>
      <c r="E40" s="364"/>
      <c r="F40" s="364"/>
      <c r="G40" s="361"/>
      <c r="H40" s="366"/>
      <c r="I40" s="363"/>
      <c r="J40" s="364"/>
      <c r="K40" s="364"/>
      <c r="L40" s="365"/>
    </row>
    <row r="41" spans="1:12" x14ac:dyDescent="0.2">
      <c r="A41" s="367"/>
      <c r="B41" s="363"/>
      <c r="C41" s="368"/>
      <c r="D41" s="369"/>
      <c r="E41" s="363"/>
      <c r="F41" s="370"/>
      <c r="G41" s="367"/>
      <c r="H41" s="371"/>
      <c r="I41" s="368"/>
      <c r="J41" s="370"/>
      <c r="K41" s="372"/>
      <c r="L41" s="365"/>
    </row>
    <row r="42" spans="1:12" x14ac:dyDescent="0.2">
      <c r="A42" s="371"/>
      <c r="B42" s="371"/>
      <c r="C42" s="371"/>
      <c r="D42" s="371"/>
      <c r="E42" s="373"/>
      <c r="F42" s="371"/>
      <c r="G42" s="373"/>
      <c r="H42" s="371"/>
      <c r="I42" s="371"/>
      <c r="J42" s="371"/>
      <c r="K42" s="371"/>
      <c r="L42" s="365"/>
    </row>
    <row r="43" spans="1:12" x14ac:dyDescent="0.2">
      <c r="A43" s="363"/>
      <c r="B43" s="368"/>
      <c r="C43" s="368"/>
      <c r="D43" s="363"/>
      <c r="E43" s="363"/>
      <c r="F43" s="373"/>
      <c r="G43" s="368"/>
      <c r="H43" s="363"/>
      <c r="I43" s="368"/>
      <c r="J43" s="363"/>
      <c r="K43" s="374"/>
      <c r="L43" s="365"/>
    </row>
    <row r="44" spans="1:12" s="9" customFormat="1" x14ac:dyDescent="0.2">
      <c r="A44" s="375"/>
      <c r="B44" s="375"/>
      <c r="C44" s="376"/>
      <c r="D44" s="377"/>
      <c r="E44" s="378"/>
      <c r="F44" s="378"/>
      <c r="G44" s="378"/>
      <c r="H44" s="378"/>
      <c r="I44" s="379"/>
      <c r="J44" s="375"/>
      <c r="K44" s="375"/>
      <c r="L44" s="380"/>
    </row>
    <row r="45" spans="1:12" s="9" customFormat="1" x14ac:dyDescent="0.2">
      <c r="A45" s="381"/>
      <c r="B45" s="381"/>
      <c r="C45" s="382"/>
      <c r="D45" s="383"/>
      <c r="E45" s="384"/>
      <c r="F45" s="378"/>
      <c r="G45" s="381"/>
      <c r="H45" s="381"/>
      <c r="I45" s="381"/>
      <c r="J45" s="381"/>
      <c r="K45" s="381"/>
      <c r="L45" s="380"/>
    </row>
    <row r="46" spans="1:12" x14ac:dyDescent="0.2">
      <c r="A46" s="381"/>
      <c r="B46" s="381"/>
      <c r="C46" s="382"/>
      <c r="D46" s="383"/>
      <c r="E46" s="381"/>
      <c r="F46" s="381"/>
      <c r="G46" s="381"/>
      <c r="H46" s="381"/>
      <c r="I46" s="381"/>
      <c r="J46" s="381"/>
      <c r="K46" s="381"/>
      <c r="L46" s="365"/>
    </row>
    <row r="47" spans="1:12" x14ac:dyDescent="0.2">
      <c r="A47" s="381"/>
      <c r="B47" s="381"/>
      <c r="C47" s="382"/>
      <c r="D47" s="385"/>
      <c r="E47" s="384"/>
      <c r="F47" s="381"/>
      <c r="G47" s="381"/>
      <c r="H47" s="381"/>
      <c r="I47" s="381"/>
      <c r="J47" s="381"/>
      <c r="K47" s="381"/>
      <c r="L47" s="365"/>
    </row>
    <row r="48" spans="1:12" x14ac:dyDescent="0.2">
      <c r="A48" s="336"/>
      <c r="B48" s="336"/>
      <c r="C48" s="336"/>
      <c r="D48" s="337"/>
      <c r="E48" s="336"/>
      <c r="F48" s="336"/>
      <c r="G48" s="336"/>
      <c r="H48" s="336"/>
      <c r="I48" s="336"/>
      <c r="J48" s="336"/>
      <c r="K48" s="336"/>
    </row>
    <row r="49" spans="1:11" x14ac:dyDescent="0.2">
      <c r="A49" s="336"/>
      <c r="B49" s="336"/>
      <c r="C49" s="336"/>
      <c r="D49" s="336"/>
      <c r="E49" s="336"/>
      <c r="F49" s="336"/>
      <c r="G49" s="336"/>
      <c r="H49" s="336"/>
      <c r="I49" s="336"/>
      <c r="J49" s="336"/>
      <c r="K49" s="336"/>
    </row>
    <row r="50" spans="1:11" x14ac:dyDescent="0.2">
      <c r="A50" s="336"/>
      <c r="B50" s="336"/>
      <c r="C50" s="338"/>
      <c r="D50" s="336"/>
      <c r="E50" s="336"/>
      <c r="F50" s="336"/>
      <c r="G50" s="336"/>
      <c r="H50" s="336"/>
      <c r="I50" s="336"/>
      <c r="J50" s="336"/>
      <c r="K50" s="336"/>
    </row>
    <row r="51" spans="1:11" x14ac:dyDescent="0.2">
      <c r="A51" s="336"/>
      <c r="B51" s="336"/>
      <c r="C51" s="336"/>
      <c r="D51" s="337"/>
      <c r="E51" s="336"/>
      <c r="F51" s="336"/>
      <c r="G51" s="336"/>
      <c r="H51" s="336"/>
      <c r="I51" s="336"/>
      <c r="J51" s="336"/>
      <c r="K51" s="336"/>
    </row>
    <row r="52" spans="1:11" x14ac:dyDescent="0.2">
      <c r="A52" s="336"/>
      <c r="B52" s="336"/>
      <c r="C52" s="336"/>
      <c r="D52" s="337"/>
      <c r="E52" s="336"/>
      <c r="F52" s="336"/>
      <c r="G52" s="336"/>
      <c r="H52" s="336"/>
      <c r="I52" s="336"/>
      <c r="J52" s="336"/>
      <c r="K52" s="336"/>
    </row>
    <row r="53" spans="1:11" x14ac:dyDescent="0.2">
      <c r="C53" s="95"/>
      <c r="D53" s="11"/>
    </row>
    <row r="54" spans="1:11" x14ac:dyDescent="0.2">
      <c r="D54"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G14" sqref="G14"/>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45199</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20</v>
      </c>
      <c r="E6" s="106">
        <f>B6*D6</f>
        <v>1000000</v>
      </c>
      <c r="G6" s="103"/>
      <c r="H6" s="103">
        <v>100</v>
      </c>
      <c r="I6" s="103" t="s">
        <v>51</v>
      </c>
      <c r="J6" s="103">
        <v>0</v>
      </c>
      <c r="K6" s="106">
        <f>H6*J6</f>
        <v>0</v>
      </c>
    </row>
    <row r="7" spans="1:11" x14ac:dyDescent="0.25">
      <c r="A7" s="103"/>
      <c r="B7" s="103">
        <v>20000</v>
      </c>
      <c r="C7" s="103" t="s">
        <v>51</v>
      </c>
      <c r="D7" s="103">
        <v>54</v>
      </c>
      <c r="E7" s="106">
        <f t="shared" ref="E7:E11" si="0">B7*D7</f>
        <v>1080000</v>
      </c>
      <c r="G7" s="103"/>
      <c r="H7" s="103">
        <v>20</v>
      </c>
      <c r="I7" s="103" t="s">
        <v>51</v>
      </c>
      <c r="J7" s="103">
        <v>0</v>
      </c>
      <c r="K7" s="106">
        <f t="shared" ref="K7:K10" si="1">H7*J7</f>
        <v>0</v>
      </c>
    </row>
    <row r="8" spans="1:11" x14ac:dyDescent="0.25">
      <c r="A8" s="103"/>
      <c r="B8" s="103">
        <v>10000</v>
      </c>
      <c r="C8" s="103" t="s">
        <v>51</v>
      </c>
      <c r="D8" s="103">
        <v>95</v>
      </c>
      <c r="E8" s="106">
        <f t="shared" si="0"/>
        <v>950000</v>
      </c>
      <c r="G8" s="103"/>
      <c r="H8" s="103">
        <v>10</v>
      </c>
      <c r="I8" s="103" t="s">
        <v>51</v>
      </c>
      <c r="J8" s="103">
        <v>0</v>
      </c>
      <c r="K8" s="106">
        <f t="shared" si="1"/>
        <v>0</v>
      </c>
    </row>
    <row r="9" spans="1:11" x14ac:dyDescent="0.25">
      <c r="A9" s="103"/>
      <c r="B9" s="103">
        <v>5000</v>
      </c>
      <c r="C9" s="103" t="s">
        <v>51</v>
      </c>
      <c r="D9" s="103">
        <v>90</v>
      </c>
      <c r="E9" s="106">
        <f t="shared" si="0"/>
        <v>450000</v>
      </c>
      <c r="G9" s="103"/>
      <c r="H9" s="103">
        <v>5</v>
      </c>
      <c r="I9" s="103" t="s">
        <v>51</v>
      </c>
      <c r="J9" s="103">
        <v>1</v>
      </c>
      <c r="K9" s="106">
        <f t="shared" si="1"/>
        <v>5</v>
      </c>
    </row>
    <row r="10" spans="1:11" x14ac:dyDescent="0.25">
      <c r="A10" s="103"/>
      <c r="B10" s="103">
        <v>2000</v>
      </c>
      <c r="C10" s="103" t="s">
        <v>51</v>
      </c>
      <c r="D10" s="103">
        <v>49</v>
      </c>
      <c r="E10" s="106">
        <f t="shared" si="0"/>
        <v>98000</v>
      </c>
      <c r="G10" s="103"/>
      <c r="H10" s="103">
        <v>1</v>
      </c>
      <c r="I10" s="103" t="s">
        <v>51</v>
      </c>
      <c r="J10" s="103"/>
      <c r="K10" s="106">
        <f t="shared" si="1"/>
        <v>0</v>
      </c>
    </row>
    <row r="11" spans="1:11" x14ac:dyDescent="0.25">
      <c r="A11" s="103"/>
      <c r="B11" s="103">
        <v>1000</v>
      </c>
      <c r="C11" s="103" t="s">
        <v>51</v>
      </c>
      <c r="D11" s="103"/>
      <c r="E11" s="106">
        <f t="shared" si="0"/>
        <v>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c r="E14" s="103">
        <f>B14*D14</f>
        <v>0</v>
      </c>
      <c r="G14" s="103"/>
      <c r="H14" s="103"/>
      <c r="I14" s="103"/>
      <c r="J14" s="103"/>
      <c r="K14" s="103"/>
    </row>
    <row r="15" spans="1:11" x14ac:dyDescent="0.25">
      <c r="A15" s="103"/>
      <c r="B15" s="103">
        <v>200</v>
      </c>
      <c r="C15" s="103" t="s">
        <v>51</v>
      </c>
      <c r="D15" s="103">
        <v>2</v>
      </c>
      <c r="E15" s="103">
        <f t="shared" ref="E15:E17" si="2">B15*D15</f>
        <v>400</v>
      </c>
      <c r="G15" s="103"/>
      <c r="H15" s="103"/>
      <c r="I15" s="103"/>
      <c r="J15" s="103"/>
      <c r="K15" s="103"/>
    </row>
    <row r="16" spans="1:11" x14ac:dyDescent="0.25">
      <c r="A16" s="103"/>
      <c r="B16" s="103">
        <v>100</v>
      </c>
      <c r="C16" s="103" t="s">
        <v>51</v>
      </c>
      <c r="D16" s="103"/>
      <c r="E16" s="103">
        <f t="shared" si="2"/>
        <v>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3578400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3578400</v>
      </c>
      <c r="G22" s="103" t="s">
        <v>52</v>
      </c>
      <c r="H22" s="103"/>
      <c r="I22" s="103"/>
      <c r="J22" s="103"/>
      <c r="K22" s="107">
        <f>K20</f>
        <v>5</v>
      </c>
    </row>
    <row r="23" spans="1:11" x14ac:dyDescent="0.25">
      <c r="A23" s="103" t="s">
        <v>40</v>
      </c>
      <c r="B23" s="103"/>
      <c r="C23" s="103"/>
      <c r="D23" s="103"/>
      <c r="E23" s="107">
        <f>'UGX Cash Box Sept'!G133</f>
        <v>3578426</v>
      </c>
      <c r="G23" s="103" t="s">
        <v>40</v>
      </c>
      <c r="H23" s="103"/>
      <c r="I23" s="103"/>
      <c r="J23" s="103"/>
      <c r="K23" s="107">
        <f>'USD-cash box Sept'!G5</f>
        <v>5</v>
      </c>
    </row>
    <row r="24" spans="1:11" x14ac:dyDescent="0.25">
      <c r="A24" s="103" t="s">
        <v>53</v>
      </c>
      <c r="B24" s="103"/>
      <c r="C24" s="103"/>
      <c r="D24" s="103"/>
      <c r="E24" s="106">
        <f>E22-E23</f>
        <v>-26</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F42" sqref="F42"/>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43" t="s">
        <v>125</v>
      </c>
      <c r="E1" s="743"/>
      <c r="F1" s="743"/>
      <c r="G1" s="743"/>
      <c r="H1" s="743"/>
      <c r="I1" s="743"/>
      <c r="J1" s="743"/>
    </row>
    <row r="2" spans="1:14" ht="15" customHeight="1" x14ac:dyDescent="0.25">
      <c r="D2" s="743"/>
      <c r="E2" s="743"/>
      <c r="F2" s="743"/>
      <c r="G2" s="743"/>
      <c r="H2" s="743"/>
      <c r="I2" s="743"/>
      <c r="J2" s="743"/>
    </row>
    <row r="4" spans="1:14" x14ac:dyDescent="0.25">
      <c r="A4" s="283"/>
      <c r="B4" s="268"/>
      <c r="C4" s="744"/>
      <c r="D4" s="744"/>
      <c r="E4" s="744"/>
      <c r="F4" s="744"/>
      <c r="G4" s="744"/>
      <c r="H4" s="744"/>
      <c r="I4" s="744"/>
      <c r="J4" s="744"/>
      <c r="K4" s="744"/>
      <c r="L4" s="744"/>
      <c r="M4" s="744"/>
      <c r="N4" s="745"/>
    </row>
    <row r="5" spans="1:14" x14ac:dyDescent="0.25">
      <c r="A5" s="284" t="s">
        <v>2</v>
      </c>
      <c r="B5" s="269"/>
      <c r="C5" s="270" t="s">
        <v>95</v>
      </c>
      <c r="D5" s="270" t="s">
        <v>96</v>
      </c>
      <c r="E5" s="270" t="s">
        <v>97</v>
      </c>
      <c r="F5" s="270" t="s">
        <v>98</v>
      </c>
      <c r="G5" s="270" t="s">
        <v>94</v>
      </c>
      <c r="H5" s="270" t="s">
        <v>99</v>
      </c>
      <c r="I5" s="270" t="s">
        <v>100</v>
      </c>
      <c r="J5" s="270" t="s">
        <v>101</v>
      </c>
      <c r="K5" s="270" t="s">
        <v>102</v>
      </c>
      <c r="L5" s="270" t="s">
        <v>103</v>
      </c>
      <c r="M5" s="270" t="s">
        <v>104</v>
      </c>
      <c r="N5" s="270" t="s">
        <v>105</v>
      </c>
    </row>
    <row r="6" spans="1:14" x14ac:dyDescent="0.25">
      <c r="A6" s="285"/>
      <c r="B6" s="271" t="s">
        <v>85</v>
      </c>
      <c r="C6" s="272"/>
      <c r="D6" s="273"/>
      <c r="E6" s="274"/>
      <c r="F6" s="273"/>
      <c r="G6" s="273"/>
      <c r="H6" s="273"/>
      <c r="I6" s="293"/>
      <c r="J6" s="273"/>
      <c r="K6" s="273"/>
      <c r="L6" s="273"/>
      <c r="M6" s="273"/>
      <c r="N6" s="273"/>
    </row>
    <row r="7" spans="1:14" x14ac:dyDescent="0.25">
      <c r="A7" s="286"/>
      <c r="B7" s="275" t="s">
        <v>86</v>
      </c>
      <c r="C7" s="276"/>
      <c r="D7" s="276"/>
      <c r="E7" s="276"/>
      <c r="F7" s="276"/>
      <c r="G7" s="276"/>
      <c r="H7" s="276"/>
      <c r="I7" s="276"/>
      <c r="J7" s="276"/>
      <c r="K7" s="276"/>
      <c r="L7" s="276"/>
      <c r="M7" s="276"/>
      <c r="N7" s="276"/>
    </row>
    <row r="8" spans="1:14" x14ac:dyDescent="0.25">
      <c r="A8" s="287"/>
      <c r="B8" s="277" t="s">
        <v>41</v>
      </c>
      <c r="C8" s="278"/>
      <c r="D8" s="279"/>
      <c r="E8" s="279"/>
      <c r="F8" s="279"/>
      <c r="G8" s="279"/>
      <c r="H8" s="279"/>
      <c r="I8" s="279"/>
      <c r="J8" s="279"/>
      <c r="K8" s="279"/>
      <c r="L8" s="279"/>
      <c r="M8" s="279"/>
      <c r="N8" s="279"/>
    </row>
    <row r="9" spans="1:14" x14ac:dyDescent="0.25">
      <c r="A9" s="284"/>
      <c r="B9" s="280" t="s">
        <v>85</v>
      </c>
      <c r="C9" s="281"/>
      <c r="D9" s="281"/>
      <c r="E9" s="282"/>
      <c r="F9" s="282"/>
      <c r="G9" s="281"/>
      <c r="H9" s="281"/>
      <c r="I9" s="282"/>
      <c r="J9" s="281"/>
      <c r="K9" s="281"/>
      <c r="L9" s="281"/>
      <c r="M9" s="281"/>
      <c r="N9" s="281"/>
    </row>
    <row r="10" spans="1:14" x14ac:dyDescent="0.25">
      <c r="A10" s="286"/>
      <c r="B10" s="275" t="s">
        <v>86</v>
      </c>
      <c r="C10" s="276"/>
      <c r="D10" s="276"/>
      <c r="E10" s="276"/>
      <c r="F10" s="276"/>
      <c r="G10" s="276"/>
      <c r="H10" s="276"/>
      <c r="I10" s="276"/>
      <c r="J10" s="276"/>
      <c r="K10" s="276"/>
      <c r="L10" s="276"/>
      <c r="M10" s="276"/>
      <c r="N10" s="276"/>
    </row>
    <row r="11" spans="1:14" x14ac:dyDescent="0.25">
      <c r="A11" s="287"/>
      <c r="B11" s="277" t="s">
        <v>41</v>
      </c>
      <c r="C11" s="279"/>
      <c r="D11" s="279"/>
      <c r="E11" s="279"/>
      <c r="F11" s="279"/>
      <c r="G11" s="279"/>
      <c r="H11" s="279"/>
      <c r="I11" s="279"/>
      <c r="J11" s="279"/>
      <c r="K11" s="279"/>
      <c r="L11" s="279"/>
      <c r="M11" s="279"/>
      <c r="N11" s="279"/>
    </row>
    <row r="12" spans="1:14" x14ac:dyDescent="0.25">
      <c r="A12" s="284"/>
      <c r="B12" s="280" t="s">
        <v>85</v>
      </c>
      <c r="C12" s="281"/>
      <c r="D12" s="281"/>
      <c r="E12" s="282"/>
      <c r="F12" s="282"/>
      <c r="G12" s="281"/>
      <c r="H12" s="281"/>
      <c r="I12" s="282"/>
      <c r="J12" s="281"/>
      <c r="K12" s="281"/>
      <c r="L12" s="281"/>
      <c r="M12" s="281"/>
      <c r="N12" s="281"/>
    </row>
    <row r="13" spans="1:14" x14ac:dyDescent="0.25">
      <c r="A13" s="286"/>
      <c r="B13" s="275" t="s">
        <v>86</v>
      </c>
      <c r="C13" s="276"/>
      <c r="D13" s="276"/>
      <c r="E13" s="276"/>
      <c r="F13" s="276"/>
      <c r="G13" s="276"/>
      <c r="H13" s="276"/>
      <c r="I13" s="276"/>
      <c r="J13" s="276"/>
      <c r="K13" s="276"/>
      <c r="L13" s="276"/>
      <c r="M13" s="276"/>
      <c r="N13" s="276"/>
    </row>
    <row r="14" spans="1:14" x14ac:dyDescent="0.25">
      <c r="A14" s="287"/>
      <c r="B14" s="277" t="s">
        <v>41</v>
      </c>
      <c r="C14" s="279"/>
      <c r="D14" s="279"/>
      <c r="E14" s="279"/>
      <c r="F14" s="279"/>
      <c r="G14" s="279"/>
      <c r="H14" s="279"/>
      <c r="I14" s="279"/>
      <c r="J14" s="279"/>
      <c r="K14" s="279"/>
      <c r="L14" s="279"/>
      <c r="M14" s="279"/>
      <c r="N14" s="279"/>
    </row>
    <row r="15" spans="1:14" x14ac:dyDescent="0.25">
      <c r="A15" s="284"/>
      <c r="B15" s="280" t="s">
        <v>85</v>
      </c>
      <c r="C15" s="281"/>
      <c r="D15" s="281"/>
      <c r="E15" s="282"/>
      <c r="F15" s="282"/>
      <c r="G15" s="281"/>
      <c r="H15" s="281"/>
      <c r="I15" s="282"/>
      <c r="J15" s="281"/>
      <c r="K15" s="281"/>
      <c r="L15" s="281"/>
      <c r="M15" s="281"/>
      <c r="N15" s="281"/>
    </row>
    <row r="16" spans="1:14" x14ac:dyDescent="0.25">
      <c r="A16" s="286"/>
      <c r="B16" s="275" t="s">
        <v>86</v>
      </c>
      <c r="C16" s="276"/>
      <c r="D16" s="276"/>
      <c r="E16" s="276"/>
      <c r="F16" s="276"/>
      <c r="G16" s="276"/>
      <c r="H16" s="276"/>
      <c r="I16" s="276"/>
      <c r="J16" s="276"/>
      <c r="K16" s="276"/>
      <c r="L16" s="276"/>
      <c r="M16" s="276"/>
      <c r="N16" s="276"/>
    </row>
    <row r="17" spans="1:14" x14ac:dyDescent="0.25">
      <c r="A17" s="287"/>
      <c r="B17" s="277" t="s">
        <v>41</v>
      </c>
      <c r="C17" s="279"/>
      <c r="D17" s="279"/>
      <c r="E17" s="279"/>
      <c r="F17" s="279"/>
      <c r="G17" s="279"/>
      <c r="H17" s="279"/>
      <c r="I17" s="279"/>
      <c r="J17" s="279"/>
      <c r="K17" s="279"/>
      <c r="L17" s="279"/>
      <c r="M17" s="279"/>
      <c r="N17" s="279"/>
    </row>
    <row r="18" spans="1:14" x14ac:dyDescent="0.25">
      <c r="A18" s="449"/>
      <c r="B18" s="449"/>
      <c r="C18" s="450"/>
      <c r="D18" s="450"/>
      <c r="E18" s="450"/>
      <c r="F18" s="450"/>
      <c r="G18" s="450"/>
      <c r="H18" s="450"/>
      <c r="I18" s="450"/>
      <c r="J18" s="450"/>
      <c r="K18" s="450"/>
      <c r="L18" s="450"/>
      <c r="M18" s="450"/>
      <c r="N18" s="450"/>
    </row>
    <row r="19" spans="1:14" x14ac:dyDescent="0.25">
      <c r="A19" s="449"/>
      <c r="B19" s="449"/>
      <c r="C19" s="450"/>
      <c r="D19" s="450"/>
      <c r="E19" s="450"/>
      <c r="F19" s="450"/>
      <c r="G19" s="450"/>
      <c r="H19" s="450"/>
      <c r="I19" s="450"/>
      <c r="J19" s="450"/>
      <c r="K19" s="450"/>
      <c r="L19" s="450"/>
      <c r="M19" s="450"/>
      <c r="N19" s="450"/>
    </row>
    <row r="20" spans="1:14" ht="15" customHeight="1" x14ac:dyDescent="0.25">
      <c r="C20" s="436"/>
      <c r="D20" s="437" t="s">
        <v>126</v>
      </c>
      <c r="E20" s="437"/>
      <c r="F20" s="437"/>
      <c r="G20" s="437"/>
      <c r="H20" s="437"/>
      <c r="I20" s="437"/>
      <c r="J20" s="437"/>
      <c r="K20" s="438"/>
    </row>
    <row r="21" spans="1:14" ht="15" customHeight="1" x14ac:dyDescent="0.25">
      <c r="C21" s="436"/>
      <c r="D21" s="437"/>
      <c r="E21" s="437"/>
      <c r="F21" s="437"/>
      <c r="G21" s="437"/>
      <c r="H21" s="437"/>
      <c r="I21" s="437"/>
      <c r="J21" s="437"/>
      <c r="K21" s="438"/>
    </row>
    <row r="23" spans="1:14" x14ac:dyDescent="0.25">
      <c r="A23" s="283"/>
      <c r="B23" s="268"/>
      <c r="C23" s="744"/>
      <c r="D23" s="744"/>
      <c r="E23" s="744"/>
      <c r="F23" s="744"/>
      <c r="G23" s="744"/>
      <c r="H23" s="744"/>
      <c r="I23" s="744"/>
      <c r="J23" s="744"/>
      <c r="K23" s="744"/>
      <c r="L23" s="744"/>
      <c r="M23" s="744"/>
      <c r="N23" s="745"/>
    </row>
    <row r="24" spans="1:14" x14ac:dyDescent="0.25">
      <c r="A24" s="284" t="s">
        <v>2</v>
      </c>
      <c r="B24" s="269"/>
      <c r="C24" s="270" t="s">
        <v>95</v>
      </c>
      <c r="D24" s="270" t="s">
        <v>96</v>
      </c>
      <c r="E24" s="270" t="s">
        <v>97</v>
      </c>
      <c r="F24" s="270" t="s">
        <v>98</v>
      </c>
      <c r="G24" s="270" t="s">
        <v>94</v>
      </c>
      <c r="H24" s="270" t="s">
        <v>99</v>
      </c>
      <c r="I24" s="270" t="s">
        <v>100</v>
      </c>
      <c r="J24" s="270" t="s">
        <v>101</v>
      </c>
      <c r="K24" s="270" t="s">
        <v>102</v>
      </c>
      <c r="L24" s="270" t="s">
        <v>103</v>
      </c>
      <c r="M24" s="270" t="s">
        <v>104</v>
      </c>
      <c r="N24" s="270" t="s">
        <v>105</v>
      </c>
    </row>
    <row r="25" spans="1:14" x14ac:dyDescent="0.25">
      <c r="A25" s="285"/>
      <c r="B25" s="271" t="s">
        <v>41</v>
      </c>
      <c r="C25" s="272"/>
      <c r="D25" s="273"/>
      <c r="E25" s="274"/>
      <c r="F25" s="273"/>
      <c r="G25" s="273"/>
      <c r="H25" s="273"/>
      <c r="I25" s="293"/>
      <c r="J25" s="273"/>
      <c r="K25" s="273"/>
      <c r="L25" s="273"/>
      <c r="M25" s="273"/>
      <c r="N25" s="273"/>
    </row>
    <row r="26" spans="1:14" x14ac:dyDescent="0.25">
      <c r="A26" s="286"/>
      <c r="B26" s="275" t="s">
        <v>86</v>
      </c>
      <c r="C26" s="276"/>
      <c r="D26" s="276"/>
      <c r="E26" s="276"/>
      <c r="F26" s="276"/>
      <c r="G26" s="276"/>
      <c r="H26" s="276"/>
      <c r="I26" s="276"/>
      <c r="J26" s="276"/>
      <c r="K26" s="276"/>
      <c r="L26" s="276"/>
      <c r="M26" s="276"/>
      <c r="N26" s="276"/>
    </row>
    <row r="27" spans="1:14" x14ac:dyDescent="0.25">
      <c r="A27" s="287"/>
      <c r="B27" s="277" t="s">
        <v>110</v>
      </c>
      <c r="C27" s="278"/>
      <c r="D27" s="279"/>
      <c r="E27" s="279"/>
      <c r="F27" s="279"/>
      <c r="G27" s="279"/>
      <c r="H27" s="279"/>
      <c r="I27" s="279"/>
      <c r="J27" s="279"/>
      <c r="K27" s="279"/>
      <c r="L27" s="279"/>
      <c r="M27" s="279"/>
      <c r="N27" s="279"/>
    </row>
    <row r="28" spans="1:14" x14ac:dyDescent="0.25">
      <c r="A28" s="284"/>
      <c r="B28" s="280" t="s">
        <v>41</v>
      </c>
      <c r="C28" s="281"/>
      <c r="D28" s="281"/>
      <c r="E28" s="282"/>
      <c r="F28" s="282"/>
      <c r="G28" s="281"/>
      <c r="H28" s="281"/>
      <c r="I28" s="282"/>
      <c r="J28" s="281"/>
      <c r="K28" s="281"/>
      <c r="L28" s="281"/>
      <c r="M28" s="281"/>
      <c r="N28" s="281"/>
    </row>
    <row r="29" spans="1:14" x14ac:dyDescent="0.25">
      <c r="A29" s="286"/>
      <c r="B29" s="275" t="s">
        <v>86</v>
      </c>
      <c r="C29" s="276"/>
      <c r="D29" s="276"/>
      <c r="E29" s="276"/>
      <c r="F29" s="276"/>
      <c r="G29" s="276"/>
      <c r="H29" s="276"/>
      <c r="I29" s="276"/>
      <c r="J29" s="276"/>
      <c r="K29" s="276"/>
      <c r="L29" s="276"/>
      <c r="M29" s="276"/>
      <c r="N29" s="276"/>
    </row>
    <row r="30" spans="1:14" x14ac:dyDescent="0.25">
      <c r="A30" s="287"/>
      <c r="B30" s="277" t="s">
        <v>110</v>
      </c>
      <c r="C30" s="279"/>
      <c r="D30" s="279"/>
      <c r="E30" s="279"/>
      <c r="F30" s="279"/>
      <c r="G30" s="279"/>
      <c r="H30" s="279"/>
      <c r="I30" s="279"/>
      <c r="J30" s="279"/>
      <c r="K30" s="279"/>
      <c r="L30" s="279"/>
      <c r="M30" s="279"/>
      <c r="N30" s="279"/>
    </row>
    <row r="31" spans="1:14" x14ac:dyDescent="0.25">
      <c r="A31" s="285"/>
      <c r="B31" s="271" t="s">
        <v>41</v>
      </c>
      <c r="C31" s="272"/>
      <c r="D31" s="273"/>
      <c r="E31" s="274"/>
      <c r="F31" s="273"/>
      <c r="G31" s="273"/>
      <c r="H31" s="273"/>
      <c r="I31" s="293"/>
      <c r="J31" s="273"/>
      <c r="K31" s="273"/>
      <c r="L31" s="273"/>
      <c r="M31" s="273"/>
      <c r="N31" s="273"/>
    </row>
    <row r="32" spans="1:14" x14ac:dyDescent="0.25">
      <c r="A32" s="286"/>
      <c r="B32" s="275" t="s">
        <v>86</v>
      </c>
      <c r="C32" s="276"/>
      <c r="D32" s="276"/>
      <c r="E32" s="276"/>
      <c r="F32" s="276"/>
      <c r="G32" s="276"/>
      <c r="H32" s="276"/>
      <c r="I32" s="276"/>
      <c r="J32" s="276"/>
      <c r="K32" s="276"/>
      <c r="L32" s="276"/>
      <c r="M32" s="276"/>
      <c r="N32" s="276"/>
    </row>
    <row r="33" spans="1:14" x14ac:dyDescent="0.25">
      <c r="A33" s="287"/>
      <c r="B33" s="277" t="s">
        <v>110</v>
      </c>
      <c r="C33" s="278"/>
      <c r="D33" s="279"/>
      <c r="E33" s="279"/>
      <c r="F33" s="279"/>
      <c r="G33" s="279"/>
      <c r="H33" s="279"/>
      <c r="I33" s="279"/>
      <c r="J33" s="279"/>
      <c r="K33" s="279"/>
      <c r="L33" s="279"/>
      <c r="M33" s="279"/>
      <c r="N33" s="279"/>
    </row>
    <row r="34" spans="1:14" x14ac:dyDescent="0.25">
      <c r="A34" s="284"/>
      <c r="B34" s="280" t="s">
        <v>41</v>
      </c>
      <c r="C34" s="281"/>
      <c r="D34" s="281"/>
      <c r="E34" s="282"/>
      <c r="F34" s="282"/>
      <c r="G34" s="281"/>
      <c r="H34" s="281"/>
      <c r="I34" s="282"/>
      <c r="J34" s="281"/>
      <c r="K34" s="281"/>
      <c r="L34" s="281"/>
      <c r="M34" s="281"/>
      <c r="N34" s="281"/>
    </row>
    <row r="35" spans="1:14" x14ac:dyDescent="0.25">
      <c r="A35" s="286"/>
      <c r="B35" s="275" t="s">
        <v>86</v>
      </c>
      <c r="C35" s="276"/>
      <c r="D35" s="276"/>
      <c r="E35" s="276"/>
      <c r="F35" s="276"/>
      <c r="G35" s="276"/>
      <c r="H35" s="276"/>
      <c r="I35" s="276"/>
      <c r="J35" s="276"/>
      <c r="K35" s="276"/>
      <c r="L35" s="276"/>
      <c r="M35" s="276"/>
      <c r="N35" s="276"/>
    </row>
    <row r="36" spans="1:14" x14ac:dyDescent="0.25">
      <c r="A36" s="287"/>
      <c r="B36" s="277" t="s">
        <v>110</v>
      </c>
      <c r="C36" s="279"/>
      <c r="D36" s="279"/>
      <c r="E36" s="279"/>
      <c r="F36" s="279"/>
      <c r="G36" s="279"/>
      <c r="H36" s="279"/>
      <c r="I36" s="279"/>
      <c r="J36" s="279"/>
      <c r="K36" s="279"/>
      <c r="L36" s="279"/>
      <c r="M36" s="279"/>
      <c r="N36" s="279"/>
    </row>
    <row r="37" spans="1:14" x14ac:dyDescent="0.25">
      <c r="A37" s="284"/>
      <c r="B37" s="280" t="s">
        <v>41</v>
      </c>
      <c r="C37" s="281"/>
      <c r="D37" s="281"/>
      <c r="E37" s="282"/>
      <c r="F37" s="282"/>
      <c r="G37" s="281"/>
      <c r="H37" s="281"/>
      <c r="I37" s="282"/>
      <c r="J37" s="281"/>
      <c r="K37" s="281"/>
      <c r="L37" s="281"/>
      <c r="M37" s="281"/>
      <c r="N37" s="281"/>
    </row>
    <row r="38" spans="1:14" x14ac:dyDescent="0.25">
      <c r="A38" s="286"/>
      <c r="B38" s="275" t="s">
        <v>86</v>
      </c>
      <c r="C38" s="276"/>
      <c r="D38" s="276"/>
      <c r="E38" s="276"/>
      <c r="F38" s="276"/>
      <c r="G38" s="276"/>
      <c r="H38" s="276"/>
      <c r="I38" s="276"/>
      <c r="J38" s="276"/>
      <c r="K38" s="276"/>
      <c r="L38" s="276"/>
      <c r="M38" s="276"/>
      <c r="N38" s="276"/>
    </row>
    <row r="39" spans="1:14" ht="15.75" thickBot="1" x14ac:dyDescent="0.3">
      <c r="A39" s="287"/>
      <c r="B39" s="277" t="s">
        <v>110</v>
      </c>
      <c r="C39" s="279"/>
      <c r="D39" s="279"/>
      <c r="E39" s="279"/>
      <c r="F39" s="279"/>
      <c r="G39" s="279"/>
      <c r="H39" s="440"/>
      <c r="I39" s="279"/>
      <c r="J39" s="279"/>
      <c r="K39" s="279"/>
      <c r="L39" s="279"/>
      <c r="M39" s="279">
        <f>M37-M38</f>
        <v>0</v>
      </c>
      <c r="N39" s="279"/>
    </row>
    <row r="40" spans="1:14" ht="15.75" thickBot="1" x14ac:dyDescent="0.3">
      <c r="H40" s="441"/>
      <c r="I40" s="441">
        <f>I27+I30+I33+I36+I39</f>
        <v>0</v>
      </c>
      <c r="J40" s="441">
        <f>J27+J30+J33+J36+J39</f>
        <v>0</v>
      </c>
      <c r="K40" s="441">
        <f>K27+K30+K33+K36+K39</f>
        <v>0</v>
      </c>
      <c r="L40" s="441">
        <f t="shared" ref="L40" si="0">L27+L30+L33+L36+L39</f>
        <v>0</v>
      </c>
      <c r="M40" s="441">
        <f>M27+M30+M33+M36+M39</f>
        <v>0</v>
      </c>
      <c r="N40" s="441"/>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topLeftCell="C99" zoomScale="117" zoomScaleNormal="85" workbookViewId="0">
      <selection activeCell="C113" sqref="C113"/>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7" bestFit="1"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46" t="s">
        <v>44</v>
      </c>
      <c r="B1" s="746"/>
      <c r="C1" s="746"/>
      <c r="D1" s="746"/>
      <c r="E1" s="746"/>
      <c r="F1" s="746"/>
      <c r="G1" s="746"/>
      <c r="H1" s="746"/>
      <c r="I1" s="746"/>
      <c r="J1" s="746"/>
      <c r="K1" s="746"/>
      <c r="L1" s="746"/>
      <c r="M1" s="746"/>
      <c r="N1" s="746"/>
    </row>
    <row r="2" spans="1:14" s="67" customFormat="1" ht="18.75" x14ac:dyDescent="0.25">
      <c r="A2" s="747" t="s">
        <v>48</v>
      </c>
      <c r="B2" s="747"/>
      <c r="C2" s="747"/>
      <c r="D2" s="747"/>
      <c r="E2" s="747"/>
      <c r="F2" s="747"/>
      <c r="G2" s="747"/>
      <c r="H2" s="747"/>
      <c r="I2" s="747"/>
      <c r="J2" s="747"/>
      <c r="K2" s="747"/>
      <c r="L2" s="747"/>
      <c r="M2" s="747"/>
      <c r="N2" s="747"/>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3">
        <v>45170</v>
      </c>
      <c r="B4" s="414" t="s">
        <v>180</v>
      </c>
      <c r="C4" s="414"/>
      <c r="D4" s="451"/>
      <c r="E4" s="452"/>
      <c r="F4" s="452"/>
      <c r="G4" s="453">
        <v>-18300</v>
      </c>
      <c r="H4" s="454"/>
      <c r="I4" s="455"/>
      <c r="J4" s="456"/>
      <c r="K4" s="457"/>
      <c r="L4" s="185"/>
      <c r="M4" s="458"/>
      <c r="N4" s="459"/>
    </row>
    <row r="5" spans="1:14" s="14" customFormat="1" ht="13.5" customHeight="1" x14ac:dyDescent="0.25">
      <c r="A5" s="470">
        <v>45173</v>
      </c>
      <c r="B5" s="471" t="s">
        <v>113</v>
      </c>
      <c r="C5" s="471" t="s">
        <v>49</v>
      </c>
      <c r="D5" s="472" t="s">
        <v>14</v>
      </c>
      <c r="E5" s="473"/>
      <c r="F5" s="473">
        <v>7000</v>
      </c>
      <c r="G5" s="474">
        <f>G4-E5+F5</f>
        <v>-11300</v>
      </c>
      <c r="H5" s="475" t="s">
        <v>42</v>
      </c>
      <c r="I5" s="475" t="s">
        <v>18</v>
      </c>
      <c r="J5" s="500" t="s">
        <v>163</v>
      </c>
      <c r="K5" s="471" t="s">
        <v>64</v>
      </c>
      <c r="L5" s="471" t="s">
        <v>45</v>
      </c>
      <c r="M5" s="478"/>
      <c r="N5" s="477"/>
    </row>
    <row r="6" spans="1:14" s="14" customFormat="1" ht="13.5" customHeight="1" x14ac:dyDescent="0.25">
      <c r="A6" s="171">
        <v>45173</v>
      </c>
      <c r="B6" s="172" t="s">
        <v>115</v>
      </c>
      <c r="C6" s="172" t="s">
        <v>116</v>
      </c>
      <c r="D6" s="173" t="s">
        <v>14</v>
      </c>
      <c r="E6" s="152">
        <v>3000</v>
      </c>
      <c r="F6" s="152"/>
      <c r="G6" s="306">
        <f t="shared" ref="G6:G37" si="0">G5-E6+F6</f>
        <v>-14300</v>
      </c>
      <c r="H6" s="292" t="s">
        <v>42</v>
      </c>
      <c r="I6" s="292" t="s">
        <v>18</v>
      </c>
      <c r="J6" s="481" t="s">
        <v>163</v>
      </c>
      <c r="K6" s="391" t="s">
        <v>64</v>
      </c>
      <c r="L6" s="391" t="s">
        <v>45</v>
      </c>
      <c r="M6" s="468"/>
      <c r="N6" s="469" t="s">
        <v>145</v>
      </c>
    </row>
    <row r="7" spans="1:14" x14ac:dyDescent="0.25">
      <c r="A7" s="171">
        <v>45173</v>
      </c>
      <c r="B7" s="172" t="s">
        <v>115</v>
      </c>
      <c r="C7" s="172" t="s">
        <v>116</v>
      </c>
      <c r="D7" s="173" t="s">
        <v>14</v>
      </c>
      <c r="E7" s="152">
        <v>4000</v>
      </c>
      <c r="F7" s="152"/>
      <c r="G7" s="306">
        <f>G6-E7+F7</f>
        <v>-18300</v>
      </c>
      <c r="H7" s="292" t="s">
        <v>42</v>
      </c>
      <c r="I7" s="155" t="s">
        <v>18</v>
      </c>
      <c r="J7" s="481" t="s">
        <v>163</v>
      </c>
      <c r="K7" s="391" t="s">
        <v>64</v>
      </c>
      <c r="L7" s="155" t="s">
        <v>45</v>
      </c>
      <c r="M7" s="155"/>
      <c r="N7" s="469" t="s">
        <v>146</v>
      </c>
    </row>
    <row r="8" spans="1:14" x14ac:dyDescent="0.25">
      <c r="A8" s="470">
        <v>45173</v>
      </c>
      <c r="B8" s="471" t="s">
        <v>113</v>
      </c>
      <c r="C8" s="471" t="s">
        <v>49</v>
      </c>
      <c r="D8" s="472" t="s">
        <v>14</v>
      </c>
      <c r="E8" s="473"/>
      <c r="F8" s="473">
        <v>126000</v>
      </c>
      <c r="G8" s="474">
        <f t="shared" ref="G8:G15" si="1">G7-E8+F8</f>
        <v>107700</v>
      </c>
      <c r="H8" s="475" t="s">
        <v>42</v>
      </c>
      <c r="I8" s="476" t="s">
        <v>18</v>
      </c>
      <c r="J8" s="500" t="s">
        <v>179</v>
      </c>
      <c r="K8" s="471" t="s">
        <v>64</v>
      </c>
      <c r="L8" s="476" t="s">
        <v>45</v>
      </c>
      <c r="M8" s="476"/>
      <c r="N8" s="477"/>
    </row>
    <row r="9" spans="1:14" x14ac:dyDescent="0.25">
      <c r="A9" s="171">
        <v>45174</v>
      </c>
      <c r="B9" s="172" t="s">
        <v>183</v>
      </c>
      <c r="C9" s="172" t="s">
        <v>127</v>
      </c>
      <c r="D9" s="173" t="s">
        <v>81</v>
      </c>
      <c r="E9" s="167">
        <v>21000</v>
      </c>
      <c r="F9" s="152"/>
      <c r="G9" s="306">
        <f t="shared" si="1"/>
        <v>86700</v>
      </c>
      <c r="H9" s="292" t="s">
        <v>42</v>
      </c>
      <c r="I9" s="155" t="s">
        <v>18</v>
      </c>
      <c r="J9" s="405" t="s">
        <v>179</v>
      </c>
      <c r="K9" s="391" t="s">
        <v>64</v>
      </c>
      <c r="L9" s="155" t="s">
        <v>45</v>
      </c>
      <c r="M9" s="155"/>
      <c r="N9" s="469"/>
    </row>
    <row r="10" spans="1:14" x14ac:dyDescent="0.25">
      <c r="A10" s="171">
        <v>45174</v>
      </c>
      <c r="B10" s="172" t="s">
        <v>183</v>
      </c>
      <c r="C10" s="172" t="s">
        <v>127</v>
      </c>
      <c r="D10" s="173" t="s">
        <v>81</v>
      </c>
      <c r="E10" s="167">
        <v>22000</v>
      </c>
      <c r="F10" s="152"/>
      <c r="G10" s="306">
        <f t="shared" si="1"/>
        <v>64700</v>
      </c>
      <c r="H10" s="292" t="s">
        <v>42</v>
      </c>
      <c r="I10" s="155" t="s">
        <v>18</v>
      </c>
      <c r="J10" s="481" t="s">
        <v>191</v>
      </c>
      <c r="K10" s="391" t="s">
        <v>64</v>
      </c>
      <c r="L10" s="155" t="s">
        <v>45</v>
      </c>
      <c r="M10" s="155"/>
      <c r="N10" s="469"/>
    </row>
    <row r="11" spans="1:14" x14ac:dyDescent="0.25">
      <c r="A11" s="171">
        <v>45174</v>
      </c>
      <c r="B11" s="172" t="s">
        <v>184</v>
      </c>
      <c r="C11" s="172" t="s">
        <v>127</v>
      </c>
      <c r="D11" s="173" t="s">
        <v>81</v>
      </c>
      <c r="E11" s="152">
        <v>26000</v>
      </c>
      <c r="F11" s="152"/>
      <c r="G11" s="306">
        <f t="shared" si="1"/>
        <v>38700</v>
      </c>
      <c r="H11" s="292" t="s">
        <v>42</v>
      </c>
      <c r="I11" s="155" t="s">
        <v>18</v>
      </c>
      <c r="J11" s="481" t="s">
        <v>191</v>
      </c>
      <c r="K11" s="391" t="s">
        <v>64</v>
      </c>
      <c r="L11" s="155" t="s">
        <v>45</v>
      </c>
      <c r="M11" s="155"/>
      <c r="N11" s="469"/>
    </row>
    <row r="12" spans="1:14" x14ac:dyDescent="0.25">
      <c r="A12" s="171">
        <v>45174</v>
      </c>
      <c r="B12" s="172" t="s">
        <v>185</v>
      </c>
      <c r="C12" s="172" t="s">
        <v>127</v>
      </c>
      <c r="D12" s="173" t="s">
        <v>81</v>
      </c>
      <c r="E12" s="152">
        <v>20000</v>
      </c>
      <c r="F12" s="152"/>
      <c r="G12" s="306">
        <f t="shared" si="1"/>
        <v>18700</v>
      </c>
      <c r="H12" s="292" t="s">
        <v>42</v>
      </c>
      <c r="I12" s="155" t="s">
        <v>18</v>
      </c>
      <c r="J12" s="481" t="s">
        <v>191</v>
      </c>
      <c r="K12" s="391" t="s">
        <v>64</v>
      </c>
      <c r="L12" s="155" t="s">
        <v>45</v>
      </c>
      <c r="M12" s="155"/>
      <c r="N12" s="469"/>
    </row>
    <row r="13" spans="1:14" ht="15" customHeight="1" x14ac:dyDescent="0.25">
      <c r="A13" s="171">
        <v>45174</v>
      </c>
      <c r="B13" s="172" t="s">
        <v>186</v>
      </c>
      <c r="C13" s="172" t="s">
        <v>127</v>
      </c>
      <c r="D13" s="173" t="s">
        <v>81</v>
      </c>
      <c r="E13" s="152">
        <v>19000</v>
      </c>
      <c r="F13" s="152"/>
      <c r="G13" s="306">
        <f t="shared" si="1"/>
        <v>-300</v>
      </c>
      <c r="H13" s="292" t="s">
        <v>42</v>
      </c>
      <c r="I13" s="155" t="s">
        <v>18</v>
      </c>
      <c r="J13" s="481" t="s">
        <v>191</v>
      </c>
      <c r="K13" s="391" t="s">
        <v>64</v>
      </c>
      <c r="L13" s="155" t="s">
        <v>45</v>
      </c>
      <c r="M13" s="155"/>
      <c r="N13" s="469"/>
    </row>
    <row r="14" spans="1:14" ht="15.75" customHeight="1" x14ac:dyDescent="0.25">
      <c r="A14" s="171">
        <v>45174</v>
      </c>
      <c r="B14" s="172" t="s">
        <v>187</v>
      </c>
      <c r="C14" s="172" t="s">
        <v>127</v>
      </c>
      <c r="D14" s="173" t="s">
        <v>81</v>
      </c>
      <c r="E14" s="462">
        <v>14500</v>
      </c>
      <c r="F14" s="152"/>
      <c r="G14" s="306">
        <f t="shared" si="1"/>
        <v>-14800</v>
      </c>
      <c r="H14" s="292" t="s">
        <v>42</v>
      </c>
      <c r="I14" s="155" t="s">
        <v>18</v>
      </c>
      <c r="J14" s="481" t="s">
        <v>191</v>
      </c>
      <c r="K14" s="391" t="s">
        <v>64</v>
      </c>
      <c r="L14" s="155" t="s">
        <v>45</v>
      </c>
      <c r="M14" s="155"/>
      <c r="N14" s="469"/>
    </row>
    <row r="15" spans="1:14" ht="14.25" customHeight="1" x14ac:dyDescent="0.25">
      <c r="A15" s="171">
        <v>45174</v>
      </c>
      <c r="B15" s="172" t="s">
        <v>188</v>
      </c>
      <c r="C15" s="172" t="s">
        <v>127</v>
      </c>
      <c r="D15" s="173" t="s">
        <v>81</v>
      </c>
      <c r="E15" s="152">
        <v>8400</v>
      </c>
      <c r="F15" s="161"/>
      <c r="G15" s="306">
        <f t="shared" si="1"/>
        <v>-23200</v>
      </c>
      <c r="H15" s="613" t="s">
        <v>42</v>
      </c>
      <c r="I15" s="180" t="s">
        <v>18</v>
      </c>
      <c r="J15" s="481" t="s">
        <v>191</v>
      </c>
      <c r="K15" s="184" t="s">
        <v>64</v>
      </c>
      <c r="L15" s="180" t="s">
        <v>45</v>
      </c>
      <c r="M15" s="180"/>
      <c r="N15" s="157"/>
    </row>
    <row r="16" spans="1:14" x14ac:dyDescent="0.25">
      <c r="A16" s="171">
        <v>45174</v>
      </c>
      <c r="B16" s="172" t="s">
        <v>188</v>
      </c>
      <c r="C16" s="172" t="s">
        <v>127</v>
      </c>
      <c r="D16" s="173" t="s">
        <v>81</v>
      </c>
      <c r="E16" s="152">
        <v>8400</v>
      </c>
      <c r="F16" s="152"/>
      <c r="G16" s="306">
        <f t="shared" si="0"/>
        <v>-31600</v>
      </c>
      <c r="H16" s="292" t="s">
        <v>42</v>
      </c>
      <c r="I16" s="155" t="s">
        <v>18</v>
      </c>
      <c r="J16" s="481" t="s">
        <v>191</v>
      </c>
      <c r="K16" s="391" t="s">
        <v>64</v>
      </c>
      <c r="L16" s="155" t="s">
        <v>45</v>
      </c>
      <c r="M16" s="155"/>
      <c r="N16" s="157"/>
    </row>
    <row r="17" spans="1:14" ht="16.5" customHeight="1" x14ac:dyDescent="0.25">
      <c r="A17" s="171">
        <v>45174</v>
      </c>
      <c r="B17" s="172" t="s">
        <v>189</v>
      </c>
      <c r="C17" s="172" t="s">
        <v>127</v>
      </c>
      <c r="D17" s="173" t="s">
        <v>81</v>
      </c>
      <c r="E17" s="152">
        <v>24800</v>
      </c>
      <c r="F17" s="463"/>
      <c r="G17" s="306">
        <f t="shared" si="0"/>
        <v>-56400</v>
      </c>
      <c r="H17" s="292" t="s">
        <v>42</v>
      </c>
      <c r="I17" s="155" t="s">
        <v>18</v>
      </c>
      <c r="J17" s="481" t="s">
        <v>191</v>
      </c>
      <c r="K17" s="391" t="s">
        <v>64</v>
      </c>
      <c r="L17" s="155" t="s">
        <v>45</v>
      </c>
      <c r="M17" s="155"/>
      <c r="N17" s="157"/>
    </row>
    <row r="18" spans="1:14" ht="16.5" customHeight="1" x14ac:dyDescent="0.25">
      <c r="A18" s="171">
        <v>45174</v>
      </c>
      <c r="B18" s="172" t="s">
        <v>190</v>
      </c>
      <c r="C18" s="172" t="s">
        <v>127</v>
      </c>
      <c r="D18" s="173" t="s">
        <v>81</v>
      </c>
      <c r="E18" s="152">
        <v>72000</v>
      </c>
      <c r="F18" s="463"/>
      <c r="G18" s="306">
        <f t="shared" si="0"/>
        <v>-128400</v>
      </c>
      <c r="H18" s="292" t="s">
        <v>42</v>
      </c>
      <c r="I18" s="155" t="s">
        <v>18</v>
      </c>
      <c r="J18" s="481" t="s">
        <v>191</v>
      </c>
      <c r="K18" s="391" t="s">
        <v>64</v>
      </c>
      <c r="L18" s="155" t="s">
        <v>45</v>
      </c>
      <c r="M18" s="155"/>
      <c r="N18" s="157"/>
    </row>
    <row r="19" spans="1:14" ht="16.5" customHeight="1" x14ac:dyDescent="0.25">
      <c r="A19" s="470">
        <v>45174</v>
      </c>
      <c r="B19" s="471" t="s">
        <v>113</v>
      </c>
      <c r="C19" s="471" t="s">
        <v>49</v>
      </c>
      <c r="D19" s="472" t="s">
        <v>14</v>
      </c>
      <c r="E19" s="473"/>
      <c r="F19" s="652">
        <v>16000</v>
      </c>
      <c r="G19" s="474">
        <f t="shared" si="0"/>
        <v>-112400</v>
      </c>
      <c r="H19" s="475" t="s">
        <v>42</v>
      </c>
      <c r="I19" s="476" t="s">
        <v>18</v>
      </c>
      <c r="J19" s="603" t="s">
        <v>204</v>
      </c>
      <c r="K19" s="471" t="s">
        <v>64</v>
      </c>
      <c r="L19" s="476" t="s">
        <v>45</v>
      </c>
      <c r="M19" s="476"/>
      <c r="N19" s="601"/>
    </row>
    <row r="20" spans="1:14" ht="15.75" customHeight="1" x14ac:dyDescent="0.25">
      <c r="A20" s="497">
        <v>45174</v>
      </c>
      <c r="B20" s="172" t="s">
        <v>115</v>
      </c>
      <c r="C20" s="172" t="s">
        <v>116</v>
      </c>
      <c r="D20" s="173" t="s">
        <v>14</v>
      </c>
      <c r="E20" s="167">
        <v>8000</v>
      </c>
      <c r="F20" s="161"/>
      <c r="G20" s="306">
        <f t="shared" si="0"/>
        <v>-120400</v>
      </c>
      <c r="H20" s="292" t="s">
        <v>42</v>
      </c>
      <c r="I20" s="155" t="s">
        <v>18</v>
      </c>
      <c r="J20" s="405" t="s">
        <v>204</v>
      </c>
      <c r="K20" s="391" t="s">
        <v>64</v>
      </c>
      <c r="L20" s="155" t="s">
        <v>45</v>
      </c>
      <c r="M20" s="155"/>
      <c r="N20" s="157" t="s">
        <v>155</v>
      </c>
    </row>
    <row r="21" spans="1:14" ht="15.75" customHeight="1" x14ac:dyDescent="0.25">
      <c r="A21" s="497">
        <v>45174</v>
      </c>
      <c r="B21" s="172" t="s">
        <v>115</v>
      </c>
      <c r="C21" s="172" t="s">
        <v>116</v>
      </c>
      <c r="D21" s="173" t="s">
        <v>14</v>
      </c>
      <c r="E21" s="167">
        <v>8000</v>
      </c>
      <c r="F21" s="161"/>
      <c r="G21" s="306">
        <f t="shared" si="0"/>
        <v>-128400</v>
      </c>
      <c r="H21" s="292" t="s">
        <v>42</v>
      </c>
      <c r="I21" s="155" t="s">
        <v>18</v>
      </c>
      <c r="J21" s="405" t="s">
        <v>204</v>
      </c>
      <c r="K21" s="391" t="s">
        <v>64</v>
      </c>
      <c r="L21" s="155" t="s">
        <v>45</v>
      </c>
      <c r="M21" s="155"/>
      <c r="N21" s="157" t="s">
        <v>205</v>
      </c>
    </row>
    <row r="22" spans="1:14" ht="13.5" customHeight="1" x14ac:dyDescent="0.25">
      <c r="A22" s="497">
        <v>45174</v>
      </c>
      <c r="B22" s="172" t="s">
        <v>115</v>
      </c>
      <c r="C22" s="172" t="s">
        <v>116</v>
      </c>
      <c r="D22" s="173" t="s">
        <v>14</v>
      </c>
      <c r="E22" s="167">
        <v>7000</v>
      </c>
      <c r="F22" s="161"/>
      <c r="G22" s="306">
        <f t="shared" si="0"/>
        <v>-135400</v>
      </c>
      <c r="H22" s="292" t="s">
        <v>42</v>
      </c>
      <c r="I22" s="155" t="s">
        <v>18</v>
      </c>
      <c r="J22" s="405" t="s">
        <v>204</v>
      </c>
      <c r="K22" s="391" t="s">
        <v>64</v>
      </c>
      <c r="L22" s="155" t="s">
        <v>45</v>
      </c>
      <c r="M22" s="155"/>
      <c r="N22" s="157" t="s">
        <v>228</v>
      </c>
    </row>
    <row r="23" spans="1:14" ht="13.5" customHeight="1" x14ac:dyDescent="0.25">
      <c r="A23" s="497">
        <v>45174</v>
      </c>
      <c r="B23" s="172" t="s">
        <v>115</v>
      </c>
      <c r="C23" s="172" t="s">
        <v>116</v>
      </c>
      <c r="D23" s="173" t="s">
        <v>14</v>
      </c>
      <c r="E23" s="167">
        <v>7000</v>
      </c>
      <c r="F23" s="161"/>
      <c r="G23" s="306">
        <f t="shared" si="0"/>
        <v>-142400</v>
      </c>
      <c r="H23" s="292" t="s">
        <v>42</v>
      </c>
      <c r="I23" s="155" t="s">
        <v>18</v>
      </c>
      <c r="J23" s="405" t="s">
        <v>204</v>
      </c>
      <c r="K23" s="391" t="s">
        <v>64</v>
      </c>
      <c r="L23" s="155" t="s">
        <v>45</v>
      </c>
      <c r="M23" s="155"/>
      <c r="N23" s="157" t="s">
        <v>229</v>
      </c>
    </row>
    <row r="24" spans="1:14" ht="13.5" customHeight="1" x14ac:dyDescent="0.25">
      <c r="A24" s="497">
        <v>45174</v>
      </c>
      <c r="B24" s="172" t="s">
        <v>227</v>
      </c>
      <c r="C24" s="172" t="s">
        <v>49</v>
      </c>
      <c r="D24" s="173" t="s">
        <v>14</v>
      </c>
      <c r="E24" s="167"/>
      <c r="F24" s="161">
        <v>14000</v>
      </c>
      <c r="G24" s="306">
        <f t="shared" si="0"/>
        <v>-128400</v>
      </c>
      <c r="H24" s="292" t="s">
        <v>42</v>
      </c>
      <c r="I24" s="155" t="s">
        <v>18</v>
      </c>
      <c r="J24" s="405" t="s">
        <v>204</v>
      </c>
      <c r="K24" s="391" t="s">
        <v>64</v>
      </c>
      <c r="L24" s="155" t="s">
        <v>45</v>
      </c>
      <c r="M24" s="155"/>
      <c r="N24" s="157"/>
    </row>
    <row r="25" spans="1:14" ht="13.5" customHeight="1" x14ac:dyDescent="0.25">
      <c r="A25" s="470">
        <v>45174</v>
      </c>
      <c r="B25" s="601" t="s">
        <v>238</v>
      </c>
      <c r="C25" s="601" t="s">
        <v>49</v>
      </c>
      <c r="D25" s="654" t="s">
        <v>14</v>
      </c>
      <c r="E25" s="602"/>
      <c r="F25" s="605">
        <v>500000</v>
      </c>
      <c r="G25" s="474">
        <f t="shared" si="0"/>
        <v>371600</v>
      </c>
      <c r="H25" s="475" t="s">
        <v>42</v>
      </c>
      <c r="I25" s="476" t="s">
        <v>18</v>
      </c>
      <c r="J25" s="603" t="s">
        <v>237</v>
      </c>
      <c r="K25" s="471" t="s">
        <v>64</v>
      </c>
      <c r="L25" s="476" t="s">
        <v>45</v>
      </c>
      <c r="M25" s="476"/>
      <c r="N25" s="601"/>
    </row>
    <row r="26" spans="1:14" ht="13.5" customHeight="1" x14ac:dyDescent="0.25">
      <c r="A26" s="497">
        <v>45174</v>
      </c>
      <c r="B26" s="157" t="s">
        <v>239</v>
      </c>
      <c r="C26" s="157" t="s">
        <v>240</v>
      </c>
      <c r="D26" s="179" t="s">
        <v>81</v>
      </c>
      <c r="E26" s="167">
        <v>445000</v>
      </c>
      <c r="F26" s="161"/>
      <c r="G26" s="306">
        <f t="shared" si="0"/>
        <v>-73400</v>
      </c>
      <c r="H26" s="292" t="s">
        <v>42</v>
      </c>
      <c r="I26" s="155" t="s">
        <v>18</v>
      </c>
      <c r="J26" s="405" t="s">
        <v>242</v>
      </c>
      <c r="K26" s="391" t="s">
        <v>64</v>
      </c>
      <c r="L26" s="155" t="s">
        <v>45</v>
      </c>
      <c r="M26" s="155"/>
      <c r="N26" s="157"/>
    </row>
    <row r="27" spans="1:14" ht="13.5" customHeight="1" x14ac:dyDescent="0.25">
      <c r="A27" s="497">
        <v>45174</v>
      </c>
      <c r="B27" s="172" t="s">
        <v>241</v>
      </c>
      <c r="C27" s="157" t="s">
        <v>240</v>
      </c>
      <c r="D27" s="179" t="s">
        <v>81</v>
      </c>
      <c r="E27" s="167">
        <v>15000</v>
      </c>
      <c r="F27" s="161"/>
      <c r="G27" s="306">
        <f t="shared" si="0"/>
        <v>-88400</v>
      </c>
      <c r="H27" s="292" t="s">
        <v>42</v>
      </c>
      <c r="I27" s="155" t="s">
        <v>18</v>
      </c>
      <c r="J27" s="405" t="s">
        <v>242</v>
      </c>
      <c r="K27" s="391" t="s">
        <v>64</v>
      </c>
      <c r="L27" s="155" t="s">
        <v>45</v>
      </c>
      <c r="M27" s="155"/>
      <c r="N27" s="157"/>
    </row>
    <row r="28" spans="1:14" ht="13.5" customHeight="1" x14ac:dyDescent="0.25">
      <c r="A28" s="497">
        <v>45174</v>
      </c>
      <c r="B28" s="172" t="s">
        <v>123</v>
      </c>
      <c r="C28" s="157" t="s">
        <v>49</v>
      </c>
      <c r="D28" s="179" t="s">
        <v>81</v>
      </c>
      <c r="E28" s="167"/>
      <c r="F28" s="161">
        <v>-40000</v>
      </c>
      <c r="G28" s="306">
        <f>G27-E28+F28</f>
        <v>-128400</v>
      </c>
      <c r="H28" s="292" t="s">
        <v>42</v>
      </c>
      <c r="I28" s="155" t="s">
        <v>18</v>
      </c>
      <c r="J28" s="405" t="s">
        <v>242</v>
      </c>
      <c r="K28" s="391" t="s">
        <v>64</v>
      </c>
      <c r="L28" s="155" t="s">
        <v>45</v>
      </c>
      <c r="M28" s="155"/>
      <c r="N28" s="157"/>
    </row>
    <row r="29" spans="1:14" x14ac:dyDescent="0.25">
      <c r="A29" s="470">
        <v>45177</v>
      </c>
      <c r="B29" s="471" t="s">
        <v>230</v>
      </c>
      <c r="C29" s="471" t="s">
        <v>49</v>
      </c>
      <c r="D29" s="472" t="s">
        <v>14</v>
      </c>
      <c r="E29" s="602"/>
      <c r="F29" s="473">
        <v>50000</v>
      </c>
      <c r="G29" s="474">
        <f t="shared" si="0"/>
        <v>-78400</v>
      </c>
      <c r="H29" s="475" t="s">
        <v>42</v>
      </c>
      <c r="I29" s="476" t="s">
        <v>18</v>
      </c>
      <c r="J29" s="603" t="s">
        <v>298</v>
      </c>
      <c r="K29" s="471" t="s">
        <v>64</v>
      </c>
      <c r="L29" s="476" t="s">
        <v>45</v>
      </c>
      <c r="M29" s="476"/>
      <c r="N29" s="601"/>
    </row>
    <row r="30" spans="1:14" x14ac:dyDescent="0.25">
      <c r="A30" s="470">
        <v>45177</v>
      </c>
      <c r="B30" s="471" t="s">
        <v>113</v>
      </c>
      <c r="C30" s="471" t="s">
        <v>49</v>
      </c>
      <c r="D30" s="472" t="s">
        <v>14</v>
      </c>
      <c r="E30" s="602"/>
      <c r="F30" s="473">
        <v>70000</v>
      </c>
      <c r="G30" s="474">
        <f t="shared" si="0"/>
        <v>-8400</v>
      </c>
      <c r="H30" s="475" t="s">
        <v>42</v>
      </c>
      <c r="I30" s="476" t="s">
        <v>18</v>
      </c>
      <c r="J30" s="603" t="s">
        <v>299</v>
      </c>
      <c r="K30" s="471" t="s">
        <v>64</v>
      </c>
      <c r="L30" s="476" t="s">
        <v>45</v>
      </c>
      <c r="M30" s="476"/>
      <c r="N30" s="601"/>
    </row>
    <row r="31" spans="1:14" x14ac:dyDescent="0.25">
      <c r="A31" s="171">
        <v>45177</v>
      </c>
      <c r="B31" s="172" t="s">
        <v>301</v>
      </c>
      <c r="C31" s="172" t="s">
        <v>119</v>
      </c>
      <c r="D31" s="173" t="s">
        <v>81</v>
      </c>
      <c r="E31" s="167">
        <v>50000</v>
      </c>
      <c r="F31" s="152"/>
      <c r="G31" s="306">
        <f t="shared" si="0"/>
        <v>-58400</v>
      </c>
      <c r="H31" s="292" t="s">
        <v>42</v>
      </c>
      <c r="I31" s="155" t="s">
        <v>18</v>
      </c>
      <c r="J31" s="405" t="s">
        <v>303</v>
      </c>
      <c r="K31" s="391" t="s">
        <v>64</v>
      </c>
      <c r="L31" s="155" t="s">
        <v>45</v>
      </c>
      <c r="M31" s="155"/>
      <c r="N31" s="157"/>
    </row>
    <row r="32" spans="1:14" ht="16.5" customHeight="1" x14ac:dyDescent="0.25">
      <c r="A32" s="171">
        <v>45177</v>
      </c>
      <c r="B32" s="172" t="s">
        <v>304</v>
      </c>
      <c r="C32" s="172" t="s">
        <v>119</v>
      </c>
      <c r="D32" s="173" t="s">
        <v>81</v>
      </c>
      <c r="E32" s="167">
        <v>70000</v>
      </c>
      <c r="F32" s="152"/>
      <c r="G32" s="306">
        <f t="shared" si="0"/>
        <v>-128400</v>
      </c>
      <c r="H32" s="292" t="s">
        <v>42</v>
      </c>
      <c r="I32" s="155" t="s">
        <v>18</v>
      </c>
      <c r="J32" s="405" t="s">
        <v>319</v>
      </c>
      <c r="K32" s="391" t="s">
        <v>64</v>
      </c>
      <c r="L32" s="155" t="s">
        <v>45</v>
      </c>
      <c r="M32" s="155"/>
      <c r="N32" s="157"/>
    </row>
    <row r="33" spans="1:14" x14ac:dyDescent="0.25">
      <c r="A33" s="470">
        <v>45180</v>
      </c>
      <c r="B33" s="471" t="s">
        <v>113</v>
      </c>
      <c r="C33" s="471" t="s">
        <v>49</v>
      </c>
      <c r="D33" s="472" t="s">
        <v>14</v>
      </c>
      <c r="E33" s="602"/>
      <c r="F33" s="473">
        <v>200000</v>
      </c>
      <c r="G33" s="474">
        <f t="shared" si="0"/>
        <v>71600</v>
      </c>
      <c r="H33" s="475" t="s">
        <v>42</v>
      </c>
      <c r="I33" s="476" t="s">
        <v>18</v>
      </c>
      <c r="J33" s="603" t="s">
        <v>317</v>
      </c>
      <c r="K33" s="471" t="s">
        <v>64</v>
      </c>
      <c r="L33" s="476" t="s">
        <v>45</v>
      </c>
      <c r="M33" s="476"/>
      <c r="N33" s="601"/>
    </row>
    <row r="34" spans="1:14" x14ac:dyDescent="0.25">
      <c r="A34" s="470">
        <v>45180</v>
      </c>
      <c r="B34" s="471" t="s">
        <v>113</v>
      </c>
      <c r="C34" s="471" t="s">
        <v>49</v>
      </c>
      <c r="D34" s="472" t="s">
        <v>14</v>
      </c>
      <c r="E34" s="602"/>
      <c r="F34" s="473">
        <v>319000</v>
      </c>
      <c r="G34" s="474">
        <f t="shared" si="0"/>
        <v>390600</v>
      </c>
      <c r="H34" s="475" t="s">
        <v>42</v>
      </c>
      <c r="I34" s="476" t="s">
        <v>18</v>
      </c>
      <c r="J34" s="603" t="s">
        <v>318</v>
      </c>
      <c r="K34" s="471" t="s">
        <v>64</v>
      </c>
      <c r="L34" s="476" t="s">
        <v>45</v>
      </c>
      <c r="M34" s="476"/>
      <c r="N34" s="601"/>
    </row>
    <row r="35" spans="1:14" x14ac:dyDescent="0.25">
      <c r="A35" s="171">
        <v>45181</v>
      </c>
      <c r="B35" s="172" t="s">
        <v>314</v>
      </c>
      <c r="C35" s="172" t="s">
        <v>134</v>
      </c>
      <c r="D35" s="494" t="s">
        <v>81</v>
      </c>
      <c r="E35" s="167">
        <v>195000</v>
      </c>
      <c r="F35" s="152"/>
      <c r="G35" s="306">
        <f t="shared" si="0"/>
        <v>195600</v>
      </c>
      <c r="H35" s="292" t="s">
        <v>42</v>
      </c>
      <c r="I35" s="155" t="s">
        <v>18</v>
      </c>
      <c r="J35" s="405" t="s">
        <v>320</v>
      </c>
      <c r="K35" s="391" t="s">
        <v>64</v>
      </c>
      <c r="L35" s="155" t="s">
        <v>45</v>
      </c>
      <c r="M35" s="155"/>
      <c r="N35" s="157"/>
    </row>
    <row r="36" spans="1:14" x14ac:dyDescent="0.25">
      <c r="A36" s="171">
        <v>45181</v>
      </c>
      <c r="B36" s="172" t="s">
        <v>315</v>
      </c>
      <c r="C36" s="172" t="s">
        <v>135</v>
      </c>
      <c r="D36" s="494" t="s">
        <v>81</v>
      </c>
      <c r="E36" s="167">
        <v>5000</v>
      </c>
      <c r="F36" s="152"/>
      <c r="G36" s="306">
        <f t="shared" si="0"/>
        <v>190600</v>
      </c>
      <c r="H36" s="292" t="s">
        <v>42</v>
      </c>
      <c r="I36" s="155" t="s">
        <v>18</v>
      </c>
      <c r="J36" s="405" t="s">
        <v>320</v>
      </c>
      <c r="K36" s="391" t="s">
        <v>64</v>
      </c>
      <c r="L36" s="155" t="s">
        <v>45</v>
      </c>
      <c r="M36" s="155"/>
      <c r="N36" s="157"/>
    </row>
    <row r="37" spans="1:14" x14ac:dyDescent="0.25">
      <c r="A37" s="171">
        <v>45181</v>
      </c>
      <c r="B37" s="172" t="s">
        <v>316</v>
      </c>
      <c r="C37" s="172" t="s">
        <v>137</v>
      </c>
      <c r="D37" s="494" t="s">
        <v>81</v>
      </c>
      <c r="E37" s="167">
        <v>319000</v>
      </c>
      <c r="F37" s="152"/>
      <c r="G37" s="306">
        <f t="shared" si="0"/>
        <v>-128400</v>
      </c>
      <c r="H37" s="292" t="s">
        <v>42</v>
      </c>
      <c r="I37" s="155" t="s">
        <v>18</v>
      </c>
      <c r="J37" s="405" t="s">
        <v>343</v>
      </c>
      <c r="K37" s="391" t="s">
        <v>64</v>
      </c>
      <c r="L37" s="155" t="s">
        <v>45</v>
      </c>
      <c r="M37" s="155"/>
      <c r="N37" s="157"/>
    </row>
    <row r="38" spans="1:14" x14ac:dyDescent="0.25">
      <c r="A38" s="470">
        <v>45182</v>
      </c>
      <c r="B38" s="471" t="s">
        <v>113</v>
      </c>
      <c r="C38" s="471" t="s">
        <v>49</v>
      </c>
      <c r="D38" s="659" t="s">
        <v>14</v>
      </c>
      <c r="E38" s="602"/>
      <c r="F38" s="473">
        <v>280000</v>
      </c>
      <c r="G38" s="474">
        <f t="shared" ref="G38:G103" si="2">G37-E38+F38</f>
        <v>151600</v>
      </c>
      <c r="H38" s="475" t="s">
        <v>42</v>
      </c>
      <c r="I38" s="476" t="s">
        <v>18</v>
      </c>
      <c r="J38" s="500" t="s">
        <v>342</v>
      </c>
      <c r="K38" s="471" t="s">
        <v>64</v>
      </c>
      <c r="L38" s="476" t="s">
        <v>45</v>
      </c>
      <c r="M38" s="476"/>
      <c r="N38" s="601"/>
    </row>
    <row r="39" spans="1:14" x14ac:dyDescent="0.25">
      <c r="A39" s="171">
        <v>45182</v>
      </c>
      <c r="B39" s="172" t="s">
        <v>338</v>
      </c>
      <c r="C39" s="172" t="s">
        <v>127</v>
      </c>
      <c r="D39" s="494" t="s">
        <v>81</v>
      </c>
      <c r="E39" s="167">
        <v>110000</v>
      </c>
      <c r="F39" s="152"/>
      <c r="G39" s="306">
        <f t="shared" si="2"/>
        <v>41600</v>
      </c>
      <c r="H39" s="292" t="s">
        <v>42</v>
      </c>
      <c r="I39" s="155" t="s">
        <v>18</v>
      </c>
      <c r="J39" s="405" t="s">
        <v>391</v>
      </c>
      <c r="K39" s="391" t="s">
        <v>64</v>
      </c>
      <c r="L39" s="155" t="s">
        <v>45</v>
      </c>
      <c r="M39" s="155"/>
      <c r="N39" s="157"/>
    </row>
    <row r="40" spans="1:14" x14ac:dyDescent="0.25">
      <c r="A40" s="171">
        <v>45182</v>
      </c>
      <c r="B40" s="172" t="s">
        <v>339</v>
      </c>
      <c r="C40" s="172" t="s">
        <v>127</v>
      </c>
      <c r="D40" s="494" t="s">
        <v>81</v>
      </c>
      <c r="E40" s="167">
        <v>100000</v>
      </c>
      <c r="F40" s="152"/>
      <c r="G40" s="306">
        <f t="shared" si="2"/>
        <v>-58400</v>
      </c>
      <c r="H40" s="292" t="s">
        <v>42</v>
      </c>
      <c r="I40" s="155" t="s">
        <v>18</v>
      </c>
      <c r="J40" s="405" t="s">
        <v>391</v>
      </c>
      <c r="K40" s="391" t="s">
        <v>64</v>
      </c>
      <c r="L40" s="155" t="s">
        <v>45</v>
      </c>
      <c r="M40" s="155"/>
      <c r="N40" s="157"/>
    </row>
    <row r="41" spans="1:14" x14ac:dyDescent="0.25">
      <c r="A41" s="171">
        <v>45182</v>
      </c>
      <c r="B41" s="172" t="s">
        <v>340</v>
      </c>
      <c r="C41" s="172" t="s">
        <v>127</v>
      </c>
      <c r="D41" s="494" t="s">
        <v>81</v>
      </c>
      <c r="E41" s="167">
        <v>105000</v>
      </c>
      <c r="F41" s="152"/>
      <c r="G41" s="306">
        <f t="shared" si="2"/>
        <v>-163400</v>
      </c>
      <c r="H41" s="292" t="s">
        <v>42</v>
      </c>
      <c r="I41" s="155" t="s">
        <v>18</v>
      </c>
      <c r="J41" s="405" t="s">
        <v>391</v>
      </c>
      <c r="K41" s="391" t="s">
        <v>64</v>
      </c>
      <c r="L41" s="155" t="s">
        <v>45</v>
      </c>
      <c r="M41" s="155"/>
      <c r="N41" s="157"/>
    </row>
    <row r="42" spans="1:14" x14ac:dyDescent="0.25">
      <c r="A42" s="171">
        <v>45182</v>
      </c>
      <c r="B42" s="172" t="s">
        <v>341</v>
      </c>
      <c r="C42" s="172" t="s">
        <v>127</v>
      </c>
      <c r="D42" s="173" t="s">
        <v>81</v>
      </c>
      <c r="E42" s="167">
        <v>48000</v>
      </c>
      <c r="F42" s="152"/>
      <c r="G42" s="306">
        <f t="shared" si="2"/>
        <v>-211400</v>
      </c>
      <c r="H42" s="613" t="s">
        <v>42</v>
      </c>
      <c r="I42" s="180" t="s">
        <v>18</v>
      </c>
      <c r="J42" s="405" t="s">
        <v>391</v>
      </c>
      <c r="K42" s="184" t="s">
        <v>64</v>
      </c>
      <c r="L42" s="180" t="s">
        <v>45</v>
      </c>
      <c r="M42" s="180"/>
      <c r="N42" s="464"/>
    </row>
    <row r="43" spans="1:14" x14ac:dyDescent="0.25">
      <c r="A43" s="661">
        <v>45182</v>
      </c>
      <c r="B43" s="662" t="s">
        <v>113</v>
      </c>
      <c r="C43" s="662" t="s">
        <v>49</v>
      </c>
      <c r="D43" s="663" t="s">
        <v>14</v>
      </c>
      <c r="E43" s="664"/>
      <c r="F43" s="652">
        <v>100000</v>
      </c>
      <c r="G43" s="665">
        <f t="shared" si="2"/>
        <v>-111400</v>
      </c>
      <c r="H43" s="666" t="s">
        <v>42</v>
      </c>
      <c r="I43" s="667" t="s">
        <v>18</v>
      </c>
      <c r="J43" s="603" t="s">
        <v>344</v>
      </c>
      <c r="K43" s="500" t="s">
        <v>64</v>
      </c>
      <c r="L43" s="667" t="s">
        <v>45</v>
      </c>
      <c r="M43" s="667"/>
      <c r="N43" s="668"/>
    </row>
    <row r="44" spans="1:14" x14ac:dyDescent="0.25">
      <c r="A44" s="661">
        <v>45182</v>
      </c>
      <c r="B44" s="669" t="s">
        <v>113</v>
      </c>
      <c r="C44" s="662" t="s">
        <v>49</v>
      </c>
      <c r="D44" s="663" t="s">
        <v>14</v>
      </c>
      <c r="E44" s="664"/>
      <c r="F44" s="652">
        <v>28000</v>
      </c>
      <c r="G44" s="665">
        <f t="shared" si="2"/>
        <v>-83400</v>
      </c>
      <c r="H44" s="666" t="s">
        <v>42</v>
      </c>
      <c r="I44" s="667" t="s">
        <v>18</v>
      </c>
      <c r="J44" s="603" t="s">
        <v>345</v>
      </c>
      <c r="K44" s="500" t="s">
        <v>64</v>
      </c>
      <c r="L44" s="667" t="s">
        <v>45</v>
      </c>
      <c r="M44" s="667"/>
      <c r="N44" s="668"/>
    </row>
    <row r="45" spans="1:14" x14ac:dyDescent="0.25">
      <c r="A45" s="171">
        <v>45182</v>
      </c>
      <c r="B45" s="172" t="s">
        <v>115</v>
      </c>
      <c r="C45" s="172" t="s">
        <v>116</v>
      </c>
      <c r="D45" s="173" t="s">
        <v>14</v>
      </c>
      <c r="E45" s="167">
        <v>4000</v>
      </c>
      <c r="F45" s="152"/>
      <c r="G45" s="306">
        <f t="shared" si="2"/>
        <v>-87400</v>
      </c>
      <c r="H45" s="613" t="s">
        <v>42</v>
      </c>
      <c r="I45" s="180" t="s">
        <v>18</v>
      </c>
      <c r="J45" s="405" t="s">
        <v>345</v>
      </c>
      <c r="K45" s="184" t="s">
        <v>64</v>
      </c>
      <c r="L45" s="180" t="s">
        <v>45</v>
      </c>
      <c r="M45" s="180"/>
      <c r="N45" s="464" t="s">
        <v>346</v>
      </c>
    </row>
    <row r="46" spans="1:14" x14ac:dyDescent="0.25">
      <c r="A46" s="171">
        <v>45182</v>
      </c>
      <c r="B46" s="172" t="s">
        <v>115</v>
      </c>
      <c r="C46" s="172" t="s">
        <v>116</v>
      </c>
      <c r="D46" s="173" t="s">
        <v>14</v>
      </c>
      <c r="E46" s="167">
        <v>4000</v>
      </c>
      <c r="F46" s="152"/>
      <c r="G46" s="306">
        <f t="shared" si="2"/>
        <v>-91400</v>
      </c>
      <c r="H46" s="613" t="s">
        <v>42</v>
      </c>
      <c r="I46" s="180" t="s">
        <v>18</v>
      </c>
      <c r="J46" s="405" t="s">
        <v>345</v>
      </c>
      <c r="K46" s="184" t="s">
        <v>64</v>
      </c>
      <c r="L46" s="180" t="s">
        <v>45</v>
      </c>
      <c r="M46" s="180"/>
      <c r="N46" s="464" t="s">
        <v>347</v>
      </c>
    </row>
    <row r="47" spans="1:14" x14ac:dyDescent="0.25">
      <c r="A47" s="171">
        <v>45182</v>
      </c>
      <c r="B47" s="172" t="s">
        <v>115</v>
      </c>
      <c r="C47" s="172" t="s">
        <v>116</v>
      </c>
      <c r="D47" s="173" t="s">
        <v>14</v>
      </c>
      <c r="E47" s="167">
        <v>5000</v>
      </c>
      <c r="F47" s="152"/>
      <c r="G47" s="306">
        <f t="shared" si="2"/>
        <v>-96400</v>
      </c>
      <c r="H47" s="613" t="s">
        <v>42</v>
      </c>
      <c r="I47" s="180" t="s">
        <v>18</v>
      </c>
      <c r="J47" s="405" t="s">
        <v>345</v>
      </c>
      <c r="K47" s="184" t="s">
        <v>64</v>
      </c>
      <c r="L47" s="180" t="s">
        <v>45</v>
      </c>
      <c r="M47" s="180"/>
      <c r="N47" s="464" t="s">
        <v>348</v>
      </c>
    </row>
    <row r="48" spans="1:14" x14ac:dyDescent="0.25">
      <c r="A48" s="171">
        <v>45182</v>
      </c>
      <c r="B48" s="172" t="s">
        <v>115</v>
      </c>
      <c r="C48" s="172" t="s">
        <v>116</v>
      </c>
      <c r="D48" s="173" t="s">
        <v>14</v>
      </c>
      <c r="E48" s="167">
        <v>5000</v>
      </c>
      <c r="F48" s="161"/>
      <c r="G48" s="306">
        <f t="shared" si="2"/>
        <v>-101400</v>
      </c>
      <c r="H48" s="613" t="s">
        <v>42</v>
      </c>
      <c r="I48" s="180" t="s">
        <v>18</v>
      </c>
      <c r="J48" s="405" t="s">
        <v>345</v>
      </c>
      <c r="K48" s="184" t="s">
        <v>64</v>
      </c>
      <c r="L48" s="180" t="s">
        <v>45</v>
      </c>
      <c r="M48" s="180"/>
      <c r="N48" s="464" t="s">
        <v>349</v>
      </c>
    </row>
    <row r="49" spans="1:14" ht="15.75" customHeight="1" x14ac:dyDescent="0.25">
      <c r="A49" s="171">
        <v>45182</v>
      </c>
      <c r="B49" s="157" t="s">
        <v>115</v>
      </c>
      <c r="C49" s="157" t="s">
        <v>116</v>
      </c>
      <c r="D49" s="179" t="s">
        <v>14</v>
      </c>
      <c r="E49" s="167">
        <v>10000</v>
      </c>
      <c r="F49" s="161"/>
      <c r="G49" s="305">
        <f t="shared" si="2"/>
        <v>-111400</v>
      </c>
      <c r="H49" s="613" t="s">
        <v>42</v>
      </c>
      <c r="I49" s="180" t="s">
        <v>18</v>
      </c>
      <c r="J49" s="405" t="s">
        <v>345</v>
      </c>
      <c r="K49" s="184" t="s">
        <v>64</v>
      </c>
      <c r="L49" s="180" t="s">
        <v>45</v>
      </c>
      <c r="M49" s="180"/>
      <c r="N49" s="660" t="s">
        <v>350</v>
      </c>
    </row>
    <row r="50" spans="1:14" ht="15" customHeight="1" x14ac:dyDescent="0.25">
      <c r="A50" s="470">
        <v>45184</v>
      </c>
      <c r="B50" s="607" t="s">
        <v>113</v>
      </c>
      <c r="C50" s="601" t="s">
        <v>49</v>
      </c>
      <c r="D50" s="654" t="s">
        <v>14</v>
      </c>
      <c r="E50" s="605"/>
      <c r="F50" s="605">
        <v>22000</v>
      </c>
      <c r="G50" s="610">
        <f t="shared" si="2"/>
        <v>-89400</v>
      </c>
      <c r="H50" s="655" t="s">
        <v>42</v>
      </c>
      <c r="I50" s="606" t="s">
        <v>18</v>
      </c>
      <c r="J50" s="603" t="s">
        <v>379</v>
      </c>
      <c r="K50" s="607" t="s">
        <v>64</v>
      </c>
      <c r="L50" s="606" t="s">
        <v>45</v>
      </c>
      <c r="M50" s="606"/>
      <c r="N50" s="609"/>
    </row>
    <row r="51" spans="1:14" x14ac:dyDescent="0.25">
      <c r="A51" s="171">
        <v>45184</v>
      </c>
      <c r="B51" s="614" t="s">
        <v>115</v>
      </c>
      <c r="C51" s="157" t="s">
        <v>116</v>
      </c>
      <c r="D51" s="179" t="s">
        <v>14</v>
      </c>
      <c r="E51" s="161">
        <v>2000</v>
      </c>
      <c r="F51" s="152"/>
      <c r="G51" s="305">
        <f t="shared" si="2"/>
        <v>-91400</v>
      </c>
      <c r="H51" s="292" t="s">
        <v>42</v>
      </c>
      <c r="I51" s="155" t="s">
        <v>18</v>
      </c>
      <c r="J51" s="405" t="s">
        <v>379</v>
      </c>
      <c r="K51" s="391" t="s">
        <v>64</v>
      </c>
      <c r="L51" s="155" t="s">
        <v>45</v>
      </c>
      <c r="M51" s="155"/>
      <c r="N51" s="157" t="s">
        <v>380</v>
      </c>
    </row>
    <row r="52" spans="1:14" x14ac:dyDescent="0.25">
      <c r="A52" s="171">
        <v>45184</v>
      </c>
      <c r="B52" s="172" t="s">
        <v>115</v>
      </c>
      <c r="C52" s="157" t="s">
        <v>116</v>
      </c>
      <c r="D52" s="179" t="s">
        <v>14</v>
      </c>
      <c r="E52" s="167">
        <v>2000</v>
      </c>
      <c r="F52" s="152"/>
      <c r="G52" s="305">
        <f t="shared" si="2"/>
        <v>-93400</v>
      </c>
      <c r="H52" s="292" t="s">
        <v>42</v>
      </c>
      <c r="I52" s="155" t="s">
        <v>18</v>
      </c>
      <c r="J52" s="405" t="s">
        <v>379</v>
      </c>
      <c r="K52" s="391" t="s">
        <v>64</v>
      </c>
      <c r="L52" s="155" t="s">
        <v>45</v>
      </c>
      <c r="M52" s="155"/>
      <c r="N52" s="157" t="s">
        <v>381</v>
      </c>
    </row>
    <row r="53" spans="1:14" x14ac:dyDescent="0.25">
      <c r="A53" s="171">
        <v>45184</v>
      </c>
      <c r="B53" s="172" t="s">
        <v>115</v>
      </c>
      <c r="C53" s="157" t="s">
        <v>49</v>
      </c>
      <c r="D53" s="494" t="s">
        <v>14</v>
      </c>
      <c r="E53" s="167"/>
      <c r="F53" s="152">
        <v>-18000</v>
      </c>
      <c r="G53" s="305">
        <f t="shared" si="2"/>
        <v>-111400</v>
      </c>
      <c r="H53" s="292" t="s">
        <v>42</v>
      </c>
      <c r="I53" s="155" t="s">
        <v>18</v>
      </c>
      <c r="J53" s="405" t="s">
        <v>379</v>
      </c>
      <c r="K53" s="391" t="s">
        <v>64</v>
      </c>
      <c r="L53" s="155" t="s">
        <v>45</v>
      </c>
      <c r="M53" s="155"/>
      <c r="N53" s="157"/>
    </row>
    <row r="54" spans="1:14" x14ac:dyDescent="0.25">
      <c r="A54" s="470">
        <v>45188</v>
      </c>
      <c r="B54" s="471" t="s">
        <v>113</v>
      </c>
      <c r="C54" s="471" t="s">
        <v>49</v>
      </c>
      <c r="D54" s="659" t="s">
        <v>14</v>
      </c>
      <c r="E54" s="602"/>
      <c r="F54" s="473">
        <v>22000</v>
      </c>
      <c r="G54" s="610">
        <f t="shared" si="2"/>
        <v>-89400</v>
      </c>
      <c r="H54" s="475" t="s">
        <v>42</v>
      </c>
      <c r="I54" s="476" t="s">
        <v>18</v>
      </c>
      <c r="J54" s="603" t="s">
        <v>429</v>
      </c>
      <c r="K54" s="471" t="s">
        <v>64</v>
      </c>
      <c r="L54" s="476" t="s">
        <v>45</v>
      </c>
      <c r="M54" s="476"/>
      <c r="N54" s="601"/>
    </row>
    <row r="55" spans="1:14" x14ac:dyDescent="0.25">
      <c r="A55" s="171">
        <v>45188</v>
      </c>
      <c r="B55" s="172" t="s">
        <v>115</v>
      </c>
      <c r="C55" s="172" t="s">
        <v>116</v>
      </c>
      <c r="D55" s="494" t="s">
        <v>14</v>
      </c>
      <c r="E55" s="167">
        <v>1000</v>
      </c>
      <c r="F55" s="152"/>
      <c r="G55" s="305">
        <f t="shared" si="2"/>
        <v>-90400</v>
      </c>
      <c r="H55" s="292" t="s">
        <v>42</v>
      </c>
      <c r="I55" s="155" t="s">
        <v>18</v>
      </c>
      <c r="J55" s="405" t="s">
        <v>429</v>
      </c>
      <c r="K55" s="391" t="s">
        <v>64</v>
      </c>
      <c r="L55" s="155" t="s">
        <v>45</v>
      </c>
      <c r="M55" s="155"/>
      <c r="N55" s="157" t="s">
        <v>430</v>
      </c>
    </row>
    <row r="56" spans="1:14" x14ac:dyDescent="0.25">
      <c r="A56" s="171">
        <v>45188</v>
      </c>
      <c r="B56" s="172" t="s">
        <v>115</v>
      </c>
      <c r="C56" s="172" t="s">
        <v>116</v>
      </c>
      <c r="D56" s="494" t="s">
        <v>14</v>
      </c>
      <c r="E56" s="167">
        <v>1000</v>
      </c>
      <c r="F56" s="152"/>
      <c r="G56" s="305">
        <f t="shared" si="2"/>
        <v>-91400</v>
      </c>
      <c r="H56" s="292" t="s">
        <v>42</v>
      </c>
      <c r="I56" s="155" t="s">
        <v>18</v>
      </c>
      <c r="J56" s="405" t="s">
        <v>429</v>
      </c>
      <c r="K56" s="391" t="s">
        <v>64</v>
      </c>
      <c r="L56" s="155" t="s">
        <v>45</v>
      </c>
      <c r="M56" s="155"/>
      <c r="N56" s="157" t="s">
        <v>431</v>
      </c>
    </row>
    <row r="57" spans="1:14" x14ac:dyDescent="0.25">
      <c r="A57" s="470">
        <v>45189</v>
      </c>
      <c r="B57" s="471" t="s">
        <v>113</v>
      </c>
      <c r="C57" s="471" t="s">
        <v>49</v>
      </c>
      <c r="D57" s="659" t="s">
        <v>14</v>
      </c>
      <c r="E57" s="602"/>
      <c r="F57" s="473">
        <v>50000</v>
      </c>
      <c r="G57" s="610">
        <f t="shared" si="2"/>
        <v>-41400</v>
      </c>
      <c r="H57" s="475" t="s">
        <v>42</v>
      </c>
      <c r="I57" s="476" t="s">
        <v>18</v>
      </c>
      <c r="J57" s="603" t="s">
        <v>582</v>
      </c>
      <c r="K57" s="471" t="s">
        <v>64</v>
      </c>
      <c r="L57" s="476" t="s">
        <v>45</v>
      </c>
      <c r="M57" s="476"/>
      <c r="N57" s="601"/>
    </row>
    <row r="58" spans="1:14" ht="30" x14ac:dyDescent="0.25">
      <c r="A58" s="171">
        <v>45189</v>
      </c>
      <c r="B58" s="172" t="s">
        <v>624</v>
      </c>
      <c r="C58" s="172" t="s">
        <v>119</v>
      </c>
      <c r="D58" s="494" t="s">
        <v>81</v>
      </c>
      <c r="E58" s="167">
        <v>50000</v>
      </c>
      <c r="F58" s="152"/>
      <c r="G58" s="305">
        <f t="shared" si="2"/>
        <v>-91400</v>
      </c>
      <c r="H58" s="597" t="s">
        <v>42</v>
      </c>
      <c r="I58" s="155" t="s">
        <v>18</v>
      </c>
      <c r="J58" s="405" t="s">
        <v>487</v>
      </c>
      <c r="K58" s="172" t="s">
        <v>64</v>
      </c>
      <c r="L58" s="155" t="s">
        <v>45</v>
      </c>
      <c r="M58" s="155"/>
      <c r="N58" s="157"/>
    </row>
    <row r="59" spans="1:14" x14ac:dyDescent="0.25">
      <c r="A59" s="171">
        <v>45189</v>
      </c>
      <c r="B59" s="172" t="s">
        <v>115</v>
      </c>
      <c r="C59" s="172" t="s">
        <v>116</v>
      </c>
      <c r="D59" s="494" t="s">
        <v>14</v>
      </c>
      <c r="E59" s="167">
        <v>8000</v>
      </c>
      <c r="F59" s="152"/>
      <c r="G59" s="305">
        <f t="shared" si="2"/>
        <v>-99400</v>
      </c>
      <c r="H59" s="292" t="s">
        <v>42</v>
      </c>
      <c r="I59" s="155" t="s">
        <v>18</v>
      </c>
      <c r="J59" s="405" t="s">
        <v>429</v>
      </c>
      <c r="K59" s="391" t="s">
        <v>64</v>
      </c>
      <c r="L59" s="155" t="s">
        <v>45</v>
      </c>
      <c r="M59" s="155"/>
      <c r="N59" s="157" t="s">
        <v>432</v>
      </c>
    </row>
    <row r="60" spans="1:14" x14ac:dyDescent="0.25">
      <c r="A60" s="171">
        <v>45189</v>
      </c>
      <c r="B60" s="172" t="s">
        <v>115</v>
      </c>
      <c r="C60" s="172" t="s">
        <v>116</v>
      </c>
      <c r="D60" s="494" t="s">
        <v>14</v>
      </c>
      <c r="E60" s="167">
        <v>3000</v>
      </c>
      <c r="F60" s="152"/>
      <c r="G60" s="305">
        <f t="shared" si="2"/>
        <v>-102400</v>
      </c>
      <c r="H60" s="292" t="s">
        <v>42</v>
      </c>
      <c r="I60" s="155" t="s">
        <v>18</v>
      </c>
      <c r="J60" s="405" t="s">
        <v>429</v>
      </c>
      <c r="K60" s="391" t="s">
        <v>64</v>
      </c>
      <c r="L60" s="155" t="s">
        <v>45</v>
      </c>
      <c r="M60" s="155"/>
      <c r="N60" s="157" t="s">
        <v>433</v>
      </c>
    </row>
    <row r="61" spans="1:14" x14ac:dyDescent="0.25">
      <c r="A61" s="171">
        <v>45189</v>
      </c>
      <c r="B61" s="172" t="s">
        <v>115</v>
      </c>
      <c r="C61" s="172" t="s">
        <v>116</v>
      </c>
      <c r="D61" s="494" t="s">
        <v>14</v>
      </c>
      <c r="E61" s="167">
        <v>4000</v>
      </c>
      <c r="F61" s="152"/>
      <c r="G61" s="305">
        <f t="shared" si="2"/>
        <v>-106400</v>
      </c>
      <c r="H61" s="292" t="s">
        <v>42</v>
      </c>
      <c r="I61" s="155" t="s">
        <v>18</v>
      </c>
      <c r="J61" s="405" t="s">
        <v>429</v>
      </c>
      <c r="K61" s="391" t="s">
        <v>64</v>
      </c>
      <c r="L61" s="155" t="s">
        <v>45</v>
      </c>
      <c r="M61" s="155"/>
      <c r="N61" s="157" t="s">
        <v>434</v>
      </c>
    </row>
    <row r="62" spans="1:14" ht="14.25" customHeight="1" x14ac:dyDescent="0.25">
      <c r="A62" s="470">
        <v>45190</v>
      </c>
      <c r="B62" s="471" t="s">
        <v>113</v>
      </c>
      <c r="C62" s="471" t="s">
        <v>49</v>
      </c>
      <c r="D62" s="472" t="s">
        <v>14</v>
      </c>
      <c r="E62" s="602"/>
      <c r="F62" s="473">
        <v>14000</v>
      </c>
      <c r="G62" s="610">
        <f t="shared" si="2"/>
        <v>-92400</v>
      </c>
      <c r="H62" s="475" t="s">
        <v>42</v>
      </c>
      <c r="I62" s="476" t="s">
        <v>18</v>
      </c>
      <c r="J62" s="603" t="s">
        <v>467</v>
      </c>
      <c r="K62" s="471" t="s">
        <v>64</v>
      </c>
      <c r="L62" s="476" t="s">
        <v>45</v>
      </c>
      <c r="M62" s="476"/>
      <c r="N62" s="601"/>
    </row>
    <row r="63" spans="1:14" ht="15.75" customHeight="1" x14ac:dyDescent="0.25">
      <c r="A63" s="171">
        <v>45190</v>
      </c>
      <c r="B63" s="172" t="s">
        <v>115</v>
      </c>
      <c r="C63" s="172" t="s">
        <v>116</v>
      </c>
      <c r="D63" s="173" t="s">
        <v>14</v>
      </c>
      <c r="E63" s="167">
        <v>7000</v>
      </c>
      <c r="F63" s="152"/>
      <c r="G63" s="305">
        <f t="shared" si="2"/>
        <v>-99400</v>
      </c>
      <c r="H63" s="292" t="s">
        <v>42</v>
      </c>
      <c r="I63" s="155" t="s">
        <v>18</v>
      </c>
      <c r="J63" s="405" t="s">
        <v>467</v>
      </c>
      <c r="K63" s="391" t="s">
        <v>64</v>
      </c>
      <c r="L63" s="155" t="s">
        <v>45</v>
      </c>
      <c r="M63" s="155"/>
      <c r="N63" s="157" t="s">
        <v>468</v>
      </c>
    </row>
    <row r="64" spans="1:14" x14ac:dyDescent="0.25">
      <c r="A64" s="171">
        <v>45190</v>
      </c>
      <c r="B64" s="172" t="s">
        <v>115</v>
      </c>
      <c r="C64" s="172" t="s">
        <v>116</v>
      </c>
      <c r="D64" s="173" t="s">
        <v>14</v>
      </c>
      <c r="E64" s="167">
        <v>7000</v>
      </c>
      <c r="F64" s="152"/>
      <c r="G64" s="305">
        <f t="shared" si="2"/>
        <v>-106400</v>
      </c>
      <c r="H64" s="292" t="s">
        <v>42</v>
      </c>
      <c r="I64" s="155" t="s">
        <v>18</v>
      </c>
      <c r="J64" s="405" t="s">
        <v>467</v>
      </c>
      <c r="K64" s="391" t="s">
        <v>64</v>
      </c>
      <c r="L64" s="155" t="s">
        <v>45</v>
      </c>
      <c r="M64" s="155"/>
      <c r="N64" s="157" t="s">
        <v>469</v>
      </c>
    </row>
    <row r="65" spans="1:14" x14ac:dyDescent="0.25">
      <c r="A65" s="470">
        <v>45190</v>
      </c>
      <c r="B65" s="471" t="s">
        <v>113</v>
      </c>
      <c r="C65" s="471" t="s">
        <v>49</v>
      </c>
      <c r="D65" s="659" t="s">
        <v>14</v>
      </c>
      <c r="E65" s="604"/>
      <c r="F65" s="473">
        <v>445200</v>
      </c>
      <c r="G65" s="610">
        <f t="shared" si="2"/>
        <v>338800</v>
      </c>
      <c r="H65" s="475" t="s">
        <v>42</v>
      </c>
      <c r="I65" s="476" t="s">
        <v>18</v>
      </c>
      <c r="J65" s="603" t="s">
        <v>470</v>
      </c>
      <c r="K65" s="471" t="s">
        <v>64</v>
      </c>
      <c r="L65" s="476" t="s">
        <v>45</v>
      </c>
      <c r="M65" s="476"/>
      <c r="N65" s="601"/>
    </row>
    <row r="66" spans="1:14" x14ac:dyDescent="0.25">
      <c r="A66" s="171">
        <v>45190</v>
      </c>
      <c r="B66" s="172" t="s">
        <v>471</v>
      </c>
      <c r="C66" s="172" t="s">
        <v>139</v>
      </c>
      <c r="D66" s="626" t="s">
        <v>472</v>
      </c>
      <c r="E66" s="462">
        <v>9000</v>
      </c>
      <c r="F66" s="152"/>
      <c r="G66" s="305">
        <f t="shared" si="2"/>
        <v>329800</v>
      </c>
      <c r="H66" s="292" t="s">
        <v>42</v>
      </c>
      <c r="I66" s="155" t="s">
        <v>18</v>
      </c>
      <c r="J66" s="405" t="s">
        <v>522</v>
      </c>
      <c r="K66" s="391" t="s">
        <v>64</v>
      </c>
      <c r="L66" s="155" t="s">
        <v>45</v>
      </c>
      <c r="M66" s="155"/>
      <c r="N66" s="157"/>
    </row>
    <row r="67" spans="1:14" x14ac:dyDescent="0.25">
      <c r="A67" s="171">
        <v>45191</v>
      </c>
      <c r="B67" s="172" t="s">
        <v>473</v>
      </c>
      <c r="C67" s="172" t="s">
        <v>139</v>
      </c>
      <c r="D67" s="626" t="s">
        <v>472</v>
      </c>
      <c r="E67" s="462">
        <v>14500</v>
      </c>
      <c r="F67" s="152"/>
      <c r="G67" s="305">
        <f t="shared" si="2"/>
        <v>315300</v>
      </c>
      <c r="H67" s="292" t="s">
        <v>42</v>
      </c>
      <c r="I67" s="155" t="s">
        <v>18</v>
      </c>
      <c r="J67" s="405" t="s">
        <v>535</v>
      </c>
      <c r="K67" s="391" t="s">
        <v>64</v>
      </c>
      <c r="L67" s="155" t="s">
        <v>45</v>
      </c>
      <c r="M67" s="155"/>
      <c r="N67" s="157"/>
    </row>
    <row r="68" spans="1:14" x14ac:dyDescent="0.25">
      <c r="A68" s="171">
        <v>45191</v>
      </c>
      <c r="B68" s="172" t="s">
        <v>474</v>
      </c>
      <c r="C68" s="172" t="s">
        <v>116</v>
      </c>
      <c r="D68" s="626" t="s">
        <v>14</v>
      </c>
      <c r="E68" s="462">
        <v>6000</v>
      </c>
      <c r="F68" s="152"/>
      <c r="G68" s="305">
        <f t="shared" si="2"/>
        <v>309300</v>
      </c>
      <c r="H68" s="292" t="s">
        <v>42</v>
      </c>
      <c r="I68" s="155" t="s">
        <v>18</v>
      </c>
      <c r="J68" s="405" t="s">
        <v>535</v>
      </c>
      <c r="K68" s="391" t="s">
        <v>64</v>
      </c>
      <c r="L68" s="155" t="s">
        <v>45</v>
      </c>
      <c r="M68" s="155"/>
      <c r="N68" s="157"/>
    </row>
    <row r="69" spans="1:14" x14ac:dyDescent="0.25">
      <c r="A69" s="171">
        <v>45191</v>
      </c>
      <c r="B69" s="157" t="s">
        <v>475</v>
      </c>
      <c r="C69" s="157" t="s">
        <v>139</v>
      </c>
      <c r="D69" s="179" t="s">
        <v>472</v>
      </c>
      <c r="E69" s="167">
        <v>17500</v>
      </c>
      <c r="F69" s="152"/>
      <c r="G69" s="305">
        <f t="shared" si="2"/>
        <v>291800</v>
      </c>
      <c r="H69" s="292" t="s">
        <v>42</v>
      </c>
      <c r="I69" s="155" t="s">
        <v>18</v>
      </c>
      <c r="J69" s="405" t="s">
        <v>535</v>
      </c>
      <c r="K69" s="391" t="s">
        <v>64</v>
      </c>
      <c r="L69" s="155" t="s">
        <v>45</v>
      </c>
      <c r="M69" s="155"/>
      <c r="N69" s="157"/>
    </row>
    <row r="70" spans="1:14" x14ac:dyDescent="0.25">
      <c r="A70" s="171">
        <v>45191</v>
      </c>
      <c r="B70" s="157" t="s">
        <v>476</v>
      </c>
      <c r="C70" s="157" t="s">
        <v>139</v>
      </c>
      <c r="D70" s="179" t="s">
        <v>472</v>
      </c>
      <c r="E70" s="167">
        <v>17500</v>
      </c>
      <c r="F70" s="152"/>
      <c r="G70" s="305">
        <f t="shared" si="2"/>
        <v>274300</v>
      </c>
      <c r="H70" s="292" t="s">
        <v>42</v>
      </c>
      <c r="I70" s="155" t="s">
        <v>18</v>
      </c>
      <c r="J70" s="405" t="s">
        <v>535</v>
      </c>
      <c r="K70" s="391" t="s">
        <v>64</v>
      </c>
      <c r="L70" s="155" t="s">
        <v>45</v>
      </c>
      <c r="M70" s="155"/>
      <c r="N70" s="157"/>
    </row>
    <row r="71" spans="1:14" x14ac:dyDescent="0.25">
      <c r="A71" s="171">
        <v>45191</v>
      </c>
      <c r="B71" s="172" t="s">
        <v>477</v>
      </c>
      <c r="C71" s="157" t="s">
        <v>139</v>
      </c>
      <c r="D71" s="179" t="s">
        <v>472</v>
      </c>
      <c r="E71" s="167">
        <v>12500</v>
      </c>
      <c r="F71" s="152"/>
      <c r="G71" s="305">
        <f t="shared" si="2"/>
        <v>261800</v>
      </c>
      <c r="H71" s="292" t="s">
        <v>42</v>
      </c>
      <c r="I71" s="155" t="s">
        <v>18</v>
      </c>
      <c r="J71" s="405" t="s">
        <v>535</v>
      </c>
      <c r="K71" s="391" t="s">
        <v>64</v>
      </c>
      <c r="L71" s="155" t="s">
        <v>45</v>
      </c>
      <c r="M71" s="155"/>
      <c r="N71" s="157"/>
    </row>
    <row r="72" spans="1:14" x14ac:dyDescent="0.25">
      <c r="A72" s="171">
        <v>45191</v>
      </c>
      <c r="B72" s="172" t="s">
        <v>478</v>
      </c>
      <c r="C72" s="157" t="s">
        <v>139</v>
      </c>
      <c r="D72" s="179" t="s">
        <v>472</v>
      </c>
      <c r="E72" s="167">
        <v>20000</v>
      </c>
      <c r="F72" s="152"/>
      <c r="G72" s="305">
        <f t="shared" si="2"/>
        <v>241800</v>
      </c>
      <c r="H72" s="292" t="s">
        <v>42</v>
      </c>
      <c r="I72" s="155" t="s">
        <v>18</v>
      </c>
      <c r="J72" s="405" t="s">
        <v>470</v>
      </c>
      <c r="K72" s="391" t="s">
        <v>64</v>
      </c>
      <c r="L72" s="155" t="s">
        <v>45</v>
      </c>
      <c r="M72" s="155"/>
      <c r="N72" s="157"/>
    </row>
    <row r="73" spans="1:14" x14ac:dyDescent="0.25">
      <c r="A73" s="171">
        <v>45191</v>
      </c>
      <c r="B73" s="172" t="s">
        <v>479</v>
      </c>
      <c r="C73" s="172" t="s">
        <v>139</v>
      </c>
      <c r="D73" s="494" t="s">
        <v>472</v>
      </c>
      <c r="E73" s="167">
        <v>42000</v>
      </c>
      <c r="F73" s="152"/>
      <c r="G73" s="305">
        <f t="shared" si="2"/>
        <v>199800</v>
      </c>
      <c r="H73" s="292" t="s">
        <v>42</v>
      </c>
      <c r="I73" s="155" t="s">
        <v>18</v>
      </c>
      <c r="J73" s="405" t="s">
        <v>470</v>
      </c>
      <c r="K73" s="391" t="s">
        <v>64</v>
      </c>
      <c r="L73" s="155" t="s">
        <v>45</v>
      </c>
      <c r="M73" s="155"/>
      <c r="N73" s="157"/>
    </row>
    <row r="74" spans="1:14" x14ac:dyDescent="0.25">
      <c r="A74" s="171">
        <v>45191</v>
      </c>
      <c r="B74" s="172" t="s">
        <v>480</v>
      </c>
      <c r="C74" s="172" t="s">
        <v>139</v>
      </c>
      <c r="D74" s="626" t="s">
        <v>472</v>
      </c>
      <c r="E74" s="167">
        <v>50000</v>
      </c>
      <c r="F74" s="152"/>
      <c r="G74" s="305">
        <f t="shared" si="2"/>
        <v>149800</v>
      </c>
      <c r="H74" s="292" t="s">
        <v>42</v>
      </c>
      <c r="I74" s="155" t="s">
        <v>18</v>
      </c>
      <c r="J74" s="405" t="s">
        <v>470</v>
      </c>
      <c r="K74" s="391" t="s">
        <v>64</v>
      </c>
      <c r="L74" s="155" t="s">
        <v>45</v>
      </c>
      <c r="M74" s="155"/>
      <c r="N74" s="157"/>
    </row>
    <row r="75" spans="1:14" x14ac:dyDescent="0.25">
      <c r="A75" s="171">
        <v>45191</v>
      </c>
      <c r="B75" s="172" t="s">
        <v>481</v>
      </c>
      <c r="C75" s="172" t="s">
        <v>139</v>
      </c>
      <c r="D75" s="626" t="s">
        <v>472</v>
      </c>
      <c r="E75" s="167">
        <v>98000</v>
      </c>
      <c r="F75" s="152"/>
      <c r="G75" s="305">
        <f t="shared" si="2"/>
        <v>51800</v>
      </c>
      <c r="H75" s="292" t="s">
        <v>42</v>
      </c>
      <c r="I75" s="155" t="s">
        <v>18</v>
      </c>
      <c r="J75" s="405" t="s">
        <v>470</v>
      </c>
      <c r="K75" s="391" t="s">
        <v>64</v>
      </c>
      <c r="L75" s="155" t="s">
        <v>45</v>
      </c>
      <c r="M75" s="155"/>
      <c r="N75" s="157"/>
    </row>
    <row r="76" spans="1:14" x14ac:dyDescent="0.25">
      <c r="A76" s="171">
        <v>45191</v>
      </c>
      <c r="B76" s="172" t="s">
        <v>483</v>
      </c>
      <c r="C76" s="172" t="s">
        <v>139</v>
      </c>
      <c r="D76" s="626" t="s">
        <v>472</v>
      </c>
      <c r="E76" s="167">
        <v>60000</v>
      </c>
      <c r="F76" s="152"/>
      <c r="G76" s="305">
        <f t="shared" si="2"/>
        <v>-8200</v>
      </c>
      <c r="H76" s="292" t="s">
        <v>42</v>
      </c>
      <c r="I76" s="155" t="s">
        <v>18</v>
      </c>
      <c r="J76" s="405" t="s">
        <v>470</v>
      </c>
      <c r="K76" s="391" t="s">
        <v>64</v>
      </c>
      <c r="L76" s="155" t="s">
        <v>45</v>
      </c>
      <c r="M76" s="155"/>
      <c r="N76" s="157"/>
    </row>
    <row r="77" spans="1:14" x14ac:dyDescent="0.25">
      <c r="A77" s="171">
        <v>45191</v>
      </c>
      <c r="B77" s="172" t="s">
        <v>484</v>
      </c>
      <c r="C77" s="172" t="s">
        <v>139</v>
      </c>
      <c r="D77" s="626" t="s">
        <v>472</v>
      </c>
      <c r="E77" s="167">
        <v>21500</v>
      </c>
      <c r="F77" s="152"/>
      <c r="G77" s="305">
        <f t="shared" si="2"/>
        <v>-29700</v>
      </c>
      <c r="H77" s="292" t="s">
        <v>42</v>
      </c>
      <c r="I77" s="155" t="s">
        <v>18</v>
      </c>
      <c r="J77" s="405" t="s">
        <v>470</v>
      </c>
      <c r="K77" s="391" t="s">
        <v>64</v>
      </c>
      <c r="L77" s="155" t="s">
        <v>45</v>
      </c>
      <c r="M77" s="155"/>
      <c r="N77" s="157"/>
    </row>
    <row r="78" spans="1:14" x14ac:dyDescent="0.25">
      <c r="A78" s="171">
        <v>45191</v>
      </c>
      <c r="B78" s="172" t="s">
        <v>115</v>
      </c>
      <c r="C78" s="172" t="s">
        <v>116</v>
      </c>
      <c r="D78" s="626" t="s">
        <v>14</v>
      </c>
      <c r="E78" s="167">
        <v>20000</v>
      </c>
      <c r="F78" s="152"/>
      <c r="G78" s="305">
        <f t="shared" si="2"/>
        <v>-49700</v>
      </c>
      <c r="H78" s="292" t="s">
        <v>42</v>
      </c>
      <c r="I78" s="155" t="s">
        <v>18</v>
      </c>
      <c r="J78" s="405" t="s">
        <v>470</v>
      </c>
      <c r="K78" s="391" t="s">
        <v>64</v>
      </c>
      <c r="L78" s="155" t="s">
        <v>45</v>
      </c>
      <c r="M78" s="155"/>
      <c r="N78" s="157"/>
    </row>
    <row r="79" spans="1:14" x14ac:dyDescent="0.25">
      <c r="A79" s="171">
        <v>45191</v>
      </c>
      <c r="B79" s="172" t="s">
        <v>482</v>
      </c>
      <c r="C79" s="172" t="s">
        <v>139</v>
      </c>
      <c r="D79" s="626" t="s">
        <v>472</v>
      </c>
      <c r="E79" s="167">
        <v>10000</v>
      </c>
      <c r="F79" s="152"/>
      <c r="G79" s="305">
        <f t="shared" si="2"/>
        <v>-59700</v>
      </c>
      <c r="H79" s="292" t="s">
        <v>42</v>
      </c>
      <c r="I79" s="155" t="s">
        <v>18</v>
      </c>
      <c r="J79" s="405" t="s">
        <v>470</v>
      </c>
      <c r="K79" s="391" t="s">
        <v>64</v>
      </c>
      <c r="L79" s="155" t="s">
        <v>45</v>
      </c>
      <c r="M79" s="155"/>
      <c r="N79" s="157"/>
    </row>
    <row r="80" spans="1:14" x14ac:dyDescent="0.25">
      <c r="A80" s="171">
        <v>45191</v>
      </c>
      <c r="B80" s="172" t="s">
        <v>115</v>
      </c>
      <c r="C80" s="172" t="s">
        <v>116</v>
      </c>
      <c r="D80" s="626" t="s">
        <v>14</v>
      </c>
      <c r="E80" s="167">
        <v>11400</v>
      </c>
      <c r="F80" s="152"/>
      <c r="G80" s="305">
        <f t="shared" si="2"/>
        <v>-71100</v>
      </c>
      <c r="H80" s="292" t="s">
        <v>42</v>
      </c>
      <c r="I80" s="155" t="s">
        <v>18</v>
      </c>
      <c r="J80" s="405" t="s">
        <v>470</v>
      </c>
      <c r="K80" s="391" t="s">
        <v>64</v>
      </c>
      <c r="L80" s="155" t="s">
        <v>45</v>
      </c>
      <c r="M80" s="155"/>
      <c r="N80" s="157"/>
    </row>
    <row r="81" spans="1:14" ht="18.75" customHeight="1" x14ac:dyDescent="0.25">
      <c r="A81" s="171">
        <v>45191</v>
      </c>
      <c r="B81" s="157" t="s">
        <v>485</v>
      </c>
      <c r="C81" s="157" t="s">
        <v>135</v>
      </c>
      <c r="D81" s="675" t="s">
        <v>81</v>
      </c>
      <c r="E81" s="622">
        <v>5000</v>
      </c>
      <c r="F81" s="163"/>
      <c r="G81" s="623">
        <f t="shared" si="2"/>
        <v>-76100</v>
      </c>
      <c r="H81" s="292" t="s">
        <v>42</v>
      </c>
      <c r="I81" s="155" t="s">
        <v>18</v>
      </c>
      <c r="J81" s="405" t="s">
        <v>470</v>
      </c>
      <c r="K81" s="391" t="s">
        <v>64</v>
      </c>
      <c r="L81" s="155" t="s">
        <v>45</v>
      </c>
      <c r="M81" s="155"/>
      <c r="N81" s="157"/>
    </row>
    <row r="82" spans="1:14" x14ac:dyDescent="0.25">
      <c r="A82" s="171">
        <v>45191</v>
      </c>
      <c r="B82" s="17" t="s">
        <v>123</v>
      </c>
      <c r="C82" s="17" t="s">
        <v>49</v>
      </c>
      <c r="D82" s="17" t="s">
        <v>14</v>
      </c>
      <c r="E82" s="624"/>
      <c r="F82" s="624">
        <v>-30300</v>
      </c>
      <c r="G82" s="623">
        <f t="shared" si="2"/>
        <v>-106400</v>
      </c>
      <c r="H82" s="292" t="s">
        <v>42</v>
      </c>
      <c r="I82" s="155" t="s">
        <v>18</v>
      </c>
      <c r="J82" s="405" t="s">
        <v>470</v>
      </c>
      <c r="K82" s="391" t="s">
        <v>64</v>
      </c>
      <c r="L82" s="155" t="s">
        <v>45</v>
      </c>
      <c r="M82" s="17"/>
      <c r="N82" s="16"/>
    </row>
    <row r="83" spans="1:14" x14ac:dyDescent="0.25">
      <c r="A83" s="676">
        <v>45195</v>
      </c>
      <c r="B83" s="476" t="s">
        <v>113</v>
      </c>
      <c r="C83" s="476" t="s">
        <v>49</v>
      </c>
      <c r="D83" s="476" t="s">
        <v>14</v>
      </c>
      <c r="E83" s="602"/>
      <c r="F83" s="602">
        <v>14000</v>
      </c>
      <c r="G83" s="678">
        <f t="shared" si="2"/>
        <v>-92400</v>
      </c>
      <c r="H83" s="475" t="s">
        <v>42</v>
      </c>
      <c r="I83" s="476" t="s">
        <v>18</v>
      </c>
      <c r="J83" s="603" t="s">
        <v>516</v>
      </c>
      <c r="K83" s="471" t="s">
        <v>64</v>
      </c>
      <c r="L83" s="476" t="s">
        <v>45</v>
      </c>
      <c r="M83" s="476"/>
      <c r="N83" s="601"/>
    </row>
    <row r="84" spans="1:14" x14ac:dyDescent="0.25">
      <c r="A84" s="35">
        <v>45195</v>
      </c>
      <c r="B84" s="17" t="s">
        <v>115</v>
      </c>
      <c r="C84" s="17" t="s">
        <v>116</v>
      </c>
      <c r="D84" s="17" t="s">
        <v>14</v>
      </c>
      <c r="E84" s="403">
        <v>1000</v>
      </c>
      <c r="F84" s="403"/>
      <c r="G84" s="623">
        <f t="shared" si="2"/>
        <v>-93400</v>
      </c>
      <c r="H84" s="292" t="s">
        <v>42</v>
      </c>
      <c r="I84" s="155" t="s">
        <v>18</v>
      </c>
      <c r="J84" s="405" t="s">
        <v>516</v>
      </c>
      <c r="K84" s="391" t="s">
        <v>64</v>
      </c>
      <c r="L84" s="155" t="s">
        <v>45</v>
      </c>
      <c r="M84" s="17"/>
      <c r="N84" s="16" t="s">
        <v>517</v>
      </c>
    </row>
    <row r="85" spans="1:14" x14ac:dyDescent="0.25">
      <c r="A85" s="35">
        <v>45195</v>
      </c>
      <c r="B85" s="17" t="s">
        <v>115</v>
      </c>
      <c r="C85" s="17" t="s">
        <v>116</v>
      </c>
      <c r="D85" s="17" t="s">
        <v>14</v>
      </c>
      <c r="E85" s="403">
        <v>7000</v>
      </c>
      <c r="F85" s="403"/>
      <c r="G85" s="623">
        <f t="shared" si="2"/>
        <v>-100400</v>
      </c>
      <c r="H85" s="292" t="s">
        <v>42</v>
      </c>
      <c r="I85" s="155" t="s">
        <v>18</v>
      </c>
      <c r="J85" s="405" t="s">
        <v>516</v>
      </c>
      <c r="K85" s="391" t="s">
        <v>64</v>
      </c>
      <c r="L85" s="155" t="s">
        <v>45</v>
      </c>
      <c r="M85" s="17"/>
      <c r="N85" s="16" t="s">
        <v>518</v>
      </c>
    </row>
    <row r="86" spans="1:14" x14ac:dyDescent="0.25">
      <c r="A86" s="35">
        <v>45195</v>
      </c>
      <c r="B86" s="17" t="s">
        <v>115</v>
      </c>
      <c r="C86" s="17" t="s">
        <v>116</v>
      </c>
      <c r="D86" s="17" t="s">
        <v>14</v>
      </c>
      <c r="E86" s="403">
        <v>7000</v>
      </c>
      <c r="F86" s="403"/>
      <c r="G86" s="623">
        <f t="shared" si="2"/>
        <v>-107400</v>
      </c>
      <c r="H86" s="292" t="s">
        <v>42</v>
      </c>
      <c r="I86" s="155" t="s">
        <v>18</v>
      </c>
      <c r="J86" s="405" t="s">
        <v>516</v>
      </c>
      <c r="K86" s="391" t="s">
        <v>64</v>
      </c>
      <c r="L86" s="155" t="s">
        <v>45</v>
      </c>
      <c r="M86" s="17"/>
      <c r="N86" s="16" t="s">
        <v>519</v>
      </c>
    </row>
    <row r="87" spans="1:14" x14ac:dyDescent="0.25">
      <c r="A87" s="470">
        <v>45196</v>
      </c>
      <c r="B87" s="471" t="s">
        <v>113</v>
      </c>
      <c r="C87" s="471" t="s">
        <v>49</v>
      </c>
      <c r="D87" s="472" t="s">
        <v>14</v>
      </c>
      <c r="E87" s="602"/>
      <c r="F87" s="602">
        <v>186000</v>
      </c>
      <c r="G87" s="678">
        <f t="shared" si="2"/>
        <v>78600</v>
      </c>
      <c r="H87" s="475" t="s">
        <v>42</v>
      </c>
      <c r="I87" s="476" t="s">
        <v>18</v>
      </c>
      <c r="J87" s="603" t="s">
        <v>556</v>
      </c>
      <c r="K87" s="471" t="s">
        <v>64</v>
      </c>
      <c r="L87" s="476" t="s">
        <v>45</v>
      </c>
      <c r="M87" s="476"/>
      <c r="N87" s="601"/>
    </row>
    <row r="88" spans="1:14" x14ac:dyDescent="0.25">
      <c r="A88" s="470">
        <v>45196</v>
      </c>
      <c r="B88" s="471" t="s">
        <v>113</v>
      </c>
      <c r="C88" s="471" t="s">
        <v>49</v>
      </c>
      <c r="D88" s="472" t="s">
        <v>14</v>
      </c>
      <c r="E88" s="602"/>
      <c r="F88" s="602">
        <v>340000</v>
      </c>
      <c r="G88" s="678">
        <f t="shared" si="2"/>
        <v>418600</v>
      </c>
      <c r="H88" s="475" t="s">
        <v>42</v>
      </c>
      <c r="I88" s="476" t="s">
        <v>18</v>
      </c>
      <c r="J88" s="603" t="s">
        <v>557</v>
      </c>
      <c r="K88" s="471" t="s">
        <v>64</v>
      </c>
      <c r="L88" s="476" t="s">
        <v>45</v>
      </c>
      <c r="M88" s="476"/>
      <c r="N88" s="601"/>
    </row>
    <row r="89" spans="1:14" x14ac:dyDescent="0.25">
      <c r="A89" s="470">
        <v>45196</v>
      </c>
      <c r="B89" s="471" t="s">
        <v>113</v>
      </c>
      <c r="C89" s="471" t="s">
        <v>49</v>
      </c>
      <c r="D89" s="472" t="s">
        <v>14</v>
      </c>
      <c r="E89" s="602"/>
      <c r="F89" s="602">
        <v>19000</v>
      </c>
      <c r="G89" s="678">
        <f t="shared" si="2"/>
        <v>437600</v>
      </c>
      <c r="H89" s="475" t="s">
        <v>42</v>
      </c>
      <c r="I89" s="476" t="s">
        <v>18</v>
      </c>
      <c r="J89" s="603" t="s">
        <v>558</v>
      </c>
      <c r="K89" s="471" t="s">
        <v>64</v>
      </c>
      <c r="L89" s="476" t="s">
        <v>45</v>
      </c>
      <c r="M89" s="476"/>
      <c r="N89" s="601"/>
    </row>
    <row r="90" spans="1:14" x14ac:dyDescent="0.25">
      <c r="A90" s="35">
        <v>45196</v>
      </c>
      <c r="B90" s="17" t="s">
        <v>184</v>
      </c>
      <c r="C90" s="17" t="s">
        <v>127</v>
      </c>
      <c r="D90" s="17" t="s">
        <v>81</v>
      </c>
      <c r="E90" s="403">
        <v>26000</v>
      </c>
      <c r="F90" s="403"/>
      <c r="G90" s="623">
        <f t="shared" si="2"/>
        <v>411600</v>
      </c>
      <c r="H90" s="292" t="s">
        <v>42</v>
      </c>
      <c r="I90" s="155" t="s">
        <v>18</v>
      </c>
      <c r="J90" s="17" t="s">
        <v>583</v>
      </c>
      <c r="K90" s="391" t="s">
        <v>64</v>
      </c>
      <c r="L90" s="155" t="s">
        <v>45</v>
      </c>
      <c r="M90" s="17"/>
      <c r="N90" s="16"/>
    </row>
    <row r="91" spans="1:14" x14ac:dyDescent="0.25">
      <c r="A91" s="35">
        <v>45196</v>
      </c>
      <c r="B91" s="17" t="s">
        <v>559</v>
      </c>
      <c r="C91" s="17" t="s">
        <v>127</v>
      </c>
      <c r="D91" s="17" t="s">
        <v>81</v>
      </c>
      <c r="E91" s="403">
        <v>22000</v>
      </c>
      <c r="F91" s="403"/>
      <c r="G91" s="623">
        <f t="shared" si="2"/>
        <v>389600</v>
      </c>
      <c r="H91" s="292" t="s">
        <v>42</v>
      </c>
      <c r="I91" s="155" t="s">
        <v>18</v>
      </c>
      <c r="J91" s="17" t="s">
        <v>583</v>
      </c>
      <c r="K91" s="391" t="s">
        <v>64</v>
      </c>
      <c r="L91" s="155" t="s">
        <v>45</v>
      </c>
      <c r="M91" s="17"/>
      <c r="N91" s="16"/>
    </row>
    <row r="92" spans="1:14" x14ac:dyDescent="0.25">
      <c r="A92" s="35">
        <v>45196</v>
      </c>
      <c r="B92" s="17" t="s">
        <v>560</v>
      </c>
      <c r="C92" s="17" t="s">
        <v>127</v>
      </c>
      <c r="D92" s="17" t="s">
        <v>81</v>
      </c>
      <c r="E92" s="403">
        <v>7000</v>
      </c>
      <c r="F92" s="403"/>
      <c r="G92" s="623">
        <f t="shared" si="2"/>
        <v>382600</v>
      </c>
      <c r="H92" s="292" t="s">
        <v>42</v>
      </c>
      <c r="I92" s="155" t="s">
        <v>18</v>
      </c>
      <c r="J92" s="17" t="s">
        <v>583</v>
      </c>
      <c r="K92" s="391" t="s">
        <v>64</v>
      </c>
      <c r="L92" s="155" t="s">
        <v>45</v>
      </c>
      <c r="M92" s="17"/>
      <c r="N92" s="16"/>
    </row>
    <row r="93" spans="1:14" x14ac:dyDescent="0.25">
      <c r="A93" s="35">
        <v>45196</v>
      </c>
      <c r="B93" s="17" t="s">
        <v>561</v>
      </c>
      <c r="C93" s="17" t="s">
        <v>127</v>
      </c>
      <c r="D93" s="17" t="s">
        <v>81</v>
      </c>
      <c r="E93" s="403">
        <v>72000</v>
      </c>
      <c r="F93" s="403"/>
      <c r="G93" s="623">
        <f t="shared" si="2"/>
        <v>310600</v>
      </c>
      <c r="H93" s="292" t="s">
        <v>42</v>
      </c>
      <c r="I93" s="155" t="s">
        <v>18</v>
      </c>
      <c r="J93" s="17" t="s">
        <v>583</v>
      </c>
      <c r="K93" s="391" t="s">
        <v>64</v>
      </c>
      <c r="L93" s="155" t="s">
        <v>45</v>
      </c>
      <c r="M93" s="17"/>
      <c r="N93" s="16"/>
    </row>
    <row r="94" spans="1:14" x14ac:dyDescent="0.25">
      <c r="A94" s="35">
        <v>45196</v>
      </c>
      <c r="B94" s="17" t="s">
        <v>187</v>
      </c>
      <c r="C94" s="17" t="s">
        <v>127</v>
      </c>
      <c r="D94" s="17" t="s">
        <v>81</v>
      </c>
      <c r="E94" s="403">
        <v>43500</v>
      </c>
      <c r="F94" s="403"/>
      <c r="G94" s="623">
        <f t="shared" si="2"/>
        <v>267100</v>
      </c>
      <c r="H94" s="292" t="s">
        <v>42</v>
      </c>
      <c r="I94" s="155" t="s">
        <v>18</v>
      </c>
      <c r="J94" s="17" t="s">
        <v>583</v>
      </c>
      <c r="K94" s="391" t="s">
        <v>64</v>
      </c>
      <c r="L94" s="155" t="s">
        <v>45</v>
      </c>
      <c r="M94" s="17"/>
      <c r="N94" s="16"/>
    </row>
    <row r="95" spans="1:14" x14ac:dyDescent="0.25">
      <c r="A95" s="35">
        <v>45196</v>
      </c>
      <c r="B95" s="17" t="s">
        <v>562</v>
      </c>
      <c r="C95" s="17" t="s">
        <v>127</v>
      </c>
      <c r="D95" s="17" t="s">
        <v>81</v>
      </c>
      <c r="E95" s="403">
        <v>25200</v>
      </c>
      <c r="F95" s="403"/>
      <c r="G95" s="623">
        <f t="shared" si="2"/>
        <v>241900</v>
      </c>
      <c r="H95" s="292" t="s">
        <v>42</v>
      </c>
      <c r="I95" s="155" t="s">
        <v>18</v>
      </c>
      <c r="J95" s="17" t="s">
        <v>583</v>
      </c>
      <c r="K95" s="391" t="s">
        <v>64</v>
      </c>
      <c r="L95" s="155" t="s">
        <v>45</v>
      </c>
      <c r="M95" s="17"/>
      <c r="N95" s="16"/>
    </row>
    <row r="96" spans="1:14" x14ac:dyDescent="0.25">
      <c r="A96" s="35">
        <v>45196</v>
      </c>
      <c r="B96" s="17" t="s">
        <v>563</v>
      </c>
      <c r="C96" s="17" t="s">
        <v>127</v>
      </c>
      <c r="D96" s="17" t="s">
        <v>81</v>
      </c>
      <c r="E96" s="403">
        <v>340000</v>
      </c>
      <c r="F96" s="403"/>
      <c r="G96" s="623">
        <f t="shared" si="2"/>
        <v>-98100</v>
      </c>
      <c r="H96" s="292" t="s">
        <v>42</v>
      </c>
      <c r="I96" s="155" t="s">
        <v>18</v>
      </c>
      <c r="J96" s="17" t="s">
        <v>626</v>
      </c>
      <c r="K96" s="391" t="s">
        <v>64</v>
      </c>
      <c r="L96" s="155" t="s">
        <v>45</v>
      </c>
      <c r="M96" s="17"/>
      <c r="N96" s="16"/>
    </row>
    <row r="97" spans="1:14" x14ac:dyDescent="0.25">
      <c r="A97" s="35">
        <v>45196</v>
      </c>
      <c r="B97" s="17" t="s">
        <v>115</v>
      </c>
      <c r="C97" s="17" t="s">
        <v>116</v>
      </c>
      <c r="D97" s="17" t="s">
        <v>81</v>
      </c>
      <c r="E97" s="403">
        <v>7000</v>
      </c>
      <c r="F97" s="403"/>
      <c r="G97" s="623">
        <f t="shared" si="2"/>
        <v>-105100</v>
      </c>
      <c r="H97" s="292" t="s">
        <v>42</v>
      </c>
      <c r="I97" s="155" t="s">
        <v>18</v>
      </c>
      <c r="J97" s="405" t="s">
        <v>558</v>
      </c>
      <c r="K97" s="391" t="s">
        <v>64</v>
      </c>
      <c r="L97" s="155" t="s">
        <v>45</v>
      </c>
      <c r="M97" s="17"/>
      <c r="N97" s="16" t="s">
        <v>566</v>
      </c>
    </row>
    <row r="98" spans="1:14" x14ac:dyDescent="0.25">
      <c r="A98" s="35">
        <v>45196</v>
      </c>
      <c r="B98" s="17" t="s">
        <v>115</v>
      </c>
      <c r="C98" s="17" t="s">
        <v>116</v>
      </c>
      <c r="D98" s="17" t="s">
        <v>81</v>
      </c>
      <c r="E98" s="403">
        <v>4000</v>
      </c>
      <c r="F98" s="403"/>
      <c r="G98" s="623">
        <f t="shared" si="2"/>
        <v>-109100</v>
      </c>
      <c r="H98" s="292" t="s">
        <v>42</v>
      </c>
      <c r="I98" s="155" t="s">
        <v>18</v>
      </c>
      <c r="J98" s="405" t="s">
        <v>558</v>
      </c>
      <c r="K98" s="391" t="s">
        <v>64</v>
      </c>
      <c r="L98" s="155" t="s">
        <v>45</v>
      </c>
      <c r="M98" s="17"/>
      <c r="N98" s="16" t="s">
        <v>567</v>
      </c>
    </row>
    <row r="99" spans="1:14" x14ac:dyDescent="0.25">
      <c r="A99" s="35">
        <v>45196</v>
      </c>
      <c r="B99" s="17" t="s">
        <v>115</v>
      </c>
      <c r="C99" s="17" t="s">
        <v>116</v>
      </c>
      <c r="D99" s="17" t="s">
        <v>81</v>
      </c>
      <c r="E99" s="403">
        <v>8000</v>
      </c>
      <c r="F99" s="403"/>
      <c r="G99" s="623">
        <f t="shared" si="2"/>
        <v>-117100</v>
      </c>
      <c r="H99" s="292" t="s">
        <v>42</v>
      </c>
      <c r="I99" s="155" t="s">
        <v>18</v>
      </c>
      <c r="J99" s="405" t="s">
        <v>558</v>
      </c>
      <c r="K99" s="391" t="s">
        <v>64</v>
      </c>
      <c r="L99" s="155" t="s">
        <v>45</v>
      </c>
      <c r="M99" s="17"/>
      <c r="N99" s="16" t="s">
        <v>568</v>
      </c>
    </row>
    <row r="100" spans="1:14" x14ac:dyDescent="0.25">
      <c r="A100" s="676">
        <v>45197</v>
      </c>
      <c r="B100" s="476" t="s">
        <v>113</v>
      </c>
      <c r="C100" s="476" t="s">
        <v>49</v>
      </c>
      <c r="D100" s="476" t="s">
        <v>14</v>
      </c>
      <c r="E100" s="602"/>
      <c r="F100" s="602">
        <v>135000</v>
      </c>
      <c r="G100" s="678">
        <f t="shared" si="2"/>
        <v>17900</v>
      </c>
      <c r="H100" s="475" t="s">
        <v>42</v>
      </c>
      <c r="I100" s="476" t="s">
        <v>18</v>
      </c>
      <c r="J100" s="603" t="s">
        <v>582</v>
      </c>
      <c r="K100" s="471" t="s">
        <v>64</v>
      </c>
      <c r="L100" s="476" t="s">
        <v>45</v>
      </c>
      <c r="M100" s="476"/>
      <c r="N100" s="601"/>
    </row>
    <row r="101" spans="1:14" x14ac:dyDescent="0.25">
      <c r="A101" s="35">
        <v>45197</v>
      </c>
      <c r="B101" s="17" t="s">
        <v>581</v>
      </c>
      <c r="C101" s="17" t="s">
        <v>134</v>
      </c>
      <c r="D101" s="17" t="s">
        <v>81</v>
      </c>
      <c r="E101" s="403">
        <v>133000</v>
      </c>
      <c r="F101" s="403"/>
      <c r="G101" s="623">
        <f t="shared" si="2"/>
        <v>-115100</v>
      </c>
      <c r="H101" s="292" t="s">
        <v>42</v>
      </c>
      <c r="I101" s="155" t="s">
        <v>18</v>
      </c>
      <c r="J101" s="17" t="s">
        <v>627</v>
      </c>
      <c r="K101" s="391" t="s">
        <v>64</v>
      </c>
      <c r="L101" s="155" t="s">
        <v>45</v>
      </c>
      <c r="M101" s="17"/>
      <c r="N101" s="16"/>
    </row>
    <row r="102" spans="1:14" x14ac:dyDescent="0.25">
      <c r="A102" s="35">
        <v>45197</v>
      </c>
      <c r="B102" s="17" t="s">
        <v>135</v>
      </c>
      <c r="C102" s="17" t="s">
        <v>135</v>
      </c>
      <c r="D102" s="17" t="s">
        <v>81</v>
      </c>
      <c r="E102" s="403">
        <v>1800</v>
      </c>
      <c r="F102" s="403"/>
      <c r="G102" s="623">
        <f t="shared" si="2"/>
        <v>-116900</v>
      </c>
      <c r="H102" s="292" t="s">
        <v>42</v>
      </c>
      <c r="I102" s="155" t="s">
        <v>18</v>
      </c>
      <c r="J102" s="17" t="s">
        <v>627</v>
      </c>
      <c r="K102" s="391" t="s">
        <v>64</v>
      </c>
      <c r="L102" s="155" t="s">
        <v>45</v>
      </c>
      <c r="M102" s="17"/>
      <c r="N102" s="16"/>
    </row>
    <row r="103" spans="1:14" x14ac:dyDescent="0.25">
      <c r="A103" s="470">
        <v>45198</v>
      </c>
      <c r="B103" s="471" t="s">
        <v>113</v>
      </c>
      <c r="C103" s="471" t="s">
        <v>49</v>
      </c>
      <c r="D103" s="472" t="s">
        <v>14</v>
      </c>
      <c r="E103" s="602"/>
      <c r="F103" s="602">
        <v>200000</v>
      </c>
      <c r="G103" s="678">
        <f t="shared" si="2"/>
        <v>83100</v>
      </c>
      <c r="H103" s="475" t="s">
        <v>42</v>
      </c>
      <c r="I103" s="476" t="s">
        <v>18</v>
      </c>
      <c r="J103" s="603" t="s">
        <v>580</v>
      </c>
      <c r="K103" s="471" t="s">
        <v>64</v>
      </c>
      <c r="L103" s="476" t="s">
        <v>45</v>
      </c>
      <c r="M103" s="476"/>
      <c r="N103" s="601"/>
    </row>
    <row r="104" spans="1:14" x14ac:dyDescent="0.25">
      <c r="A104" s="470">
        <v>45198</v>
      </c>
      <c r="B104" s="471" t="s">
        <v>113</v>
      </c>
      <c r="C104" s="471" t="s">
        <v>49</v>
      </c>
      <c r="D104" s="472" t="s">
        <v>14</v>
      </c>
      <c r="E104" s="602"/>
      <c r="F104" s="602">
        <v>13000</v>
      </c>
      <c r="G104" s="678">
        <f t="shared" ref="G104:G108" si="3">G103-E104+F104</f>
        <v>96100</v>
      </c>
      <c r="H104" s="475" t="s">
        <v>42</v>
      </c>
      <c r="I104" s="476" t="s">
        <v>18</v>
      </c>
      <c r="J104" s="603" t="s">
        <v>584</v>
      </c>
      <c r="K104" s="471" t="s">
        <v>64</v>
      </c>
      <c r="L104" s="476" t="s">
        <v>45</v>
      </c>
      <c r="M104" s="476"/>
      <c r="N104" s="601"/>
    </row>
    <row r="105" spans="1:14" x14ac:dyDescent="0.25">
      <c r="A105" s="171">
        <v>45198</v>
      </c>
      <c r="B105" s="17" t="s">
        <v>585</v>
      </c>
      <c r="C105" s="17" t="s">
        <v>119</v>
      </c>
      <c r="D105" s="17" t="s">
        <v>81</v>
      </c>
      <c r="E105" s="403">
        <v>200000</v>
      </c>
      <c r="F105" s="403"/>
      <c r="G105" s="623">
        <f t="shared" si="3"/>
        <v>-103900</v>
      </c>
      <c r="H105" s="292" t="s">
        <v>42</v>
      </c>
      <c r="I105" s="155" t="s">
        <v>18</v>
      </c>
      <c r="J105" s="17" t="s">
        <v>586</v>
      </c>
      <c r="K105" s="391" t="s">
        <v>64</v>
      </c>
      <c r="L105" s="155" t="s">
        <v>45</v>
      </c>
      <c r="M105" s="17"/>
      <c r="N105" s="16"/>
    </row>
    <row r="106" spans="1:14" x14ac:dyDescent="0.25">
      <c r="A106" s="171">
        <v>45198</v>
      </c>
      <c r="B106" s="17" t="s">
        <v>115</v>
      </c>
      <c r="C106" s="17" t="s">
        <v>116</v>
      </c>
      <c r="D106" s="17" t="s">
        <v>14</v>
      </c>
      <c r="E106" s="403">
        <v>7000</v>
      </c>
      <c r="F106" s="403"/>
      <c r="G106" s="623">
        <f t="shared" si="3"/>
        <v>-110900</v>
      </c>
      <c r="H106" s="292" t="s">
        <v>42</v>
      </c>
      <c r="I106" s="155" t="s">
        <v>18</v>
      </c>
      <c r="J106" s="17" t="s">
        <v>584</v>
      </c>
      <c r="K106" s="391" t="s">
        <v>64</v>
      </c>
      <c r="L106" s="155" t="s">
        <v>45</v>
      </c>
      <c r="M106" s="17"/>
      <c r="N106" s="16" t="s">
        <v>587</v>
      </c>
    </row>
    <row r="107" spans="1:14" x14ac:dyDescent="0.25">
      <c r="A107" s="171">
        <v>45198</v>
      </c>
      <c r="B107" s="17" t="s">
        <v>115</v>
      </c>
      <c r="C107" s="17" t="s">
        <v>116</v>
      </c>
      <c r="D107" s="17" t="s">
        <v>14</v>
      </c>
      <c r="E107" s="403">
        <v>5000</v>
      </c>
      <c r="F107" s="403"/>
      <c r="G107" s="623">
        <f t="shared" si="3"/>
        <v>-115900</v>
      </c>
      <c r="H107" s="292" t="s">
        <v>42</v>
      </c>
      <c r="I107" s="155" t="s">
        <v>18</v>
      </c>
      <c r="J107" s="17" t="s">
        <v>584</v>
      </c>
      <c r="K107" s="391" t="s">
        <v>64</v>
      </c>
      <c r="L107" s="155" t="s">
        <v>45</v>
      </c>
      <c r="M107" s="17"/>
      <c r="N107" s="16" t="s">
        <v>588</v>
      </c>
    </row>
    <row r="108" spans="1:14" ht="15.75" thickBot="1" x14ac:dyDescent="0.3">
      <c r="A108" s="171">
        <v>45198</v>
      </c>
      <c r="B108" s="680" t="s">
        <v>115</v>
      </c>
      <c r="C108" s="17" t="s">
        <v>116</v>
      </c>
      <c r="D108" s="680" t="s">
        <v>14</v>
      </c>
      <c r="E108" s="681">
        <v>1000</v>
      </c>
      <c r="F108" s="681"/>
      <c r="G108" s="623">
        <f t="shared" si="3"/>
        <v>-116900</v>
      </c>
      <c r="H108" s="292" t="s">
        <v>42</v>
      </c>
      <c r="I108" s="155" t="s">
        <v>18</v>
      </c>
      <c r="J108" s="17" t="s">
        <v>584</v>
      </c>
      <c r="K108" s="391" t="s">
        <v>64</v>
      </c>
      <c r="L108" s="155" t="s">
        <v>45</v>
      </c>
      <c r="M108" s="680"/>
      <c r="N108" s="682" t="s">
        <v>431</v>
      </c>
    </row>
    <row r="109" spans="1:14" ht="15.75" thickBot="1" x14ac:dyDescent="0.3">
      <c r="A109" s="17"/>
      <c r="B109" s="17"/>
      <c r="C109" s="17"/>
      <c r="D109" s="691"/>
      <c r="E109" s="698">
        <f>SUM(E4:E108)</f>
        <v>3180500</v>
      </c>
      <c r="F109" s="699">
        <f>SUM(F4:F108)+G4</f>
        <v>3063600</v>
      </c>
      <c r="G109" s="700">
        <f>F109-E109</f>
        <v>-116900</v>
      </c>
      <c r="H109" s="695"/>
      <c r="I109" s="155"/>
      <c r="J109" s="17"/>
      <c r="K109" s="391"/>
      <c r="L109" s="155"/>
      <c r="M109" s="17"/>
      <c r="N109" s="16"/>
    </row>
    <row r="110" spans="1:14" x14ac:dyDescent="0.25">
      <c r="A110" s="17"/>
      <c r="B110" s="17"/>
      <c r="C110" s="17"/>
      <c r="D110" s="17"/>
      <c r="E110" s="696"/>
      <c r="F110" s="696"/>
      <c r="G110" s="697"/>
      <c r="H110" s="292"/>
      <c r="I110" s="155"/>
      <c r="J110" s="17"/>
      <c r="K110" s="391"/>
      <c r="L110" s="155"/>
      <c r="M110" s="17"/>
      <c r="N110" s="16"/>
    </row>
    <row r="111" spans="1:14" x14ac:dyDescent="0.25">
      <c r="A111" s="17"/>
      <c r="B111" s="17"/>
      <c r="C111" s="17"/>
      <c r="D111" s="17"/>
      <c r="E111" s="403"/>
      <c r="F111" s="403"/>
      <c r="G111" s="640"/>
      <c r="H111" s="292"/>
      <c r="I111" s="155"/>
      <c r="J111" s="17"/>
      <c r="K111" s="391"/>
      <c r="L111" s="155"/>
      <c r="M111" s="17"/>
      <c r="N111" s="16"/>
    </row>
    <row r="112" spans="1:14" x14ac:dyDescent="0.25">
      <c r="A112" s="17"/>
      <c r="B112" s="17"/>
      <c r="C112" s="17"/>
      <c r="D112" s="17"/>
      <c r="E112" s="403"/>
      <c r="F112" s="403"/>
      <c r="G112" s="640"/>
      <c r="H112" s="292"/>
      <c r="I112" s="155"/>
      <c r="J112" s="17"/>
      <c r="K112" s="391"/>
      <c r="L112" s="155"/>
      <c r="M112" s="17"/>
      <c r="N112" s="16"/>
    </row>
    <row r="113" spans="1:14" x14ac:dyDescent="0.25">
      <c r="A113" s="17"/>
      <c r="B113" s="17"/>
      <c r="C113" s="17"/>
      <c r="D113" s="17"/>
      <c r="E113" s="403"/>
      <c r="F113" s="403"/>
      <c r="G113" s="640"/>
      <c r="H113" s="292"/>
      <c r="I113" s="155"/>
      <c r="J113" s="17"/>
      <c r="K113" s="391"/>
      <c r="L113" s="155"/>
      <c r="M113" s="17"/>
      <c r="N113" s="16"/>
    </row>
    <row r="114" spans="1:14" x14ac:dyDescent="0.25">
      <c r="A114" s="17"/>
      <c r="B114" s="17"/>
      <c r="C114" s="17"/>
      <c r="D114" s="17"/>
      <c r="E114" s="403"/>
      <c r="F114" s="403"/>
      <c r="G114" s="640"/>
      <c r="H114" s="292"/>
      <c r="I114" s="155"/>
      <c r="J114" s="17"/>
      <c r="K114" s="391"/>
      <c r="L114" s="155"/>
      <c r="M114" s="17"/>
      <c r="N114" s="16"/>
    </row>
    <row r="115" spans="1:14" x14ac:dyDescent="0.25">
      <c r="A115" s="17"/>
      <c r="B115" s="17"/>
      <c r="C115" s="17"/>
      <c r="D115" s="17"/>
      <c r="E115" s="403"/>
      <c r="F115" s="403"/>
      <c r="G115" s="640"/>
      <c r="H115" s="17"/>
      <c r="I115" s="17"/>
      <c r="J115" s="17"/>
      <c r="K115" s="391"/>
      <c r="L115" s="155"/>
      <c r="M115" s="17"/>
      <c r="N115" s="16"/>
    </row>
    <row r="116" spans="1:14" x14ac:dyDescent="0.25">
      <c r="E116" s="489"/>
      <c r="F116" s="489"/>
    </row>
    <row r="117" spans="1:14" x14ac:dyDescent="0.25">
      <c r="E117" s="489"/>
      <c r="F117" s="489"/>
    </row>
    <row r="118" spans="1:14" x14ac:dyDescent="0.25">
      <c r="E118" s="489"/>
      <c r="F118" s="489"/>
    </row>
  </sheetData>
  <autoFilter ref="A1:N2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117" zoomScaleNormal="85" workbookViewId="0">
      <selection activeCell="A5" sqref="A5"/>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7" bestFit="1"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46" t="s">
        <v>44</v>
      </c>
      <c r="B1" s="746"/>
      <c r="C1" s="746"/>
      <c r="D1" s="746"/>
      <c r="E1" s="746"/>
      <c r="F1" s="746"/>
      <c r="G1" s="746"/>
      <c r="H1" s="746"/>
      <c r="I1" s="746"/>
      <c r="J1" s="746"/>
      <c r="K1" s="746"/>
      <c r="L1" s="746"/>
      <c r="M1" s="746"/>
      <c r="N1" s="746"/>
    </row>
    <row r="2" spans="1:14" s="67" customFormat="1" ht="18.75" x14ac:dyDescent="0.25">
      <c r="A2" s="747" t="s">
        <v>622</v>
      </c>
      <c r="B2" s="747"/>
      <c r="C2" s="747"/>
      <c r="D2" s="747"/>
      <c r="E2" s="747"/>
      <c r="F2" s="747"/>
      <c r="G2" s="747"/>
      <c r="H2" s="747"/>
      <c r="I2" s="747"/>
      <c r="J2" s="747"/>
      <c r="K2" s="747"/>
      <c r="L2" s="747"/>
      <c r="M2" s="747"/>
      <c r="N2" s="747"/>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3">
        <v>45170</v>
      </c>
      <c r="B4" s="414" t="s">
        <v>180</v>
      </c>
      <c r="C4" s="414"/>
      <c r="D4" s="451"/>
      <c r="E4" s="452"/>
      <c r="F4" s="452"/>
      <c r="G4" s="453">
        <v>0</v>
      </c>
      <c r="H4" s="454"/>
      <c r="I4" s="455"/>
      <c r="J4" s="456"/>
      <c r="K4" s="457"/>
      <c r="L4" s="185"/>
      <c r="M4" s="458"/>
      <c r="N4" s="459"/>
    </row>
    <row r="5" spans="1:14" s="14" customFormat="1" ht="13.5" customHeight="1" thickBot="1" x14ac:dyDescent="0.3">
      <c r="A5" s="470"/>
      <c r="B5" s="471"/>
      <c r="C5" s="471"/>
      <c r="D5" s="472"/>
      <c r="E5" s="473"/>
      <c r="F5" s="473"/>
      <c r="G5" s="474">
        <f>G4-E5+F5</f>
        <v>0</v>
      </c>
      <c r="H5" s="475"/>
      <c r="I5" s="475" t="s">
        <v>18</v>
      </c>
      <c r="J5" s="500"/>
      <c r="K5" s="471" t="s">
        <v>64</v>
      </c>
      <c r="L5" s="471" t="s">
        <v>45</v>
      </c>
      <c r="M5" s="478"/>
      <c r="N5" s="477"/>
    </row>
    <row r="6" spans="1:14" ht="15.75" thickBot="1" x14ac:dyDescent="0.3">
      <c r="A6" s="17"/>
      <c r="B6" s="17"/>
      <c r="C6" s="17"/>
      <c r="D6" s="691"/>
      <c r="E6" s="698">
        <f>SUM(E4:E5)</f>
        <v>0</v>
      </c>
      <c r="F6" s="699">
        <f>SUM(F4:F5)+G4</f>
        <v>0</v>
      </c>
      <c r="G6" s="700">
        <f>F6-E6</f>
        <v>0</v>
      </c>
      <c r="H6" s="695"/>
      <c r="I6" s="155"/>
      <c r="J6" s="17"/>
      <c r="K6" s="391"/>
      <c r="L6" s="155"/>
      <c r="M6" s="17"/>
      <c r="N6" s="16"/>
    </row>
    <row r="7" spans="1:14" x14ac:dyDescent="0.25">
      <c r="A7" s="17"/>
      <c r="B7" s="17"/>
      <c r="C7" s="17"/>
      <c r="D7" s="17"/>
      <c r="E7" s="696"/>
      <c r="F7" s="696"/>
      <c r="G7" s="697"/>
      <c r="H7" s="292"/>
      <c r="I7" s="155"/>
      <c r="J7" s="17"/>
      <c r="K7" s="391"/>
      <c r="L7" s="155"/>
      <c r="M7" s="17"/>
      <c r="N7" s="16"/>
    </row>
    <row r="8" spans="1:14" x14ac:dyDescent="0.25">
      <c r="A8" s="17"/>
      <c r="B8" s="17"/>
      <c r="C8" s="17"/>
      <c r="D8" s="17"/>
      <c r="E8" s="403"/>
      <c r="F8" s="403"/>
      <c r="G8" s="640"/>
      <c r="H8" s="292"/>
      <c r="I8" s="155"/>
      <c r="J8" s="17"/>
      <c r="K8" s="391"/>
      <c r="L8" s="155"/>
      <c r="M8" s="17"/>
      <c r="N8" s="16"/>
    </row>
    <row r="9" spans="1:14" x14ac:dyDescent="0.25">
      <c r="A9" s="17"/>
      <c r="B9" s="17"/>
      <c r="C9" s="17"/>
      <c r="D9" s="17"/>
      <c r="E9" s="403"/>
      <c r="F9" s="403"/>
      <c r="G9" s="640"/>
      <c r="H9" s="292"/>
      <c r="I9" s="155"/>
      <c r="J9" s="17"/>
      <c r="K9" s="391"/>
      <c r="L9" s="155"/>
      <c r="M9" s="17"/>
      <c r="N9" s="16"/>
    </row>
    <row r="10" spans="1:14" x14ac:dyDescent="0.25">
      <c r="A10" s="17"/>
      <c r="B10" s="17"/>
      <c r="C10" s="17"/>
      <c r="D10" s="17"/>
      <c r="E10" s="403"/>
      <c r="F10" s="403"/>
      <c r="G10" s="640"/>
      <c r="H10" s="292"/>
      <c r="I10" s="155"/>
      <c r="J10" s="17"/>
      <c r="K10" s="391"/>
      <c r="L10" s="155"/>
      <c r="M10" s="17"/>
      <c r="N10" s="16"/>
    </row>
    <row r="11" spans="1:14" x14ac:dyDescent="0.25">
      <c r="A11" s="17"/>
      <c r="B11" s="17"/>
      <c r="C11" s="17"/>
      <c r="D11" s="17"/>
      <c r="E11" s="403"/>
      <c r="F11" s="403"/>
      <c r="G11" s="640"/>
      <c r="H11" s="292"/>
      <c r="I11" s="155"/>
      <c r="J11" s="17"/>
      <c r="K11" s="391"/>
      <c r="L11" s="155"/>
      <c r="M11" s="17"/>
      <c r="N11" s="16"/>
    </row>
    <row r="12" spans="1:14" x14ac:dyDescent="0.25">
      <c r="A12" s="17"/>
      <c r="B12" s="17"/>
      <c r="C12" s="17"/>
      <c r="D12" s="17"/>
      <c r="E12" s="403"/>
      <c r="F12" s="403"/>
      <c r="G12" s="640"/>
      <c r="H12" s="17"/>
      <c r="I12" s="17"/>
      <c r="J12" s="17"/>
      <c r="K12" s="391"/>
      <c r="L12" s="155"/>
      <c r="M12" s="17"/>
      <c r="N12" s="16"/>
    </row>
    <row r="13" spans="1:14" x14ac:dyDescent="0.25">
      <c r="E13" s="489"/>
      <c r="F13" s="489"/>
    </row>
    <row r="14" spans="1:14" x14ac:dyDescent="0.25">
      <c r="E14" s="489"/>
      <c r="F14" s="489"/>
    </row>
    <row r="15" spans="1:14" x14ac:dyDescent="0.25">
      <c r="E15" s="489"/>
      <c r="F15" s="489"/>
    </row>
  </sheetData>
  <autoFilter ref="A1:N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Normal="100" workbookViewId="0">
      <selection activeCell="E4" sqref="E4:G28"/>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46" t="s">
        <v>44</v>
      </c>
      <c r="B1" s="746"/>
      <c r="C1" s="746"/>
      <c r="D1" s="746"/>
      <c r="E1" s="746"/>
      <c r="F1" s="746"/>
      <c r="G1" s="746"/>
      <c r="H1" s="746"/>
      <c r="I1" s="746"/>
      <c r="J1" s="746"/>
      <c r="K1" s="746"/>
      <c r="L1" s="746"/>
      <c r="M1" s="746"/>
      <c r="N1" s="746"/>
    </row>
    <row r="2" spans="1:15" s="67" customFormat="1" ht="18.75" x14ac:dyDescent="0.25">
      <c r="A2" s="747" t="s">
        <v>122</v>
      </c>
      <c r="B2" s="747"/>
      <c r="C2" s="747"/>
      <c r="D2" s="747"/>
      <c r="E2" s="747"/>
      <c r="F2" s="747"/>
      <c r="G2" s="747"/>
      <c r="H2" s="747"/>
      <c r="I2" s="747"/>
      <c r="J2" s="747"/>
      <c r="K2" s="747"/>
      <c r="L2" s="747"/>
      <c r="M2" s="747"/>
      <c r="N2" s="74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45170</v>
      </c>
      <c r="B4" s="414" t="s">
        <v>445</v>
      </c>
      <c r="C4" s="414"/>
      <c r="D4" s="451"/>
      <c r="E4" s="452"/>
      <c r="F4" s="452"/>
      <c r="G4" s="453">
        <v>0</v>
      </c>
      <c r="H4" s="454"/>
      <c r="I4" s="455"/>
      <c r="J4" s="456"/>
      <c r="K4" s="457"/>
      <c r="L4" s="185"/>
      <c r="M4" s="458"/>
      <c r="N4" s="459"/>
    </row>
    <row r="5" spans="1:15" s="14" customFormat="1" ht="13.5" customHeight="1" x14ac:dyDescent="0.25">
      <c r="A5" s="470">
        <v>45189</v>
      </c>
      <c r="B5" s="471" t="s">
        <v>230</v>
      </c>
      <c r="C5" s="471" t="s">
        <v>49</v>
      </c>
      <c r="D5" s="472" t="s">
        <v>114</v>
      </c>
      <c r="E5" s="473"/>
      <c r="F5" s="473">
        <v>11000</v>
      </c>
      <c r="G5" s="474">
        <f>G4-E5+F5</f>
        <v>11000</v>
      </c>
      <c r="H5" s="475" t="s">
        <v>124</v>
      </c>
      <c r="I5" s="475" t="s">
        <v>18</v>
      </c>
      <c r="J5" s="603" t="s">
        <v>446</v>
      </c>
      <c r="K5" s="471" t="s">
        <v>64</v>
      </c>
      <c r="L5" s="471" t="s">
        <v>45</v>
      </c>
      <c r="M5" s="478"/>
      <c r="N5" s="477"/>
    </row>
    <row r="6" spans="1:15" s="14" customFormat="1" ht="13.5" customHeight="1" x14ac:dyDescent="0.25">
      <c r="A6" s="171">
        <v>45189</v>
      </c>
      <c r="B6" s="172" t="s">
        <v>115</v>
      </c>
      <c r="C6" s="172" t="s">
        <v>116</v>
      </c>
      <c r="D6" s="173" t="s">
        <v>114</v>
      </c>
      <c r="E6" s="152">
        <v>6000</v>
      </c>
      <c r="F6" s="152"/>
      <c r="G6" s="306">
        <f t="shared" ref="G6:G27" si="0">G5-E6+F6</f>
        <v>5000</v>
      </c>
      <c r="H6" s="292" t="s">
        <v>124</v>
      </c>
      <c r="I6" s="292" t="s">
        <v>18</v>
      </c>
      <c r="J6" s="405" t="s">
        <v>446</v>
      </c>
      <c r="K6" s="391" t="s">
        <v>64</v>
      </c>
      <c r="L6" s="391" t="s">
        <v>45</v>
      </c>
      <c r="M6" s="468"/>
      <c r="N6" s="469" t="s">
        <v>447</v>
      </c>
    </row>
    <row r="7" spans="1:15" x14ac:dyDescent="0.25">
      <c r="A7" s="171">
        <v>45189</v>
      </c>
      <c r="B7" s="172" t="s">
        <v>115</v>
      </c>
      <c r="C7" s="172" t="s">
        <v>116</v>
      </c>
      <c r="D7" s="173" t="s">
        <v>114</v>
      </c>
      <c r="E7" s="152">
        <v>5000</v>
      </c>
      <c r="F7" s="152"/>
      <c r="G7" s="306">
        <f>G6-E7+F7</f>
        <v>0</v>
      </c>
      <c r="H7" s="292" t="s">
        <v>124</v>
      </c>
      <c r="I7" s="155" t="s">
        <v>18</v>
      </c>
      <c r="J7" s="405" t="s">
        <v>446</v>
      </c>
      <c r="K7" s="391" t="s">
        <v>64</v>
      </c>
      <c r="L7" s="155" t="s">
        <v>45</v>
      </c>
      <c r="M7" s="155"/>
      <c r="N7" s="469" t="s">
        <v>448</v>
      </c>
    </row>
    <row r="8" spans="1:15" x14ac:dyDescent="0.25">
      <c r="A8" s="470">
        <v>45190</v>
      </c>
      <c r="B8" s="471" t="s">
        <v>230</v>
      </c>
      <c r="C8" s="471" t="s">
        <v>49</v>
      </c>
      <c r="D8" s="472" t="s">
        <v>114</v>
      </c>
      <c r="E8" s="473"/>
      <c r="F8" s="473">
        <v>30000</v>
      </c>
      <c r="G8" s="474">
        <f t="shared" ref="G8:G14" si="1">G7-E8+F8</f>
        <v>30000</v>
      </c>
      <c r="H8" s="475" t="s">
        <v>124</v>
      </c>
      <c r="I8" s="476" t="s">
        <v>18</v>
      </c>
      <c r="J8" s="603" t="s">
        <v>452</v>
      </c>
      <c r="K8" s="471" t="s">
        <v>64</v>
      </c>
      <c r="L8" s="476" t="s">
        <v>45</v>
      </c>
      <c r="M8" s="476"/>
      <c r="N8" s="477"/>
    </row>
    <row r="9" spans="1:15" x14ac:dyDescent="0.25">
      <c r="A9" s="171">
        <v>45190</v>
      </c>
      <c r="B9" s="172" t="s">
        <v>115</v>
      </c>
      <c r="C9" s="172" t="s">
        <v>116</v>
      </c>
      <c r="D9" s="173" t="s">
        <v>114</v>
      </c>
      <c r="E9" s="152">
        <v>12000</v>
      </c>
      <c r="F9" s="152"/>
      <c r="G9" s="306">
        <f t="shared" si="1"/>
        <v>18000</v>
      </c>
      <c r="H9" s="292" t="s">
        <v>124</v>
      </c>
      <c r="I9" s="155" t="s">
        <v>18</v>
      </c>
      <c r="J9" s="405" t="s">
        <v>452</v>
      </c>
      <c r="K9" s="391" t="s">
        <v>64</v>
      </c>
      <c r="L9" s="155" t="s">
        <v>45</v>
      </c>
      <c r="M9" s="155"/>
      <c r="N9" s="469" t="s">
        <v>453</v>
      </c>
    </row>
    <row r="10" spans="1:15" x14ac:dyDescent="0.25">
      <c r="A10" s="171">
        <v>45190</v>
      </c>
      <c r="B10" s="172" t="s">
        <v>115</v>
      </c>
      <c r="C10" s="172" t="s">
        <v>116</v>
      </c>
      <c r="D10" s="173" t="s">
        <v>114</v>
      </c>
      <c r="E10" s="152">
        <v>7000</v>
      </c>
      <c r="F10" s="152"/>
      <c r="G10" s="306">
        <f t="shared" si="1"/>
        <v>11000</v>
      </c>
      <c r="H10" s="292" t="s">
        <v>124</v>
      </c>
      <c r="I10" s="155" t="s">
        <v>18</v>
      </c>
      <c r="J10" s="405" t="s">
        <v>452</v>
      </c>
      <c r="K10" s="391" t="s">
        <v>64</v>
      </c>
      <c r="L10" s="155" t="s">
        <v>45</v>
      </c>
      <c r="M10" s="155"/>
      <c r="N10" s="469" t="s">
        <v>454</v>
      </c>
    </row>
    <row r="11" spans="1:15" x14ac:dyDescent="0.25">
      <c r="A11" s="171">
        <v>45190</v>
      </c>
      <c r="B11" s="172" t="s">
        <v>115</v>
      </c>
      <c r="C11" s="172" t="s">
        <v>116</v>
      </c>
      <c r="D11" s="173" t="s">
        <v>114</v>
      </c>
      <c r="E11" s="152">
        <v>5000</v>
      </c>
      <c r="F11" s="152"/>
      <c r="G11" s="306">
        <f t="shared" si="1"/>
        <v>6000</v>
      </c>
      <c r="H11" s="292" t="s">
        <v>124</v>
      </c>
      <c r="I11" s="155" t="s">
        <v>18</v>
      </c>
      <c r="J11" s="405" t="s">
        <v>452</v>
      </c>
      <c r="K11" s="391" t="s">
        <v>64</v>
      </c>
      <c r="L11" s="155" t="s">
        <v>45</v>
      </c>
      <c r="M11" s="155"/>
      <c r="N11" s="469" t="s">
        <v>455</v>
      </c>
    </row>
    <row r="12" spans="1:15" x14ac:dyDescent="0.25">
      <c r="A12" s="171">
        <v>45190</v>
      </c>
      <c r="B12" s="172" t="s">
        <v>115</v>
      </c>
      <c r="C12" s="172" t="s">
        <v>116</v>
      </c>
      <c r="D12" s="173" t="s">
        <v>114</v>
      </c>
      <c r="E12" s="152">
        <v>4000</v>
      </c>
      <c r="F12" s="152"/>
      <c r="G12" s="306">
        <f t="shared" si="1"/>
        <v>2000</v>
      </c>
      <c r="H12" s="292" t="s">
        <v>124</v>
      </c>
      <c r="I12" s="155" t="s">
        <v>18</v>
      </c>
      <c r="J12" s="405" t="s">
        <v>452</v>
      </c>
      <c r="K12" s="391" t="s">
        <v>64</v>
      </c>
      <c r="L12" s="155" t="s">
        <v>45</v>
      </c>
      <c r="M12" s="155"/>
      <c r="N12" s="469" t="s">
        <v>404</v>
      </c>
    </row>
    <row r="13" spans="1:15" x14ac:dyDescent="0.25">
      <c r="A13" s="171">
        <v>45191</v>
      </c>
      <c r="B13" s="172" t="s">
        <v>123</v>
      </c>
      <c r="C13" s="172" t="s">
        <v>49</v>
      </c>
      <c r="D13" s="173" t="s">
        <v>114</v>
      </c>
      <c r="E13" s="167"/>
      <c r="F13" s="152">
        <v>-2000</v>
      </c>
      <c r="G13" s="306">
        <f t="shared" si="1"/>
        <v>0</v>
      </c>
      <c r="H13" s="292" t="s">
        <v>124</v>
      </c>
      <c r="I13" s="155" t="s">
        <v>18</v>
      </c>
      <c r="J13" s="405" t="s">
        <v>452</v>
      </c>
      <c r="K13" s="391" t="s">
        <v>64</v>
      </c>
      <c r="L13" s="155" t="s">
        <v>45</v>
      </c>
      <c r="M13" s="155"/>
      <c r="N13" s="469"/>
    </row>
    <row r="14" spans="1:15" x14ac:dyDescent="0.25">
      <c r="A14" s="470">
        <v>45194</v>
      </c>
      <c r="B14" s="471" t="s">
        <v>230</v>
      </c>
      <c r="C14" s="471" t="s">
        <v>49</v>
      </c>
      <c r="D14" s="472" t="s">
        <v>114</v>
      </c>
      <c r="E14" s="602"/>
      <c r="F14" s="605">
        <v>41000</v>
      </c>
      <c r="G14" s="474">
        <f t="shared" si="1"/>
        <v>41000</v>
      </c>
      <c r="H14" s="475" t="s">
        <v>124</v>
      </c>
      <c r="I14" s="606" t="s">
        <v>18</v>
      </c>
      <c r="J14" s="603" t="s">
        <v>507</v>
      </c>
      <c r="K14" s="607" t="s">
        <v>64</v>
      </c>
      <c r="L14" s="606" t="s">
        <v>45</v>
      </c>
      <c r="M14" s="606"/>
      <c r="N14" s="601"/>
    </row>
    <row r="15" spans="1:15" x14ac:dyDescent="0.25">
      <c r="A15" s="171">
        <v>45194</v>
      </c>
      <c r="B15" s="172" t="s">
        <v>115</v>
      </c>
      <c r="C15" s="172" t="s">
        <v>116</v>
      </c>
      <c r="D15" s="173" t="s">
        <v>114</v>
      </c>
      <c r="E15" s="167">
        <v>8000</v>
      </c>
      <c r="F15" s="152"/>
      <c r="G15" s="306">
        <f t="shared" si="0"/>
        <v>33000</v>
      </c>
      <c r="H15" s="292" t="s">
        <v>124</v>
      </c>
      <c r="I15" s="155" t="s">
        <v>18</v>
      </c>
      <c r="J15" s="405" t="s">
        <v>507</v>
      </c>
      <c r="K15" s="391" t="s">
        <v>64</v>
      </c>
      <c r="L15" s="155" t="s">
        <v>45</v>
      </c>
      <c r="M15" s="155"/>
      <c r="N15" s="157" t="s">
        <v>400</v>
      </c>
    </row>
    <row r="16" spans="1:15" x14ac:dyDescent="0.25">
      <c r="A16" s="171">
        <v>45194</v>
      </c>
      <c r="B16" s="172" t="s">
        <v>115</v>
      </c>
      <c r="C16" s="172" t="s">
        <v>116</v>
      </c>
      <c r="D16" s="173" t="s">
        <v>114</v>
      </c>
      <c r="E16" s="167">
        <v>7000</v>
      </c>
      <c r="F16" s="463"/>
      <c r="G16" s="306">
        <f t="shared" si="0"/>
        <v>26000</v>
      </c>
      <c r="H16" s="292" t="s">
        <v>124</v>
      </c>
      <c r="I16" s="155" t="s">
        <v>18</v>
      </c>
      <c r="J16" s="405" t="s">
        <v>507</v>
      </c>
      <c r="K16" s="391" t="s">
        <v>64</v>
      </c>
      <c r="L16" s="155" t="s">
        <v>45</v>
      </c>
      <c r="M16" s="155"/>
      <c r="N16" s="157" t="s">
        <v>508</v>
      </c>
      <c r="O16" s="419"/>
    </row>
    <row r="17" spans="1:14" ht="15.75" customHeight="1" x14ac:dyDescent="0.25">
      <c r="A17" s="171">
        <v>45194</v>
      </c>
      <c r="B17" s="172" t="s">
        <v>115</v>
      </c>
      <c r="C17" s="172" t="s">
        <v>116</v>
      </c>
      <c r="D17" s="173" t="s">
        <v>114</v>
      </c>
      <c r="E17" s="177">
        <v>3000</v>
      </c>
      <c r="F17" s="161"/>
      <c r="G17" s="306">
        <f t="shared" si="0"/>
        <v>23000</v>
      </c>
      <c r="H17" s="292" t="s">
        <v>124</v>
      </c>
      <c r="I17" s="155" t="s">
        <v>18</v>
      </c>
      <c r="J17" s="405" t="s">
        <v>507</v>
      </c>
      <c r="K17" s="391" t="s">
        <v>64</v>
      </c>
      <c r="L17" s="155" t="s">
        <v>45</v>
      </c>
      <c r="M17" s="155"/>
      <c r="N17" s="157" t="s">
        <v>509</v>
      </c>
    </row>
    <row r="18" spans="1:14" x14ac:dyDescent="0.25">
      <c r="A18" s="171">
        <v>45194</v>
      </c>
      <c r="B18" s="172" t="s">
        <v>115</v>
      </c>
      <c r="C18" s="172" t="s">
        <v>116</v>
      </c>
      <c r="D18" s="173" t="s">
        <v>114</v>
      </c>
      <c r="E18" s="161">
        <v>12000</v>
      </c>
      <c r="F18" s="152"/>
      <c r="G18" s="306">
        <f t="shared" si="0"/>
        <v>11000</v>
      </c>
      <c r="H18" s="292" t="s">
        <v>124</v>
      </c>
      <c r="I18" s="155" t="s">
        <v>18</v>
      </c>
      <c r="J18" s="405" t="s">
        <v>507</v>
      </c>
      <c r="K18" s="391" t="s">
        <v>64</v>
      </c>
      <c r="L18" s="155" t="s">
        <v>45</v>
      </c>
      <c r="M18" s="155"/>
      <c r="N18" s="157" t="s">
        <v>510</v>
      </c>
    </row>
    <row r="19" spans="1:14" x14ac:dyDescent="0.25">
      <c r="A19" s="171">
        <v>45195</v>
      </c>
      <c r="B19" s="172" t="s">
        <v>123</v>
      </c>
      <c r="C19" s="172" t="s">
        <v>49</v>
      </c>
      <c r="D19" s="173" t="s">
        <v>114</v>
      </c>
      <c r="E19" s="167"/>
      <c r="F19" s="152">
        <v>-11000</v>
      </c>
      <c r="G19" s="306">
        <f t="shared" si="0"/>
        <v>0</v>
      </c>
      <c r="H19" s="292" t="s">
        <v>124</v>
      </c>
      <c r="I19" s="155" t="s">
        <v>18</v>
      </c>
      <c r="J19" s="405" t="s">
        <v>507</v>
      </c>
      <c r="K19" s="391" t="s">
        <v>64</v>
      </c>
      <c r="L19" s="155" t="s">
        <v>45</v>
      </c>
      <c r="M19" s="155"/>
      <c r="N19" s="157"/>
    </row>
    <row r="20" spans="1:14" x14ac:dyDescent="0.25">
      <c r="A20" s="470">
        <v>45196</v>
      </c>
      <c r="B20" s="471" t="s">
        <v>230</v>
      </c>
      <c r="C20" s="471" t="s">
        <v>49</v>
      </c>
      <c r="D20" s="472" t="s">
        <v>114</v>
      </c>
      <c r="E20" s="602"/>
      <c r="F20" s="473">
        <v>15000</v>
      </c>
      <c r="G20" s="474">
        <f t="shared" si="0"/>
        <v>15000</v>
      </c>
      <c r="H20" s="475" t="s">
        <v>124</v>
      </c>
      <c r="I20" s="476" t="s">
        <v>18</v>
      </c>
      <c r="J20" s="603" t="s">
        <v>540</v>
      </c>
      <c r="K20" s="471" t="s">
        <v>64</v>
      </c>
      <c r="L20" s="476" t="s">
        <v>45</v>
      </c>
      <c r="M20" s="476"/>
      <c r="N20" s="601"/>
    </row>
    <row r="21" spans="1:14" x14ac:dyDescent="0.25">
      <c r="A21" s="171">
        <v>45196</v>
      </c>
      <c r="B21" s="172" t="s">
        <v>115</v>
      </c>
      <c r="C21" s="172" t="s">
        <v>116</v>
      </c>
      <c r="D21" s="173" t="s">
        <v>114</v>
      </c>
      <c r="E21" s="167">
        <v>11000</v>
      </c>
      <c r="F21" s="152"/>
      <c r="G21" s="306">
        <f>G20-E21+F21</f>
        <v>4000</v>
      </c>
      <c r="H21" s="292" t="s">
        <v>124</v>
      </c>
      <c r="I21" s="155" t="s">
        <v>18</v>
      </c>
      <c r="J21" s="405" t="s">
        <v>540</v>
      </c>
      <c r="K21" s="391" t="s">
        <v>64</v>
      </c>
      <c r="L21" s="155" t="s">
        <v>45</v>
      </c>
      <c r="M21" s="155"/>
      <c r="N21" s="157" t="s">
        <v>541</v>
      </c>
    </row>
    <row r="22" spans="1:14" x14ac:dyDescent="0.25">
      <c r="A22" s="171">
        <v>45196</v>
      </c>
      <c r="B22" s="172" t="s">
        <v>115</v>
      </c>
      <c r="C22" s="172" t="s">
        <v>116</v>
      </c>
      <c r="D22" s="173" t="s">
        <v>114</v>
      </c>
      <c r="E22" s="167">
        <v>4000</v>
      </c>
      <c r="F22" s="152"/>
      <c r="G22" s="306">
        <f t="shared" si="0"/>
        <v>0</v>
      </c>
      <c r="H22" s="292" t="s">
        <v>124</v>
      </c>
      <c r="I22" s="155" t="s">
        <v>18</v>
      </c>
      <c r="J22" s="405" t="s">
        <v>540</v>
      </c>
      <c r="K22" s="391" t="s">
        <v>64</v>
      </c>
      <c r="L22" s="155" t="s">
        <v>45</v>
      </c>
      <c r="M22" s="155"/>
      <c r="N22" s="157" t="s">
        <v>542</v>
      </c>
    </row>
    <row r="23" spans="1:14" x14ac:dyDescent="0.25">
      <c r="A23" s="171">
        <v>45196</v>
      </c>
      <c r="B23" s="172" t="s">
        <v>115</v>
      </c>
      <c r="C23" s="172" t="s">
        <v>116</v>
      </c>
      <c r="D23" s="173" t="s">
        <v>114</v>
      </c>
      <c r="E23" s="167">
        <v>3000</v>
      </c>
      <c r="F23" s="152"/>
      <c r="G23" s="306">
        <f t="shared" si="0"/>
        <v>-3000</v>
      </c>
      <c r="H23" s="292" t="s">
        <v>124</v>
      </c>
      <c r="I23" s="155" t="s">
        <v>18</v>
      </c>
      <c r="J23" s="405" t="s">
        <v>540</v>
      </c>
      <c r="K23" s="391" t="s">
        <v>64</v>
      </c>
      <c r="L23" s="155" t="s">
        <v>45</v>
      </c>
      <c r="M23" s="155"/>
      <c r="N23" s="157" t="s">
        <v>543</v>
      </c>
    </row>
    <row r="24" spans="1:14" x14ac:dyDescent="0.25">
      <c r="A24" s="171">
        <v>45197</v>
      </c>
      <c r="B24" s="172" t="s">
        <v>539</v>
      </c>
      <c r="C24" s="172" t="s">
        <v>49</v>
      </c>
      <c r="D24" s="173" t="s">
        <v>114</v>
      </c>
      <c r="E24" s="167"/>
      <c r="F24" s="152">
        <v>3000</v>
      </c>
      <c r="G24" s="306">
        <f t="shared" si="0"/>
        <v>0</v>
      </c>
      <c r="H24" s="292" t="s">
        <v>124</v>
      </c>
      <c r="I24" s="155" t="s">
        <v>18</v>
      </c>
      <c r="J24" s="405" t="s">
        <v>540</v>
      </c>
      <c r="K24" s="391" t="s">
        <v>64</v>
      </c>
      <c r="L24" s="155" t="s">
        <v>45</v>
      </c>
      <c r="M24" s="155"/>
      <c r="N24" s="157"/>
    </row>
    <row r="25" spans="1:14" x14ac:dyDescent="0.25">
      <c r="A25" s="470">
        <v>45198</v>
      </c>
      <c r="B25" s="471" t="s">
        <v>230</v>
      </c>
      <c r="C25" s="471" t="s">
        <v>49</v>
      </c>
      <c r="D25" s="472" t="s">
        <v>114</v>
      </c>
      <c r="E25" s="602"/>
      <c r="F25" s="473">
        <v>11000</v>
      </c>
      <c r="G25" s="474">
        <f t="shared" si="0"/>
        <v>11000</v>
      </c>
      <c r="H25" s="475" t="s">
        <v>124</v>
      </c>
      <c r="I25" s="476" t="s">
        <v>18</v>
      </c>
      <c r="J25" s="603" t="s">
        <v>594</v>
      </c>
      <c r="K25" s="471" t="s">
        <v>64</v>
      </c>
      <c r="L25" s="476" t="s">
        <v>45</v>
      </c>
      <c r="M25" s="476"/>
      <c r="N25" s="601"/>
    </row>
    <row r="26" spans="1:14" x14ac:dyDescent="0.25">
      <c r="A26" s="171">
        <v>45198</v>
      </c>
      <c r="B26" s="172" t="s">
        <v>115</v>
      </c>
      <c r="C26" s="172" t="s">
        <v>116</v>
      </c>
      <c r="D26" s="173" t="s">
        <v>114</v>
      </c>
      <c r="E26" s="161">
        <v>6000</v>
      </c>
      <c r="F26" s="152"/>
      <c r="G26" s="306">
        <f t="shared" si="0"/>
        <v>5000</v>
      </c>
      <c r="H26" s="292" t="s">
        <v>124</v>
      </c>
      <c r="I26" s="155" t="s">
        <v>18</v>
      </c>
      <c r="J26" s="405" t="s">
        <v>594</v>
      </c>
      <c r="K26" s="391" t="s">
        <v>64</v>
      </c>
      <c r="L26" s="155" t="s">
        <v>45</v>
      </c>
      <c r="M26" s="155"/>
      <c r="N26" s="157" t="s">
        <v>595</v>
      </c>
    </row>
    <row r="27" spans="1:14" ht="15.75" thickBot="1" x14ac:dyDescent="0.3">
      <c r="A27" s="171">
        <v>45198</v>
      </c>
      <c r="B27" s="172" t="s">
        <v>115</v>
      </c>
      <c r="C27" s="172" t="s">
        <v>116</v>
      </c>
      <c r="D27" s="173" t="s">
        <v>114</v>
      </c>
      <c r="E27" s="462">
        <v>5000</v>
      </c>
      <c r="F27" s="161"/>
      <c r="G27" s="306">
        <f t="shared" si="0"/>
        <v>0</v>
      </c>
      <c r="H27" s="292" t="s">
        <v>124</v>
      </c>
      <c r="I27" s="180" t="s">
        <v>18</v>
      </c>
      <c r="J27" s="405" t="s">
        <v>594</v>
      </c>
      <c r="K27" s="184" t="s">
        <v>64</v>
      </c>
      <c r="L27" s="180" t="s">
        <v>45</v>
      </c>
      <c r="M27" s="180"/>
      <c r="N27" s="464" t="s">
        <v>596</v>
      </c>
    </row>
    <row r="28" spans="1:14" ht="15.75" thickBot="1" x14ac:dyDescent="0.3">
      <c r="A28" s="155"/>
      <c r="B28" s="155"/>
      <c r="C28" s="155"/>
      <c r="D28" s="155"/>
      <c r="E28" s="501">
        <f>SUM(E4:E27)</f>
        <v>98000</v>
      </c>
      <c r="F28" s="501">
        <f>SUM(F4:F27)</f>
        <v>98000</v>
      </c>
      <c r="G28" s="502">
        <f>F28-E28</f>
        <v>0</v>
      </c>
      <c r="H28" s="166"/>
      <c r="I28" s="155"/>
      <c r="J28" s="155"/>
      <c r="K28" s="391"/>
      <c r="L28" s="155"/>
      <c r="M28" s="155"/>
      <c r="N28" s="157"/>
    </row>
    <row r="29" spans="1:14" x14ac:dyDescent="0.25">
      <c r="A29" s="155"/>
      <c r="B29" s="155"/>
      <c r="C29" s="155"/>
      <c r="D29" s="155"/>
      <c r="E29" s="490"/>
      <c r="F29" s="462"/>
      <c r="G29" s="465"/>
      <c r="H29" s="155"/>
      <c r="I29" s="155"/>
      <c r="J29" s="155"/>
      <c r="K29" s="391"/>
      <c r="L29" s="155"/>
      <c r="M29" s="155"/>
      <c r="N29" s="157"/>
    </row>
    <row r="30" spans="1:14" x14ac:dyDescent="0.25">
      <c r="A30" s="155"/>
      <c r="B30" s="155"/>
      <c r="C30" s="155"/>
      <c r="D30" s="155"/>
      <c r="E30" s="486"/>
      <c r="F30" s="167"/>
      <c r="G30" s="639"/>
      <c r="H30" s="155"/>
      <c r="I30" s="155"/>
      <c r="J30" s="155"/>
      <c r="K30" s="155"/>
      <c r="L30" s="155"/>
      <c r="M30" s="155"/>
      <c r="N30" s="157"/>
    </row>
    <row r="31" spans="1:14" x14ac:dyDescent="0.25">
      <c r="A31" s="17"/>
      <c r="B31" s="17"/>
      <c r="C31" s="17"/>
      <c r="D31" s="17"/>
      <c r="E31" s="624"/>
      <c r="F31" s="403"/>
      <c r="G31" s="640"/>
      <c r="H31" s="17"/>
      <c r="I31" s="17"/>
      <c r="J31" s="17"/>
      <c r="K31" s="17"/>
      <c r="L31" s="17"/>
      <c r="M31" s="17"/>
      <c r="N31" s="16"/>
    </row>
    <row r="32" spans="1:14" x14ac:dyDescent="0.25">
      <c r="E32" s="480"/>
      <c r="F32" s="489"/>
    </row>
    <row r="33" spans="5:6" x14ac:dyDescent="0.25">
      <c r="E33" s="480"/>
      <c r="F33" s="489"/>
    </row>
    <row r="34" spans="5:6" x14ac:dyDescent="0.25">
      <c r="E34" s="480"/>
      <c r="F34" s="489"/>
    </row>
    <row r="35" spans="5:6" x14ac:dyDescent="0.25">
      <c r="E35" s="480"/>
      <c r="F35" s="489"/>
    </row>
    <row r="36" spans="5:6" x14ac:dyDescent="0.25">
      <c r="E36" s="480"/>
      <c r="F36" s="489"/>
    </row>
    <row r="37" spans="5:6" x14ac:dyDescent="0.25">
      <c r="E37" s="480"/>
      <c r="F37" s="489"/>
    </row>
    <row r="38" spans="5:6" x14ac:dyDescent="0.25">
      <c r="E38" s="480"/>
      <c r="F38" s="489"/>
    </row>
    <row r="39" spans="5:6" x14ac:dyDescent="0.25">
      <c r="E39" s="480"/>
      <c r="F39" s="489"/>
    </row>
    <row r="40" spans="5:6" x14ac:dyDescent="0.25">
      <c r="E40" s="480"/>
      <c r="F40" s="489"/>
    </row>
    <row r="41" spans="5:6" x14ac:dyDescent="0.25">
      <c r="E41" s="480"/>
      <c r="F41" s="489"/>
    </row>
    <row r="42" spans="5:6" x14ac:dyDescent="0.25">
      <c r="E42" s="480"/>
      <c r="F42" s="489"/>
    </row>
    <row r="43" spans="5:6" x14ac:dyDescent="0.25">
      <c r="E43" s="480"/>
      <c r="F43" s="489"/>
    </row>
    <row r="44" spans="5:6" x14ac:dyDescent="0.25">
      <c r="E44" s="480"/>
    </row>
    <row r="45" spans="5:6" x14ac:dyDescent="0.25">
      <c r="E45" s="480"/>
    </row>
    <row r="46" spans="5:6" x14ac:dyDescent="0.25">
      <c r="E46" s="480"/>
    </row>
    <row r="47" spans="5:6" x14ac:dyDescent="0.25">
      <c r="E47" s="480"/>
    </row>
    <row r="48" spans="5:6" x14ac:dyDescent="0.25">
      <c r="E48" s="480"/>
    </row>
    <row r="49" spans="5:5" x14ac:dyDescent="0.25">
      <c r="E49" s="480"/>
    </row>
    <row r="50" spans="5:5" x14ac:dyDescent="0.25">
      <c r="E50" s="480"/>
    </row>
    <row r="51" spans="5:5" x14ac:dyDescent="0.25">
      <c r="E51" s="480"/>
    </row>
    <row r="52" spans="5:5" x14ac:dyDescent="0.25">
      <c r="E52" s="480"/>
    </row>
    <row r="53" spans="5:5" x14ac:dyDescent="0.25">
      <c r="E53" s="480"/>
    </row>
    <row r="54" spans="5:5" x14ac:dyDescent="0.25">
      <c r="E54" s="480"/>
    </row>
    <row r="55" spans="5:5" x14ac:dyDescent="0.25">
      <c r="E55" s="480"/>
    </row>
    <row r="56" spans="5:5" x14ac:dyDescent="0.25">
      <c r="E56" s="480"/>
    </row>
    <row r="57" spans="5:5" x14ac:dyDescent="0.25">
      <c r="E57" s="480"/>
    </row>
    <row r="58" spans="5:5" x14ac:dyDescent="0.25">
      <c r="E58" s="480"/>
    </row>
    <row r="59" spans="5:5" x14ac:dyDescent="0.25">
      <c r="E59" s="480"/>
    </row>
    <row r="60" spans="5:5" x14ac:dyDescent="0.25">
      <c r="E60" s="480"/>
    </row>
    <row r="61" spans="5:5" x14ac:dyDescent="0.25">
      <c r="E61" s="480"/>
    </row>
    <row r="62" spans="5:5" x14ac:dyDescent="0.25">
      <c r="E62" s="480"/>
    </row>
    <row r="63" spans="5:5" x14ac:dyDescent="0.25">
      <c r="E63" s="480"/>
    </row>
    <row r="64" spans="5:5" x14ac:dyDescent="0.25">
      <c r="E64" s="480"/>
    </row>
    <row r="65" spans="5:5" x14ac:dyDescent="0.25">
      <c r="E65" s="480"/>
    </row>
    <row r="66" spans="5:5" x14ac:dyDescent="0.25">
      <c r="E66" s="480"/>
    </row>
    <row r="67" spans="5:5" x14ac:dyDescent="0.25">
      <c r="E67" s="480"/>
    </row>
    <row r="68" spans="5:5" x14ac:dyDescent="0.25">
      <c r="E68" s="480"/>
    </row>
    <row r="69" spans="5:5" x14ac:dyDescent="0.25">
      <c r="E69" s="480"/>
    </row>
    <row r="70" spans="5:5" x14ac:dyDescent="0.25">
      <c r="E70" s="480"/>
    </row>
    <row r="71" spans="5:5" x14ac:dyDescent="0.25">
      <c r="E71" s="480"/>
    </row>
    <row r="72" spans="5:5" x14ac:dyDescent="0.25">
      <c r="E72" s="480"/>
    </row>
    <row r="73" spans="5:5" x14ac:dyDescent="0.25">
      <c r="E73" s="480"/>
    </row>
    <row r="74" spans="5:5" x14ac:dyDescent="0.25">
      <c r="E74" s="480"/>
    </row>
    <row r="75" spans="5:5" x14ac:dyDescent="0.25">
      <c r="E75" s="480"/>
    </row>
    <row r="76" spans="5:5" x14ac:dyDescent="0.25">
      <c r="E76" s="480"/>
    </row>
    <row r="77" spans="5:5" x14ac:dyDescent="0.25">
      <c r="E77" s="480"/>
    </row>
    <row r="78" spans="5:5" x14ac:dyDescent="0.25">
      <c r="E78" s="480"/>
    </row>
    <row r="79" spans="5:5" x14ac:dyDescent="0.25">
      <c r="E79" s="480"/>
    </row>
    <row r="80" spans="5:5" x14ac:dyDescent="0.25">
      <c r="E80" s="480"/>
    </row>
    <row r="81" spans="5:5" x14ac:dyDescent="0.25">
      <c r="E81" s="480"/>
    </row>
    <row r="82" spans="5:5" x14ac:dyDescent="0.25">
      <c r="E82" s="480"/>
    </row>
    <row r="83" spans="5:5" x14ac:dyDescent="0.25">
      <c r="E83" s="480"/>
    </row>
    <row r="84" spans="5:5" x14ac:dyDescent="0.25">
      <c r="E84" s="480"/>
    </row>
    <row r="85" spans="5:5" x14ac:dyDescent="0.25">
      <c r="E85" s="480"/>
    </row>
    <row r="86" spans="5:5" x14ac:dyDescent="0.25">
      <c r="E86" s="480"/>
    </row>
    <row r="87" spans="5:5" x14ac:dyDescent="0.25">
      <c r="E87" s="480"/>
    </row>
    <row r="88" spans="5:5" x14ac:dyDescent="0.25">
      <c r="E88" s="480"/>
    </row>
    <row r="89" spans="5:5" x14ac:dyDescent="0.25">
      <c r="E89" s="480"/>
    </row>
    <row r="90" spans="5:5" x14ac:dyDescent="0.25">
      <c r="E90" s="480"/>
    </row>
    <row r="91" spans="5:5" x14ac:dyDescent="0.25">
      <c r="E91" s="480"/>
    </row>
    <row r="92" spans="5:5" x14ac:dyDescent="0.25">
      <c r="E92" s="480"/>
    </row>
    <row r="93" spans="5:5" x14ac:dyDescent="0.25">
      <c r="E93" s="480"/>
    </row>
    <row r="94" spans="5:5" x14ac:dyDescent="0.25">
      <c r="E94" s="480"/>
    </row>
    <row r="95" spans="5:5" x14ac:dyDescent="0.25">
      <c r="E95" s="480"/>
    </row>
    <row r="96" spans="5:5" x14ac:dyDescent="0.25">
      <c r="E96" s="480"/>
    </row>
    <row r="97" spans="5:5" x14ac:dyDescent="0.25">
      <c r="E97" s="480"/>
    </row>
    <row r="98" spans="5:5" x14ac:dyDescent="0.25">
      <c r="E98" s="480"/>
    </row>
    <row r="99" spans="5:5" x14ac:dyDescent="0.25">
      <c r="E99" s="480"/>
    </row>
    <row r="100" spans="5:5" x14ac:dyDescent="0.25">
      <c r="E100" s="480"/>
    </row>
    <row r="101" spans="5:5" x14ac:dyDescent="0.25">
      <c r="E101" s="480"/>
    </row>
    <row r="102" spans="5:5" x14ac:dyDescent="0.25">
      <c r="E102" s="480"/>
    </row>
    <row r="103" spans="5:5" x14ac:dyDescent="0.25">
      <c r="E103" s="480"/>
    </row>
    <row r="104" spans="5:5" x14ac:dyDescent="0.25">
      <c r="E104" s="480"/>
    </row>
    <row r="105" spans="5:5" x14ac:dyDescent="0.25">
      <c r="E105" s="480"/>
    </row>
    <row r="106" spans="5:5" x14ac:dyDescent="0.25">
      <c r="E106" s="480"/>
    </row>
    <row r="107" spans="5:5" x14ac:dyDescent="0.25">
      <c r="E107" s="480"/>
    </row>
    <row r="108" spans="5:5" x14ac:dyDescent="0.25">
      <c r="E108" s="480"/>
    </row>
    <row r="109" spans="5:5" x14ac:dyDescent="0.25">
      <c r="E109" s="480"/>
    </row>
    <row r="110" spans="5:5" x14ac:dyDescent="0.25">
      <c r="E110" s="480"/>
    </row>
    <row r="111" spans="5:5" x14ac:dyDescent="0.25">
      <c r="E111" s="480"/>
    </row>
    <row r="112" spans="5:5" x14ac:dyDescent="0.25">
      <c r="E112" s="480"/>
    </row>
    <row r="113" spans="5:5" x14ac:dyDescent="0.25">
      <c r="E113" s="480"/>
    </row>
    <row r="114" spans="5:5" x14ac:dyDescent="0.25">
      <c r="E114" s="480"/>
    </row>
    <row r="115" spans="5:5" x14ac:dyDescent="0.25">
      <c r="E115" s="480"/>
    </row>
    <row r="116" spans="5:5" x14ac:dyDescent="0.25">
      <c r="E116" s="480"/>
    </row>
    <row r="117" spans="5:5" x14ac:dyDescent="0.25">
      <c r="E117" s="480"/>
    </row>
    <row r="118" spans="5:5" x14ac:dyDescent="0.25">
      <c r="E118" s="480"/>
    </row>
    <row r="119" spans="5:5" x14ac:dyDescent="0.25">
      <c r="E119" s="480"/>
    </row>
    <row r="120" spans="5:5" x14ac:dyDescent="0.25">
      <c r="E120" s="480"/>
    </row>
    <row r="121" spans="5:5" x14ac:dyDescent="0.25">
      <c r="E121" s="480"/>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9"/>
  <sheetViews>
    <sheetView zoomScaleNormal="100" workbookViewId="0">
      <selection activeCell="J8" sqref="J8"/>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46" t="s">
        <v>44</v>
      </c>
      <c r="B1" s="746"/>
      <c r="C1" s="746"/>
      <c r="D1" s="746"/>
      <c r="E1" s="746"/>
      <c r="F1" s="746"/>
      <c r="G1" s="746"/>
      <c r="H1" s="746"/>
      <c r="I1" s="746"/>
      <c r="J1" s="746"/>
      <c r="K1" s="746"/>
      <c r="L1" s="746"/>
      <c r="M1" s="746"/>
      <c r="N1" s="746"/>
    </row>
    <row r="2" spans="1:15" s="67" customFormat="1" ht="18.75" x14ac:dyDescent="0.25">
      <c r="A2" s="747" t="s">
        <v>122</v>
      </c>
      <c r="B2" s="747"/>
      <c r="C2" s="747"/>
      <c r="D2" s="747"/>
      <c r="E2" s="747"/>
      <c r="F2" s="747"/>
      <c r="G2" s="747"/>
      <c r="H2" s="747"/>
      <c r="I2" s="747"/>
      <c r="J2" s="747"/>
      <c r="K2" s="747"/>
      <c r="L2" s="747"/>
      <c r="M2" s="747"/>
      <c r="N2" s="74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45170</v>
      </c>
      <c r="B4" s="414" t="s">
        <v>162</v>
      </c>
      <c r="C4" s="414"/>
      <c r="D4" s="451"/>
      <c r="E4" s="452"/>
      <c r="F4" s="452"/>
      <c r="G4" s="453">
        <v>1000</v>
      </c>
      <c r="H4" s="454"/>
      <c r="I4" s="455"/>
      <c r="J4" s="456"/>
      <c r="K4" s="457"/>
      <c r="L4" s="185"/>
      <c r="M4" s="458"/>
      <c r="N4" s="459"/>
    </row>
    <row r="5" spans="1:15" s="14" customFormat="1" ht="13.5" customHeight="1" x14ac:dyDescent="0.25">
      <c r="A5" s="470">
        <v>45173</v>
      </c>
      <c r="B5" s="471" t="s">
        <v>113</v>
      </c>
      <c r="C5" s="471" t="s">
        <v>49</v>
      </c>
      <c r="D5" s="472" t="s">
        <v>114</v>
      </c>
      <c r="E5" s="473"/>
      <c r="F5" s="473">
        <v>23000</v>
      </c>
      <c r="G5" s="474">
        <f>G4-E5+F5</f>
        <v>24000</v>
      </c>
      <c r="H5" s="475" t="s">
        <v>141</v>
      </c>
      <c r="I5" s="475" t="s">
        <v>18</v>
      </c>
      <c r="J5" s="603" t="s">
        <v>176</v>
      </c>
      <c r="K5" s="471" t="s">
        <v>64</v>
      </c>
      <c r="L5" s="471" t="s">
        <v>45</v>
      </c>
      <c r="M5" s="478"/>
      <c r="N5" s="477"/>
    </row>
    <row r="6" spans="1:15" s="14" customFormat="1" ht="13.5" customHeight="1" x14ac:dyDescent="0.25">
      <c r="A6" s="497">
        <v>45173</v>
      </c>
      <c r="B6" s="172" t="s">
        <v>115</v>
      </c>
      <c r="C6" s="172" t="s">
        <v>116</v>
      </c>
      <c r="D6" s="173" t="s">
        <v>114</v>
      </c>
      <c r="E6" s="152">
        <v>12000</v>
      </c>
      <c r="F6" s="152"/>
      <c r="G6" s="306">
        <f>G5-E6+F6</f>
        <v>12000</v>
      </c>
      <c r="H6" s="292" t="s">
        <v>141</v>
      </c>
      <c r="I6" s="292" t="s">
        <v>18</v>
      </c>
      <c r="J6" s="405" t="s">
        <v>176</v>
      </c>
      <c r="K6" s="391" t="s">
        <v>64</v>
      </c>
      <c r="L6" s="391" t="s">
        <v>45</v>
      </c>
      <c r="M6" s="468"/>
      <c r="N6" s="469" t="s">
        <v>149</v>
      </c>
    </row>
    <row r="7" spans="1:15" x14ac:dyDescent="0.25">
      <c r="A7" s="497">
        <v>45173</v>
      </c>
      <c r="B7" s="172" t="s">
        <v>115</v>
      </c>
      <c r="C7" s="172" t="s">
        <v>116</v>
      </c>
      <c r="D7" s="173" t="s">
        <v>114</v>
      </c>
      <c r="E7" s="152">
        <v>11000</v>
      </c>
      <c r="F7" s="152"/>
      <c r="G7" s="306">
        <f t="shared" ref="G7:G70" si="0">G6-E7+F7</f>
        <v>1000</v>
      </c>
      <c r="H7" s="292" t="s">
        <v>141</v>
      </c>
      <c r="I7" s="155" t="s">
        <v>18</v>
      </c>
      <c r="J7" s="405" t="s">
        <v>176</v>
      </c>
      <c r="K7" s="391" t="s">
        <v>64</v>
      </c>
      <c r="L7" s="155" t="s">
        <v>45</v>
      </c>
      <c r="M7" s="155"/>
      <c r="N7" s="469" t="s">
        <v>177</v>
      </c>
    </row>
    <row r="8" spans="1:15" x14ac:dyDescent="0.25">
      <c r="A8" s="497">
        <v>45173</v>
      </c>
      <c r="B8" s="172" t="s">
        <v>123</v>
      </c>
      <c r="C8" s="172" t="s">
        <v>49</v>
      </c>
      <c r="D8" s="173" t="s">
        <v>114</v>
      </c>
      <c r="E8" s="152"/>
      <c r="F8" s="152">
        <v>-1000</v>
      </c>
      <c r="G8" s="306">
        <f t="shared" si="0"/>
        <v>0</v>
      </c>
      <c r="H8" s="292" t="s">
        <v>141</v>
      </c>
      <c r="I8" s="155" t="s">
        <v>18</v>
      </c>
      <c r="J8" s="405" t="s">
        <v>176</v>
      </c>
      <c r="K8" s="391" t="s">
        <v>64</v>
      </c>
      <c r="L8" s="155" t="s">
        <v>45</v>
      </c>
      <c r="M8" s="155"/>
      <c r="N8" s="469"/>
    </row>
    <row r="9" spans="1:15" x14ac:dyDescent="0.25">
      <c r="A9" s="470">
        <v>45174</v>
      </c>
      <c r="B9" s="471" t="s">
        <v>113</v>
      </c>
      <c r="C9" s="471" t="s">
        <v>49</v>
      </c>
      <c r="D9" s="472" t="s">
        <v>114</v>
      </c>
      <c r="E9" s="473"/>
      <c r="F9" s="473">
        <v>51000</v>
      </c>
      <c r="G9" s="474">
        <f t="shared" si="0"/>
        <v>51000</v>
      </c>
      <c r="H9" s="475" t="s">
        <v>141</v>
      </c>
      <c r="I9" s="476" t="s">
        <v>18</v>
      </c>
      <c r="J9" s="603" t="s">
        <v>211</v>
      </c>
      <c r="K9" s="471" t="s">
        <v>64</v>
      </c>
      <c r="L9" s="476" t="s">
        <v>45</v>
      </c>
      <c r="M9" s="476"/>
      <c r="N9" s="477"/>
    </row>
    <row r="10" spans="1:15" x14ac:dyDescent="0.25">
      <c r="A10" s="171">
        <v>45174</v>
      </c>
      <c r="B10" s="172" t="s">
        <v>115</v>
      </c>
      <c r="C10" s="172" t="s">
        <v>116</v>
      </c>
      <c r="D10" s="173" t="s">
        <v>114</v>
      </c>
      <c r="E10" s="152">
        <v>12000</v>
      </c>
      <c r="F10" s="152"/>
      <c r="G10" s="306">
        <f t="shared" si="0"/>
        <v>39000</v>
      </c>
      <c r="H10" s="292" t="s">
        <v>141</v>
      </c>
      <c r="I10" s="155" t="s">
        <v>18</v>
      </c>
      <c r="J10" s="405" t="s">
        <v>211</v>
      </c>
      <c r="K10" s="391" t="s">
        <v>64</v>
      </c>
      <c r="L10" s="155" t="s">
        <v>45</v>
      </c>
      <c r="M10" s="155"/>
      <c r="N10" s="469" t="s">
        <v>212</v>
      </c>
    </row>
    <row r="11" spans="1:15" x14ac:dyDescent="0.25">
      <c r="A11" s="171">
        <v>45174</v>
      </c>
      <c r="B11" s="172" t="s">
        <v>115</v>
      </c>
      <c r="C11" s="172" t="s">
        <v>116</v>
      </c>
      <c r="D11" s="173" t="s">
        <v>114</v>
      </c>
      <c r="E11" s="152">
        <v>11000</v>
      </c>
      <c r="F11" s="152"/>
      <c r="G11" s="306">
        <f t="shared" si="0"/>
        <v>28000</v>
      </c>
      <c r="H11" s="292" t="s">
        <v>141</v>
      </c>
      <c r="I11" s="155" t="s">
        <v>18</v>
      </c>
      <c r="J11" s="405" t="s">
        <v>211</v>
      </c>
      <c r="K11" s="391" t="s">
        <v>64</v>
      </c>
      <c r="L11" s="155" t="s">
        <v>45</v>
      </c>
      <c r="M11" s="155"/>
      <c r="N11" s="469" t="s">
        <v>213</v>
      </c>
    </row>
    <row r="12" spans="1:15" x14ac:dyDescent="0.25">
      <c r="A12" s="171">
        <v>45174</v>
      </c>
      <c r="B12" s="172" t="s">
        <v>115</v>
      </c>
      <c r="C12" s="172" t="s">
        <v>116</v>
      </c>
      <c r="D12" s="173" t="s">
        <v>114</v>
      </c>
      <c r="E12" s="152">
        <v>8000</v>
      </c>
      <c r="F12" s="152"/>
      <c r="G12" s="306">
        <f t="shared" si="0"/>
        <v>20000</v>
      </c>
      <c r="H12" s="292" t="s">
        <v>141</v>
      </c>
      <c r="I12" s="155" t="s">
        <v>18</v>
      </c>
      <c r="J12" s="405" t="s">
        <v>211</v>
      </c>
      <c r="K12" s="391" t="s">
        <v>64</v>
      </c>
      <c r="L12" s="155" t="s">
        <v>45</v>
      </c>
      <c r="M12" s="155"/>
      <c r="N12" s="469" t="s">
        <v>214</v>
      </c>
    </row>
    <row r="13" spans="1:15" x14ac:dyDescent="0.25">
      <c r="A13" s="171">
        <v>45174</v>
      </c>
      <c r="B13" s="172" t="s">
        <v>115</v>
      </c>
      <c r="C13" s="172" t="s">
        <v>116</v>
      </c>
      <c r="D13" s="173" t="s">
        <v>114</v>
      </c>
      <c r="E13" s="167">
        <v>7000</v>
      </c>
      <c r="F13" s="152"/>
      <c r="G13" s="306">
        <f t="shared" si="0"/>
        <v>13000</v>
      </c>
      <c r="H13" s="292" t="s">
        <v>141</v>
      </c>
      <c r="I13" s="155" t="s">
        <v>18</v>
      </c>
      <c r="J13" s="405" t="s">
        <v>211</v>
      </c>
      <c r="K13" s="391" t="s">
        <v>64</v>
      </c>
      <c r="L13" s="155" t="s">
        <v>45</v>
      </c>
      <c r="M13" s="155"/>
      <c r="N13" s="469" t="s">
        <v>215</v>
      </c>
    </row>
    <row r="14" spans="1:15" x14ac:dyDescent="0.25">
      <c r="A14" s="171">
        <v>45174</v>
      </c>
      <c r="B14" s="172" t="s">
        <v>115</v>
      </c>
      <c r="C14" s="172" t="s">
        <v>116</v>
      </c>
      <c r="D14" s="173" t="s">
        <v>114</v>
      </c>
      <c r="E14" s="167">
        <v>6000</v>
      </c>
      <c r="F14" s="161"/>
      <c r="G14" s="306">
        <f t="shared" si="0"/>
        <v>7000</v>
      </c>
      <c r="H14" s="292" t="s">
        <v>141</v>
      </c>
      <c r="I14" s="180" t="s">
        <v>18</v>
      </c>
      <c r="J14" s="405" t="s">
        <v>211</v>
      </c>
      <c r="K14" s="184" t="s">
        <v>64</v>
      </c>
      <c r="L14" s="180" t="s">
        <v>45</v>
      </c>
      <c r="M14" s="180"/>
      <c r="N14" s="157" t="s">
        <v>216</v>
      </c>
    </row>
    <row r="15" spans="1:15" x14ac:dyDescent="0.25">
      <c r="A15" s="171">
        <v>45174</v>
      </c>
      <c r="B15" s="172" t="s">
        <v>115</v>
      </c>
      <c r="C15" s="172" t="s">
        <v>116</v>
      </c>
      <c r="D15" s="173" t="s">
        <v>114</v>
      </c>
      <c r="E15" s="167">
        <v>7000</v>
      </c>
      <c r="F15" s="152"/>
      <c r="G15" s="306">
        <f t="shared" si="0"/>
        <v>0</v>
      </c>
      <c r="H15" s="292" t="s">
        <v>141</v>
      </c>
      <c r="I15" s="155" t="s">
        <v>18</v>
      </c>
      <c r="J15" s="405" t="s">
        <v>211</v>
      </c>
      <c r="K15" s="391" t="s">
        <v>64</v>
      </c>
      <c r="L15" s="155" t="s">
        <v>45</v>
      </c>
      <c r="M15" s="155"/>
      <c r="N15" s="157" t="s">
        <v>217</v>
      </c>
    </row>
    <row r="16" spans="1:15" x14ac:dyDescent="0.25">
      <c r="A16" s="470">
        <v>45175</v>
      </c>
      <c r="B16" s="471" t="s">
        <v>113</v>
      </c>
      <c r="C16" s="471" t="s">
        <v>49</v>
      </c>
      <c r="D16" s="472" t="s">
        <v>114</v>
      </c>
      <c r="E16" s="602"/>
      <c r="F16" s="652">
        <v>36000</v>
      </c>
      <c r="G16" s="474">
        <f t="shared" si="0"/>
        <v>36000</v>
      </c>
      <c r="H16" s="475" t="s">
        <v>141</v>
      </c>
      <c r="I16" s="476" t="s">
        <v>18</v>
      </c>
      <c r="J16" s="603" t="s">
        <v>257</v>
      </c>
      <c r="K16" s="471" t="s">
        <v>64</v>
      </c>
      <c r="L16" s="476" t="s">
        <v>45</v>
      </c>
      <c r="M16" s="476"/>
      <c r="N16" s="601"/>
      <c r="O16" s="419"/>
    </row>
    <row r="17" spans="1:14" ht="15.75" customHeight="1" x14ac:dyDescent="0.25">
      <c r="A17" s="171">
        <v>45175</v>
      </c>
      <c r="B17" s="172" t="s">
        <v>115</v>
      </c>
      <c r="C17" s="172" t="s">
        <v>116</v>
      </c>
      <c r="D17" s="173" t="s">
        <v>114</v>
      </c>
      <c r="E17" s="177">
        <v>12000</v>
      </c>
      <c r="F17" s="161"/>
      <c r="G17" s="306">
        <f t="shared" si="0"/>
        <v>24000</v>
      </c>
      <c r="H17" s="292" t="s">
        <v>141</v>
      </c>
      <c r="I17" s="155" t="s">
        <v>18</v>
      </c>
      <c r="J17" s="405" t="s">
        <v>257</v>
      </c>
      <c r="K17" s="391" t="s">
        <v>64</v>
      </c>
      <c r="L17" s="155" t="s">
        <v>45</v>
      </c>
      <c r="M17" s="155"/>
      <c r="N17" s="157" t="s">
        <v>154</v>
      </c>
    </row>
    <row r="18" spans="1:14" x14ac:dyDescent="0.25">
      <c r="A18" s="171">
        <v>45175</v>
      </c>
      <c r="B18" s="172" t="s">
        <v>115</v>
      </c>
      <c r="C18" s="172" t="s">
        <v>116</v>
      </c>
      <c r="D18" s="173" t="s">
        <v>114</v>
      </c>
      <c r="E18" s="161">
        <v>7000</v>
      </c>
      <c r="F18" s="152"/>
      <c r="G18" s="306">
        <f t="shared" si="0"/>
        <v>17000</v>
      </c>
      <c r="H18" s="292" t="s">
        <v>141</v>
      </c>
      <c r="I18" s="155" t="s">
        <v>18</v>
      </c>
      <c r="J18" s="405" t="s">
        <v>257</v>
      </c>
      <c r="K18" s="391" t="s">
        <v>64</v>
      </c>
      <c r="L18" s="155" t="s">
        <v>45</v>
      </c>
      <c r="M18" s="155"/>
      <c r="N18" s="157" t="s">
        <v>258</v>
      </c>
    </row>
    <row r="19" spans="1:14" ht="30" x14ac:dyDescent="0.25">
      <c r="A19" s="171">
        <v>45175</v>
      </c>
      <c r="B19" s="172" t="s">
        <v>115</v>
      </c>
      <c r="C19" s="172" t="s">
        <v>116</v>
      </c>
      <c r="D19" s="173" t="s">
        <v>114</v>
      </c>
      <c r="E19" s="167">
        <v>6000</v>
      </c>
      <c r="F19" s="152"/>
      <c r="G19" s="306">
        <f t="shared" si="0"/>
        <v>11000</v>
      </c>
      <c r="H19" s="292" t="s">
        <v>141</v>
      </c>
      <c r="I19" s="155" t="s">
        <v>18</v>
      </c>
      <c r="J19" s="405" t="s">
        <v>257</v>
      </c>
      <c r="K19" s="391" t="s">
        <v>64</v>
      </c>
      <c r="L19" s="155" t="s">
        <v>45</v>
      </c>
      <c r="M19" s="155"/>
      <c r="N19" s="157" t="s">
        <v>259</v>
      </c>
    </row>
    <row r="20" spans="1:14" x14ac:dyDescent="0.25">
      <c r="A20" s="171">
        <v>45175</v>
      </c>
      <c r="B20" s="172" t="s">
        <v>115</v>
      </c>
      <c r="C20" s="172" t="s">
        <v>116</v>
      </c>
      <c r="D20" s="173" t="s">
        <v>114</v>
      </c>
      <c r="E20" s="167">
        <v>4000</v>
      </c>
      <c r="F20" s="152"/>
      <c r="G20" s="306">
        <f t="shared" si="0"/>
        <v>7000</v>
      </c>
      <c r="H20" s="292" t="s">
        <v>141</v>
      </c>
      <c r="I20" s="155" t="s">
        <v>18</v>
      </c>
      <c r="J20" s="405" t="s">
        <v>257</v>
      </c>
      <c r="K20" s="391" t="s">
        <v>64</v>
      </c>
      <c r="L20" s="155" t="s">
        <v>45</v>
      </c>
      <c r="M20" s="155"/>
      <c r="N20" s="157" t="s">
        <v>260</v>
      </c>
    </row>
    <row r="21" spans="1:14" x14ac:dyDescent="0.25">
      <c r="A21" s="171">
        <v>45175</v>
      </c>
      <c r="B21" s="172" t="s">
        <v>115</v>
      </c>
      <c r="C21" s="172" t="s">
        <v>116</v>
      </c>
      <c r="D21" s="173" t="s">
        <v>114</v>
      </c>
      <c r="E21" s="167">
        <v>6000</v>
      </c>
      <c r="F21" s="152"/>
      <c r="G21" s="306">
        <f t="shared" si="0"/>
        <v>1000</v>
      </c>
      <c r="H21" s="292" t="s">
        <v>141</v>
      </c>
      <c r="I21" s="155" t="s">
        <v>18</v>
      </c>
      <c r="J21" s="405" t="s">
        <v>257</v>
      </c>
      <c r="K21" s="391" t="s">
        <v>64</v>
      </c>
      <c r="L21" s="155" t="s">
        <v>45</v>
      </c>
      <c r="M21" s="155"/>
      <c r="N21" s="157" t="s">
        <v>261</v>
      </c>
    </row>
    <row r="22" spans="1:14" x14ac:dyDescent="0.25">
      <c r="A22" s="171">
        <v>45175</v>
      </c>
      <c r="B22" s="172" t="s">
        <v>115</v>
      </c>
      <c r="C22" s="172" t="s">
        <v>116</v>
      </c>
      <c r="D22" s="173" t="s">
        <v>114</v>
      </c>
      <c r="E22" s="167">
        <v>6000</v>
      </c>
      <c r="F22" s="152"/>
      <c r="G22" s="306">
        <f t="shared" si="0"/>
        <v>-5000</v>
      </c>
      <c r="H22" s="292" t="s">
        <v>141</v>
      </c>
      <c r="I22" s="155" t="s">
        <v>18</v>
      </c>
      <c r="J22" s="405" t="s">
        <v>257</v>
      </c>
      <c r="K22" s="391" t="s">
        <v>64</v>
      </c>
      <c r="L22" s="155" t="s">
        <v>45</v>
      </c>
      <c r="M22" s="155"/>
      <c r="N22" s="157" t="s">
        <v>262</v>
      </c>
    </row>
    <row r="23" spans="1:14" x14ac:dyDescent="0.25">
      <c r="A23" s="171">
        <v>45175</v>
      </c>
      <c r="B23" s="172" t="s">
        <v>115</v>
      </c>
      <c r="C23" s="172" t="s">
        <v>116</v>
      </c>
      <c r="D23" s="173" t="s">
        <v>114</v>
      </c>
      <c r="E23" s="167">
        <v>9000</v>
      </c>
      <c r="F23" s="152"/>
      <c r="G23" s="306">
        <f t="shared" si="0"/>
        <v>-14000</v>
      </c>
      <c r="H23" s="292" t="s">
        <v>141</v>
      </c>
      <c r="I23" s="155" t="s">
        <v>18</v>
      </c>
      <c r="J23" s="405" t="s">
        <v>257</v>
      </c>
      <c r="K23" s="391" t="s">
        <v>64</v>
      </c>
      <c r="L23" s="155" t="s">
        <v>45</v>
      </c>
      <c r="M23" s="155"/>
      <c r="N23" s="157" t="s">
        <v>263</v>
      </c>
    </row>
    <row r="24" spans="1:14" x14ac:dyDescent="0.25">
      <c r="A24" s="171">
        <v>45176</v>
      </c>
      <c r="B24" s="172" t="s">
        <v>256</v>
      </c>
      <c r="C24" s="172" t="s">
        <v>49</v>
      </c>
      <c r="D24" s="173" t="s">
        <v>114</v>
      </c>
      <c r="E24" s="167"/>
      <c r="F24" s="152">
        <v>14000</v>
      </c>
      <c r="G24" s="306">
        <f t="shared" si="0"/>
        <v>0</v>
      </c>
      <c r="H24" s="292" t="s">
        <v>141</v>
      </c>
      <c r="I24" s="155" t="s">
        <v>18</v>
      </c>
      <c r="J24" s="405" t="s">
        <v>257</v>
      </c>
      <c r="K24" s="391" t="s">
        <v>64</v>
      </c>
      <c r="L24" s="155" t="s">
        <v>45</v>
      </c>
      <c r="M24" s="155"/>
      <c r="N24" s="157"/>
    </row>
    <row r="25" spans="1:14" x14ac:dyDescent="0.25">
      <c r="A25" s="470">
        <v>45176</v>
      </c>
      <c r="B25" s="471" t="s">
        <v>113</v>
      </c>
      <c r="C25" s="471" t="s">
        <v>49</v>
      </c>
      <c r="D25" s="472" t="s">
        <v>114</v>
      </c>
      <c r="E25" s="602"/>
      <c r="F25" s="473">
        <v>42000</v>
      </c>
      <c r="G25" s="474">
        <f t="shared" si="0"/>
        <v>42000</v>
      </c>
      <c r="H25" s="475" t="s">
        <v>141</v>
      </c>
      <c r="I25" s="476" t="s">
        <v>18</v>
      </c>
      <c r="J25" s="603" t="s">
        <v>276</v>
      </c>
      <c r="K25" s="471" t="s">
        <v>64</v>
      </c>
      <c r="L25" s="476" t="s">
        <v>45</v>
      </c>
      <c r="M25" s="476"/>
      <c r="N25" s="601"/>
    </row>
    <row r="26" spans="1:14" x14ac:dyDescent="0.25">
      <c r="A26" s="171">
        <v>45176</v>
      </c>
      <c r="B26" s="172" t="s">
        <v>115</v>
      </c>
      <c r="C26" s="172" t="s">
        <v>116</v>
      </c>
      <c r="D26" s="173" t="s">
        <v>114</v>
      </c>
      <c r="E26" s="161">
        <v>12000</v>
      </c>
      <c r="F26" s="152"/>
      <c r="G26" s="306">
        <f t="shared" si="0"/>
        <v>30000</v>
      </c>
      <c r="H26" s="292" t="s">
        <v>141</v>
      </c>
      <c r="I26" s="155" t="s">
        <v>18</v>
      </c>
      <c r="J26" s="405" t="s">
        <v>276</v>
      </c>
      <c r="K26" s="391" t="s">
        <v>64</v>
      </c>
      <c r="L26" s="155" t="s">
        <v>45</v>
      </c>
      <c r="M26" s="155"/>
      <c r="N26" s="157" t="s">
        <v>154</v>
      </c>
    </row>
    <row r="27" spans="1:14" x14ac:dyDescent="0.25">
      <c r="A27" s="171">
        <v>45176</v>
      </c>
      <c r="B27" s="172" t="s">
        <v>115</v>
      </c>
      <c r="C27" s="172" t="s">
        <v>116</v>
      </c>
      <c r="D27" s="173" t="s">
        <v>114</v>
      </c>
      <c r="E27" s="161">
        <v>8000</v>
      </c>
      <c r="F27" s="152"/>
      <c r="G27" s="306">
        <f t="shared" si="0"/>
        <v>22000</v>
      </c>
      <c r="H27" s="292" t="s">
        <v>141</v>
      </c>
      <c r="I27" s="155" t="s">
        <v>18</v>
      </c>
      <c r="J27" s="405" t="s">
        <v>276</v>
      </c>
      <c r="K27" s="391" t="s">
        <v>64</v>
      </c>
      <c r="L27" s="155" t="s">
        <v>45</v>
      </c>
      <c r="M27" s="155"/>
      <c r="N27" s="157" t="s">
        <v>277</v>
      </c>
    </row>
    <row r="28" spans="1:14" x14ac:dyDescent="0.25">
      <c r="A28" s="171">
        <v>45176</v>
      </c>
      <c r="B28" s="172" t="s">
        <v>115</v>
      </c>
      <c r="C28" s="172" t="s">
        <v>116</v>
      </c>
      <c r="D28" s="173" t="s">
        <v>114</v>
      </c>
      <c r="E28" s="462">
        <v>7000</v>
      </c>
      <c r="F28" s="161"/>
      <c r="G28" s="306">
        <f t="shared" si="0"/>
        <v>15000</v>
      </c>
      <c r="H28" s="292" t="s">
        <v>141</v>
      </c>
      <c r="I28" s="180" t="s">
        <v>18</v>
      </c>
      <c r="J28" s="405" t="s">
        <v>276</v>
      </c>
      <c r="K28" s="184" t="s">
        <v>64</v>
      </c>
      <c r="L28" s="180" t="s">
        <v>45</v>
      </c>
      <c r="M28" s="180"/>
      <c r="N28" s="464" t="s">
        <v>278</v>
      </c>
    </row>
    <row r="29" spans="1:14" x14ac:dyDescent="0.25">
      <c r="A29" s="171">
        <v>45176</v>
      </c>
      <c r="B29" s="172" t="s">
        <v>115</v>
      </c>
      <c r="C29" s="172" t="s">
        <v>116</v>
      </c>
      <c r="D29" s="173" t="s">
        <v>114</v>
      </c>
      <c r="E29" s="462">
        <v>8000</v>
      </c>
      <c r="F29" s="161"/>
      <c r="G29" s="306">
        <f t="shared" si="0"/>
        <v>7000</v>
      </c>
      <c r="H29" s="292" t="s">
        <v>141</v>
      </c>
      <c r="I29" s="180" t="s">
        <v>18</v>
      </c>
      <c r="J29" s="405" t="s">
        <v>276</v>
      </c>
      <c r="K29" s="184" t="s">
        <v>64</v>
      </c>
      <c r="L29" s="180" t="s">
        <v>45</v>
      </c>
      <c r="M29" s="180"/>
      <c r="N29" s="464" t="s">
        <v>279</v>
      </c>
    </row>
    <row r="30" spans="1:14" x14ac:dyDescent="0.25">
      <c r="A30" s="171">
        <v>45176</v>
      </c>
      <c r="B30" s="172" t="s">
        <v>115</v>
      </c>
      <c r="C30" s="172" t="s">
        <v>116</v>
      </c>
      <c r="D30" s="173" t="s">
        <v>114</v>
      </c>
      <c r="E30" s="462">
        <v>7000</v>
      </c>
      <c r="F30" s="161"/>
      <c r="G30" s="306">
        <f t="shared" si="0"/>
        <v>0</v>
      </c>
      <c r="H30" s="292" t="s">
        <v>141</v>
      </c>
      <c r="I30" s="180" t="s">
        <v>18</v>
      </c>
      <c r="J30" s="405" t="s">
        <v>276</v>
      </c>
      <c r="K30" s="184" t="s">
        <v>64</v>
      </c>
      <c r="L30" s="180" t="s">
        <v>45</v>
      </c>
      <c r="M30" s="180"/>
      <c r="N30" s="464" t="s">
        <v>280</v>
      </c>
    </row>
    <row r="31" spans="1:14" x14ac:dyDescent="0.25">
      <c r="A31" s="470">
        <v>45177</v>
      </c>
      <c r="B31" s="471" t="s">
        <v>113</v>
      </c>
      <c r="C31" s="471" t="s">
        <v>49</v>
      </c>
      <c r="D31" s="472" t="s">
        <v>114</v>
      </c>
      <c r="E31" s="604"/>
      <c r="F31" s="605">
        <v>45000</v>
      </c>
      <c r="G31" s="474">
        <f t="shared" si="0"/>
        <v>45000</v>
      </c>
      <c r="H31" s="475" t="s">
        <v>141</v>
      </c>
      <c r="I31" s="606" t="s">
        <v>18</v>
      </c>
      <c r="J31" s="603" t="s">
        <v>293</v>
      </c>
      <c r="K31" s="607" t="s">
        <v>64</v>
      </c>
      <c r="L31" s="606" t="s">
        <v>45</v>
      </c>
      <c r="M31" s="606"/>
      <c r="N31" s="609"/>
    </row>
    <row r="32" spans="1:14" x14ac:dyDescent="0.25">
      <c r="A32" s="171">
        <v>45177</v>
      </c>
      <c r="B32" s="172" t="s">
        <v>115</v>
      </c>
      <c r="C32" s="172" t="s">
        <v>116</v>
      </c>
      <c r="D32" s="173" t="s">
        <v>114</v>
      </c>
      <c r="E32" s="462">
        <v>12000</v>
      </c>
      <c r="F32" s="161"/>
      <c r="G32" s="306">
        <f t="shared" si="0"/>
        <v>33000</v>
      </c>
      <c r="H32" s="292" t="s">
        <v>141</v>
      </c>
      <c r="I32" s="180" t="s">
        <v>18</v>
      </c>
      <c r="J32" s="405" t="s">
        <v>293</v>
      </c>
      <c r="K32" s="184" t="s">
        <v>64</v>
      </c>
      <c r="L32" s="180" t="s">
        <v>45</v>
      </c>
      <c r="M32" s="180"/>
      <c r="N32" s="464" t="s">
        <v>154</v>
      </c>
    </row>
    <row r="33" spans="1:14" x14ac:dyDescent="0.25">
      <c r="A33" s="171">
        <v>45177</v>
      </c>
      <c r="B33" s="172" t="s">
        <v>115</v>
      </c>
      <c r="C33" s="172" t="s">
        <v>116</v>
      </c>
      <c r="D33" s="173" t="s">
        <v>114</v>
      </c>
      <c r="E33" s="462">
        <v>8000</v>
      </c>
      <c r="F33" s="161"/>
      <c r="G33" s="306">
        <f t="shared" si="0"/>
        <v>25000</v>
      </c>
      <c r="H33" s="292" t="s">
        <v>141</v>
      </c>
      <c r="I33" s="180" t="s">
        <v>18</v>
      </c>
      <c r="J33" s="405" t="s">
        <v>293</v>
      </c>
      <c r="K33" s="184" t="s">
        <v>64</v>
      </c>
      <c r="L33" s="180" t="s">
        <v>45</v>
      </c>
      <c r="M33" s="180"/>
      <c r="N33" s="464" t="s">
        <v>294</v>
      </c>
    </row>
    <row r="34" spans="1:14" x14ac:dyDescent="0.25">
      <c r="A34" s="171">
        <v>45177</v>
      </c>
      <c r="B34" s="172" t="s">
        <v>115</v>
      </c>
      <c r="C34" s="172" t="s">
        <v>116</v>
      </c>
      <c r="D34" s="173" t="s">
        <v>114</v>
      </c>
      <c r="E34" s="462">
        <v>7000</v>
      </c>
      <c r="F34" s="161"/>
      <c r="G34" s="306">
        <f t="shared" si="0"/>
        <v>18000</v>
      </c>
      <c r="H34" s="292" t="s">
        <v>141</v>
      </c>
      <c r="I34" s="180" t="s">
        <v>18</v>
      </c>
      <c r="J34" s="405" t="s">
        <v>293</v>
      </c>
      <c r="K34" s="184" t="s">
        <v>64</v>
      </c>
      <c r="L34" s="180" t="s">
        <v>45</v>
      </c>
      <c r="M34" s="180"/>
      <c r="N34" s="464" t="s">
        <v>295</v>
      </c>
    </row>
    <row r="35" spans="1:14" x14ac:dyDescent="0.25">
      <c r="A35" s="171">
        <v>45177</v>
      </c>
      <c r="B35" s="172" t="s">
        <v>115</v>
      </c>
      <c r="C35" s="172" t="s">
        <v>116</v>
      </c>
      <c r="D35" s="173" t="s">
        <v>114</v>
      </c>
      <c r="E35" s="462">
        <v>8000</v>
      </c>
      <c r="F35" s="161"/>
      <c r="G35" s="306">
        <f t="shared" si="0"/>
        <v>10000</v>
      </c>
      <c r="H35" s="292" t="s">
        <v>141</v>
      </c>
      <c r="I35" s="180" t="s">
        <v>18</v>
      </c>
      <c r="J35" s="405" t="s">
        <v>293</v>
      </c>
      <c r="K35" s="184" t="s">
        <v>64</v>
      </c>
      <c r="L35" s="180" t="s">
        <v>45</v>
      </c>
      <c r="M35" s="180"/>
      <c r="N35" s="464" t="s">
        <v>296</v>
      </c>
    </row>
    <row r="36" spans="1:14" x14ac:dyDescent="0.25">
      <c r="A36" s="171">
        <v>45177</v>
      </c>
      <c r="B36" s="172" t="s">
        <v>115</v>
      </c>
      <c r="C36" s="172" t="s">
        <v>116</v>
      </c>
      <c r="D36" s="173" t="s">
        <v>114</v>
      </c>
      <c r="E36" s="462">
        <v>10000</v>
      </c>
      <c r="F36" s="161"/>
      <c r="G36" s="306">
        <f t="shared" si="0"/>
        <v>0</v>
      </c>
      <c r="H36" s="292" t="s">
        <v>141</v>
      </c>
      <c r="I36" s="180" t="s">
        <v>18</v>
      </c>
      <c r="J36" s="405" t="s">
        <v>293</v>
      </c>
      <c r="K36" s="184" t="s">
        <v>64</v>
      </c>
      <c r="L36" s="180" t="s">
        <v>45</v>
      </c>
      <c r="M36" s="180"/>
      <c r="N36" s="464" t="s">
        <v>297</v>
      </c>
    </row>
    <row r="37" spans="1:14" x14ac:dyDescent="0.25">
      <c r="A37" s="470">
        <v>45180</v>
      </c>
      <c r="B37" s="471" t="s">
        <v>113</v>
      </c>
      <c r="C37" s="471" t="s">
        <v>49</v>
      </c>
      <c r="D37" s="472" t="s">
        <v>114</v>
      </c>
      <c r="E37" s="604"/>
      <c r="F37" s="605">
        <v>23000</v>
      </c>
      <c r="G37" s="474">
        <f t="shared" si="0"/>
        <v>23000</v>
      </c>
      <c r="H37" s="475" t="s">
        <v>141</v>
      </c>
      <c r="I37" s="606" t="s">
        <v>18</v>
      </c>
      <c r="J37" s="603" t="s">
        <v>310</v>
      </c>
      <c r="K37" s="607" t="s">
        <v>64</v>
      </c>
      <c r="L37" s="606" t="s">
        <v>45</v>
      </c>
      <c r="M37" s="606"/>
      <c r="N37" s="609"/>
    </row>
    <row r="38" spans="1:14" x14ac:dyDescent="0.25">
      <c r="A38" s="171">
        <v>45180</v>
      </c>
      <c r="B38" s="172" t="s">
        <v>115</v>
      </c>
      <c r="C38" s="172" t="s">
        <v>116</v>
      </c>
      <c r="D38" s="173" t="s">
        <v>114</v>
      </c>
      <c r="E38" s="462">
        <v>12000</v>
      </c>
      <c r="F38" s="161"/>
      <c r="G38" s="306">
        <f t="shared" si="0"/>
        <v>11000</v>
      </c>
      <c r="H38" s="292" t="s">
        <v>141</v>
      </c>
      <c r="I38" s="180" t="s">
        <v>18</v>
      </c>
      <c r="J38" s="405" t="s">
        <v>310</v>
      </c>
      <c r="K38" s="184" t="s">
        <v>64</v>
      </c>
      <c r="L38" s="180" t="s">
        <v>45</v>
      </c>
      <c r="M38" s="180"/>
      <c r="N38" s="464" t="s">
        <v>311</v>
      </c>
    </row>
    <row r="39" spans="1:14" x14ac:dyDescent="0.25">
      <c r="A39" s="171">
        <v>45180</v>
      </c>
      <c r="B39" s="172" t="s">
        <v>115</v>
      </c>
      <c r="C39" s="172" t="s">
        <v>116</v>
      </c>
      <c r="D39" s="173" t="s">
        <v>114</v>
      </c>
      <c r="E39" s="462">
        <v>11000</v>
      </c>
      <c r="F39" s="161"/>
      <c r="G39" s="306">
        <f t="shared" si="0"/>
        <v>0</v>
      </c>
      <c r="H39" s="292" t="s">
        <v>141</v>
      </c>
      <c r="I39" s="180" t="s">
        <v>18</v>
      </c>
      <c r="J39" s="405" t="s">
        <v>310</v>
      </c>
      <c r="K39" s="184" t="s">
        <v>64</v>
      </c>
      <c r="L39" s="180" t="s">
        <v>45</v>
      </c>
      <c r="M39" s="180"/>
      <c r="N39" s="464" t="s">
        <v>213</v>
      </c>
    </row>
    <row r="40" spans="1:14" x14ac:dyDescent="0.25">
      <c r="A40" s="470">
        <v>45181</v>
      </c>
      <c r="B40" s="471" t="s">
        <v>113</v>
      </c>
      <c r="C40" s="471" t="s">
        <v>49</v>
      </c>
      <c r="D40" s="472" t="s">
        <v>114</v>
      </c>
      <c r="E40" s="604"/>
      <c r="F40" s="605">
        <v>23000</v>
      </c>
      <c r="G40" s="474">
        <f t="shared" si="0"/>
        <v>23000</v>
      </c>
      <c r="H40" s="475" t="s">
        <v>141</v>
      </c>
      <c r="I40" s="606" t="s">
        <v>18</v>
      </c>
      <c r="J40" s="603" t="s">
        <v>332</v>
      </c>
      <c r="K40" s="607" t="s">
        <v>64</v>
      </c>
      <c r="L40" s="606" t="s">
        <v>45</v>
      </c>
      <c r="M40" s="606"/>
      <c r="N40" s="609"/>
    </row>
    <row r="41" spans="1:14" x14ac:dyDescent="0.25">
      <c r="A41" s="171">
        <v>45181</v>
      </c>
      <c r="B41" s="172" t="s">
        <v>115</v>
      </c>
      <c r="C41" s="172" t="s">
        <v>116</v>
      </c>
      <c r="D41" s="173" t="s">
        <v>114</v>
      </c>
      <c r="E41" s="462">
        <v>12000</v>
      </c>
      <c r="F41" s="161"/>
      <c r="G41" s="306">
        <f t="shared" si="0"/>
        <v>11000</v>
      </c>
      <c r="H41" s="292" t="s">
        <v>141</v>
      </c>
      <c r="I41" s="180" t="s">
        <v>18</v>
      </c>
      <c r="J41" s="405" t="s">
        <v>332</v>
      </c>
      <c r="K41" s="184" t="s">
        <v>64</v>
      </c>
      <c r="L41" s="180" t="s">
        <v>45</v>
      </c>
      <c r="M41" s="180"/>
      <c r="N41" s="464" t="s">
        <v>149</v>
      </c>
    </row>
    <row r="42" spans="1:14" x14ac:dyDescent="0.25">
      <c r="A42" s="171">
        <v>45181</v>
      </c>
      <c r="B42" s="172" t="s">
        <v>115</v>
      </c>
      <c r="C42" s="172" t="s">
        <v>116</v>
      </c>
      <c r="D42" s="173" t="s">
        <v>114</v>
      </c>
      <c r="E42" s="462">
        <v>11000</v>
      </c>
      <c r="F42" s="161"/>
      <c r="G42" s="306">
        <f t="shared" si="0"/>
        <v>0</v>
      </c>
      <c r="H42" s="292" t="s">
        <v>141</v>
      </c>
      <c r="I42" s="180" t="s">
        <v>18</v>
      </c>
      <c r="J42" s="405" t="s">
        <v>332</v>
      </c>
      <c r="K42" s="184" t="s">
        <v>64</v>
      </c>
      <c r="L42" s="180" t="s">
        <v>45</v>
      </c>
      <c r="M42" s="180"/>
      <c r="N42" s="464" t="s">
        <v>213</v>
      </c>
    </row>
    <row r="43" spans="1:14" x14ac:dyDescent="0.25">
      <c r="A43" s="470">
        <v>45182</v>
      </c>
      <c r="B43" s="471" t="s">
        <v>113</v>
      </c>
      <c r="C43" s="471" t="s">
        <v>49</v>
      </c>
      <c r="D43" s="472" t="s">
        <v>114</v>
      </c>
      <c r="E43" s="604"/>
      <c r="F43" s="605">
        <v>31000</v>
      </c>
      <c r="G43" s="474">
        <f t="shared" si="0"/>
        <v>31000</v>
      </c>
      <c r="H43" s="475" t="s">
        <v>141</v>
      </c>
      <c r="I43" s="606" t="s">
        <v>18</v>
      </c>
      <c r="J43" s="603" t="s">
        <v>333</v>
      </c>
      <c r="K43" s="607" t="s">
        <v>64</v>
      </c>
      <c r="L43" s="606" t="s">
        <v>45</v>
      </c>
      <c r="M43" s="606"/>
      <c r="N43" s="609"/>
    </row>
    <row r="44" spans="1:14" x14ac:dyDescent="0.25">
      <c r="A44" s="171">
        <v>45182</v>
      </c>
      <c r="B44" s="172" t="s">
        <v>115</v>
      </c>
      <c r="C44" s="172" t="s">
        <v>116</v>
      </c>
      <c r="D44" s="173" t="s">
        <v>114</v>
      </c>
      <c r="E44" s="462">
        <v>6000</v>
      </c>
      <c r="F44" s="161"/>
      <c r="G44" s="306">
        <f t="shared" si="0"/>
        <v>25000</v>
      </c>
      <c r="H44" s="292" t="s">
        <v>141</v>
      </c>
      <c r="I44" s="180" t="s">
        <v>18</v>
      </c>
      <c r="J44" s="405" t="s">
        <v>333</v>
      </c>
      <c r="K44" s="184" t="s">
        <v>64</v>
      </c>
      <c r="L44" s="180" t="s">
        <v>45</v>
      </c>
      <c r="M44" s="180"/>
      <c r="N44" s="464" t="s">
        <v>334</v>
      </c>
    </row>
    <row r="45" spans="1:14" x14ac:dyDescent="0.25">
      <c r="A45" s="171">
        <v>45182</v>
      </c>
      <c r="B45" s="172" t="s">
        <v>115</v>
      </c>
      <c r="C45" s="172" t="s">
        <v>116</v>
      </c>
      <c r="D45" s="173" t="s">
        <v>114</v>
      </c>
      <c r="E45" s="462">
        <v>8000</v>
      </c>
      <c r="F45" s="161"/>
      <c r="G45" s="306">
        <f t="shared" si="0"/>
        <v>17000</v>
      </c>
      <c r="H45" s="292" t="s">
        <v>141</v>
      </c>
      <c r="I45" s="180" t="s">
        <v>18</v>
      </c>
      <c r="J45" s="405" t="s">
        <v>333</v>
      </c>
      <c r="K45" s="184" t="s">
        <v>64</v>
      </c>
      <c r="L45" s="180" t="s">
        <v>45</v>
      </c>
      <c r="M45" s="180"/>
      <c r="N45" s="464" t="s">
        <v>335</v>
      </c>
    </row>
    <row r="46" spans="1:14" x14ac:dyDescent="0.25">
      <c r="A46" s="171">
        <v>45182</v>
      </c>
      <c r="B46" s="172" t="s">
        <v>115</v>
      </c>
      <c r="C46" s="172" t="s">
        <v>116</v>
      </c>
      <c r="D46" s="173" t="s">
        <v>114</v>
      </c>
      <c r="E46" s="462">
        <v>7000</v>
      </c>
      <c r="F46" s="161"/>
      <c r="G46" s="306">
        <f t="shared" si="0"/>
        <v>10000</v>
      </c>
      <c r="H46" s="292" t="s">
        <v>141</v>
      </c>
      <c r="I46" s="180" t="s">
        <v>18</v>
      </c>
      <c r="J46" s="405" t="s">
        <v>333</v>
      </c>
      <c r="K46" s="184" t="s">
        <v>64</v>
      </c>
      <c r="L46" s="180" t="s">
        <v>45</v>
      </c>
      <c r="M46" s="180"/>
      <c r="N46" s="464" t="s">
        <v>336</v>
      </c>
    </row>
    <row r="47" spans="1:14" x14ac:dyDescent="0.25">
      <c r="A47" s="171">
        <v>45182</v>
      </c>
      <c r="B47" s="172" t="s">
        <v>115</v>
      </c>
      <c r="C47" s="172" t="s">
        <v>116</v>
      </c>
      <c r="D47" s="173" t="s">
        <v>114</v>
      </c>
      <c r="E47" s="462">
        <v>10000</v>
      </c>
      <c r="F47" s="161"/>
      <c r="G47" s="306">
        <f t="shared" si="0"/>
        <v>0</v>
      </c>
      <c r="H47" s="292" t="s">
        <v>141</v>
      </c>
      <c r="I47" s="180" t="s">
        <v>18</v>
      </c>
      <c r="J47" s="405" t="s">
        <v>333</v>
      </c>
      <c r="K47" s="184" t="s">
        <v>64</v>
      </c>
      <c r="L47" s="180" t="s">
        <v>45</v>
      </c>
      <c r="M47" s="180"/>
      <c r="N47" s="464" t="s">
        <v>337</v>
      </c>
    </row>
    <row r="48" spans="1:14" x14ac:dyDescent="0.25">
      <c r="A48" s="470">
        <v>45183</v>
      </c>
      <c r="B48" s="471" t="s">
        <v>113</v>
      </c>
      <c r="C48" s="471" t="s">
        <v>49</v>
      </c>
      <c r="D48" s="472" t="s">
        <v>114</v>
      </c>
      <c r="E48" s="604"/>
      <c r="F48" s="605">
        <v>44000</v>
      </c>
      <c r="G48" s="474">
        <f t="shared" si="0"/>
        <v>44000</v>
      </c>
      <c r="H48" s="475" t="s">
        <v>141</v>
      </c>
      <c r="I48" s="606" t="s">
        <v>18</v>
      </c>
      <c r="J48" s="603" t="s">
        <v>373</v>
      </c>
      <c r="K48" s="607" t="s">
        <v>64</v>
      </c>
      <c r="L48" s="606" t="s">
        <v>45</v>
      </c>
      <c r="M48" s="606"/>
      <c r="N48" s="609"/>
    </row>
    <row r="49" spans="1:14" x14ac:dyDescent="0.25">
      <c r="A49" s="171">
        <v>45183</v>
      </c>
      <c r="B49" s="172" t="s">
        <v>115</v>
      </c>
      <c r="C49" s="172" t="s">
        <v>116</v>
      </c>
      <c r="D49" s="173" t="s">
        <v>114</v>
      </c>
      <c r="E49" s="462">
        <v>12000</v>
      </c>
      <c r="F49" s="161"/>
      <c r="G49" s="306">
        <f t="shared" si="0"/>
        <v>32000</v>
      </c>
      <c r="H49" s="292" t="s">
        <v>141</v>
      </c>
      <c r="I49" s="180" t="s">
        <v>18</v>
      </c>
      <c r="J49" s="405" t="s">
        <v>373</v>
      </c>
      <c r="K49" s="184" t="s">
        <v>64</v>
      </c>
      <c r="L49" s="180" t="s">
        <v>45</v>
      </c>
      <c r="M49" s="180"/>
      <c r="N49" s="464" t="s">
        <v>154</v>
      </c>
    </row>
    <row r="50" spans="1:14" x14ac:dyDescent="0.25">
      <c r="A50" s="171">
        <v>45183</v>
      </c>
      <c r="B50" s="172" t="s">
        <v>115</v>
      </c>
      <c r="C50" s="172" t="s">
        <v>116</v>
      </c>
      <c r="D50" s="173" t="s">
        <v>114</v>
      </c>
      <c r="E50" s="462">
        <v>9000</v>
      </c>
      <c r="F50" s="161"/>
      <c r="G50" s="306">
        <f t="shared" si="0"/>
        <v>23000</v>
      </c>
      <c r="H50" s="292" t="s">
        <v>141</v>
      </c>
      <c r="I50" s="180" t="s">
        <v>18</v>
      </c>
      <c r="J50" s="405" t="s">
        <v>373</v>
      </c>
      <c r="K50" s="184" t="s">
        <v>64</v>
      </c>
      <c r="L50" s="180" t="s">
        <v>45</v>
      </c>
      <c r="M50" s="180"/>
      <c r="N50" s="464" t="s">
        <v>374</v>
      </c>
    </row>
    <row r="51" spans="1:14" ht="15.75" customHeight="1" x14ac:dyDescent="0.25">
      <c r="A51" s="171">
        <v>45183</v>
      </c>
      <c r="B51" s="172" t="s">
        <v>115</v>
      </c>
      <c r="C51" s="172" t="s">
        <v>116</v>
      </c>
      <c r="D51" s="173" t="s">
        <v>114</v>
      </c>
      <c r="E51" s="167">
        <v>6000</v>
      </c>
      <c r="F51" s="161"/>
      <c r="G51" s="306">
        <f t="shared" si="0"/>
        <v>17000</v>
      </c>
      <c r="H51" s="292" t="s">
        <v>141</v>
      </c>
      <c r="I51" s="180" t="s">
        <v>18</v>
      </c>
      <c r="J51" s="405" t="s">
        <v>373</v>
      </c>
      <c r="K51" s="184" t="s">
        <v>64</v>
      </c>
      <c r="L51" s="180" t="s">
        <v>45</v>
      </c>
      <c r="M51" s="180"/>
      <c r="N51" s="464" t="s">
        <v>375</v>
      </c>
    </row>
    <row r="52" spans="1:14" x14ac:dyDescent="0.25">
      <c r="A52" s="171">
        <v>45183</v>
      </c>
      <c r="B52" s="172" t="s">
        <v>115</v>
      </c>
      <c r="C52" s="172" t="s">
        <v>116</v>
      </c>
      <c r="D52" s="173" t="s">
        <v>114</v>
      </c>
      <c r="E52" s="161">
        <v>7000</v>
      </c>
      <c r="F52" s="161"/>
      <c r="G52" s="306">
        <f t="shared" si="0"/>
        <v>10000</v>
      </c>
      <c r="H52" s="292" t="s">
        <v>141</v>
      </c>
      <c r="I52" s="180" t="s">
        <v>18</v>
      </c>
      <c r="J52" s="405" t="s">
        <v>373</v>
      </c>
      <c r="K52" s="184" t="s">
        <v>64</v>
      </c>
      <c r="L52" s="180" t="s">
        <v>45</v>
      </c>
      <c r="M52" s="180"/>
      <c r="N52" s="464" t="s">
        <v>376</v>
      </c>
    </row>
    <row r="53" spans="1:14" x14ac:dyDescent="0.25">
      <c r="A53" s="171">
        <v>45183</v>
      </c>
      <c r="B53" s="172" t="s">
        <v>115</v>
      </c>
      <c r="C53" s="172" t="s">
        <v>116</v>
      </c>
      <c r="D53" s="173" t="s">
        <v>114</v>
      </c>
      <c r="E53" s="161">
        <v>10000</v>
      </c>
      <c r="F53" s="161"/>
      <c r="G53" s="306">
        <f t="shared" si="0"/>
        <v>0</v>
      </c>
      <c r="H53" s="292" t="s">
        <v>141</v>
      </c>
      <c r="I53" s="180" t="s">
        <v>18</v>
      </c>
      <c r="J53" s="405" t="s">
        <v>373</v>
      </c>
      <c r="K53" s="184" t="s">
        <v>64</v>
      </c>
      <c r="L53" s="180" t="s">
        <v>45</v>
      </c>
      <c r="M53" s="180"/>
      <c r="N53" s="464" t="s">
        <v>377</v>
      </c>
    </row>
    <row r="54" spans="1:14" x14ac:dyDescent="0.25">
      <c r="A54" s="470">
        <v>45184</v>
      </c>
      <c r="B54" s="471" t="s">
        <v>113</v>
      </c>
      <c r="C54" s="471" t="s">
        <v>49</v>
      </c>
      <c r="D54" s="472" t="s">
        <v>114</v>
      </c>
      <c r="E54" s="605"/>
      <c r="F54" s="605">
        <v>23000</v>
      </c>
      <c r="G54" s="474">
        <f t="shared" si="0"/>
        <v>23000</v>
      </c>
      <c r="H54" s="475" t="s">
        <v>141</v>
      </c>
      <c r="I54" s="606" t="s">
        <v>18</v>
      </c>
      <c r="J54" s="603" t="s">
        <v>378</v>
      </c>
      <c r="K54" s="607" t="s">
        <v>64</v>
      </c>
      <c r="L54" s="606" t="s">
        <v>45</v>
      </c>
      <c r="M54" s="606"/>
      <c r="N54" s="609"/>
    </row>
    <row r="55" spans="1:14" x14ac:dyDescent="0.25">
      <c r="A55" s="171">
        <v>45184</v>
      </c>
      <c r="B55" s="172" t="s">
        <v>115</v>
      </c>
      <c r="C55" s="172" t="s">
        <v>116</v>
      </c>
      <c r="D55" s="173" t="s">
        <v>114</v>
      </c>
      <c r="E55" s="161">
        <v>12000</v>
      </c>
      <c r="F55" s="161"/>
      <c r="G55" s="306">
        <f t="shared" si="0"/>
        <v>11000</v>
      </c>
      <c r="H55" s="292" t="s">
        <v>141</v>
      </c>
      <c r="I55" s="180" t="s">
        <v>18</v>
      </c>
      <c r="J55" s="405" t="s">
        <v>378</v>
      </c>
      <c r="K55" s="184" t="s">
        <v>64</v>
      </c>
      <c r="L55" s="180" t="s">
        <v>45</v>
      </c>
      <c r="M55" s="180"/>
      <c r="N55" s="464" t="s">
        <v>154</v>
      </c>
    </row>
    <row r="56" spans="1:14" x14ac:dyDescent="0.25">
      <c r="A56" s="171">
        <v>45184</v>
      </c>
      <c r="B56" s="172" t="s">
        <v>115</v>
      </c>
      <c r="C56" s="172" t="s">
        <v>116</v>
      </c>
      <c r="D56" s="173" t="s">
        <v>114</v>
      </c>
      <c r="E56" s="161">
        <v>11000</v>
      </c>
      <c r="F56" s="161"/>
      <c r="G56" s="306">
        <f t="shared" si="0"/>
        <v>0</v>
      </c>
      <c r="H56" s="292" t="s">
        <v>141</v>
      </c>
      <c r="I56" s="180" t="s">
        <v>18</v>
      </c>
      <c r="J56" s="405" t="s">
        <v>378</v>
      </c>
      <c r="K56" s="184" t="s">
        <v>64</v>
      </c>
      <c r="L56" s="180" t="s">
        <v>45</v>
      </c>
      <c r="M56" s="180"/>
      <c r="N56" s="464" t="s">
        <v>213</v>
      </c>
    </row>
    <row r="57" spans="1:14" x14ac:dyDescent="0.25">
      <c r="A57" s="470">
        <v>45185</v>
      </c>
      <c r="B57" s="471" t="s">
        <v>113</v>
      </c>
      <c r="C57" s="471" t="s">
        <v>49</v>
      </c>
      <c r="D57" s="472" t="s">
        <v>114</v>
      </c>
      <c r="E57" s="605"/>
      <c r="F57" s="605">
        <v>23000</v>
      </c>
      <c r="G57" s="474">
        <f t="shared" si="0"/>
        <v>23000</v>
      </c>
      <c r="H57" s="475" t="s">
        <v>141</v>
      </c>
      <c r="I57" s="606" t="s">
        <v>18</v>
      </c>
      <c r="J57" s="603" t="s">
        <v>393</v>
      </c>
      <c r="K57" s="607" t="s">
        <v>64</v>
      </c>
      <c r="L57" s="606" t="s">
        <v>45</v>
      </c>
      <c r="M57" s="606"/>
      <c r="N57" s="609"/>
    </row>
    <row r="58" spans="1:14" x14ac:dyDescent="0.25">
      <c r="A58" s="171">
        <v>45185</v>
      </c>
      <c r="B58" s="172" t="s">
        <v>115</v>
      </c>
      <c r="C58" s="172" t="s">
        <v>116</v>
      </c>
      <c r="D58" s="173" t="s">
        <v>114</v>
      </c>
      <c r="E58" s="161">
        <v>12000</v>
      </c>
      <c r="F58" s="161"/>
      <c r="G58" s="306">
        <f t="shared" si="0"/>
        <v>11000</v>
      </c>
      <c r="H58" s="292" t="s">
        <v>141</v>
      </c>
      <c r="I58" s="180" t="s">
        <v>18</v>
      </c>
      <c r="J58" s="405" t="s">
        <v>393</v>
      </c>
      <c r="K58" s="184" t="s">
        <v>64</v>
      </c>
      <c r="L58" s="180" t="s">
        <v>45</v>
      </c>
      <c r="M58" s="180"/>
      <c r="N58" s="464" t="s">
        <v>154</v>
      </c>
    </row>
    <row r="59" spans="1:14" x14ac:dyDescent="0.25">
      <c r="A59" s="171">
        <v>45185</v>
      </c>
      <c r="B59" s="172" t="s">
        <v>115</v>
      </c>
      <c r="C59" s="172" t="s">
        <v>116</v>
      </c>
      <c r="D59" s="173" t="s">
        <v>114</v>
      </c>
      <c r="E59" s="161">
        <v>11000</v>
      </c>
      <c r="F59" s="161"/>
      <c r="G59" s="306">
        <f t="shared" si="0"/>
        <v>0</v>
      </c>
      <c r="H59" s="292" t="s">
        <v>141</v>
      </c>
      <c r="I59" s="180" t="s">
        <v>18</v>
      </c>
      <c r="J59" s="405" t="s">
        <v>393</v>
      </c>
      <c r="K59" s="184" t="s">
        <v>64</v>
      </c>
      <c r="L59" s="180" t="s">
        <v>45</v>
      </c>
      <c r="M59" s="180"/>
      <c r="N59" s="464" t="s">
        <v>213</v>
      </c>
    </row>
    <row r="60" spans="1:14" x14ac:dyDescent="0.25">
      <c r="A60" s="470">
        <v>45187</v>
      </c>
      <c r="B60" s="471" t="s">
        <v>113</v>
      </c>
      <c r="C60" s="471" t="s">
        <v>49</v>
      </c>
      <c r="D60" s="472" t="s">
        <v>114</v>
      </c>
      <c r="E60" s="605"/>
      <c r="F60" s="605">
        <v>45000</v>
      </c>
      <c r="G60" s="474">
        <f t="shared" si="0"/>
        <v>45000</v>
      </c>
      <c r="H60" s="475" t="s">
        <v>141</v>
      </c>
      <c r="I60" s="606" t="s">
        <v>18</v>
      </c>
      <c r="J60" s="603" t="s">
        <v>405</v>
      </c>
      <c r="K60" s="607" t="s">
        <v>64</v>
      </c>
      <c r="L60" s="606" t="s">
        <v>45</v>
      </c>
      <c r="M60" s="606"/>
      <c r="N60" s="609"/>
    </row>
    <row r="61" spans="1:14" x14ac:dyDescent="0.25">
      <c r="A61" s="171">
        <v>45187</v>
      </c>
      <c r="B61" s="172" t="s">
        <v>115</v>
      </c>
      <c r="C61" s="172" t="s">
        <v>116</v>
      </c>
      <c r="D61" s="173" t="s">
        <v>114</v>
      </c>
      <c r="E61" s="161">
        <v>12000</v>
      </c>
      <c r="F61" s="161"/>
      <c r="G61" s="306">
        <f t="shared" si="0"/>
        <v>33000</v>
      </c>
      <c r="H61" s="292" t="s">
        <v>141</v>
      </c>
      <c r="I61" s="180" t="s">
        <v>18</v>
      </c>
      <c r="J61" s="405" t="s">
        <v>405</v>
      </c>
      <c r="K61" s="184" t="s">
        <v>64</v>
      </c>
      <c r="L61" s="180" t="s">
        <v>45</v>
      </c>
      <c r="M61" s="180"/>
      <c r="N61" s="464" t="s">
        <v>154</v>
      </c>
    </row>
    <row r="62" spans="1:14" x14ac:dyDescent="0.25">
      <c r="A62" s="171">
        <v>45187</v>
      </c>
      <c r="B62" s="172" t="s">
        <v>115</v>
      </c>
      <c r="C62" s="172" t="s">
        <v>116</v>
      </c>
      <c r="D62" s="173" t="s">
        <v>114</v>
      </c>
      <c r="E62" s="161">
        <v>9000</v>
      </c>
      <c r="F62" s="161"/>
      <c r="G62" s="306">
        <f t="shared" si="0"/>
        <v>24000</v>
      </c>
      <c r="H62" s="292" t="s">
        <v>141</v>
      </c>
      <c r="I62" s="180" t="s">
        <v>18</v>
      </c>
      <c r="J62" s="405" t="s">
        <v>405</v>
      </c>
      <c r="K62" s="184" t="s">
        <v>64</v>
      </c>
      <c r="L62" s="180" t="s">
        <v>45</v>
      </c>
      <c r="M62" s="180"/>
      <c r="N62" s="464" t="s">
        <v>406</v>
      </c>
    </row>
    <row r="63" spans="1:14" ht="16.5" customHeight="1" x14ac:dyDescent="0.25">
      <c r="A63" s="636">
        <v>45187</v>
      </c>
      <c r="B63" s="614" t="s">
        <v>115</v>
      </c>
      <c r="C63" s="614" t="s">
        <v>116</v>
      </c>
      <c r="D63" s="638" t="s">
        <v>114</v>
      </c>
      <c r="E63" s="161">
        <v>6000</v>
      </c>
      <c r="F63" s="161"/>
      <c r="G63" s="306">
        <f t="shared" si="0"/>
        <v>18000</v>
      </c>
      <c r="H63" s="613" t="s">
        <v>141</v>
      </c>
      <c r="I63" s="180" t="s">
        <v>18</v>
      </c>
      <c r="J63" s="405" t="s">
        <v>405</v>
      </c>
      <c r="K63" s="184" t="s">
        <v>64</v>
      </c>
      <c r="L63" s="180" t="s">
        <v>45</v>
      </c>
      <c r="M63" s="180"/>
      <c r="N63" s="464" t="s">
        <v>407</v>
      </c>
    </row>
    <row r="64" spans="1:14" x14ac:dyDescent="0.25">
      <c r="A64" s="171">
        <v>45187</v>
      </c>
      <c r="B64" s="172" t="s">
        <v>115</v>
      </c>
      <c r="C64" s="172" t="s">
        <v>116</v>
      </c>
      <c r="D64" s="173" t="s">
        <v>114</v>
      </c>
      <c r="E64" s="161">
        <v>8000</v>
      </c>
      <c r="F64" s="161"/>
      <c r="G64" s="306">
        <f t="shared" si="0"/>
        <v>10000</v>
      </c>
      <c r="H64" s="292" t="s">
        <v>141</v>
      </c>
      <c r="I64" s="180" t="s">
        <v>18</v>
      </c>
      <c r="J64" s="405" t="s">
        <v>405</v>
      </c>
      <c r="K64" s="184" t="s">
        <v>64</v>
      </c>
      <c r="L64" s="180" t="s">
        <v>45</v>
      </c>
      <c r="M64" s="180"/>
      <c r="N64" s="464" t="s">
        <v>408</v>
      </c>
    </row>
    <row r="65" spans="1:14" x14ac:dyDescent="0.25">
      <c r="A65" s="171">
        <v>45187</v>
      </c>
      <c r="B65" s="172" t="s">
        <v>115</v>
      </c>
      <c r="C65" s="172" t="s">
        <v>116</v>
      </c>
      <c r="D65" s="173" t="s">
        <v>114</v>
      </c>
      <c r="E65" s="161">
        <v>10000</v>
      </c>
      <c r="F65" s="161"/>
      <c r="G65" s="306">
        <f t="shared" si="0"/>
        <v>0</v>
      </c>
      <c r="H65" s="292" t="s">
        <v>141</v>
      </c>
      <c r="I65" s="180" t="s">
        <v>18</v>
      </c>
      <c r="J65" s="405" t="s">
        <v>405</v>
      </c>
      <c r="K65" s="184" t="s">
        <v>64</v>
      </c>
      <c r="L65" s="180" t="s">
        <v>45</v>
      </c>
      <c r="M65" s="180"/>
      <c r="N65" s="464" t="s">
        <v>409</v>
      </c>
    </row>
    <row r="66" spans="1:14" x14ac:dyDescent="0.25">
      <c r="A66" s="470">
        <v>45188</v>
      </c>
      <c r="B66" s="471" t="s">
        <v>113</v>
      </c>
      <c r="C66" s="471" t="s">
        <v>49</v>
      </c>
      <c r="D66" s="472" t="s">
        <v>114</v>
      </c>
      <c r="E66" s="605"/>
      <c r="F66" s="605">
        <v>36000</v>
      </c>
      <c r="G66" s="474">
        <f t="shared" si="0"/>
        <v>36000</v>
      </c>
      <c r="H66" s="475" t="s">
        <v>141</v>
      </c>
      <c r="I66" s="606" t="s">
        <v>18</v>
      </c>
      <c r="J66" s="603" t="s">
        <v>424</v>
      </c>
      <c r="K66" s="607" t="s">
        <v>64</v>
      </c>
      <c r="L66" s="606" t="s">
        <v>45</v>
      </c>
      <c r="M66" s="606"/>
      <c r="N66" s="609"/>
    </row>
    <row r="67" spans="1:14" x14ac:dyDescent="0.25">
      <c r="A67" s="171">
        <v>45188</v>
      </c>
      <c r="B67" s="172" t="s">
        <v>115</v>
      </c>
      <c r="C67" s="172" t="s">
        <v>116</v>
      </c>
      <c r="D67" s="173" t="s">
        <v>114</v>
      </c>
      <c r="E67" s="161">
        <v>12000</v>
      </c>
      <c r="F67" s="161"/>
      <c r="G67" s="306">
        <f t="shared" si="0"/>
        <v>24000</v>
      </c>
      <c r="H67" s="292" t="s">
        <v>141</v>
      </c>
      <c r="I67" s="180" t="s">
        <v>18</v>
      </c>
      <c r="J67" s="405" t="s">
        <v>424</v>
      </c>
      <c r="K67" s="184" t="s">
        <v>64</v>
      </c>
      <c r="L67" s="180" t="s">
        <v>45</v>
      </c>
      <c r="M67" s="180"/>
      <c r="N67" s="464" t="s">
        <v>154</v>
      </c>
    </row>
    <row r="68" spans="1:14" x14ac:dyDescent="0.25">
      <c r="A68" s="171">
        <v>45188</v>
      </c>
      <c r="B68" s="172" t="s">
        <v>115</v>
      </c>
      <c r="C68" s="172" t="s">
        <v>116</v>
      </c>
      <c r="D68" s="173" t="s">
        <v>114</v>
      </c>
      <c r="E68" s="161">
        <v>9000</v>
      </c>
      <c r="F68" s="161"/>
      <c r="G68" s="306">
        <f t="shared" si="0"/>
        <v>15000</v>
      </c>
      <c r="H68" s="292" t="s">
        <v>141</v>
      </c>
      <c r="I68" s="180" t="s">
        <v>18</v>
      </c>
      <c r="J68" s="405" t="s">
        <v>424</v>
      </c>
      <c r="K68" s="184" t="s">
        <v>64</v>
      </c>
      <c r="L68" s="180" t="s">
        <v>45</v>
      </c>
      <c r="M68" s="180"/>
      <c r="N68" s="464" t="s">
        <v>425</v>
      </c>
    </row>
    <row r="69" spans="1:14" x14ac:dyDescent="0.25">
      <c r="A69" s="171">
        <v>45188</v>
      </c>
      <c r="B69" s="172" t="s">
        <v>115</v>
      </c>
      <c r="C69" s="172" t="s">
        <v>116</v>
      </c>
      <c r="D69" s="173" t="s">
        <v>114</v>
      </c>
      <c r="E69" s="161">
        <v>4000</v>
      </c>
      <c r="F69" s="161"/>
      <c r="G69" s="306">
        <f t="shared" si="0"/>
        <v>11000</v>
      </c>
      <c r="H69" s="292" t="s">
        <v>141</v>
      </c>
      <c r="I69" s="180" t="s">
        <v>18</v>
      </c>
      <c r="J69" s="405" t="s">
        <v>424</v>
      </c>
      <c r="K69" s="184" t="s">
        <v>64</v>
      </c>
      <c r="L69" s="180" t="s">
        <v>45</v>
      </c>
      <c r="M69" s="180"/>
      <c r="N69" s="464" t="s">
        <v>426</v>
      </c>
    </row>
    <row r="70" spans="1:14" x14ac:dyDescent="0.25">
      <c r="A70" s="171">
        <v>45188</v>
      </c>
      <c r="B70" s="172" t="s">
        <v>115</v>
      </c>
      <c r="C70" s="172" t="s">
        <v>116</v>
      </c>
      <c r="D70" s="173" t="s">
        <v>114</v>
      </c>
      <c r="E70" s="161">
        <v>5000</v>
      </c>
      <c r="F70" s="161"/>
      <c r="G70" s="306">
        <f t="shared" si="0"/>
        <v>6000</v>
      </c>
      <c r="H70" s="292" t="s">
        <v>141</v>
      </c>
      <c r="I70" s="180" t="s">
        <v>18</v>
      </c>
      <c r="J70" s="405" t="s">
        <v>424</v>
      </c>
      <c r="K70" s="184" t="s">
        <v>64</v>
      </c>
      <c r="L70" s="180" t="s">
        <v>45</v>
      </c>
      <c r="M70" s="180"/>
      <c r="N70" s="464" t="s">
        <v>427</v>
      </c>
    </row>
    <row r="71" spans="1:14" x14ac:dyDescent="0.25">
      <c r="A71" s="171">
        <v>45188</v>
      </c>
      <c r="B71" s="172" t="s">
        <v>115</v>
      </c>
      <c r="C71" s="172" t="s">
        <v>116</v>
      </c>
      <c r="D71" s="173" t="s">
        <v>114</v>
      </c>
      <c r="E71" s="161">
        <v>6000</v>
      </c>
      <c r="F71" s="161"/>
      <c r="G71" s="306">
        <f t="shared" ref="G71:G105" si="1">G70-E71+F71</f>
        <v>0</v>
      </c>
      <c r="H71" s="292" t="s">
        <v>141</v>
      </c>
      <c r="I71" s="180" t="s">
        <v>18</v>
      </c>
      <c r="J71" s="405" t="s">
        <v>424</v>
      </c>
      <c r="K71" s="184" t="s">
        <v>64</v>
      </c>
      <c r="L71" s="180" t="s">
        <v>45</v>
      </c>
      <c r="M71" s="180"/>
      <c r="N71" s="464" t="s">
        <v>428</v>
      </c>
    </row>
    <row r="72" spans="1:14" x14ac:dyDescent="0.25">
      <c r="A72" s="470">
        <v>45189</v>
      </c>
      <c r="B72" s="471" t="s">
        <v>113</v>
      </c>
      <c r="C72" s="471" t="s">
        <v>49</v>
      </c>
      <c r="D72" s="472" t="s">
        <v>114</v>
      </c>
      <c r="E72" s="605"/>
      <c r="F72" s="605">
        <v>40000</v>
      </c>
      <c r="G72" s="474">
        <f t="shared" si="1"/>
        <v>40000</v>
      </c>
      <c r="H72" s="475" t="s">
        <v>141</v>
      </c>
      <c r="I72" s="606" t="s">
        <v>18</v>
      </c>
      <c r="J72" s="603" t="s">
        <v>449</v>
      </c>
      <c r="K72" s="607" t="s">
        <v>64</v>
      </c>
      <c r="L72" s="606" t="s">
        <v>45</v>
      </c>
      <c r="M72" s="606"/>
      <c r="N72" s="609"/>
    </row>
    <row r="73" spans="1:14" x14ac:dyDescent="0.25">
      <c r="A73" s="171">
        <v>45189</v>
      </c>
      <c r="B73" s="172" t="s">
        <v>115</v>
      </c>
      <c r="C73" s="172" t="s">
        <v>116</v>
      </c>
      <c r="D73" s="173" t="s">
        <v>114</v>
      </c>
      <c r="E73" s="161">
        <v>12000</v>
      </c>
      <c r="F73" s="161"/>
      <c r="G73" s="306">
        <f t="shared" si="1"/>
        <v>28000</v>
      </c>
      <c r="H73" s="292" t="s">
        <v>141</v>
      </c>
      <c r="I73" s="180" t="s">
        <v>18</v>
      </c>
      <c r="J73" s="405" t="s">
        <v>449</v>
      </c>
      <c r="K73" s="184" t="s">
        <v>64</v>
      </c>
      <c r="L73" s="180" t="s">
        <v>45</v>
      </c>
      <c r="M73" s="180"/>
      <c r="N73" s="464" t="s">
        <v>154</v>
      </c>
    </row>
    <row r="74" spans="1:14" x14ac:dyDescent="0.25">
      <c r="A74" s="171">
        <v>45189</v>
      </c>
      <c r="B74" s="172" t="s">
        <v>115</v>
      </c>
      <c r="C74" s="172" t="s">
        <v>116</v>
      </c>
      <c r="D74" s="173" t="s">
        <v>114</v>
      </c>
      <c r="E74" s="161">
        <v>9000</v>
      </c>
      <c r="F74" s="161"/>
      <c r="G74" s="306">
        <f t="shared" si="1"/>
        <v>19000</v>
      </c>
      <c r="H74" s="292" t="s">
        <v>141</v>
      </c>
      <c r="I74" s="180" t="s">
        <v>18</v>
      </c>
      <c r="J74" s="405" t="s">
        <v>449</v>
      </c>
      <c r="K74" s="184" t="s">
        <v>64</v>
      </c>
      <c r="L74" s="180" t="s">
        <v>45</v>
      </c>
      <c r="M74" s="180"/>
      <c r="N74" s="464" t="s">
        <v>450</v>
      </c>
    </row>
    <row r="75" spans="1:14" x14ac:dyDescent="0.25">
      <c r="A75" s="171">
        <v>45189</v>
      </c>
      <c r="B75" s="172" t="s">
        <v>115</v>
      </c>
      <c r="C75" s="172" t="s">
        <v>116</v>
      </c>
      <c r="D75" s="173" t="s">
        <v>114</v>
      </c>
      <c r="E75" s="161">
        <v>6000</v>
      </c>
      <c r="F75" s="161"/>
      <c r="G75" s="306">
        <f t="shared" si="1"/>
        <v>13000</v>
      </c>
      <c r="H75" s="292" t="s">
        <v>141</v>
      </c>
      <c r="I75" s="180" t="s">
        <v>18</v>
      </c>
      <c r="J75" s="405" t="s">
        <v>449</v>
      </c>
      <c r="K75" s="184" t="s">
        <v>64</v>
      </c>
      <c r="L75" s="180" t="s">
        <v>45</v>
      </c>
      <c r="M75" s="180"/>
      <c r="N75" s="464" t="s">
        <v>451</v>
      </c>
    </row>
    <row r="76" spans="1:14" x14ac:dyDescent="0.25">
      <c r="A76" s="171">
        <v>45189</v>
      </c>
      <c r="B76" s="172" t="s">
        <v>115</v>
      </c>
      <c r="C76" s="172" t="s">
        <v>116</v>
      </c>
      <c r="D76" s="173" t="s">
        <v>114</v>
      </c>
      <c r="E76" s="161">
        <v>12000</v>
      </c>
      <c r="F76" s="161"/>
      <c r="G76" s="306">
        <f t="shared" si="1"/>
        <v>1000</v>
      </c>
      <c r="H76" s="292" t="s">
        <v>141</v>
      </c>
      <c r="I76" s="180" t="s">
        <v>18</v>
      </c>
      <c r="J76" s="405" t="s">
        <v>449</v>
      </c>
      <c r="K76" s="184" t="s">
        <v>64</v>
      </c>
      <c r="L76" s="180" t="s">
        <v>45</v>
      </c>
      <c r="M76" s="180"/>
      <c r="N76" s="464" t="s">
        <v>213</v>
      </c>
    </row>
    <row r="77" spans="1:14" x14ac:dyDescent="0.25">
      <c r="A77" s="171">
        <v>45190</v>
      </c>
      <c r="B77" s="172" t="s">
        <v>123</v>
      </c>
      <c r="C77" s="172" t="s">
        <v>49</v>
      </c>
      <c r="D77" s="173" t="s">
        <v>114</v>
      </c>
      <c r="E77" s="161"/>
      <c r="F77" s="161">
        <v>-1000</v>
      </c>
      <c r="G77" s="306">
        <f t="shared" si="1"/>
        <v>0</v>
      </c>
      <c r="H77" s="292" t="s">
        <v>141</v>
      </c>
      <c r="I77" s="180" t="s">
        <v>18</v>
      </c>
      <c r="J77" s="405" t="s">
        <v>449</v>
      </c>
      <c r="K77" s="184" t="s">
        <v>64</v>
      </c>
      <c r="L77" s="180" t="s">
        <v>45</v>
      </c>
      <c r="M77" s="180"/>
      <c r="N77" s="464"/>
    </row>
    <row r="78" spans="1:14" x14ac:dyDescent="0.25">
      <c r="A78" s="470">
        <v>45190</v>
      </c>
      <c r="B78" s="471" t="s">
        <v>113</v>
      </c>
      <c r="C78" s="471" t="s">
        <v>49</v>
      </c>
      <c r="D78" s="472" t="s">
        <v>114</v>
      </c>
      <c r="E78" s="605"/>
      <c r="F78" s="605">
        <v>23000</v>
      </c>
      <c r="G78" s="474">
        <f t="shared" si="1"/>
        <v>23000</v>
      </c>
      <c r="H78" s="475" t="s">
        <v>141</v>
      </c>
      <c r="I78" s="606" t="s">
        <v>18</v>
      </c>
      <c r="J78" s="603" t="s">
        <v>488</v>
      </c>
      <c r="K78" s="607" t="s">
        <v>64</v>
      </c>
      <c r="L78" s="606" t="s">
        <v>45</v>
      </c>
      <c r="M78" s="606"/>
      <c r="N78" s="609"/>
    </row>
    <row r="79" spans="1:14" x14ac:dyDescent="0.25">
      <c r="A79" s="171">
        <v>45190</v>
      </c>
      <c r="B79" s="172" t="s">
        <v>115</v>
      </c>
      <c r="C79" s="172" t="s">
        <v>116</v>
      </c>
      <c r="D79" s="173" t="s">
        <v>114</v>
      </c>
      <c r="E79" s="161">
        <v>12000</v>
      </c>
      <c r="F79" s="161"/>
      <c r="G79" s="306">
        <f t="shared" si="1"/>
        <v>11000</v>
      </c>
      <c r="H79" s="292" t="s">
        <v>141</v>
      </c>
      <c r="I79" s="180" t="s">
        <v>18</v>
      </c>
      <c r="J79" s="405" t="s">
        <v>488</v>
      </c>
      <c r="K79" s="184" t="s">
        <v>64</v>
      </c>
      <c r="L79" s="180" t="s">
        <v>45</v>
      </c>
      <c r="M79" s="180"/>
      <c r="N79" s="464" t="s">
        <v>154</v>
      </c>
    </row>
    <row r="80" spans="1:14" x14ac:dyDescent="0.25">
      <c r="A80" s="171">
        <v>45190</v>
      </c>
      <c r="B80" s="172" t="s">
        <v>115</v>
      </c>
      <c r="C80" s="172" t="s">
        <v>116</v>
      </c>
      <c r="D80" s="173" t="s">
        <v>114</v>
      </c>
      <c r="E80" s="161">
        <v>11000</v>
      </c>
      <c r="F80" s="161"/>
      <c r="G80" s="306">
        <f t="shared" si="1"/>
        <v>0</v>
      </c>
      <c r="H80" s="292" t="s">
        <v>141</v>
      </c>
      <c r="I80" s="180" t="s">
        <v>18</v>
      </c>
      <c r="J80" s="405" t="s">
        <v>488</v>
      </c>
      <c r="K80" s="184" t="s">
        <v>64</v>
      </c>
      <c r="L80" s="180" t="s">
        <v>45</v>
      </c>
      <c r="M80" s="180"/>
      <c r="N80" s="464" t="s">
        <v>213</v>
      </c>
    </row>
    <row r="81" spans="1:14" x14ac:dyDescent="0.25">
      <c r="A81" s="470">
        <v>45191</v>
      </c>
      <c r="B81" s="471" t="s">
        <v>113</v>
      </c>
      <c r="C81" s="471" t="s">
        <v>49</v>
      </c>
      <c r="D81" s="472" t="s">
        <v>114</v>
      </c>
      <c r="E81" s="605"/>
      <c r="F81" s="605">
        <v>23000</v>
      </c>
      <c r="G81" s="474">
        <f t="shared" si="1"/>
        <v>23000</v>
      </c>
      <c r="H81" s="475" t="s">
        <v>141</v>
      </c>
      <c r="I81" s="606" t="s">
        <v>18</v>
      </c>
      <c r="J81" s="603" t="s">
        <v>495</v>
      </c>
      <c r="K81" s="607" t="s">
        <v>64</v>
      </c>
      <c r="L81" s="606" t="s">
        <v>45</v>
      </c>
      <c r="M81" s="606"/>
      <c r="N81" s="609"/>
    </row>
    <row r="82" spans="1:14" x14ac:dyDescent="0.25">
      <c r="A82" s="171">
        <v>45191</v>
      </c>
      <c r="B82" s="172" t="s">
        <v>115</v>
      </c>
      <c r="C82" s="172" t="s">
        <v>116</v>
      </c>
      <c r="D82" s="173" t="s">
        <v>114</v>
      </c>
      <c r="E82" s="161">
        <v>12000</v>
      </c>
      <c r="F82" s="161"/>
      <c r="G82" s="306">
        <f t="shared" si="1"/>
        <v>11000</v>
      </c>
      <c r="H82" s="292" t="s">
        <v>141</v>
      </c>
      <c r="I82" s="180" t="s">
        <v>18</v>
      </c>
      <c r="J82" s="405" t="s">
        <v>495</v>
      </c>
      <c r="K82" s="184" t="s">
        <v>64</v>
      </c>
      <c r="L82" s="180" t="s">
        <v>45</v>
      </c>
      <c r="M82" s="180"/>
      <c r="N82" s="464" t="s">
        <v>154</v>
      </c>
    </row>
    <row r="83" spans="1:14" x14ac:dyDescent="0.25">
      <c r="A83" s="171">
        <v>45191</v>
      </c>
      <c r="B83" s="172" t="s">
        <v>115</v>
      </c>
      <c r="C83" s="172" t="s">
        <v>116</v>
      </c>
      <c r="D83" s="173" t="s">
        <v>114</v>
      </c>
      <c r="E83" s="161">
        <v>11000</v>
      </c>
      <c r="F83" s="161"/>
      <c r="G83" s="306">
        <f t="shared" si="1"/>
        <v>0</v>
      </c>
      <c r="H83" s="292" t="s">
        <v>141</v>
      </c>
      <c r="I83" s="180" t="s">
        <v>18</v>
      </c>
      <c r="J83" s="405" t="s">
        <v>495</v>
      </c>
      <c r="K83" s="184" t="s">
        <v>64</v>
      </c>
      <c r="L83" s="180" t="s">
        <v>45</v>
      </c>
      <c r="M83" s="180"/>
      <c r="N83" s="464" t="s">
        <v>213</v>
      </c>
    </row>
    <row r="84" spans="1:14" x14ac:dyDescent="0.25">
      <c r="A84" s="470">
        <v>45194</v>
      </c>
      <c r="B84" s="471" t="s">
        <v>113</v>
      </c>
      <c r="C84" s="471" t="s">
        <v>49</v>
      </c>
      <c r="D84" s="472" t="s">
        <v>114</v>
      </c>
      <c r="E84" s="605"/>
      <c r="F84" s="605">
        <v>23000</v>
      </c>
      <c r="G84" s="474">
        <f t="shared" si="1"/>
        <v>23000</v>
      </c>
      <c r="H84" s="475" t="s">
        <v>141</v>
      </c>
      <c r="I84" s="606" t="s">
        <v>18</v>
      </c>
      <c r="J84" s="603" t="s">
        <v>496</v>
      </c>
      <c r="K84" s="607" t="s">
        <v>64</v>
      </c>
      <c r="L84" s="606" t="s">
        <v>45</v>
      </c>
      <c r="M84" s="606"/>
      <c r="N84" s="609"/>
    </row>
    <row r="85" spans="1:14" x14ac:dyDescent="0.25">
      <c r="A85" s="171">
        <v>45194</v>
      </c>
      <c r="B85" s="172" t="s">
        <v>115</v>
      </c>
      <c r="C85" s="172" t="s">
        <v>116</v>
      </c>
      <c r="D85" s="173" t="s">
        <v>114</v>
      </c>
      <c r="E85" s="161">
        <v>12000</v>
      </c>
      <c r="F85" s="161"/>
      <c r="G85" s="306">
        <f t="shared" si="1"/>
        <v>11000</v>
      </c>
      <c r="H85" s="292" t="s">
        <v>141</v>
      </c>
      <c r="I85" s="180" t="s">
        <v>18</v>
      </c>
      <c r="J85" s="405" t="s">
        <v>496</v>
      </c>
      <c r="K85" s="184" t="s">
        <v>64</v>
      </c>
      <c r="L85" s="180" t="s">
        <v>45</v>
      </c>
      <c r="M85" s="180"/>
      <c r="N85" s="464" t="s">
        <v>154</v>
      </c>
    </row>
    <row r="86" spans="1:14" x14ac:dyDescent="0.25">
      <c r="A86" s="171">
        <v>45194</v>
      </c>
      <c r="B86" s="172" t="s">
        <v>115</v>
      </c>
      <c r="C86" s="172" t="s">
        <v>116</v>
      </c>
      <c r="D86" s="173" t="s">
        <v>114</v>
      </c>
      <c r="E86" s="161">
        <v>11000</v>
      </c>
      <c r="F86" s="161"/>
      <c r="G86" s="306">
        <f t="shared" si="1"/>
        <v>0</v>
      </c>
      <c r="H86" s="292" t="s">
        <v>141</v>
      </c>
      <c r="I86" s="180" t="s">
        <v>18</v>
      </c>
      <c r="J86" s="405" t="s">
        <v>496</v>
      </c>
      <c r="K86" s="184" t="s">
        <v>64</v>
      </c>
      <c r="L86" s="180" t="s">
        <v>45</v>
      </c>
      <c r="M86" s="180"/>
      <c r="N86" s="464" t="s">
        <v>213</v>
      </c>
    </row>
    <row r="87" spans="1:14" x14ac:dyDescent="0.25">
      <c r="A87" s="470">
        <v>45195</v>
      </c>
      <c r="B87" s="471" t="s">
        <v>113</v>
      </c>
      <c r="C87" s="471" t="s">
        <v>49</v>
      </c>
      <c r="D87" s="472" t="s">
        <v>114</v>
      </c>
      <c r="E87" s="605"/>
      <c r="F87" s="605">
        <v>23000</v>
      </c>
      <c r="G87" s="474">
        <f t="shared" si="1"/>
        <v>23000</v>
      </c>
      <c r="H87" s="475" t="s">
        <v>141</v>
      </c>
      <c r="I87" s="606" t="s">
        <v>18</v>
      </c>
      <c r="J87" s="603" t="s">
        <v>523</v>
      </c>
      <c r="K87" s="607" t="s">
        <v>64</v>
      </c>
      <c r="L87" s="606" t="s">
        <v>45</v>
      </c>
      <c r="M87" s="606"/>
      <c r="N87" s="609"/>
    </row>
    <row r="88" spans="1:14" x14ac:dyDescent="0.25">
      <c r="A88" s="171">
        <v>45195</v>
      </c>
      <c r="B88" s="172" t="s">
        <v>115</v>
      </c>
      <c r="C88" s="172" t="s">
        <v>116</v>
      </c>
      <c r="D88" s="173" t="s">
        <v>114</v>
      </c>
      <c r="E88" s="161">
        <v>12000</v>
      </c>
      <c r="F88" s="161"/>
      <c r="G88" s="306">
        <f t="shared" si="1"/>
        <v>11000</v>
      </c>
      <c r="H88" s="292" t="s">
        <v>141</v>
      </c>
      <c r="I88" s="180" t="s">
        <v>18</v>
      </c>
      <c r="J88" s="405" t="s">
        <v>523</v>
      </c>
      <c r="K88" s="184" t="s">
        <v>64</v>
      </c>
      <c r="L88" s="180" t="s">
        <v>45</v>
      </c>
      <c r="M88" s="180"/>
      <c r="N88" s="464" t="s">
        <v>154</v>
      </c>
    </row>
    <row r="89" spans="1:14" x14ac:dyDescent="0.25">
      <c r="A89" s="171">
        <v>45195</v>
      </c>
      <c r="B89" s="172" t="s">
        <v>115</v>
      </c>
      <c r="C89" s="172" t="s">
        <v>116</v>
      </c>
      <c r="D89" s="173" t="s">
        <v>114</v>
      </c>
      <c r="E89" s="161">
        <v>11000</v>
      </c>
      <c r="F89" s="161"/>
      <c r="G89" s="306">
        <f t="shared" si="1"/>
        <v>0</v>
      </c>
      <c r="H89" s="292" t="s">
        <v>141</v>
      </c>
      <c r="I89" s="180" t="s">
        <v>18</v>
      </c>
      <c r="J89" s="405" t="s">
        <v>523</v>
      </c>
      <c r="K89" s="184" t="s">
        <v>64</v>
      </c>
      <c r="L89" s="180" t="s">
        <v>45</v>
      </c>
      <c r="M89" s="180"/>
      <c r="N89" s="464" t="s">
        <v>213</v>
      </c>
    </row>
    <row r="90" spans="1:14" x14ac:dyDescent="0.25">
      <c r="A90" s="470">
        <v>45196</v>
      </c>
      <c r="B90" s="471" t="s">
        <v>113</v>
      </c>
      <c r="C90" s="471" t="s">
        <v>49</v>
      </c>
      <c r="D90" s="472" t="s">
        <v>114</v>
      </c>
      <c r="E90" s="605"/>
      <c r="F90" s="605">
        <v>36000</v>
      </c>
      <c r="G90" s="474">
        <f t="shared" si="1"/>
        <v>36000</v>
      </c>
      <c r="H90" s="475" t="s">
        <v>141</v>
      </c>
      <c r="I90" s="606" t="s">
        <v>18</v>
      </c>
      <c r="J90" s="603" t="s">
        <v>553</v>
      </c>
      <c r="K90" s="607" t="s">
        <v>64</v>
      </c>
      <c r="L90" s="606" t="s">
        <v>45</v>
      </c>
      <c r="M90" s="606"/>
      <c r="N90" s="609"/>
    </row>
    <row r="91" spans="1:14" x14ac:dyDescent="0.25">
      <c r="A91" s="171">
        <v>45196</v>
      </c>
      <c r="B91" s="172" t="s">
        <v>147</v>
      </c>
      <c r="C91" s="172" t="s">
        <v>116</v>
      </c>
      <c r="D91" s="173" t="s">
        <v>114</v>
      </c>
      <c r="E91" s="161">
        <v>12000</v>
      </c>
      <c r="F91" s="161"/>
      <c r="G91" s="306">
        <f t="shared" si="1"/>
        <v>24000</v>
      </c>
      <c r="H91" s="292" t="s">
        <v>141</v>
      </c>
      <c r="I91" s="180" t="s">
        <v>18</v>
      </c>
      <c r="J91" s="405" t="s">
        <v>553</v>
      </c>
      <c r="K91" s="184" t="s">
        <v>64</v>
      </c>
      <c r="L91" s="180" t="s">
        <v>45</v>
      </c>
      <c r="M91" s="180"/>
      <c r="N91" s="464" t="s">
        <v>154</v>
      </c>
    </row>
    <row r="92" spans="1:14" x14ac:dyDescent="0.25">
      <c r="A92" s="171">
        <v>45196</v>
      </c>
      <c r="B92" s="172" t="s">
        <v>115</v>
      </c>
      <c r="C92" s="172" t="s">
        <v>116</v>
      </c>
      <c r="D92" s="173" t="s">
        <v>114</v>
      </c>
      <c r="E92" s="161">
        <v>7000</v>
      </c>
      <c r="F92" s="161"/>
      <c r="G92" s="306">
        <f t="shared" si="1"/>
        <v>17000</v>
      </c>
      <c r="H92" s="292" t="s">
        <v>141</v>
      </c>
      <c r="I92" s="180" t="s">
        <v>18</v>
      </c>
      <c r="J92" s="405" t="s">
        <v>553</v>
      </c>
      <c r="K92" s="184" t="s">
        <v>64</v>
      </c>
      <c r="L92" s="180" t="s">
        <v>45</v>
      </c>
      <c r="M92" s="180"/>
      <c r="N92" s="464" t="s">
        <v>554</v>
      </c>
    </row>
    <row r="93" spans="1:14" x14ac:dyDescent="0.25">
      <c r="A93" s="171">
        <v>45196</v>
      </c>
      <c r="B93" s="172" t="s">
        <v>115</v>
      </c>
      <c r="C93" s="172" t="s">
        <v>116</v>
      </c>
      <c r="D93" s="173" t="s">
        <v>114</v>
      </c>
      <c r="E93" s="161">
        <v>6000</v>
      </c>
      <c r="F93" s="161"/>
      <c r="G93" s="306">
        <f t="shared" si="1"/>
        <v>11000</v>
      </c>
      <c r="H93" s="292" t="s">
        <v>141</v>
      </c>
      <c r="I93" s="180" t="s">
        <v>18</v>
      </c>
      <c r="J93" s="405" t="s">
        <v>553</v>
      </c>
      <c r="K93" s="184" t="s">
        <v>64</v>
      </c>
      <c r="L93" s="180" t="s">
        <v>45</v>
      </c>
      <c r="M93" s="180"/>
      <c r="N93" s="464" t="s">
        <v>555</v>
      </c>
    </row>
    <row r="94" spans="1:14" x14ac:dyDescent="0.25">
      <c r="A94" s="171">
        <v>45196</v>
      </c>
      <c r="B94" s="172" t="s">
        <v>115</v>
      </c>
      <c r="C94" s="172" t="s">
        <v>116</v>
      </c>
      <c r="D94" s="173" t="s">
        <v>114</v>
      </c>
      <c r="E94" s="161">
        <v>11000</v>
      </c>
      <c r="F94" s="161"/>
      <c r="G94" s="306">
        <f t="shared" si="1"/>
        <v>0</v>
      </c>
      <c r="H94" s="292" t="s">
        <v>141</v>
      </c>
      <c r="I94" s="180" t="s">
        <v>18</v>
      </c>
      <c r="J94" s="405" t="s">
        <v>553</v>
      </c>
      <c r="K94" s="184" t="s">
        <v>64</v>
      </c>
      <c r="L94" s="180" t="s">
        <v>45</v>
      </c>
      <c r="M94" s="180"/>
      <c r="N94" s="464" t="s">
        <v>213</v>
      </c>
    </row>
    <row r="95" spans="1:14" x14ac:dyDescent="0.25">
      <c r="A95" s="470">
        <v>45197</v>
      </c>
      <c r="B95" s="471" t="s">
        <v>113</v>
      </c>
      <c r="C95" s="471" t="s">
        <v>49</v>
      </c>
      <c r="D95" s="472" t="s">
        <v>114</v>
      </c>
      <c r="E95" s="605"/>
      <c r="F95" s="605">
        <v>36000</v>
      </c>
      <c r="G95" s="474">
        <f t="shared" si="1"/>
        <v>36000</v>
      </c>
      <c r="H95" s="475" t="s">
        <v>141</v>
      </c>
      <c r="I95" s="606" t="s">
        <v>18</v>
      </c>
      <c r="J95" s="603" t="s">
        <v>579</v>
      </c>
      <c r="K95" s="607" t="s">
        <v>64</v>
      </c>
      <c r="L95" s="606" t="s">
        <v>45</v>
      </c>
      <c r="M95" s="606"/>
      <c r="N95" s="609"/>
    </row>
    <row r="96" spans="1:14" x14ac:dyDescent="0.25">
      <c r="A96" s="171">
        <v>45197</v>
      </c>
      <c r="B96" s="172" t="s">
        <v>115</v>
      </c>
      <c r="C96" s="172" t="s">
        <v>116</v>
      </c>
      <c r="D96" s="173" t="s">
        <v>114</v>
      </c>
      <c r="E96" s="161">
        <v>12000</v>
      </c>
      <c r="F96" s="161"/>
      <c r="G96" s="306">
        <f t="shared" si="1"/>
        <v>24000</v>
      </c>
      <c r="H96" s="292" t="s">
        <v>141</v>
      </c>
      <c r="I96" s="180" t="s">
        <v>18</v>
      </c>
      <c r="J96" s="405" t="s">
        <v>579</v>
      </c>
      <c r="K96" s="184" t="s">
        <v>64</v>
      </c>
      <c r="L96" s="180" t="s">
        <v>45</v>
      </c>
      <c r="M96" s="180"/>
      <c r="N96" s="464" t="s">
        <v>154</v>
      </c>
    </row>
    <row r="97" spans="1:14" x14ac:dyDescent="0.25">
      <c r="A97" s="171">
        <v>45197</v>
      </c>
      <c r="B97" s="172" t="s">
        <v>115</v>
      </c>
      <c r="C97" s="172" t="s">
        <v>116</v>
      </c>
      <c r="D97" s="173" t="s">
        <v>114</v>
      </c>
      <c r="E97" s="161">
        <v>7000</v>
      </c>
      <c r="F97" s="161"/>
      <c r="G97" s="306">
        <f t="shared" si="1"/>
        <v>17000</v>
      </c>
      <c r="H97" s="292" t="s">
        <v>141</v>
      </c>
      <c r="I97" s="180" t="s">
        <v>18</v>
      </c>
      <c r="J97" s="405" t="s">
        <v>579</v>
      </c>
      <c r="K97" s="184" t="s">
        <v>64</v>
      </c>
      <c r="L97" s="180" t="s">
        <v>45</v>
      </c>
      <c r="M97" s="180"/>
      <c r="N97" s="464" t="s">
        <v>554</v>
      </c>
    </row>
    <row r="98" spans="1:14" x14ac:dyDescent="0.25">
      <c r="A98" s="171">
        <v>45197</v>
      </c>
      <c r="B98" s="172" t="s">
        <v>115</v>
      </c>
      <c r="C98" s="172" t="s">
        <v>116</v>
      </c>
      <c r="D98" s="173" t="s">
        <v>114</v>
      </c>
      <c r="E98" s="161">
        <v>6000</v>
      </c>
      <c r="F98" s="161"/>
      <c r="G98" s="306">
        <f t="shared" si="1"/>
        <v>11000</v>
      </c>
      <c r="H98" s="292" t="s">
        <v>141</v>
      </c>
      <c r="I98" s="180" t="s">
        <v>18</v>
      </c>
      <c r="J98" s="405" t="s">
        <v>579</v>
      </c>
      <c r="K98" s="184" t="s">
        <v>64</v>
      </c>
      <c r="L98" s="180" t="s">
        <v>45</v>
      </c>
      <c r="M98" s="180"/>
      <c r="N98" s="464" t="s">
        <v>555</v>
      </c>
    </row>
    <row r="99" spans="1:14" x14ac:dyDescent="0.25">
      <c r="A99" s="171">
        <v>45197</v>
      </c>
      <c r="B99" s="172" t="s">
        <v>115</v>
      </c>
      <c r="C99" s="172" t="s">
        <v>116</v>
      </c>
      <c r="D99" s="173" t="s">
        <v>114</v>
      </c>
      <c r="E99" s="161">
        <v>11000</v>
      </c>
      <c r="F99" s="161"/>
      <c r="G99" s="306">
        <f t="shared" si="1"/>
        <v>0</v>
      </c>
      <c r="H99" s="292" t="s">
        <v>141</v>
      </c>
      <c r="I99" s="180" t="s">
        <v>18</v>
      </c>
      <c r="J99" s="405" t="s">
        <v>579</v>
      </c>
      <c r="K99" s="184" t="s">
        <v>64</v>
      </c>
      <c r="L99" s="180" t="s">
        <v>45</v>
      </c>
      <c r="M99" s="180"/>
      <c r="N99" s="464" t="s">
        <v>213</v>
      </c>
    </row>
    <row r="100" spans="1:14" x14ac:dyDescent="0.25">
      <c r="A100" s="470">
        <v>45198</v>
      </c>
      <c r="B100" s="471" t="s">
        <v>113</v>
      </c>
      <c r="C100" s="471" t="s">
        <v>49</v>
      </c>
      <c r="D100" s="472" t="s">
        <v>114</v>
      </c>
      <c r="E100" s="605"/>
      <c r="F100" s="605">
        <v>23000</v>
      </c>
      <c r="G100" s="474">
        <f t="shared" si="1"/>
        <v>23000</v>
      </c>
      <c r="H100" s="475" t="s">
        <v>141</v>
      </c>
      <c r="I100" s="606" t="s">
        <v>18</v>
      </c>
      <c r="J100" s="603" t="s">
        <v>597</v>
      </c>
      <c r="K100" s="607" t="s">
        <v>64</v>
      </c>
      <c r="L100" s="606" t="s">
        <v>45</v>
      </c>
      <c r="M100" s="606"/>
      <c r="N100" s="609"/>
    </row>
    <row r="101" spans="1:14" x14ac:dyDescent="0.25">
      <c r="A101" s="171">
        <v>45198</v>
      </c>
      <c r="B101" s="172" t="s">
        <v>115</v>
      </c>
      <c r="C101" s="172" t="s">
        <v>116</v>
      </c>
      <c r="D101" s="173" t="s">
        <v>114</v>
      </c>
      <c r="E101" s="161">
        <v>12000</v>
      </c>
      <c r="F101" s="161"/>
      <c r="G101" s="306">
        <f t="shared" si="1"/>
        <v>11000</v>
      </c>
      <c r="H101" s="292" t="s">
        <v>141</v>
      </c>
      <c r="I101" s="180" t="s">
        <v>18</v>
      </c>
      <c r="J101" s="405" t="s">
        <v>597</v>
      </c>
      <c r="K101" s="184" t="s">
        <v>64</v>
      </c>
      <c r="L101" s="180" t="s">
        <v>45</v>
      </c>
      <c r="M101" s="180"/>
      <c r="N101" s="464" t="s">
        <v>154</v>
      </c>
    </row>
    <row r="102" spans="1:14" x14ac:dyDescent="0.25">
      <c r="A102" s="171">
        <v>45198</v>
      </c>
      <c r="B102" s="172" t="s">
        <v>115</v>
      </c>
      <c r="C102" s="172" t="s">
        <v>116</v>
      </c>
      <c r="D102" s="173" t="s">
        <v>114</v>
      </c>
      <c r="E102" s="161">
        <v>11000</v>
      </c>
      <c r="F102" s="161"/>
      <c r="G102" s="306">
        <f t="shared" si="1"/>
        <v>0</v>
      </c>
      <c r="H102" s="292" t="s">
        <v>141</v>
      </c>
      <c r="I102" s="180" t="s">
        <v>18</v>
      </c>
      <c r="J102" s="405" t="s">
        <v>597</v>
      </c>
      <c r="K102" s="184" t="s">
        <v>64</v>
      </c>
      <c r="L102" s="180" t="s">
        <v>45</v>
      </c>
      <c r="M102" s="180"/>
      <c r="N102" s="464" t="s">
        <v>213</v>
      </c>
    </row>
    <row r="103" spans="1:14" x14ac:dyDescent="0.25">
      <c r="A103" s="470">
        <v>45199</v>
      </c>
      <c r="B103" s="471" t="s">
        <v>113</v>
      </c>
      <c r="C103" s="471" t="s">
        <v>49</v>
      </c>
      <c r="D103" s="472" t="s">
        <v>114</v>
      </c>
      <c r="E103" s="605"/>
      <c r="F103" s="605">
        <v>23000</v>
      </c>
      <c r="G103" s="474">
        <f t="shared" si="1"/>
        <v>23000</v>
      </c>
      <c r="H103" s="475" t="s">
        <v>141</v>
      </c>
      <c r="I103" s="606" t="s">
        <v>18</v>
      </c>
      <c r="J103" s="603" t="s">
        <v>604</v>
      </c>
      <c r="K103" s="607" t="s">
        <v>64</v>
      </c>
      <c r="L103" s="606" t="s">
        <v>45</v>
      </c>
      <c r="M103" s="606"/>
      <c r="N103" s="609"/>
    </row>
    <row r="104" spans="1:14" x14ac:dyDescent="0.25">
      <c r="A104" s="171">
        <v>45199</v>
      </c>
      <c r="B104" s="172" t="s">
        <v>115</v>
      </c>
      <c r="C104" s="172" t="s">
        <v>116</v>
      </c>
      <c r="D104" s="173" t="s">
        <v>114</v>
      </c>
      <c r="E104" s="161">
        <v>12000</v>
      </c>
      <c r="F104" s="161"/>
      <c r="G104" s="306">
        <f t="shared" si="1"/>
        <v>11000</v>
      </c>
      <c r="H104" s="292" t="s">
        <v>141</v>
      </c>
      <c r="I104" s="180" t="s">
        <v>18</v>
      </c>
      <c r="J104" s="405" t="s">
        <v>604</v>
      </c>
      <c r="K104" s="184" t="s">
        <v>64</v>
      </c>
      <c r="L104" s="180" t="s">
        <v>45</v>
      </c>
      <c r="M104" s="180"/>
      <c r="N104" s="464" t="s">
        <v>154</v>
      </c>
    </row>
    <row r="105" spans="1:14" ht="15.75" thickBot="1" x14ac:dyDescent="0.3">
      <c r="A105" s="171">
        <v>45199</v>
      </c>
      <c r="B105" s="172" t="s">
        <v>115</v>
      </c>
      <c r="C105" s="172" t="s">
        <v>116</v>
      </c>
      <c r="D105" s="173" t="s">
        <v>114</v>
      </c>
      <c r="E105" s="161">
        <v>11000</v>
      </c>
      <c r="F105" s="161"/>
      <c r="G105" s="306">
        <f t="shared" si="1"/>
        <v>0</v>
      </c>
      <c r="H105" s="292" t="s">
        <v>141</v>
      </c>
      <c r="I105" s="180" t="s">
        <v>18</v>
      </c>
      <c r="J105" s="405" t="s">
        <v>604</v>
      </c>
      <c r="K105" s="184" t="s">
        <v>64</v>
      </c>
      <c r="L105" s="180" t="s">
        <v>45</v>
      </c>
      <c r="M105" s="180"/>
      <c r="N105" s="464" t="s">
        <v>213</v>
      </c>
    </row>
    <row r="106" spans="1:14" ht="15.75" thickBot="1" x14ac:dyDescent="0.3">
      <c r="A106" s="155"/>
      <c r="B106" s="155"/>
      <c r="C106" s="155"/>
      <c r="D106" s="155"/>
      <c r="E106" s="501">
        <f>SUM(E4:E105)</f>
        <v>708000</v>
      </c>
      <c r="F106" s="501">
        <f>SUM(F4:F105)+G4</f>
        <v>708000</v>
      </c>
      <c r="G106" s="502">
        <f>F106-E106</f>
        <v>0</v>
      </c>
      <c r="H106" s="166"/>
      <c r="I106" s="155"/>
      <c r="J106" s="155"/>
      <c r="K106" s="391"/>
      <c r="L106" s="155"/>
      <c r="M106" s="155"/>
      <c r="N106" s="157"/>
    </row>
    <row r="107" spans="1:14" x14ac:dyDescent="0.25">
      <c r="A107" s="155"/>
      <c r="B107" s="155"/>
      <c r="C107" s="155"/>
      <c r="D107" s="155"/>
      <c r="E107" s="490"/>
      <c r="F107" s="462"/>
      <c r="G107" s="465"/>
      <c r="H107" s="155"/>
      <c r="I107" s="155"/>
      <c r="J107" s="155"/>
      <c r="K107" s="391"/>
      <c r="L107" s="155"/>
      <c r="M107" s="155"/>
      <c r="N107" s="157"/>
    </row>
    <row r="108" spans="1:14" x14ac:dyDescent="0.25">
      <c r="A108" s="419"/>
      <c r="B108" s="419"/>
      <c r="C108" s="419"/>
      <c r="D108" s="419"/>
      <c r="E108" s="486"/>
      <c r="F108" s="492"/>
      <c r="G108" s="493"/>
      <c r="H108" s="419"/>
      <c r="I108" s="419"/>
      <c r="J108" s="419"/>
      <c r="K108" s="419"/>
      <c r="L108" s="419"/>
      <c r="M108" s="419"/>
      <c r="N108" s="423"/>
    </row>
    <row r="109" spans="1:14" x14ac:dyDescent="0.25">
      <c r="E109" s="491"/>
      <c r="F109" s="489"/>
    </row>
    <row r="110" spans="1:14" x14ac:dyDescent="0.25">
      <c r="E110" s="480"/>
      <c r="F110" s="489"/>
    </row>
    <row r="111" spans="1:14" x14ac:dyDescent="0.25">
      <c r="E111" s="480"/>
      <c r="F111" s="489"/>
    </row>
    <row r="112" spans="1:14" x14ac:dyDescent="0.25">
      <c r="E112" s="480"/>
      <c r="F112" s="489"/>
    </row>
    <row r="113" spans="5:6" x14ac:dyDescent="0.25">
      <c r="E113" s="480"/>
      <c r="F113" s="489"/>
    </row>
    <row r="114" spans="5:6" x14ac:dyDescent="0.25">
      <c r="E114" s="480"/>
      <c r="F114" s="489"/>
    </row>
    <row r="115" spans="5:6" x14ac:dyDescent="0.25">
      <c r="E115" s="480"/>
      <c r="F115" s="489"/>
    </row>
    <row r="116" spans="5:6" x14ac:dyDescent="0.25">
      <c r="E116" s="480"/>
      <c r="F116" s="489"/>
    </row>
    <row r="117" spans="5:6" x14ac:dyDescent="0.25">
      <c r="E117" s="480"/>
      <c r="F117" s="489"/>
    </row>
    <row r="118" spans="5:6" x14ac:dyDescent="0.25">
      <c r="E118" s="480"/>
      <c r="F118" s="489"/>
    </row>
    <row r="119" spans="5:6" x14ac:dyDescent="0.25">
      <c r="E119" s="480"/>
      <c r="F119" s="489"/>
    </row>
    <row r="120" spans="5:6" x14ac:dyDescent="0.25">
      <c r="E120" s="480"/>
      <c r="F120" s="489"/>
    </row>
    <row r="121" spans="5:6" x14ac:dyDescent="0.25">
      <c r="E121" s="480"/>
      <c r="F121" s="489"/>
    </row>
    <row r="122" spans="5:6" x14ac:dyDescent="0.25">
      <c r="E122" s="480"/>
    </row>
    <row r="123" spans="5:6" x14ac:dyDescent="0.25">
      <c r="E123" s="480"/>
    </row>
    <row r="124" spans="5:6" x14ac:dyDescent="0.25">
      <c r="E124" s="480"/>
    </row>
    <row r="125" spans="5:6" x14ac:dyDescent="0.25">
      <c r="E125" s="480"/>
    </row>
    <row r="126" spans="5:6" x14ac:dyDescent="0.25">
      <c r="E126" s="480"/>
    </row>
    <row r="127" spans="5:6" x14ac:dyDescent="0.25">
      <c r="E127" s="480"/>
    </row>
    <row r="128" spans="5:6" x14ac:dyDescent="0.25">
      <c r="E128" s="480"/>
    </row>
    <row r="129" spans="5:5" x14ac:dyDescent="0.25">
      <c r="E129" s="480"/>
    </row>
    <row r="130" spans="5:5" x14ac:dyDescent="0.25">
      <c r="E130" s="480"/>
    </row>
    <row r="131" spans="5:5" x14ac:dyDescent="0.25">
      <c r="E131" s="480"/>
    </row>
    <row r="132" spans="5:5" x14ac:dyDescent="0.25">
      <c r="E132" s="480"/>
    </row>
    <row r="133" spans="5:5" x14ac:dyDescent="0.25">
      <c r="E133" s="480"/>
    </row>
    <row r="134" spans="5:5" x14ac:dyDescent="0.25">
      <c r="E134" s="480"/>
    </row>
    <row r="135" spans="5:5" x14ac:dyDescent="0.25">
      <c r="E135" s="480"/>
    </row>
    <row r="136" spans="5:5" x14ac:dyDescent="0.25">
      <c r="E136" s="480"/>
    </row>
    <row r="137" spans="5:5" x14ac:dyDescent="0.25">
      <c r="E137" s="480"/>
    </row>
    <row r="138" spans="5:5" x14ac:dyDescent="0.25">
      <c r="E138" s="480"/>
    </row>
    <row r="139" spans="5:5" x14ac:dyDescent="0.25">
      <c r="E139" s="480"/>
    </row>
    <row r="140" spans="5:5" x14ac:dyDescent="0.25">
      <c r="E140" s="480"/>
    </row>
    <row r="141" spans="5:5" x14ac:dyDescent="0.25">
      <c r="E141" s="480"/>
    </row>
    <row r="142" spans="5:5" x14ac:dyDescent="0.25">
      <c r="E142" s="480"/>
    </row>
    <row r="143" spans="5:5" x14ac:dyDescent="0.25">
      <c r="E143" s="480"/>
    </row>
    <row r="144" spans="5:5" x14ac:dyDescent="0.25">
      <c r="E144" s="480"/>
    </row>
    <row r="145" spans="5:5" x14ac:dyDescent="0.25">
      <c r="E145" s="480"/>
    </row>
    <row r="146" spans="5:5" x14ac:dyDescent="0.25">
      <c r="E146" s="480"/>
    </row>
    <row r="147" spans="5:5" x14ac:dyDescent="0.25">
      <c r="E147" s="480"/>
    </row>
    <row r="148" spans="5:5" x14ac:dyDescent="0.25">
      <c r="E148" s="480"/>
    </row>
    <row r="149" spans="5:5" x14ac:dyDescent="0.25">
      <c r="E149" s="480"/>
    </row>
    <row r="150" spans="5:5" x14ac:dyDescent="0.25">
      <c r="E150" s="480"/>
    </row>
    <row r="151" spans="5:5" x14ac:dyDescent="0.25">
      <c r="E151" s="480"/>
    </row>
    <row r="152" spans="5:5" x14ac:dyDescent="0.25">
      <c r="E152" s="480"/>
    </row>
    <row r="153" spans="5:5" x14ac:dyDescent="0.25">
      <c r="E153" s="480"/>
    </row>
    <row r="154" spans="5:5" x14ac:dyDescent="0.25">
      <c r="E154" s="480"/>
    </row>
    <row r="155" spans="5:5" x14ac:dyDescent="0.25">
      <c r="E155" s="480"/>
    </row>
    <row r="156" spans="5:5" x14ac:dyDescent="0.25">
      <c r="E156" s="480"/>
    </row>
    <row r="157" spans="5:5" x14ac:dyDescent="0.25">
      <c r="E157" s="480"/>
    </row>
    <row r="158" spans="5:5" x14ac:dyDescent="0.25">
      <c r="E158" s="480"/>
    </row>
    <row r="159" spans="5:5" x14ac:dyDescent="0.25">
      <c r="E159" s="480"/>
    </row>
    <row r="160" spans="5:5" x14ac:dyDescent="0.25">
      <c r="E160" s="480"/>
    </row>
    <row r="161" spans="5:5" x14ac:dyDescent="0.25">
      <c r="E161" s="480"/>
    </row>
    <row r="162" spans="5:5" x14ac:dyDescent="0.25">
      <c r="E162" s="480"/>
    </row>
    <row r="163" spans="5:5" x14ac:dyDescent="0.25">
      <c r="E163" s="480"/>
    </row>
    <row r="164" spans="5:5" x14ac:dyDescent="0.25">
      <c r="E164" s="480"/>
    </row>
    <row r="165" spans="5:5" x14ac:dyDescent="0.25">
      <c r="E165" s="480"/>
    </row>
    <row r="166" spans="5:5" x14ac:dyDescent="0.25">
      <c r="E166" s="480"/>
    </row>
    <row r="167" spans="5:5" x14ac:dyDescent="0.25">
      <c r="E167" s="480"/>
    </row>
    <row r="168" spans="5:5" x14ac:dyDescent="0.25">
      <c r="E168" s="480"/>
    </row>
    <row r="169" spans="5:5" x14ac:dyDescent="0.25">
      <c r="E169" s="480"/>
    </row>
    <row r="170" spans="5:5" x14ac:dyDescent="0.25">
      <c r="E170" s="480"/>
    </row>
    <row r="171" spans="5:5" x14ac:dyDescent="0.25">
      <c r="E171" s="480"/>
    </row>
    <row r="172" spans="5:5" x14ac:dyDescent="0.25">
      <c r="E172" s="480"/>
    </row>
    <row r="173" spans="5:5" x14ac:dyDescent="0.25">
      <c r="E173" s="480"/>
    </row>
    <row r="174" spans="5:5" x14ac:dyDescent="0.25">
      <c r="E174" s="480"/>
    </row>
    <row r="175" spans="5:5" x14ac:dyDescent="0.25">
      <c r="E175" s="480"/>
    </row>
    <row r="176" spans="5:5" x14ac:dyDescent="0.25">
      <c r="E176" s="480"/>
    </row>
    <row r="177" spans="5:5" x14ac:dyDescent="0.25">
      <c r="E177" s="480"/>
    </row>
    <row r="178" spans="5:5" x14ac:dyDescent="0.25">
      <c r="E178" s="480"/>
    </row>
    <row r="179" spans="5:5" x14ac:dyDescent="0.25">
      <c r="E179" s="480"/>
    </row>
    <row r="180" spans="5:5" x14ac:dyDescent="0.25">
      <c r="E180" s="480"/>
    </row>
    <row r="181" spans="5:5" x14ac:dyDescent="0.25">
      <c r="E181" s="480"/>
    </row>
    <row r="182" spans="5:5" x14ac:dyDescent="0.25">
      <c r="E182" s="480"/>
    </row>
    <row r="183" spans="5:5" x14ac:dyDescent="0.25">
      <c r="E183" s="480"/>
    </row>
    <row r="184" spans="5:5" x14ac:dyDescent="0.25">
      <c r="E184" s="480"/>
    </row>
    <row r="185" spans="5:5" x14ac:dyDescent="0.25">
      <c r="E185" s="480"/>
    </row>
    <row r="186" spans="5:5" x14ac:dyDescent="0.25">
      <c r="E186" s="480"/>
    </row>
    <row r="187" spans="5:5" x14ac:dyDescent="0.25">
      <c r="E187" s="480"/>
    </row>
    <row r="188" spans="5:5" x14ac:dyDescent="0.25">
      <c r="E188" s="480"/>
    </row>
    <row r="189" spans="5:5" x14ac:dyDescent="0.25">
      <c r="E189" s="480"/>
    </row>
    <row r="190" spans="5:5" x14ac:dyDescent="0.25">
      <c r="E190" s="480"/>
    </row>
    <row r="191" spans="5:5" x14ac:dyDescent="0.25">
      <c r="E191" s="480"/>
    </row>
    <row r="192" spans="5:5" x14ac:dyDescent="0.25">
      <c r="E192" s="480"/>
    </row>
    <row r="193" spans="5:5" x14ac:dyDescent="0.25">
      <c r="E193" s="480"/>
    </row>
    <row r="194" spans="5:5" x14ac:dyDescent="0.25">
      <c r="E194" s="480"/>
    </row>
    <row r="195" spans="5:5" x14ac:dyDescent="0.25">
      <c r="E195" s="480"/>
    </row>
    <row r="196" spans="5:5" x14ac:dyDescent="0.25">
      <c r="E196" s="480"/>
    </row>
    <row r="197" spans="5:5" x14ac:dyDescent="0.25">
      <c r="E197" s="480"/>
    </row>
    <row r="198" spans="5:5" x14ac:dyDescent="0.25">
      <c r="E198" s="480"/>
    </row>
    <row r="199" spans="5:5" x14ac:dyDescent="0.25">
      <c r="E199" s="480"/>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topLeftCell="A184" zoomScaleNormal="100" workbookViewId="0">
      <selection activeCell="F185" sqref="F185"/>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46" t="s">
        <v>44</v>
      </c>
      <c r="B1" s="746"/>
      <c r="C1" s="746"/>
      <c r="D1" s="746"/>
      <c r="E1" s="746"/>
      <c r="F1" s="746"/>
      <c r="G1" s="746"/>
      <c r="H1" s="746"/>
      <c r="I1" s="746"/>
      <c r="J1" s="746"/>
      <c r="K1" s="746"/>
      <c r="L1" s="746"/>
      <c r="M1" s="746"/>
      <c r="N1" s="746"/>
    </row>
    <row r="2" spans="1:14" s="67" customFormat="1" ht="18.75" x14ac:dyDescent="0.25">
      <c r="A2" s="747" t="s">
        <v>144</v>
      </c>
      <c r="B2" s="747"/>
      <c r="C2" s="747"/>
      <c r="D2" s="747"/>
      <c r="E2" s="747"/>
      <c r="F2" s="747"/>
      <c r="G2" s="747"/>
      <c r="H2" s="747"/>
      <c r="I2" s="747"/>
      <c r="J2" s="747"/>
      <c r="K2" s="747"/>
      <c r="L2" s="747"/>
      <c r="M2" s="747"/>
      <c r="N2" s="747"/>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13">
        <v>45170</v>
      </c>
      <c r="B4" s="414" t="s">
        <v>162</v>
      </c>
      <c r="C4" s="414"/>
      <c r="D4" s="451"/>
      <c r="E4" s="452"/>
      <c r="F4" s="452"/>
      <c r="G4" s="453">
        <v>-2000</v>
      </c>
      <c r="H4" s="454"/>
      <c r="I4" s="455"/>
      <c r="J4" s="456"/>
      <c r="K4" s="457"/>
      <c r="L4" s="185"/>
      <c r="M4" s="458"/>
      <c r="N4" s="459"/>
    </row>
    <row r="5" spans="1:14" s="14" customFormat="1" ht="13.5" customHeight="1" x14ac:dyDescent="0.25">
      <c r="A5" s="470">
        <v>45170</v>
      </c>
      <c r="B5" s="471" t="s">
        <v>113</v>
      </c>
      <c r="C5" s="471" t="s">
        <v>49</v>
      </c>
      <c r="D5" s="472" t="s">
        <v>130</v>
      </c>
      <c r="E5" s="473"/>
      <c r="F5" s="473">
        <v>58000</v>
      </c>
      <c r="G5" s="474">
        <f>G4-E5+F5</f>
        <v>56000</v>
      </c>
      <c r="H5" s="475" t="s">
        <v>150</v>
      </c>
      <c r="I5" s="475" t="s">
        <v>18</v>
      </c>
      <c r="J5" s="603" t="s">
        <v>168</v>
      </c>
      <c r="K5" s="471" t="s">
        <v>64</v>
      </c>
      <c r="L5" s="471" t="s">
        <v>45</v>
      </c>
      <c r="M5" s="478"/>
      <c r="N5" s="477"/>
    </row>
    <row r="6" spans="1:14" s="14" customFormat="1" ht="13.5" customHeight="1" x14ac:dyDescent="0.25">
      <c r="A6" s="171">
        <v>45170</v>
      </c>
      <c r="B6" s="172" t="s">
        <v>115</v>
      </c>
      <c r="C6" s="172" t="s">
        <v>116</v>
      </c>
      <c r="D6" s="173" t="s">
        <v>130</v>
      </c>
      <c r="E6" s="152">
        <v>6000</v>
      </c>
      <c r="F6" s="152"/>
      <c r="G6" s="306">
        <f t="shared" ref="G6:G78" si="0">G5-E6+F6</f>
        <v>50000</v>
      </c>
      <c r="H6" s="292" t="s">
        <v>150</v>
      </c>
      <c r="I6" s="292" t="s">
        <v>18</v>
      </c>
      <c r="J6" s="405" t="s">
        <v>168</v>
      </c>
      <c r="K6" s="391" t="s">
        <v>64</v>
      </c>
      <c r="L6" s="391" t="s">
        <v>45</v>
      </c>
      <c r="M6" s="468"/>
      <c r="N6" s="469" t="s">
        <v>154</v>
      </c>
    </row>
    <row r="7" spans="1:14" x14ac:dyDescent="0.25">
      <c r="A7" s="171">
        <v>45170</v>
      </c>
      <c r="B7" s="172" t="s">
        <v>115</v>
      </c>
      <c r="C7" s="172" t="s">
        <v>116</v>
      </c>
      <c r="D7" s="173" t="s">
        <v>130</v>
      </c>
      <c r="E7" s="152">
        <v>13000</v>
      </c>
      <c r="F7" s="152"/>
      <c r="G7" s="306">
        <f>G6-E7+F7</f>
        <v>37000</v>
      </c>
      <c r="H7" s="292" t="s">
        <v>150</v>
      </c>
      <c r="I7" s="155" t="s">
        <v>18</v>
      </c>
      <c r="J7" s="405" t="s">
        <v>168</v>
      </c>
      <c r="K7" s="391" t="s">
        <v>64</v>
      </c>
      <c r="L7" s="155" t="s">
        <v>45</v>
      </c>
      <c r="M7" s="155"/>
      <c r="N7" s="469" t="s">
        <v>169</v>
      </c>
    </row>
    <row r="8" spans="1:14" x14ac:dyDescent="0.25">
      <c r="A8" s="171">
        <v>45170</v>
      </c>
      <c r="B8" s="172" t="s">
        <v>115</v>
      </c>
      <c r="C8" s="172" t="s">
        <v>116</v>
      </c>
      <c r="D8" s="173" t="s">
        <v>130</v>
      </c>
      <c r="E8" s="152">
        <v>10000</v>
      </c>
      <c r="F8" s="152"/>
      <c r="G8" s="306">
        <f t="shared" ref="G8:G23" si="1">G7-E8+F8</f>
        <v>27000</v>
      </c>
      <c r="H8" s="292" t="s">
        <v>150</v>
      </c>
      <c r="I8" s="155" t="s">
        <v>18</v>
      </c>
      <c r="J8" s="405" t="s">
        <v>168</v>
      </c>
      <c r="K8" s="391" t="s">
        <v>64</v>
      </c>
      <c r="L8" s="155" t="s">
        <v>45</v>
      </c>
      <c r="M8" s="155"/>
      <c r="N8" s="469" t="s">
        <v>170</v>
      </c>
    </row>
    <row r="9" spans="1:14" x14ac:dyDescent="0.25">
      <c r="A9" s="171">
        <v>45170</v>
      </c>
      <c r="B9" s="172" t="s">
        <v>115</v>
      </c>
      <c r="C9" s="172" t="s">
        <v>116</v>
      </c>
      <c r="D9" s="173" t="s">
        <v>130</v>
      </c>
      <c r="E9" s="152">
        <v>6000</v>
      </c>
      <c r="F9" s="152"/>
      <c r="G9" s="306">
        <f t="shared" si="1"/>
        <v>21000</v>
      </c>
      <c r="H9" s="292" t="s">
        <v>150</v>
      </c>
      <c r="I9" s="155" t="s">
        <v>18</v>
      </c>
      <c r="J9" s="405" t="s">
        <v>168</v>
      </c>
      <c r="K9" s="391" t="s">
        <v>64</v>
      </c>
      <c r="L9" s="155" t="s">
        <v>45</v>
      </c>
      <c r="M9" s="155"/>
      <c r="N9" s="469" t="s">
        <v>171</v>
      </c>
    </row>
    <row r="10" spans="1:14" x14ac:dyDescent="0.25">
      <c r="A10" s="171">
        <v>45170</v>
      </c>
      <c r="B10" s="172" t="s">
        <v>115</v>
      </c>
      <c r="C10" s="172" t="s">
        <v>116</v>
      </c>
      <c r="D10" s="173" t="s">
        <v>130</v>
      </c>
      <c r="E10" s="152">
        <v>6000</v>
      </c>
      <c r="F10" s="152"/>
      <c r="G10" s="306">
        <f t="shared" si="1"/>
        <v>15000</v>
      </c>
      <c r="H10" s="292" t="s">
        <v>150</v>
      </c>
      <c r="I10" s="155" t="s">
        <v>18</v>
      </c>
      <c r="J10" s="405" t="s">
        <v>168</v>
      </c>
      <c r="K10" s="391" t="s">
        <v>64</v>
      </c>
      <c r="L10" s="155" t="s">
        <v>45</v>
      </c>
      <c r="M10" s="155"/>
      <c r="N10" s="469" t="s">
        <v>173</v>
      </c>
    </row>
    <row r="11" spans="1:14" x14ac:dyDescent="0.25">
      <c r="A11" s="171">
        <v>45170</v>
      </c>
      <c r="B11" s="172" t="s">
        <v>115</v>
      </c>
      <c r="C11" s="172" t="s">
        <v>116</v>
      </c>
      <c r="D11" s="173" t="s">
        <v>130</v>
      </c>
      <c r="E11" s="152">
        <v>6000</v>
      </c>
      <c r="F11" s="152"/>
      <c r="G11" s="306">
        <f t="shared" si="1"/>
        <v>9000</v>
      </c>
      <c r="H11" s="292" t="s">
        <v>150</v>
      </c>
      <c r="I11" s="155" t="s">
        <v>18</v>
      </c>
      <c r="J11" s="405" t="s">
        <v>168</v>
      </c>
      <c r="K11" s="391" t="s">
        <v>64</v>
      </c>
      <c r="L11" s="155" t="s">
        <v>45</v>
      </c>
      <c r="M11" s="155"/>
      <c r="N11" s="469" t="s">
        <v>172</v>
      </c>
    </row>
    <row r="12" spans="1:14" x14ac:dyDescent="0.25">
      <c r="A12" s="171">
        <v>45170</v>
      </c>
      <c r="B12" s="172" t="s">
        <v>148</v>
      </c>
      <c r="C12" s="172" t="s">
        <v>148</v>
      </c>
      <c r="D12" s="173" t="s">
        <v>130</v>
      </c>
      <c r="E12" s="152">
        <v>5000</v>
      </c>
      <c r="F12" s="152"/>
      <c r="G12" s="306">
        <f t="shared" si="1"/>
        <v>4000</v>
      </c>
      <c r="H12" s="292" t="s">
        <v>150</v>
      </c>
      <c r="I12" s="155" t="s">
        <v>18</v>
      </c>
      <c r="J12" s="405" t="s">
        <v>168</v>
      </c>
      <c r="K12" s="391" t="s">
        <v>64</v>
      </c>
      <c r="L12" s="155" t="s">
        <v>45</v>
      </c>
      <c r="M12" s="155"/>
      <c r="N12" s="469"/>
    </row>
    <row r="13" spans="1:14" x14ac:dyDescent="0.25">
      <c r="A13" s="171">
        <v>45170</v>
      </c>
      <c r="B13" s="172" t="s">
        <v>148</v>
      </c>
      <c r="C13" s="172" t="s">
        <v>148</v>
      </c>
      <c r="D13" s="173" t="s">
        <v>130</v>
      </c>
      <c r="E13" s="152">
        <v>5000</v>
      </c>
      <c r="F13" s="152"/>
      <c r="G13" s="306">
        <f t="shared" si="1"/>
        <v>-1000</v>
      </c>
      <c r="H13" s="292" t="s">
        <v>150</v>
      </c>
      <c r="I13" s="155" t="s">
        <v>18</v>
      </c>
      <c r="J13" s="405" t="s">
        <v>168</v>
      </c>
      <c r="K13" s="391" t="s">
        <v>64</v>
      </c>
      <c r="L13" s="155" t="s">
        <v>45</v>
      </c>
      <c r="M13" s="155"/>
      <c r="N13" s="469"/>
    </row>
    <row r="14" spans="1:14" x14ac:dyDescent="0.25">
      <c r="A14" s="171">
        <v>45171</v>
      </c>
      <c r="B14" s="172" t="s">
        <v>151</v>
      </c>
      <c r="C14" s="172" t="s">
        <v>116</v>
      </c>
      <c r="D14" s="173" t="s">
        <v>130</v>
      </c>
      <c r="E14" s="152"/>
      <c r="F14" s="152">
        <v>1000</v>
      </c>
      <c r="G14" s="306">
        <f t="shared" si="1"/>
        <v>0</v>
      </c>
      <c r="H14" s="292" t="s">
        <v>150</v>
      </c>
      <c r="I14" s="155" t="s">
        <v>18</v>
      </c>
      <c r="J14" s="405" t="s">
        <v>168</v>
      </c>
      <c r="K14" s="391" t="s">
        <v>64</v>
      </c>
      <c r="L14" s="155" t="s">
        <v>45</v>
      </c>
      <c r="M14" s="155"/>
      <c r="N14" s="469"/>
    </row>
    <row r="15" spans="1:14" x14ac:dyDescent="0.25">
      <c r="A15" s="643">
        <v>45173</v>
      </c>
      <c r="B15" s="644" t="s">
        <v>113</v>
      </c>
      <c r="C15" s="644" t="s">
        <v>116</v>
      </c>
      <c r="D15" s="645" t="s">
        <v>130</v>
      </c>
      <c r="E15" s="646"/>
      <c r="F15" s="646">
        <v>54000</v>
      </c>
      <c r="G15" s="647">
        <f t="shared" si="1"/>
        <v>54000</v>
      </c>
      <c r="H15" s="648" t="s">
        <v>150</v>
      </c>
      <c r="I15" s="649" t="s">
        <v>18</v>
      </c>
      <c r="J15" s="650" t="s">
        <v>192</v>
      </c>
      <c r="K15" s="644" t="s">
        <v>64</v>
      </c>
      <c r="L15" s="649" t="s">
        <v>45</v>
      </c>
      <c r="M15" s="649"/>
      <c r="N15" s="651"/>
    </row>
    <row r="16" spans="1:14" x14ac:dyDescent="0.25">
      <c r="A16" s="171">
        <v>45173</v>
      </c>
      <c r="B16" s="172" t="s">
        <v>115</v>
      </c>
      <c r="C16" s="172" t="s">
        <v>116</v>
      </c>
      <c r="D16" s="173" t="s">
        <v>130</v>
      </c>
      <c r="E16" s="152">
        <v>6000</v>
      </c>
      <c r="F16" s="152"/>
      <c r="G16" s="306">
        <f t="shared" si="1"/>
        <v>48000</v>
      </c>
      <c r="H16" s="292" t="s">
        <v>150</v>
      </c>
      <c r="I16" s="155" t="s">
        <v>18</v>
      </c>
      <c r="J16" s="405" t="s">
        <v>192</v>
      </c>
      <c r="K16" s="391" t="s">
        <v>64</v>
      </c>
      <c r="L16" s="155" t="s">
        <v>45</v>
      </c>
      <c r="M16" s="155"/>
      <c r="N16" s="469" t="s">
        <v>149</v>
      </c>
    </row>
    <row r="17" spans="1:15" x14ac:dyDescent="0.25">
      <c r="A17" s="171">
        <v>45173</v>
      </c>
      <c r="B17" s="172" t="s">
        <v>115</v>
      </c>
      <c r="C17" s="172" t="s">
        <v>116</v>
      </c>
      <c r="D17" s="173" t="s">
        <v>130</v>
      </c>
      <c r="E17" s="152">
        <v>7000</v>
      </c>
      <c r="F17" s="152"/>
      <c r="G17" s="306">
        <f t="shared" si="1"/>
        <v>41000</v>
      </c>
      <c r="H17" s="292" t="s">
        <v>150</v>
      </c>
      <c r="I17" s="155" t="s">
        <v>18</v>
      </c>
      <c r="J17" s="405" t="s">
        <v>192</v>
      </c>
      <c r="K17" s="391" t="s">
        <v>64</v>
      </c>
      <c r="L17" s="155" t="s">
        <v>45</v>
      </c>
      <c r="M17" s="155"/>
      <c r="N17" s="469" t="s">
        <v>193</v>
      </c>
    </row>
    <row r="18" spans="1:15" x14ac:dyDescent="0.25">
      <c r="A18" s="171">
        <v>45173</v>
      </c>
      <c r="B18" s="172" t="s">
        <v>115</v>
      </c>
      <c r="C18" s="172" t="s">
        <v>116</v>
      </c>
      <c r="D18" s="173" t="s">
        <v>130</v>
      </c>
      <c r="E18" s="152">
        <v>7000</v>
      </c>
      <c r="F18" s="152"/>
      <c r="G18" s="306">
        <f t="shared" si="1"/>
        <v>34000</v>
      </c>
      <c r="H18" s="292" t="s">
        <v>150</v>
      </c>
      <c r="I18" s="155" t="s">
        <v>18</v>
      </c>
      <c r="J18" s="405" t="s">
        <v>192</v>
      </c>
      <c r="K18" s="391" t="s">
        <v>64</v>
      </c>
      <c r="L18" s="155" t="s">
        <v>45</v>
      </c>
      <c r="M18" s="155"/>
      <c r="N18" s="469" t="s">
        <v>194</v>
      </c>
    </row>
    <row r="19" spans="1:15" x14ac:dyDescent="0.25">
      <c r="A19" s="171">
        <v>45173</v>
      </c>
      <c r="B19" s="172" t="s">
        <v>115</v>
      </c>
      <c r="C19" s="172" t="s">
        <v>116</v>
      </c>
      <c r="D19" s="173" t="s">
        <v>130</v>
      </c>
      <c r="E19" s="152">
        <v>4000</v>
      </c>
      <c r="F19" s="152"/>
      <c r="G19" s="306">
        <f t="shared" si="1"/>
        <v>30000</v>
      </c>
      <c r="H19" s="292" t="s">
        <v>150</v>
      </c>
      <c r="I19" s="155" t="s">
        <v>18</v>
      </c>
      <c r="J19" s="405" t="s">
        <v>192</v>
      </c>
      <c r="K19" s="391" t="s">
        <v>64</v>
      </c>
      <c r="L19" s="155" t="s">
        <v>45</v>
      </c>
      <c r="M19" s="155"/>
      <c r="N19" s="469" t="s">
        <v>195</v>
      </c>
    </row>
    <row r="20" spans="1:15" x14ac:dyDescent="0.25">
      <c r="A20" s="171">
        <v>45173</v>
      </c>
      <c r="B20" s="172" t="s">
        <v>115</v>
      </c>
      <c r="C20" s="172" t="s">
        <v>116</v>
      </c>
      <c r="D20" s="173" t="s">
        <v>130</v>
      </c>
      <c r="E20" s="152">
        <v>7000</v>
      </c>
      <c r="F20" s="152"/>
      <c r="G20" s="306">
        <f t="shared" si="1"/>
        <v>23000</v>
      </c>
      <c r="H20" s="292" t="s">
        <v>150</v>
      </c>
      <c r="I20" s="155" t="s">
        <v>18</v>
      </c>
      <c r="J20" s="405" t="s">
        <v>192</v>
      </c>
      <c r="K20" s="391" t="s">
        <v>64</v>
      </c>
      <c r="L20" s="155" t="s">
        <v>45</v>
      </c>
      <c r="M20" s="155"/>
      <c r="N20" s="469" t="s">
        <v>196</v>
      </c>
    </row>
    <row r="21" spans="1:15" x14ac:dyDescent="0.25">
      <c r="A21" s="171">
        <v>45173</v>
      </c>
      <c r="B21" s="172" t="s">
        <v>115</v>
      </c>
      <c r="C21" s="172" t="s">
        <v>148</v>
      </c>
      <c r="D21" s="173" t="s">
        <v>130</v>
      </c>
      <c r="E21" s="167">
        <v>9000</v>
      </c>
      <c r="F21" s="152"/>
      <c r="G21" s="306">
        <f t="shared" si="1"/>
        <v>14000</v>
      </c>
      <c r="H21" s="292" t="s">
        <v>150</v>
      </c>
      <c r="I21" s="155" t="s">
        <v>18</v>
      </c>
      <c r="J21" s="405" t="s">
        <v>192</v>
      </c>
      <c r="K21" s="391" t="s">
        <v>64</v>
      </c>
      <c r="L21" s="155" t="s">
        <v>45</v>
      </c>
      <c r="M21" s="155"/>
      <c r="N21" s="469" t="s">
        <v>197</v>
      </c>
    </row>
    <row r="22" spans="1:15" x14ac:dyDescent="0.25">
      <c r="A22" s="171">
        <v>45173</v>
      </c>
      <c r="B22" s="172" t="s">
        <v>148</v>
      </c>
      <c r="C22" s="172" t="s">
        <v>116</v>
      </c>
      <c r="D22" s="173" t="s">
        <v>130</v>
      </c>
      <c r="E22" s="167">
        <v>10000</v>
      </c>
      <c r="F22" s="161"/>
      <c r="G22" s="306">
        <f t="shared" si="1"/>
        <v>4000</v>
      </c>
      <c r="H22" s="292" t="s">
        <v>150</v>
      </c>
      <c r="I22" s="180" t="s">
        <v>18</v>
      </c>
      <c r="J22" s="405" t="s">
        <v>192</v>
      </c>
      <c r="K22" s="184" t="s">
        <v>64</v>
      </c>
      <c r="L22" s="180" t="s">
        <v>45</v>
      </c>
      <c r="M22" s="180"/>
      <c r="N22" s="157"/>
    </row>
    <row r="23" spans="1:15" x14ac:dyDescent="0.25">
      <c r="A23" s="171">
        <v>45174</v>
      </c>
      <c r="B23" s="172" t="s">
        <v>151</v>
      </c>
      <c r="C23" s="172" t="s">
        <v>49</v>
      </c>
      <c r="D23" s="173" t="s">
        <v>130</v>
      </c>
      <c r="E23" s="167"/>
      <c r="F23" s="152">
        <v>-4000</v>
      </c>
      <c r="G23" s="306">
        <f t="shared" si="1"/>
        <v>0</v>
      </c>
      <c r="H23" s="292" t="s">
        <v>150</v>
      </c>
      <c r="I23" s="155" t="s">
        <v>18</v>
      </c>
      <c r="J23" s="405" t="s">
        <v>192</v>
      </c>
      <c r="K23" s="391" t="s">
        <v>64</v>
      </c>
      <c r="L23" s="155" t="s">
        <v>45</v>
      </c>
      <c r="M23" s="155"/>
      <c r="N23" s="157"/>
    </row>
    <row r="24" spans="1:15" x14ac:dyDescent="0.25">
      <c r="A24" s="470">
        <v>45174</v>
      </c>
      <c r="B24" s="471" t="s">
        <v>113</v>
      </c>
      <c r="C24" s="471" t="s">
        <v>49</v>
      </c>
      <c r="D24" s="472" t="s">
        <v>130</v>
      </c>
      <c r="E24" s="602"/>
      <c r="F24" s="652">
        <v>57000</v>
      </c>
      <c r="G24" s="474">
        <f t="shared" si="0"/>
        <v>57000</v>
      </c>
      <c r="H24" s="475" t="s">
        <v>150</v>
      </c>
      <c r="I24" s="476" t="s">
        <v>18</v>
      </c>
      <c r="J24" s="603" t="s">
        <v>218</v>
      </c>
      <c r="K24" s="471" t="s">
        <v>64</v>
      </c>
      <c r="L24" s="476" t="s">
        <v>45</v>
      </c>
      <c r="M24" s="476"/>
      <c r="N24" s="601"/>
      <c r="O24" s="419"/>
    </row>
    <row r="25" spans="1:15" ht="15.75" customHeight="1" x14ac:dyDescent="0.25">
      <c r="A25" s="171">
        <v>45174</v>
      </c>
      <c r="B25" s="172" t="s">
        <v>115</v>
      </c>
      <c r="C25" s="172" t="s">
        <v>116</v>
      </c>
      <c r="D25" s="173" t="s">
        <v>130</v>
      </c>
      <c r="E25" s="177">
        <v>7000</v>
      </c>
      <c r="F25" s="161"/>
      <c r="G25" s="306">
        <f t="shared" si="0"/>
        <v>50000</v>
      </c>
      <c r="H25" s="292" t="s">
        <v>150</v>
      </c>
      <c r="I25" s="155" t="s">
        <v>18</v>
      </c>
      <c r="J25" s="405" t="s">
        <v>218</v>
      </c>
      <c r="K25" s="391" t="s">
        <v>64</v>
      </c>
      <c r="L25" s="155" t="s">
        <v>45</v>
      </c>
      <c r="M25" s="155"/>
      <c r="N25" s="157" t="s">
        <v>154</v>
      </c>
    </row>
    <row r="26" spans="1:15" x14ac:dyDescent="0.25">
      <c r="A26" s="171">
        <v>45174</v>
      </c>
      <c r="B26" s="172" t="s">
        <v>115</v>
      </c>
      <c r="C26" s="172" t="s">
        <v>116</v>
      </c>
      <c r="D26" s="173" t="s">
        <v>130</v>
      </c>
      <c r="E26" s="161">
        <v>6000</v>
      </c>
      <c r="F26" s="152"/>
      <c r="G26" s="306">
        <f t="shared" si="0"/>
        <v>44000</v>
      </c>
      <c r="H26" s="292" t="s">
        <v>150</v>
      </c>
      <c r="I26" s="155" t="s">
        <v>18</v>
      </c>
      <c r="J26" s="405" t="s">
        <v>218</v>
      </c>
      <c r="K26" s="391" t="s">
        <v>64</v>
      </c>
      <c r="L26" s="155" t="s">
        <v>45</v>
      </c>
      <c r="M26" s="155"/>
      <c r="N26" s="157" t="s">
        <v>219</v>
      </c>
    </row>
    <row r="27" spans="1:15" x14ac:dyDescent="0.25">
      <c r="A27" s="171">
        <v>45174</v>
      </c>
      <c r="B27" s="172" t="s">
        <v>115</v>
      </c>
      <c r="C27" s="172" t="s">
        <v>116</v>
      </c>
      <c r="D27" s="173" t="s">
        <v>130</v>
      </c>
      <c r="E27" s="167">
        <v>7000</v>
      </c>
      <c r="F27" s="152"/>
      <c r="G27" s="306">
        <f t="shared" si="0"/>
        <v>37000</v>
      </c>
      <c r="H27" s="292" t="s">
        <v>150</v>
      </c>
      <c r="I27" s="155" t="s">
        <v>18</v>
      </c>
      <c r="J27" s="405" t="s">
        <v>218</v>
      </c>
      <c r="K27" s="391" t="s">
        <v>64</v>
      </c>
      <c r="L27" s="155" t="s">
        <v>45</v>
      </c>
      <c r="M27" s="155"/>
      <c r="N27" s="157" t="s">
        <v>220</v>
      </c>
    </row>
    <row r="28" spans="1:15" x14ac:dyDescent="0.25">
      <c r="A28" s="171">
        <v>45174</v>
      </c>
      <c r="B28" s="172" t="s">
        <v>115</v>
      </c>
      <c r="C28" s="172" t="s">
        <v>116</v>
      </c>
      <c r="D28" s="173" t="s">
        <v>130</v>
      </c>
      <c r="E28" s="167">
        <v>8000</v>
      </c>
      <c r="F28" s="152"/>
      <c r="G28" s="306">
        <f t="shared" si="0"/>
        <v>29000</v>
      </c>
      <c r="H28" s="292" t="s">
        <v>150</v>
      </c>
      <c r="I28" s="155" t="s">
        <v>18</v>
      </c>
      <c r="J28" s="405" t="s">
        <v>218</v>
      </c>
      <c r="K28" s="391" t="s">
        <v>64</v>
      </c>
      <c r="L28" s="155" t="s">
        <v>45</v>
      </c>
      <c r="M28" s="155"/>
      <c r="N28" s="157" t="s">
        <v>221</v>
      </c>
    </row>
    <row r="29" spans="1:15" x14ac:dyDescent="0.25">
      <c r="A29" s="171">
        <v>45174</v>
      </c>
      <c r="B29" s="172" t="s">
        <v>115</v>
      </c>
      <c r="C29" s="172" t="s">
        <v>116</v>
      </c>
      <c r="D29" s="173" t="s">
        <v>130</v>
      </c>
      <c r="E29" s="167">
        <v>8000</v>
      </c>
      <c r="F29" s="152"/>
      <c r="G29" s="306">
        <f>G28-E29+F29</f>
        <v>21000</v>
      </c>
      <c r="H29" s="292" t="s">
        <v>150</v>
      </c>
      <c r="I29" s="155" t="s">
        <v>18</v>
      </c>
      <c r="J29" s="405" t="s">
        <v>218</v>
      </c>
      <c r="K29" s="391" t="s">
        <v>64</v>
      </c>
      <c r="L29" s="155" t="s">
        <v>45</v>
      </c>
      <c r="M29" s="155"/>
      <c r="N29" s="157" t="s">
        <v>222</v>
      </c>
    </row>
    <row r="30" spans="1:15" x14ac:dyDescent="0.25">
      <c r="A30" s="171">
        <v>45174</v>
      </c>
      <c r="B30" s="172" t="s">
        <v>115</v>
      </c>
      <c r="C30" s="172" t="s">
        <v>116</v>
      </c>
      <c r="D30" s="173" t="s">
        <v>130</v>
      </c>
      <c r="E30" s="167">
        <v>13000</v>
      </c>
      <c r="F30" s="152"/>
      <c r="G30" s="306">
        <f t="shared" si="0"/>
        <v>8000</v>
      </c>
      <c r="H30" s="292" t="s">
        <v>150</v>
      </c>
      <c r="I30" s="155" t="s">
        <v>18</v>
      </c>
      <c r="J30" s="405" t="s">
        <v>218</v>
      </c>
      <c r="K30" s="391" t="s">
        <v>64</v>
      </c>
      <c r="L30" s="155" t="s">
        <v>45</v>
      </c>
      <c r="M30" s="155"/>
      <c r="N30" s="157" t="s">
        <v>223</v>
      </c>
    </row>
    <row r="31" spans="1:15" x14ac:dyDescent="0.25">
      <c r="A31" s="171">
        <v>45174</v>
      </c>
      <c r="B31" s="172" t="s">
        <v>148</v>
      </c>
      <c r="C31" s="172" t="s">
        <v>148</v>
      </c>
      <c r="D31" s="173" t="s">
        <v>130</v>
      </c>
      <c r="E31" s="167">
        <v>6000</v>
      </c>
      <c r="F31" s="152"/>
      <c r="G31" s="306">
        <f t="shared" si="0"/>
        <v>2000</v>
      </c>
      <c r="H31" s="292" t="s">
        <v>150</v>
      </c>
      <c r="I31" s="155" t="s">
        <v>18</v>
      </c>
      <c r="J31" s="405" t="s">
        <v>218</v>
      </c>
      <c r="K31" s="391" t="s">
        <v>64</v>
      </c>
      <c r="L31" s="155" t="s">
        <v>45</v>
      </c>
      <c r="M31" s="155"/>
      <c r="N31" s="157"/>
    </row>
    <row r="32" spans="1:15" x14ac:dyDescent="0.25">
      <c r="A32" s="171">
        <v>45174</v>
      </c>
      <c r="B32" s="172" t="s">
        <v>148</v>
      </c>
      <c r="C32" s="172" t="s">
        <v>148</v>
      </c>
      <c r="D32" s="173" t="s">
        <v>130</v>
      </c>
      <c r="E32" s="167">
        <v>4000</v>
      </c>
      <c r="F32" s="152"/>
      <c r="G32" s="306">
        <f t="shared" si="0"/>
        <v>-2000</v>
      </c>
      <c r="H32" s="292" t="s">
        <v>150</v>
      </c>
      <c r="I32" s="155" t="s">
        <v>18</v>
      </c>
      <c r="J32" s="405" t="s">
        <v>218</v>
      </c>
      <c r="K32" s="391" t="s">
        <v>64</v>
      </c>
      <c r="L32" s="155" t="s">
        <v>45</v>
      </c>
      <c r="M32" s="155"/>
      <c r="N32" s="157"/>
    </row>
    <row r="33" spans="1:14" x14ac:dyDescent="0.25">
      <c r="A33" s="171">
        <v>45175</v>
      </c>
      <c r="B33" s="172" t="s">
        <v>151</v>
      </c>
      <c r="C33" s="172" t="s">
        <v>49</v>
      </c>
      <c r="D33" s="173" t="s">
        <v>130</v>
      </c>
      <c r="E33" s="167"/>
      <c r="F33" s="152">
        <v>2000</v>
      </c>
      <c r="G33" s="306">
        <f t="shared" si="0"/>
        <v>0</v>
      </c>
      <c r="H33" s="292" t="s">
        <v>150</v>
      </c>
      <c r="I33" s="155" t="s">
        <v>18</v>
      </c>
      <c r="J33" s="405" t="s">
        <v>218</v>
      </c>
      <c r="K33" s="391" t="s">
        <v>64</v>
      </c>
      <c r="L33" s="155" t="s">
        <v>45</v>
      </c>
      <c r="M33" s="155"/>
      <c r="N33" s="157"/>
    </row>
    <row r="34" spans="1:14" x14ac:dyDescent="0.25">
      <c r="A34" s="470">
        <v>45175</v>
      </c>
      <c r="B34" s="471" t="s">
        <v>113</v>
      </c>
      <c r="C34" s="471" t="s">
        <v>49</v>
      </c>
      <c r="D34" s="472" t="s">
        <v>130</v>
      </c>
      <c r="E34" s="605"/>
      <c r="F34" s="473">
        <v>56000</v>
      </c>
      <c r="G34" s="474">
        <f t="shared" si="0"/>
        <v>56000</v>
      </c>
      <c r="H34" s="475" t="s">
        <v>150</v>
      </c>
      <c r="I34" s="476" t="s">
        <v>18</v>
      </c>
      <c r="J34" s="603" t="s">
        <v>243</v>
      </c>
      <c r="K34" s="471" t="s">
        <v>64</v>
      </c>
      <c r="L34" s="476" t="s">
        <v>45</v>
      </c>
      <c r="M34" s="476"/>
      <c r="N34" s="601"/>
    </row>
    <row r="35" spans="1:14" x14ac:dyDescent="0.25">
      <c r="A35" s="171">
        <v>45175</v>
      </c>
      <c r="B35" s="172" t="s">
        <v>115</v>
      </c>
      <c r="C35" s="172" t="s">
        <v>116</v>
      </c>
      <c r="D35" s="173" t="s">
        <v>130</v>
      </c>
      <c r="E35" s="161">
        <v>6000</v>
      </c>
      <c r="F35" s="152"/>
      <c r="G35" s="306">
        <f t="shared" si="0"/>
        <v>50000</v>
      </c>
      <c r="H35" s="292" t="s">
        <v>150</v>
      </c>
      <c r="I35" s="155" t="s">
        <v>18</v>
      </c>
      <c r="J35" s="405" t="s">
        <v>243</v>
      </c>
      <c r="K35" s="391" t="s">
        <v>64</v>
      </c>
      <c r="L35" s="155" t="s">
        <v>45</v>
      </c>
      <c r="M35" s="155"/>
      <c r="N35" s="157" t="s">
        <v>154</v>
      </c>
    </row>
    <row r="36" spans="1:14" x14ac:dyDescent="0.25">
      <c r="A36" s="171">
        <v>45175</v>
      </c>
      <c r="B36" s="172" t="s">
        <v>115</v>
      </c>
      <c r="C36" s="172" t="s">
        <v>116</v>
      </c>
      <c r="D36" s="173" t="s">
        <v>130</v>
      </c>
      <c r="E36" s="462">
        <v>8000</v>
      </c>
      <c r="F36" s="161"/>
      <c r="G36" s="305">
        <f t="shared" si="0"/>
        <v>42000</v>
      </c>
      <c r="H36" s="292" t="s">
        <v>150</v>
      </c>
      <c r="I36" s="180" t="s">
        <v>18</v>
      </c>
      <c r="J36" s="405" t="s">
        <v>243</v>
      </c>
      <c r="K36" s="184" t="s">
        <v>64</v>
      </c>
      <c r="L36" s="180" t="s">
        <v>45</v>
      </c>
      <c r="M36" s="180"/>
      <c r="N36" s="464" t="s">
        <v>244</v>
      </c>
    </row>
    <row r="37" spans="1:14" x14ac:dyDescent="0.25">
      <c r="A37" s="171">
        <v>45175</v>
      </c>
      <c r="B37" s="172" t="s">
        <v>115</v>
      </c>
      <c r="C37" s="172" t="s">
        <v>116</v>
      </c>
      <c r="D37" s="173" t="s">
        <v>130</v>
      </c>
      <c r="E37" s="462">
        <v>8000</v>
      </c>
      <c r="F37" s="161"/>
      <c r="G37" s="305">
        <f t="shared" si="0"/>
        <v>34000</v>
      </c>
      <c r="H37" s="292" t="s">
        <v>150</v>
      </c>
      <c r="I37" s="180" t="s">
        <v>18</v>
      </c>
      <c r="J37" s="405" t="s">
        <v>243</v>
      </c>
      <c r="K37" s="184" t="s">
        <v>64</v>
      </c>
      <c r="L37" s="180" t="s">
        <v>45</v>
      </c>
      <c r="M37" s="180"/>
      <c r="N37" s="464" t="s">
        <v>245</v>
      </c>
    </row>
    <row r="38" spans="1:14" x14ac:dyDescent="0.25">
      <c r="A38" s="171">
        <v>45175</v>
      </c>
      <c r="B38" s="172" t="s">
        <v>115</v>
      </c>
      <c r="C38" s="172" t="s">
        <v>116</v>
      </c>
      <c r="D38" s="173" t="s">
        <v>130</v>
      </c>
      <c r="E38" s="462">
        <v>7000</v>
      </c>
      <c r="F38" s="161"/>
      <c r="G38" s="305">
        <f t="shared" si="0"/>
        <v>27000</v>
      </c>
      <c r="H38" s="292" t="s">
        <v>150</v>
      </c>
      <c r="I38" s="180" t="s">
        <v>18</v>
      </c>
      <c r="J38" s="405" t="s">
        <v>243</v>
      </c>
      <c r="K38" s="184" t="s">
        <v>64</v>
      </c>
      <c r="L38" s="180" t="s">
        <v>45</v>
      </c>
      <c r="M38" s="180"/>
      <c r="N38" s="464" t="s">
        <v>246</v>
      </c>
    </row>
    <row r="39" spans="1:14" ht="15.75" customHeight="1" x14ac:dyDescent="0.25">
      <c r="A39" s="171">
        <v>45175</v>
      </c>
      <c r="B39" s="172" t="s">
        <v>115</v>
      </c>
      <c r="C39" s="172" t="s">
        <v>116</v>
      </c>
      <c r="D39" s="173" t="s">
        <v>130</v>
      </c>
      <c r="E39" s="167">
        <v>9000</v>
      </c>
      <c r="F39" s="161"/>
      <c r="G39" s="305">
        <f t="shared" si="0"/>
        <v>18000</v>
      </c>
      <c r="H39" s="292" t="s">
        <v>150</v>
      </c>
      <c r="I39" s="180" t="s">
        <v>18</v>
      </c>
      <c r="J39" s="405" t="s">
        <v>243</v>
      </c>
      <c r="K39" s="184" t="s">
        <v>64</v>
      </c>
      <c r="L39" s="180" t="s">
        <v>45</v>
      </c>
      <c r="M39" s="180"/>
      <c r="N39" s="464" t="s">
        <v>247</v>
      </c>
    </row>
    <row r="40" spans="1:14" ht="15.75" customHeight="1" x14ac:dyDescent="0.25">
      <c r="A40" s="171">
        <v>45175</v>
      </c>
      <c r="B40" s="172" t="s">
        <v>115</v>
      </c>
      <c r="C40" s="172" t="s">
        <v>116</v>
      </c>
      <c r="D40" s="173" t="s">
        <v>130</v>
      </c>
      <c r="E40" s="167">
        <v>10000</v>
      </c>
      <c r="F40" s="161"/>
      <c r="G40" s="305">
        <f t="shared" si="0"/>
        <v>8000</v>
      </c>
      <c r="H40" s="292" t="s">
        <v>150</v>
      </c>
      <c r="I40" s="180" t="s">
        <v>18</v>
      </c>
      <c r="J40" s="405" t="s">
        <v>243</v>
      </c>
      <c r="K40" s="184" t="s">
        <v>64</v>
      </c>
      <c r="L40" s="180" t="s">
        <v>45</v>
      </c>
      <c r="M40" s="180"/>
      <c r="N40" s="464" t="s">
        <v>248</v>
      </c>
    </row>
    <row r="41" spans="1:14" ht="15.75" customHeight="1" x14ac:dyDescent="0.25">
      <c r="A41" s="171">
        <v>45175</v>
      </c>
      <c r="B41" s="172" t="s">
        <v>148</v>
      </c>
      <c r="C41" s="172" t="s">
        <v>148</v>
      </c>
      <c r="D41" s="173" t="s">
        <v>130</v>
      </c>
      <c r="E41" s="167">
        <v>10000</v>
      </c>
      <c r="F41" s="161"/>
      <c r="G41" s="305">
        <f t="shared" si="0"/>
        <v>-2000</v>
      </c>
      <c r="H41" s="292" t="s">
        <v>150</v>
      </c>
      <c r="I41" s="180" t="s">
        <v>18</v>
      </c>
      <c r="J41" s="405" t="s">
        <v>243</v>
      </c>
      <c r="K41" s="184" t="s">
        <v>64</v>
      </c>
      <c r="L41" s="180" t="s">
        <v>45</v>
      </c>
      <c r="M41" s="180"/>
      <c r="N41" s="464"/>
    </row>
    <row r="42" spans="1:14" ht="15.75" customHeight="1" x14ac:dyDescent="0.25">
      <c r="A42" s="171">
        <v>45176</v>
      </c>
      <c r="B42" s="172" t="s">
        <v>151</v>
      </c>
      <c r="C42" s="172" t="s">
        <v>49</v>
      </c>
      <c r="D42" s="173" t="s">
        <v>130</v>
      </c>
      <c r="E42" s="167"/>
      <c r="F42" s="161">
        <v>2000</v>
      </c>
      <c r="G42" s="305">
        <f t="shared" si="0"/>
        <v>0</v>
      </c>
      <c r="H42" s="292" t="s">
        <v>150</v>
      </c>
      <c r="I42" s="180" t="s">
        <v>18</v>
      </c>
      <c r="J42" s="405" t="s">
        <v>243</v>
      </c>
      <c r="K42" s="184" t="s">
        <v>64</v>
      </c>
      <c r="L42" s="180" t="s">
        <v>45</v>
      </c>
      <c r="M42" s="180"/>
      <c r="N42" s="464"/>
    </row>
    <row r="43" spans="1:14" ht="15.75" customHeight="1" x14ac:dyDescent="0.25">
      <c r="A43" s="470">
        <v>45176</v>
      </c>
      <c r="B43" s="471" t="s">
        <v>113</v>
      </c>
      <c r="C43" s="471" t="s">
        <v>49</v>
      </c>
      <c r="D43" s="472" t="s">
        <v>130</v>
      </c>
      <c r="E43" s="602"/>
      <c r="F43" s="605">
        <v>55000</v>
      </c>
      <c r="G43" s="610">
        <f t="shared" si="0"/>
        <v>55000</v>
      </c>
      <c r="H43" s="475" t="s">
        <v>150</v>
      </c>
      <c r="I43" s="606" t="s">
        <v>18</v>
      </c>
      <c r="J43" s="603" t="s">
        <v>264</v>
      </c>
      <c r="K43" s="607" t="s">
        <v>64</v>
      </c>
      <c r="L43" s="606" t="s">
        <v>45</v>
      </c>
      <c r="M43" s="606"/>
      <c r="N43" s="609"/>
    </row>
    <row r="44" spans="1:14" ht="15.75" customHeight="1" x14ac:dyDescent="0.25">
      <c r="A44" s="171">
        <v>45176</v>
      </c>
      <c r="B44" s="172" t="s">
        <v>115</v>
      </c>
      <c r="C44" s="172" t="s">
        <v>116</v>
      </c>
      <c r="D44" s="173" t="s">
        <v>130</v>
      </c>
      <c r="E44" s="167">
        <v>6000</v>
      </c>
      <c r="F44" s="161"/>
      <c r="G44" s="305">
        <f t="shared" si="0"/>
        <v>49000</v>
      </c>
      <c r="H44" s="292" t="s">
        <v>150</v>
      </c>
      <c r="I44" s="180" t="s">
        <v>18</v>
      </c>
      <c r="J44" s="405" t="s">
        <v>264</v>
      </c>
      <c r="K44" s="184" t="s">
        <v>64</v>
      </c>
      <c r="L44" s="180" t="s">
        <v>45</v>
      </c>
      <c r="M44" s="180"/>
      <c r="N44" s="464" t="s">
        <v>154</v>
      </c>
    </row>
    <row r="45" spans="1:14" ht="15.75" customHeight="1" x14ac:dyDescent="0.25">
      <c r="A45" s="171">
        <v>45176</v>
      </c>
      <c r="B45" s="172" t="s">
        <v>115</v>
      </c>
      <c r="C45" s="172" t="s">
        <v>116</v>
      </c>
      <c r="D45" s="173" t="s">
        <v>130</v>
      </c>
      <c r="E45" s="167">
        <v>9000</v>
      </c>
      <c r="F45" s="161"/>
      <c r="G45" s="305">
        <f t="shared" si="0"/>
        <v>40000</v>
      </c>
      <c r="H45" s="292" t="s">
        <v>150</v>
      </c>
      <c r="I45" s="180" t="s">
        <v>18</v>
      </c>
      <c r="J45" s="405" t="s">
        <v>264</v>
      </c>
      <c r="K45" s="184" t="s">
        <v>64</v>
      </c>
      <c r="L45" s="180" t="s">
        <v>45</v>
      </c>
      <c r="M45" s="180"/>
      <c r="N45" s="464" t="s">
        <v>265</v>
      </c>
    </row>
    <row r="46" spans="1:14" ht="15.75" customHeight="1" x14ac:dyDescent="0.25">
      <c r="A46" s="171">
        <v>45176</v>
      </c>
      <c r="B46" s="172" t="s">
        <v>115</v>
      </c>
      <c r="C46" s="172" t="s">
        <v>116</v>
      </c>
      <c r="D46" s="173" t="s">
        <v>130</v>
      </c>
      <c r="E46" s="167">
        <v>7000</v>
      </c>
      <c r="F46" s="161"/>
      <c r="G46" s="305">
        <f t="shared" si="0"/>
        <v>33000</v>
      </c>
      <c r="H46" s="292" t="s">
        <v>150</v>
      </c>
      <c r="I46" s="180" t="s">
        <v>18</v>
      </c>
      <c r="J46" s="405" t="s">
        <v>264</v>
      </c>
      <c r="K46" s="184" t="s">
        <v>64</v>
      </c>
      <c r="L46" s="180" t="s">
        <v>45</v>
      </c>
      <c r="M46" s="180"/>
      <c r="N46" s="464" t="s">
        <v>266</v>
      </c>
    </row>
    <row r="47" spans="1:14" ht="15.75" customHeight="1" x14ac:dyDescent="0.25">
      <c r="A47" s="171">
        <v>45176</v>
      </c>
      <c r="B47" s="172" t="s">
        <v>115</v>
      </c>
      <c r="C47" s="172" t="s">
        <v>116</v>
      </c>
      <c r="D47" s="173" t="s">
        <v>130</v>
      </c>
      <c r="E47" s="167">
        <v>8000</v>
      </c>
      <c r="F47" s="161"/>
      <c r="G47" s="305">
        <f t="shared" si="0"/>
        <v>25000</v>
      </c>
      <c r="H47" s="292" t="s">
        <v>150</v>
      </c>
      <c r="I47" s="180" t="s">
        <v>18</v>
      </c>
      <c r="J47" s="405" t="s">
        <v>264</v>
      </c>
      <c r="K47" s="184" t="s">
        <v>64</v>
      </c>
      <c r="L47" s="180" t="s">
        <v>45</v>
      </c>
      <c r="M47" s="180"/>
      <c r="N47" s="464" t="s">
        <v>267</v>
      </c>
    </row>
    <row r="48" spans="1:14" ht="15.75" customHeight="1" x14ac:dyDescent="0.25">
      <c r="A48" s="171">
        <v>45176</v>
      </c>
      <c r="B48" s="172" t="s">
        <v>115</v>
      </c>
      <c r="C48" s="172" t="s">
        <v>116</v>
      </c>
      <c r="D48" s="173" t="s">
        <v>130</v>
      </c>
      <c r="E48" s="167">
        <v>8000</v>
      </c>
      <c r="F48" s="161"/>
      <c r="G48" s="305">
        <f t="shared" si="0"/>
        <v>17000</v>
      </c>
      <c r="H48" s="292" t="s">
        <v>150</v>
      </c>
      <c r="I48" s="180" t="s">
        <v>18</v>
      </c>
      <c r="J48" s="405" t="s">
        <v>264</v>
      </c>
      <c r="K48" s="184" t="s">
        <v>64</v>
      </c>
      <c r="L48" s="180" t="s">
        <v>45</v>
      </c>
      <c r="M48" s="180"/>
      <c r="N48" s="464" t="s">
        <v>268</v>
      </c>
    </row>
    <row r="49" spans="1:14" ht="15.75" customHeight="1" x14ac:dyDescent="0.25">
      <c r="A49" s="171">
        <v>45176</v>
      </c>
      <c r="B49" s="172" t="s">
        <v>115</v>
      </c>
      <c r="C49" s="172" t="s">
        <v>116</v>
      </c>
      <c r="D49" s="173" t="s">
        <v>130</v>
      </c>
      <c r="E49" s="167">
        <v>10000</v>
      </c>
      <c r="F49" s="161"/>
      <c r="G49" s="305">
        <f t="shared" si="0"/>
        <v>7000</v>
      </c>
      <c r="H49" s="292" t="s">
        <v>150</v>
      </c>
      <c r="I49" s="180" t="s">
        <v>18</v>
      </c>
      <c r="J49" s="405" t="s">
        <v>264</v>
      </c>
      <c r="K49" s="184" t="s">
        <v>64</v>
      </c>
      <c r="L49" s="180" t="s">
        <v>45</v>
      </c>
      <c r="M49" s="180"/>
      <c r="N49" s="464" t="s">
        <v>269</v>
      </c>
    </row>
    <row r="50" spans="1:14" ht="15.75" customHeight="1" x14ac:dyDescent="0.25">
      <c r="A50" s="171">
        <v>45176</v>
      </c>
      <c r="B50" s="172" t="s">
        <v>148</v>
      </c>
      <c r="C50" s="172" t="s">
        <v>148</v>
      </c>
      <c r="D50" s="173" t="s">
        <v>130</v>
      </c>
      <c r="E50" s="167">
        <v>5000</v>
      </c>
      <c r="F50" s="161"/>
      <c r="G50" s="305">
        <f t="shared" si="0"/>
        <v>2000</v>
      </c>
      <c r="H50" s="292" t="s">
        <v>150</v>
      </c>
      <c r="I50" s="180" t="s">
        <v>18</v>
      </c>
      <c r="J50" s="405" t="s">
        <v>264</v>
      </c>
      <c r="K50" s="184" t="s">
        <v>64</v>
      </c>
      <c r="L50" s="180" t="s">
        <v>45</v>
      </c>
      <c r="M50" s="180"/>
      <c r="N50" s="464"/>
    </row>
    <row r="51" spans="1:14" ht="15.75" customHeight="1" x14ac:dyDescent="0.25">
      <c r="A51" s="171">
        <v>45176</v>
      </c>
      <c r="B51" s="172" t="s">
        <v>148</v>
      </c>
      <c r="C51" s="172" t="s">
        <v>148</v>
      </c>
      <c r="D51" s="173" t="s">
        <v>130</v>
      </c>
      <c r="E51" s="167">
        <v>3000</v>
      </c>
      <c r="F51" s="161"/>
      <c r="G51" s="305">
        <f t="shared" si="0"/>
        <v>-1000</v>
      </c>
      <c r="H51" s="292" t="s">
        <v>150</v>
      </c>
      <c r="I51" s="180" t="s">
        <v>18</v>
      </c>
      <c r="J51" s="405" t="s">
        <v>264</v>
      </c>
      <c r="K51" s="184" t="s">
        <v>64</v>
      </c>
      <c r="L51" s="180" t="s">
        <v>45</v>
      </c>
      <c r="M51" s="180"/>
      <c r="N51" s="464"/>
    </row>
    <row r="52" spans="1:14" ht="15.75" customHeight="1" x14ac:dyDescent="0.25">
      <c r="A52" s="171">
        <v>45177</v>
      </c>
      <c r="B52" s="172" t="s">
        <v>151</v>
      </c>
      <c r="C52" s="172" t="s">
        <v>49</v>
      </c>
      <c r="D52" s="173" t="s">
        <v>130</v>
      </c>
      <c r="E52" s="167"/>
      <c r="F52" s="161">
        <v>1000</v>
      </c>
      <c r="G52" s="305">
        <f t="shared" si="0"/>
        <v>0</v>
      </c>
      <c r="H52" s="292" t="s">
        <v>150</v>
      </c>
      <c r="I52" s="180" t="s">
        <v>18</v>
      </c>
      <c r="J52" s="405" t="s">
        <v>264</v>
      </c>
      <c r="K52" s="184" t="s">
        <v>64</v>
      </c>
      <c r="L52" s="180" t="s">
        <v>45</v>
      </c>
      <c r="M52" s="180"/>
      <c r="N52" s="464"/>
    </row>
    <row r="53" spans="1:14" ht="15.75" customHeight="1" x14ac:dyDescent="0.25">
      <c r="A53" s="470">
        <v>45177</v>
      </c>
      <c r="B53" s="471" t="s">
        <v>113</v>
      </c>
      <c r="C53" s="471" t="s">
        <v>49</v>
      </c>
      <c r="D53" s="472" t="s">
        <v>130</v>
      </c>
      <c r="E53" s="602"/>
      <c r="F53" s="605">
        <v>57000</v>
      </c>
      <c r="G53" s="610">
        <f t="shared" si="0"/>
        <v>57000</v>
      </c>
      <c r="H53" s="475" t="s">
        <v>150</v>
      </c>
      <c r="I53" s="606" t="s">
        <v>18</v>
      </c>
      <c r="J53" s="603" t="s">
        <v>288</v>
      </c>
      <c r="K53" s="607" t="s">
        <v>64</v>
      </c>
      <c r="L53" s="606" t="s">
        <v>45</v>
      </c>
      <c r="M53" s="606"/>
      <c r="N53" s="609"/>
    </row>
    <row r="54" spans="1:14" ht="15.75" customHeight="1" x14ac:dyDescent="0.25">
      <c r="A54" s="171">
        <v>45177</v>
      </c>
      <c r="B54" s="172" t="s">
        <v>115</v>
      </c>
      <c r="C54" s="172" t="s">
        <v>116</v>
      </c>
      <c r="D54" s="173" t="s">
        <v>130</v>
      </c>
      <c r="E54" s="167">
        <v>6000</v>
      </c>
      <c r="F54" s="161"/>
      <c r="G54" s="305">
        <f t="shared" si="0"/>
        <v>51000</v>
      </c>
      <c r="H54" s="292" t="s">
        <v>150</v>
      </c>
      <c r="I54" s="180" t="s">
        <v>18</v>
      </c>
      <c r="J54" s="405" t="s">
        <v>288</v>
      </c>
      <c r="K54" s="184" t="s">
        <v>64</v>
      </c>
      <c r="L54" s="180" t="s">
        <v>45</v>
      </c>
      <c r="M54" s="180"/>
      <c r="N54" s="464" t="s">
        <v>154</v>
      </c>
    </row>
    <row r="55" spans="1:14" ht="15.75" customHeight="1" x14ac:dyDescent="0.25">
      <c r="A55" s="171">
        <v>45177</v>
      </c>
      <c r="B55" s="172" t="s">
        <v>115</v>
      </c>
      <c r="C55" s="172" t="s">
        <v>116</v>
      </c>
      <c r="D55" s="173" t="s">
        <v>130</v>
      </c>
      <c r="E55" s="167">
        <v>8000</v>
      </c>
      <c r="F55" s="161"/>
      <c r="G55" s="305">
        <f t="shared" si="0"/>
        <v>43000</v>
      </c>
      <c r="H55" s="292" t="s">
        <v>150</v>
      </c>
      <c r="I55" s="180" t="s">
        <v>18</v>
      </c>
      <c r="J55" s="405" t="s">
        <v>288</v>
      </c>
      <c r="K55" s="184" t="s">
        <v>64</v>
      </c>
      <c r="L55" s="180" t="s">
        <v>45</v>
      </c>
      <c r="M55" s="180"/>
      <c r="N55" s="464" t="s">
        <v>289</v>
      </c>
    </row>
    <row r="56" spans="1:14" ht="15.75" customHeight="1" x14ac:dyDescent="0.25">
      <c r="A56" s="171">
        <v>45177</v>
      </c>
      <c r="B56" s="172" t="s">
        <v>115</v>
      </c>
      <c r="C56" s="172" t="s">
        <v>116</v>
      </c>
      <c r="D56" s="173" t="s">
        <v>130</v>
      </c>
      <c r="E56" s="167">
        <v>8000</v>
      </c>
      <c r="F56" s="161"/>
      <c r="G56" s="305">
        <f t="shared" si="0"/>
        <v>35000</v>
      </c>
      <c r="H56" s="292" t="s">
        <v>150</v>
      </c>
      <c r="I56" s="180" t="s">
        <v>18</v>
      </c>
      <c r="J56" s="405" t="s">
        <v>288</v>
      </c>
      <c r="K56" s="184" t="s">
        <v>64</v>
      </c>
      <c r="L56" s="180" t="s">
        <v>45</v>
      </c>
      <c r="M56" s="180"/>
      <c r="N56" s="464" t="s">
        <v>290</v>
      </c>
    </row>
    <row r="57" spans="1:14" ht="15.75" customHeight="1" x14ac:dyDescent="0.25">
      <c r="A57" s="171">
        <v>45177</v>
      </c>
      <c r="B57" s="172" t="s">
        <v>115</v>
      </c>
      <c r="C57" s="172" t="s">
        <v>116</v>
      </c>
      <c r="D57" s="173" t="s">
        <v>130</v>
      </c>
      <c r="E57" s="167">
        <v>8000</v>
      </c>
      <c r="F57" s="161"/>
      <c r="G57" s="305">
        <f t="shared" si="0"/>
        <v>27000</v>
      </c>
      <c r="H57" s="292" t="s">
        <v>150</v>
      </c>
      <c r="I57" s="180" t="s">
        <v>18</v>
      </c>
      <c r="J57" s="405" t="s">
        <v>288</v>
      </c>
      <c r="K57" s="184" t="s">
        <v>64</v>
      </c>
      <c r="L57" s="180" t="s">
        <v>45</v>
      </c>
      <c r="M57" s="180"/>
      <c r="N57" s="464" t="s">
        <v>291</v>
      </c>
    </row>
    <row r="58" spans="1:14" x14ac:dyDescent="0.25">
      <c r="A58" s="171">
        <v>45177</v>
      </c>
      <c r="B58" s="172" t="s">
        <v>115</v>
      </c>
      <c r="C58" s="172" t="s">
        <v>116</v>
      </c>
      <c r="D58" s="173" t="s">
        <v>130</v>
      </c>
      <c r="E58" s="161">
        <v>7000</v>
      </c>
      <c r="F58" s="161"/>
      <c r="G58" s="305">
        <f t="shared" si="0"/>
        <v>20000</v>
      </c>
      <c r="H58" s="292" t="s">
        <v>150</v>
      </c>
      <c r="I58" s="180" t="s">
        <v>18</v>
      </c>
      <c r="J58" s="405" t="s">
        <v>288</v>
      </c>
      <c r="K58" s="184" t="s">
        <v>64</v>
      </c>
      <c r="L58" s="180" t="s">
        <v>45</v>
      </c>
      <c r="M58" s="180"/>
      <c r="N58" s="464" t="s">
        <v>292</v>
      </c>
    </row>
    <row r="59" spans="1:14" x14ac:dyDescent="0.25">
      <c r="A59" s="171">
        <v>45177</v>
      </c>
      <c r="B59" s="172" t="s">
        <v>115</v>
      </c>
      <c r="C59" s="172" t="s">
        <v>116</v>
      </c>
      <c r="D59" s="173" t="s">
        <v>130</v>
      </c>
      <c r="E59" s="161">
        <v>7000</v>
      </c>
      <c r="F59" s="161"/>
      <c r="G59" s="305">
        <f t="shared" si="0"/>
        <v>13000</v>
      </c>
      <c r="H59" s="292" t="s">
        <v>150</v>
      </c>
      <c r="I59" s="180" t="s">
        <v>18</v>
      </c>
      <c r="J59" s="405" t="s">
        <v>288</v>
      </c>
      <c r="K59" s="184" t="s">
        <v>64</v>
      </c>
      <c r="L59" s="180" t="s">
        <v>45</v>
      </c>
      <c r="M59" s="180"/>
      <c r="N59" s="464" t="s">
        <v>167</v>
      </c>
    </row>
    <row r="60" spans="1:14" x14ac:dyDescent="0.25">
      <c r="A60" s="171">
        <v>45177</v>
      </c>
      <c r="B60" s="172" t="s">
        <v>148</v>
      </c>
      <c r="C60" s="172" t="s">
        <v>148</v>
      </c>
      <c r="D60" s="173" t="s">
        <v>130</v>
      </c>
      <c r="E60" s="161">
        <v>6000</v>
      </c>
      <c r="F60" s="161"/>
      <c r="G60" s="305">
        <f t="shared" si="0"/>
        <v>7000</v>
      </c>
      <c r="H60" s="292" t="s">
        <v>150</v>
      </c>
      <c r="I60" s="180" t="s">
        <v>18</v>
      </c>
      <c r="J60" s="405" t="s">
        <v>288</v>
      </c>
      <c r="K60" s="184" t="s">
        <v>64</v>
      </c>
      <c r="L60" s="180" t="s">
        <v>45</v>
      </c>
      <c r="M60" s="180"/>
      <c r="N60" s="464"/>
    </row>
    <row r="61" spans="1:14" x14ac:dyDescent="0.25">
      <c r="A61" s="171">
        <v>45177</v>
      </c>
      <c r="B61" s="172" t="s">
        <v>148</v>
      </c>
      <c r="C61" s="172" t="s">
        <v>148</v>
      </c>
      <c r="D61" s="173" t="s">
        <v>130</v>
      </c>
      <c r="E61" s="161">
        <v>4000</v>
      </c>
      <c r="F61" s="161"/>
      <c r="G61" s="305">
        <f t="shared" si="0"/>
        <v>3000</v>
      </c>
      <c r="H61" s="292" t="s">
        <v>150</v>
      </c>
      <c r="I61" s="180" t="s">
        <v>18</v>
      </c>
      <c r="J61" s="405" t="s">
        <v>288</v>
      </c>
      <c r="K61" s="184" t="s">
        <v>64</v>
      </c>
      <c r="L61" s="180" t="s">
        <v>45</v>
      </c>
      <c r="M61" s="180"/>
      <c r="N61" s="464"/>
    </row>
    <row r="62" spans="1:14" x14ac:dyDescent="0.25">
      <c r="A62" s="171">
        <v>45180</v>
      </c>
      <c r="B62" s="172" t="s">
        <v>123</v>
      </c>
      <c r="C62" s="172" t="s">
        <v>49</v>
      </c>
      <c r="D62" s="173" t="s">
        <v>130</v>
      </c>
      <c r="E62" s="161"/>
      <c r="F62" s="161">
        <v>-3000</v>
      </c>
      <c r="G62" s="305">
        <f t="shared" si="0"/>
        <v>0</v>
      </c>
      <c r="H62" s="292" t="s">
        <v>150</v>
      </c>
      <c r="I62" s="180" t="s">
        <v>18</v>
      </c>
      <c r="J62" s="405" t="s">
        <v>288</v>
      </c>
      <c r="K62" s="184" t="s">
        <v>64</v>
      </c>
      <c r="L62" s="180" t="s">
        <v>45</v>
      </c>
      <c r="M62" s="180"/>
      <c r="N62" s="464"/>
    </row>
    <row r="63" spans="1:14" x14ac:dyDescent="0.25">
      <c r="A63" s="470">
        <v>45180</v>
      </c>
      <c r="B63" s="471" t="s">
        <v>113</v>
      </c>
      <c r="C63" s="471" t="s">
        <v>49</v>
      </c>
      <c r="D63" s="472" t="s">
        <v>130</v>
      </c>
      <c r="E63" s="605"/>
      <c r="F63" s="605">
        <v>32000</v>
      </c>
      <c r="G63" s="610">
        <f t="shared" si="0"/>
        <v>32000</v>
      </c>
      <c r="H63" s="475" t="s">
        <v>150</v>
      </c>
      <c r="I63" s="606" t="s">
        <v>18</v>
      </c>
      <c r="J63" s="603" t="s">
        <v>305</v>
      </c>
      <c r="K63" s="607" t="s">
        <v>64</v>
      </c>
      <c r="L63" s="606" t="s">
        <v>45</v>
      </c>
      <c r="M63" s="606"/>
      <c r="N63" s="609"/>
    </row>
    <row r="64" spans="1:14" x14ac:dyDescent="0.25">
      <c r="A64" s="171">
        <v>45180</v>
      </c>
      <c r="B64" s="172" t="s">
        <v>115</v>
      </c>
      <c r="C64" s="172" t="s">
        <v>116</v>
      </c>
      <c r="D64" s="173" t="s">
        <v>130</v>
      </c>
      <c r="E64" s="161">
        <v>7000</v>
      </c>
      <c r="F64" s="161"/>
      <c r="G64" s="305">
        <f t="shared" si="0"/>
        <v>25000</v>
      </c>
      <c r="H64" s="292" t="s">
        <v>150</v>
      </c>
      <c r="I64" s="180" t="s">
        <v>18</v>
      </c>
      <c r="J64" s="405" t="s">
        <v>305</v>
      </c>
      <c r="K64" s="184" t="s">
        <v>64</v>
      </c>
      <c r="L64" s="180" t="s">
        <v>45</v>
      </c>
      <c r="M64" s="180"/>
      <c r="N64" s="464" t="s">
        <v>149</v>
      </c>
    </row>
    <row r="65" spans="1:14" x14ac:dyDescent="0.25">
      <c r="A65" s="171">
        <v>45180</v>
      </c>
      <c r="B65" s="172" t="s">
        <v>115</v>
      </c>
      <c r="C65" s="172" t="s">
        <v>116</v>
      </c>
      <c r="D65" s="173" t="s">
        <v>130</v>
      </c>
      <c r="E65" s="161">
        <v>8000</v>
      </c>
      <c r="F65" s="161"/>
      <c r="G65" s="305">
        <f t="shared" si="0"/>
        <v>17000</v>
      </c>
      <c r="H65" s="292" t="s">
        <v>150</v>
      </c>
      <c r="I65" s="180" t="s">
        <v>18</v>
      </c>
      <c r="J65" s="405" t="s">
        <v>305</v>
      </c>
      <c r="K65" s="184" t="s">
        <v>64</v>
      </c>
      <c r="L65" s="180" t="s">
        <v>45</v>
      </c>
      <c r="M65" s="180"/>
      <c r="N65" s="464" t="s">
        <v>244</v>
      </c>
    </row>
    <row r="66" spans="1:14" x14ac:dyDescent="0.25">
      <c r="A66" s="171">
        <v>45180</v>
      </c>
      <c r="B66" s="172" t="s">
        <v>115</v>
      </c>
      <c r="C66" s="172" t="s">
        <v>116</v>
      </c>
      <c r="D66" s="173" t="s">
        <v>130</v>
      </c>
      <c r="E66" s="161">
        <v>8000</v>
      </c>
      <c r="F66" s="161"/>
      <c r="G66" s="305">
        <f t="shared" si="0"/>
        <v>9000</v>
      </c>
      <c r="H66" s="292" t="s">
        <v>150</v>
      </c>
      <c r="I66" s="180" t="s">
        <v>18</v>
      </c>
      <c r="J66" s="405" t="s">
        <v>305</v>
      </c>
      <c r="K66" s="184" t="s">
        <v>64</v>
      </c>
      <c r="L66" s="180" t="s">
        <v>45</v>
      </c>
      <c r="M66" s="180"/>
      <c r="N66" s="464" t="s">
        <v>306</v>
      </c>
    </row>
    <row r="67" spans="1:14" x14ac:dyDescent="0.25">
      <c r="A67" s="171">
        <v>45180</v>
      </c>
      <c r="B67" s="172" t="s">
        <v>148</v>
      </c>
      <c r="C67" s="172" t="s">
        <v>148</v>
      </c>
      <c r="D67" s="173" t="s">
        <v>130</v>
      </c>
      <c r="E67" s="161">
        <v>10000</v>
      </c>
      <c r="F67" s="161"/>
      <c r="G67" s="305">
        <f t="shared" si="0"/>
        <v>-1000</v>
      </c>
      <c r="H67" s="292" t="s">
        <v>150</v>
      </c>
      <c r="I67" s="180" t="s">
        <v>18</v>
      </c>
      <c r="J67" s="405" t="s">
        <v>305</v>
      </c>
      <c r="K67" s="184" t="s">
        <v>64</v>
      </c>
      <c r="L67" s="180" t="s">
        <v>45</v>
      </c>
      <c r="M67" s="180"/>
      <c r="N67" s="464"/>
    </row>
    <row r="68" spans="1:14" x14ac:dyDescent="0.25">
      <c r="A68" s="171">
        <v>45181</v>
      </c>
      <c r="B68" s="172" t="s">
        <v>151</v>
      </c>
      <c r="C68" s="172" t="s">
        <v>49</v>
      </c>
      <c r="D68" s="173" t="s">
        <v>130</v>
      </c>
      <c r="E68" s="161"/>
      <c r="F68" s="161">
        <v>1000</v>
      </c>
      <c r="G68" s="305">
        <f t="shared" si="0"/>
        <v>0</v>
      </c>
      <c r="H68" s="292" t="s">
        <v>150</v>
      </c>
      <c r="I68" s="180" t="s">
        <v>18</v>
      </c>
      <c r="J68" s="405" t="s">
        <v>305</v>
      </c>
      <c r="K68" s="184" t="s">
        <v>64</v>
      </c>
      <c r="L68" s="180" t="s">
        <v>45</v>
      </c>
      <c r="M68" s="180"/>
      <c r="N68" s="464"/>
    </row>
    <row r="69" spans="1:14" x14ac:dyDescent="0.25">
      <c r="A69" s="470">
        <v>45181</v>
      </c>
      <c r="B69" s="471" t="s">
        <v>113</v>
      </c>
      <c r="C69" s="471" t="s">
        <v>49</v>
      </c>
      <c r="D69" s="472" t="s">
        <v>130</v>
      </c>
      <c r="E69" s="605"/>
      <c r="F69" s="605">
        <v>53000</v>
      </c>
      <c r="G69" s="610">
        <f t="shared" si="0"/>
        <v>53000</v>
      </c>
      <c r="H69" s="475" t="s">
        <v>150</v>
      </c>
      <c r="I69" s="606" t="s">
        <v>18</v>
      </c>
      <c r="J69" s="603" t="s">
        <v>327</v>
      </c>
      <c r="K69" s="607" t="s">
        <v>64</v>
      </c>
      <c r="L69" s="606" t="s">
        <v>45</v>
      </c>
      <c r="M69" s="606"/>
      <c r="N69" s="609"/>
    </row>
    <row r="70" spans="1:14" ht="17.25" customHeight="1" x14ac:dyDescent="0.25">
      <c r="A70" s="171">
        <v>45181</v>
      </c>
      <c r="B70" s="172" t="s">
        <v>147</v>
      </c>
      <c r="C70" s="172" t="s">
        <v>116</v>
      </c>
      <c r="D70" s="173" t="s">
        <v>130</v>
      </c>
      <c r="E70" s="161">
        <v>6000</v>
      </c>
      <c r="F70" s="161"/>
      <c r="G70" s="305">
        <f t="shared" si="0"/>
        <v>47000</v>
      </c>
      <c r="H70" s="292" t="s">
        <v>150</v>
      </c>
      <c r="I70" s="180" t="s">
        <v>18</v>
      </c>
      <c r="J70" s="405" t="s">
        <v>327</v>
      </c>
      <c r="K70" s="184" t="s">
        <v>64</v>
      </c>
      <c r="L70" s="180" t="s">
        <v>45</v>
      </c>
      <c r="M70" s="180"/>
      <c r="N70" s="464" t="s">
        <v>154</v>
      </c>
    </row>
    <row r="71" spans="1:14" x14ac:dyDescent="0.25">
      <c r="A71" s="171">
        <v>45181</v>
      </c>
      <c r="B71" s="172" t="s">
        <v>115</v>
      </c>
      <c r="C71" s="172" t="s">
        <v>116</v>
      </c>
      <c r="D71" s="173" t="s">
        <v>130</v>
      </c>
      <c r="E71" s="161">
        <v>8000</v>
      </c>
      <c r="F71" s="161"/>
      <c r="G71" s="305">
        <f t="shared" si="0"/>
        <v>39000</v>
      </c>
      <c r="H71" s="292" t="s">
        <v>150</v>
      </c>
      <c r="I71" s="180" t="s">
        <v>18</v>
      </c>
      <c r="J71" s="405" t="s">
        <v>327</v>
      </c>
      <c r="K71" s="184" t="s">
        <v>64</v>
      </c>
      <c r="L71" s="180" t="s">
        <v>45</v>
      </c>
      <c r="M71" s="180"/>
      <c r="N71" s="464" t="s">
        <v>265</v>
      </c>
    </row>
    <row r="72" spans="1:14" x14ac:dyDescent="0.25">
      <c r="A72" s="171">
        <v>45181</v>
      </c>
      <c r="B72" s="172" t="s">
        <v>115</v>
      </c>
      <c r="C72" s="172" t="s">
        <v>116</v>
      </c>
      <c r="D72" s="173" t="s">
        <v>130</v>
      </c>
      <c r="E72" s="161">
        <v>6000</v>
      </c>
      <c r="F72" s="161"/>
      <c r="G72" s="305">
        <f t="shared" si="0"/>
        <v>33000</v>
      </c>
      <c r="H72" s="292" t="s">
        <v>150</v>
      </c>
      <c r="I72" s="180" t="s">
        <v>18</v>
      </c>
      <c r="J72" s="405" t="s">
        <v>327</v>
      </c>
      <c r="K72" s="184" t="s">
        <v>64</v>
      </c>
      <c r="L72" s="180" t="s">
        <v>45</v>
      </c>
      <c r="M72" s="180"/>
      <c r="N72" s="464" t="s">
        <v>328</v>
      </c>
    </row>
    <row r="73" spans="1:14" x14ac:dyDescent="0.25">
      <c r="A73" s="171">
        <v>45181</v>
      </c>
      <c r="B73" s="172" t="s">
        <v>115</v>
      </c>
      <c r="C73" s="172" t="s">
        <v>116</v>
      </c>
      <c r="D73" s="173" t="s">
        <v>130</v>
      </c>
      <c r="E73" s="161">
        <v>9000</v>
      </c>
      <c r="F73" s="161"/>
      <c r="G73" s="305">
        <f t="shared" si="0"/>
        <v>24000</v>
      </c>
      <c r="H73" s="292" t="s">
        <v>150</v>
      </c>
      <c r="I73" s="180" t="s">
        <v>18</v>
      </c>
      <c r="J73" s="405" t="s">
        <v>327</v>
      </c>
      <c r="K73" s="184" t="s">
        <v>64</v>
      </c>
      <c r="L73" s="180" t="s">
        <v>45</v>
      </c>
      <c r="M73" s="180"/>
      <c r="N73" s="464" t="s">
        <v>329</v>
      </c>
    </row>
    <row r="74" spans="1:14" x14ac:dyDescent="0.25">
      <c r="A74" s="171">
        <v>45181</v>
      </c>
      <c r="B74" s="172" t="s">
        <v>115</v>
      </c>
      <c r="C74" s="172" t="s">
        <v>116</v>
      </c>
      <c r="D74" s="173" t="s">
        <v>130</v>
      </c>
      <c r="E74" s="161">
        <v>6000</v>
      </c>
      <c r="F74" s="161"/>
      <c r="G74" s="305">
        <f t="shared" si="0"/>
        <v>18000</v>
      </c>
      <c r="H74" s="292" t="s">
        <v>150</v>
      </c>
      <c r="I74" s="180" t="s">
        <v>18</v>
      </c>
      <c r="J74" s="405" t="s">
        <v>327</v>
      </c>
      <c r="K74" s="184" t="s">
        <v>64</v>
      </c>
      <c r="L74" s="180" t="s">
        <v>45</v>
      </c>
      <c r="M74" s="180"/>
      <c r="N74" s="464" t="s">
        <v>330</v>
      </c>
    </row>
    <row r="75" spans="1:14" x14ac:dyDescent="0.25">
      <c r="A75" s="171">
        <v>45181</v>
      </c>
      <c r="B75" s="172" t="s">
        <v>115</v>
      </c>
      <c r="C75" s="172" t="s">
        <v>116</v>
      </c>
      <c r="D75" s="173" t="s">
        <v>130</v>
      </c>
      <c r="E75" s="161">
        <v>7000</v>
      </c>
      <c r="F75" s="161"/>
      <c r="G75" s="305">
        <f t="shared" si="0"/>
        <v>11000</v>
      </c>
      <c r="H75" s="292" t="s">
        <v>150</v>
      </c>
      <c r="I75" s="180" t="s">
        <v>18</v>
      </c>
      <c r="J75" s="405" t="s">
        <v>327</v>
      </c>
      <c r="K75" s="184" t="s">
        <v>64</v>
      </c>
      <c r="L75" s="180" t="s">
        <v>45</v>
      </c>
      <c r="M75" s="180"/>
      <c r="N75" s="464" t="s">
        <v>331</v>
      </c>
    </row>
    <row r="76" spans="1:14" x14ac:dyDescent="0.25">
      <c r="A76" s="171">
        <v>45181</v>
      </c>
      <c r="B76" s="172" t="s">
        <v>148</v>
      </c>
      <c r="C76" s="172" t="s">
        <v>148</v>
      </c>
      <c r="D76" s="173" t="s">
        <v>130</v>
      </c>
      <c r="E76" s="161">
        <v>4000</v>
      </c>
      <c r="F76" s="161"/>
      <c r="G76" s="305">
        <f t="shared" si="0"/>
        <v>7000</v>
      </c>
      <c r="H76" s="292" t="s">
        <v>150</v>
      </c>
      <c r="I76" s="180" t="s">
        <v>18</v>
      </c>
      <c r="J76" s="405" t="s">
        <v>327</v>
      </c>
      <c r="K76" s="184" t="s">
        <v>64</v>
      </c>
      <c r="L76" s="180" t="s">
        <v>45</v>
      </c>
      <c r="M76" s="180"/>
      <c r="N76" s="464"/>
    </row>
    <row r="77" spans="1:14" x14ac:dyDescent="0.25">
      <c r="A77" s="171">
        <v>45181</v>
      </c>
      <c r="B77" s="172" t="s">
        <v>148</v>
      </c>
      <c r="C77" s="172" t="s">
        <v>148</v>
      </c>
      <c r="D77" s="173" t="s">
        <v>130</v>
      </c>
      <c r="E77" s="161">
        <v>5000</v>
      </c>
      <c r="F77" s="161"/>
      <c r="G77" s="305">
        <f t="shared" si="0"/>
        <v>2000</v>
      </c>
      <c r="H77" s="292" t="s">
        <v>150</v>
      </c>
      <c r="I77" s="180" t="s">
        <v>18</v>
      </c>
      <c r="J77" s="405" t="s">
        <v>327</v>
      </c>
      <c r="K77" s="184" t="s">
        <v>64</v>
      </c>
      <c r="L77" s="180" t="s">
        <v>45</v>
      </c>
      <c r="M77" s="180"/>
      <c r="N77" s="464"/>
    </row>
    <row r="78" spans="1:14" x14ac:dyDescent="0.25">
      <c r="A78" s="171">
        <v>45182</v>
      </c>
      <c r="B78" s="172" t="s">
        <v>123</v>
      </c>
      <c r="C78" s="172" t="s">
        <v>49</v>
      </c>
      <c r="D78" s="173" t="s">
        <v>130</v>
      </c>
      <c r="E78" s="161"/>
      <c r="F78" s="161">
        <v>-2000</v>
      </c>
      <c r="G78" s="305">
        <f t="shared" si="0"/>
        <v>0</v>
      </c>
      <c r="H78" s="292" t="s">
        <v>150</v>
      </c>
      <c r="I78" s="180" t="s">
        <v>18</v>
      </c>
      <c r="J78" s="405" t="s">
        <v>327</v>
      </c>
      <c r="K78" s="184" t="s">
        <v>64</v>
      </c>
      <c r="L78" s="180" t="s">
        <v>45</v>
      </c>
      <c r="M78" s="180"/>
      <c r="N78" s="464"/>
    </row>
    <row r="79" spans="1:14" x14ac:dyDescent="0.25">
      <c r="A79" s="470">
        <v>45182</v>
      </c>
      <c r="B79" s="471" t="s">
        <v>113</v>
      </c>
      <c r="C79" s="471" t="s">
        <v>49</v>
      </c>
      <c r="D79" s="472" t="s">
        <v>130</v>
      </c>
      <c r="E79" s="605"/>
      <c r="F79" s="605">
        <v>57000</v>
      </c>
      <c r="G79" s="610">
        <f t="shared" ref="G79:G134" si="2">G78-E79+F79</f>
        <v>57000</v>
      </c>
      <c r="H79" s="475" t="s">
        <v>150</v>
      </c>
      <c r="I79" s="606" t="s">
        <v>18</v>
      </c>
      <c r="J79" s="603" t="s">
        <v>351</v>
      </c>
      <c r="K79" s="607" t="s">
        <v>64</v>
      </c>
      <c r="L79" s="606" t="s">
        <v>45</v>
      </c>
      <c r="M79" s="606"/>
      <c r="N79" s="609"/>
    </row>
    <row r="80" spans="1:14" x14ac:dyDescent="0.25">
      <c r="A80" s="171">
        <v>45182</v>
      </c>
      <c r="B80" s="172" t="s">
        <v>115</v>
      </c>
      <c r="C80" s="172" t="s">
        <v>116</v>
      </c>
      <c r="D80" s="173" t="s">
        <v>130</v>
      </c>
      <c r="E80" s="161">
        <v>6000</v>
      </c>
      <c r="F80" s="161"/>
      <c r="G80" s="305">
        <f t="shared" si="2"/>
        <v>51000</v>
      </c>
      <c r="H80" s="292" t="s">
        <v>150</v>
      </c>
      <c r="I80" s="180" t="s">
        <v>18</v>
      </c>
      <c r="J80" s="405" t="s">
        <v>351</v>
      </c>
      <c r="K80" s="184" t="s">
        <v>64</v>
      </c>
      <c r="L80" s="180" t="s">
        <v>45</v>
      </c>
      <c r="M80" s="180"/>
      <c r="N80" s="464" t="s">
        <v>154</v>
      </c>
    </row>
    <row r="81" spans="1:14" x14ac:dyDescent="0.25">
      <c r="A81" s="171">
        <v>45182</v>
      </c>
      <c r="B81" s="172" t="s">
        <v>115</v>
      </c>
      <c r="C81" s="172" t="s">
        <v>116</v>
      </c>
      <c r="D81" s="173" t="s">
        <v>130</v>
      </c>
      <c r="E81" s="161">
        <v>7000</v>
      </c>
      <c r="F81" s="161"/>
      <c r="G81" s="305">
        <f t="shared" si="2"/>
        <v>44000</v>
      </c>
      <c r="H81" s="292" t="s">
        <v>150</v>
      </c>
      <c r="I81" s="180" t="s">
        <v>18</v>
      </c>
      <c r="J81" s="405" t="s">
        <v>351</v>
      </c>
      <c r="K81" s="184" t="s">
        <v>64</v>
      </c>
      <c r="L81" s="180" t="s">
        <v>45</v>
      </c>
      <c r="M81" s="180"/>
      <c r="N81" s="464" t="s">
        <v>352</v>
      </c>
    </row>
    <row r="82" spans="1:14" x14ac:dyDescent="0.25">
      <c r="A82" s="171">
        <v>45182</v>
      </c>
      <c r="B82" s="172" t="s">
        <v>115</v>
      </c>
      <c r="C82" s="172" t="s">
        <v>116</v>
      </c>
      <c r="D82" s="173" t="s">
        <v>130</v>
      </c>
      <c r="E82" s="161">
        <v>7000</v>
      </c>
      <c r="F82" s="161"/>
      <c r="G82" s="305">
        <f t="shared" si="2"/>
        <v>37000</v>
      </c>
      <c r="H82" s="292" t="s">
        <v>150</v>
      </c>
      <c r="I82" s="180" t="s">
        <v>18</v>
      </c>
      <c r="J82" s="405" t="s">
        <v>351</v>
      </c>
      <c r="K82" s="184" t="s">
        <v>64</v>
      </c>
      <c r="L82" s="180" t="s">
        <v>45</v>
      </c>
      <c r="M82" s="180"/>
      <c r="N82" s="464" t="s">
        <v>353</v>
      </c>
    </row>
    <row r="83" spans="1:14" x14ac:dyDescent="0.25">
      <c r="A83" s="171">
        <v>45182</v>
      </c>
      <c r="B83" s="172" t="s">
        <v>115</v>
      </c>
      <c r="C83" s="172" t="s">
        <v>116</v>
      </c>
      <c r="D83" s="173" t="s">
        <v>130</v>
      </c>
      <c r="E83" s="161">
        <v>9000</v>
      </c>
      <c r="F83" s="161"/>
      <c r="G83" s="305">
        <f t="shared" si="2"/>
        <v>28000</v>
      </c>
      <c r="H83" s="292" t="s">
        <v>150</v>
      </c>
      <c r="I83" s="180" t="s">
        <v>18</v>
      </c>
      <c r="J83" s="405" t="s">
        <v>351</v>
      </c>
      <c r="K83" s="184" t="s">
        <v>64</v>
      </c>
      <c r="L83" s="180" t="s">
        <v>45</v>
      </c>
      <c r="M83" s="180"/>
      <c r="N83" s="464" t="s">
        <v>354</v>
      </c>
    </row>
    <row r="84" spans="1:14" x14ac:dyDescent="0.25">
      <c r="A84" s="171">
        <v>45182</v>
      </c>
      <c r="B84" s="172" t="s">
        <v>115</v>
      </c>
      <c r="C84" s="172" t="s">
        <v>116</v>
      </c>
      <c r="D84" s="173" t="s">
        <v>130</v>
      </c>
      <c r="E84" s="161">
        <v>8000</v>
      </c>
      <c r="F84" s="161"/>
      <c r="G84" s="305">
        <f t="shared" si="2"/>
        <v>20000</v>
      </c>
      <c r="H84" s="292" t="s">
        <v>150</v>
      </c>
      <c r="I84" s="180" t="s">
        <v>18</v>
      </c>
      <c r="J84" s="405" t="s">
        <v>351</v>
      </c>
      <c r="K84" s="184" t="s">
        <v>64</v>
      </c>
      <c r="L84" s="180" t="s">
        <v>45</v>
      </c>
      <c r="M84" s="180"/>
      <c r="N84" s="464" t="s">
        <v>355</v>
      </c>
    </row>
    <row r="85" spans="1:14" x14ac:dyDescent="0.25">
      <c r="A85" s="171">
        <v>45182</v>
      </c>
      <c r="B85" s="172" t="s">
        <v>115</v>
      </c>
      <c r="C85" s="172" t="s">
        <v>116</v>
      </c>
      <c r="D85" s="173" t="s">
        <v>130</v>
      </c>
      <c r="E85" s="161">
        <v>11000</v>
      </c>
      <c r="F85" s="161"/>
      <c r="G85" s="305">
        <f t="shared" si="2"/>
        <v>9000</v>
      </c>
      <c r="H85" s="292" t="s">
        <v>150</v>
      </c>
      <c r="I85" s="180" t="s">
        <v>18</v>
      </c>
      <c r="J85" s="405" t="s">
        <v>351</v>
      </c>
      <c r="K85" s="184" t="s">
        <v>64</v>
      </c>
      <c r="L85" s="180" t="s">
        <v>45</v>
      </c>
      <c r="M85" s="180"/>
      <c r="N85" s="464" t="s">
        <v>356</v>
      </c>
    </row>
    <row r="86" spans="1:14" x14ac:dyDescent="0.25">
      <c r="A86" s="171">
        <v>45182</v>
      </c>
      <c r="B86" s="172" t="s">
        <v>148</v>
      </c>
      <c r="C86" s="172" t="s">
        <v>148</v>
      </c>
      <c r="D86" s="173" t="s">
        <v>130</v>
      </c>
      <c r="E86" s="161">
        <v>3000</v>
      </c>
      <c r="F86" s="161"/>
      <c r="G86" s="305">
        <f t="shared" si="2"/>
        <v>6000</v>
      </c>
      <c r="H86" s="292" t="s">
        <v>150</v>
      </c>
      <c r="I86" s="180" t="s">
        <v>18</v>
      </c>
      <c r="J86" s="405" t="s">
        <v>351</v>
      </c>
      <c r="K86" s="184" t="s">
        <v>64</v>
      </c>
      <c r="L86" s="180" t="s">
        <v>45</v>
      </c>
      <c r="M86" s="180"/>
      <c r="N86" s="464"/>
    </row>
    <row r="87" spans="1:14" x14ac:dyDescent="0.25">
      <c r="A87" s="171">
        <v>45182</v>
      </c>
      <c r="B87" s="172" t="s">
        <v>148</v>
      </c>
      <c r="C87" s="172" t="s">
        <v>148</v>
      </c>
      <c r="D87" s="173" t="s">
        <v>130</v>
      </c>
      <c r="E87" s="161">
        <v>8000</v>
      </c>
      <c r="F87" s="161"/>
      <c r="G87" s="305">
        <f t="shared" si="2"/>
        <v>-2000</v>
      </c>
      <c r="H87" s="292" t="s">
        <v>150</v>
      </c>
      <c r="I87" s="180" t="s">
        <v>18</v>
      </c>
      <c r="J87" s="405" t="s">
        <v>351</v>
      </c>
      <c r="K87" s="184" t="s">
        <v>64</v>
      </c>
      <c r="L87" s="180" t="s">
        <v>45</v>
      </c>
      <c r="M87" s="180"/>
      <c r="N87" s="464"/>
    </row>
    <row r="88" spans="1:14" x14ac:dyDescent="0.25">
      <c r="A88" s="171">
        <v>45183</v>
      </c>
      <c r="B88" s="172" t="s">
        <v>151</v>
      </c>
      <c r="C88" s="172" t="s">
        <v>49</v>
      </c>
      <c r="D88" s="173" t="s">
        <v>130</v>
      </c>
      <c r="E88" s="161"/>
      <c r="F88" s="161">
        <v>2000</v>
      </c>
      <c r="G88" s="305">
        <f t="shared" si="2"/>
        <v>0</v>
      </c>
      <c r="H88" s="292" t="s">
        <v>150</v>
      </c>
      <c r="I88" s="180" t="s">
        <v>18</v>
      </c>
      <c r="J88" s="405" t="s">
        <v>351</v>
      </c>
      <c r="K88" s="184" t="s">
        <v>64</v>
      </c>
      <c r="L88" s="180" t="s">
        <v>45</v>
      </c>
      <c r="M88" s="180"/>
      <c r="N88" s="464"/>
    </row>
    <row r="89" spans="1:14" x14ac:dyDescent="0.25">
      <c r="A89" s="470">
        <v>45183</v>
      </c>
      <c r="B89" s="471" t="s">
        <v>113</v>
      </c>
      <c r="C89" s="471" t="s">
        <v>49</v>
      </c>
      <c r="D89" s="472" t="s">
        <v>130</v>
      </c>
      <c r="E89" s="605"/>
      <c r="F89" s="605">
        <v>62000</v>
      </c>
      <c r="G89" s="610">
        <f t="shared" si="2"/>
        <v>62000</v>
      </c>
      <c r="H89" s="475" t="s">
        <v>150</v>
      </c>
      <c r="I89" s="606" t="s">
        <v>18</v>
      </c>
      <c r="J89" s="603" t="s">
        <v>367</v>
      </c>
      <c r="K89" s="607" t="s">
        <v>64</v>
      </c>
      <c r="L89" s="606" t="s">
        <v>45</v>
      </c>
      <c r="M89" s="606"/>
      <c r="N89" s="609"/>
    </row>
    <row r="90" spans="1:14" x14ac:dyDescent="0.25">
      <c r="A90" s="171">
        <v>45183</v>
      </c>
      <c r="B90" s="172" t="s">
        <v>115</v>
      </c>
      <c r="C90" s="172" t="s">
        <v>116</v>
      </c>
      <c r="D90" s="173" t="s">
        <v>130</v>
      </c>
      <c r="E90" s="161">
        <v>8000</v>
      </c>
      <c r="F90" s="161"/>
      <c r="G90" s="305">
        <f t="shared" si="2"/>
        <v>54000</v>
      </c>
      <c r="H90" s="292" t="s">
        <v>150</v>
      </c>
      <c r="I90" s="180" t="s">
        <v>18</v>
      </c>
      <c r="J90" s="405" t="s">
        <v>367</v>
      </c>
      <c r="K90" s="184" t="s">
        <v>64</v>
      </c>
      <c r="L90" s="180" t="s">
        <v>45</v>
      </c>
      <c r="M90" s="180"/>
      <c r="N90" s="464" t="s">
        <v>154</v>
      </c>
    </row>
    <row r="91" spans="1:14" x14ac:dyDescent="0.25">
      <c r="A91" s="171">
        <v>45183</v>
      </c>
      <c r="B91" s="172" t="s">
        <v>115</v>
      </c>
      <c r="C91" s="172" t="s">
        <v>116</v>
      </c>
      <c r="D91" s="173" t="s">
        <v>130</v>
      </c>
      <c r="E91" s="161">
        <v>7000</v>
      </c>
      <c r="F91" s="161"/>
      <c r="G91" s="305">
        <f t="shared" si="2"/>
        <v>47000</v>
      </c>
      <c r="H91" s="292" t="s">
        <v>150</v>
      </c>
      <c r="I91" s="180" t="s">
        <v>18</v>
      </c>
      <c r="J91" s="405" t="s">
        <v>367</v>
      </c>
      <c r="K91" s="184" t="s">
        <v>64</v>
      </c>
      <c r="L91" s="180" t="s">
        <v>45</v>
      </c>
      <c r="M91" s="180"/>
      <c r="N91" s="464" t="s">
        <v>368</v>
      </c>
    </row>
    <row r="92" spans="1:14" x14ac:dyDescent="0.25">
      <c r="A92" s="171">
        <v>45183</v>
      </c>
      <c r="B92" s="172" t="s">
        <v>115</v>
      </c>
      <c r="C92" s="172" t="s">
        <v>116</v>
      </c>
      <c r="D92" s="173" t="s">
        <v>130</v>
      </c>
      <c r="E92" s="161">
        <v>8000</v>
      </c>
      <c r="F92" s="161"/>
      <c r="G92" s="305">
        <f t="shared" si="2"/>
        <v>39000</v>
      </c>
      <c r="H92" s="292" t="s">
        <v>150</v>
      </c>
      <c r="I92" s="180" t="s">
        <v>18</v>
      </c>
      <c r="J92" s="405" t="s">
        <v>367</v>
      </c>
      <c r="K92" s="184" t="s">
        <v>64</v>
      </c>
      <c r="L92" s="180" t="s">
        <v>45</v>
      </c>
      <c r="M92" s="180"/>
      <c r="N92" s="464" t="s">
        <v>369</v>
      </c>
    </row>
    <row r="93" spans="1:14" x14ac:dyDescent="0.25">
      <c r="A93" s="171">
        <v>45183</v>
      </c>
      <c r="B93" s="172" t="s">
        <v>115</v>
      </c>
      <c r="C93" s="172" t="s">
        <v>116</v>
      </c>
      <c r="D93" s="173" t="s">
        <v>130</v>
      </c>
      <c r="E93" s="161">
        <v>10000</v>
      </c>
      <c r="F93" s="161"/>
      <c r="G93" s="305">
        <f t="shared" si="2"/>
        <v>29000</v>
      </c>
      <c r="H93" s="292" t="s">
        <v>150</v>
      </c>
      <c r="I93" s="180" t="s">
        <v>18</v>
      </c>
      <c r="J93" s="405" t="s">
        <v>367</v>
      </c>
      <c r="K93" s="184" t="s">
        <v>64</v>
      </c>
      <c r="L93" s="180" t="s">
        <v>45</v>
      </c>
      <c r="M93" s="180"/>
      <c r="N93" s="464" t="s">
        <v>370</v>
      </c>
    </row>
    <row r="94" spans="1:14" x14ac:dyDescent="0.25">
      <c r="A94" s="171">
        <v>45183</v>
      </c>
      <c r="B94" s="172" t="s">
        <v>115</v>
      </c>
      <c r="C94" s="172" t="s">
        <v>116</v>
      </c>
      <c r="D94" s="173" t="s">
        <v>130</v>
      </c>
      <c r="E94" s="161">
        <v>12000</v>
      </c>
      <c r="F94" s="161"/>
      <c r="G94" s="305">
        <f t="shared" si="2"/>
        <v>17000</v>
      </c>
      <c r="H94" s="292" t="s">
        <v>150</v>
      </c>
      <c r="I94" s="180" t="s">
        <v>18</v>
      </c>
      <c r="J94" s="405" t="s">
        <v>367</v>
      </c>
      <c r="K94" s="184" t="s">
        <v>64</v>
      </c>
      <c r="L94" s="180" t="s">
        <v>45</v>
      </c>
      <c r="M94" s="180"/>
      <c r="N94" s="464" t="s">
        <v>371</v>
      </c>
    </row>
    <row r="95" spans="1:14" x14ac:dyDescent="0.25">
      <c r="A95" s="171">
        <v>45183</v>
      </c>
      <c r="B95" s="172" t="s">
        <v>148</v>
      </c>
      <c r="C95" s="172" t="s">
        <v>148</v>
      </c>
      <c r="D95" s="173" t="s">
        <v>130</v>
      </c>
      <c r="E95" s="161">
        <v>4000</v>
      </c>
      <c r="F95" s="161"/>
      <c r="G95" s="305">
        <f t="shared" si="2"/>
        <v>13000</v>
      </c>
      <c r="H95" s="292" t="s">
        <v>150</v>
      </c>
      <c r="I95" s="180" t="s">
        <v>18</v>
      </c>
      <c r="J95" s="405" t="s">
        <v>367</v>
      </c>
      <c r="K95" s="184" t="s">
        <v>64</v>
      </c>
      <c r="L95" s="180" t="s">
        <v>45</v>
      </c>
      <c r="M95" s="180"/>
      <c r="N95" s="464"/>
    </row>
    <row r="96" spans="1:14" x14ac:dyDescent="0.25">
      <c r="A96" s="171">
        <v>45183</v>
      </c>
      <c r="B96" s="172" t="s">
        <v>148</v>
      </c>
      <c r="C96" s="172" t="s">
        <v>148</v>
      </c>
      <c r="D96" s="173" t="s">
        <v>130</v>
      </c>
      <c r="E96" s="161">
        <v>6000</v>
      </c>
      <c r="F96" s="161"/>
      <c r="G96" s="305">
        <f t="shared" si="2"/>
        <v>7000</v>
      </c>
      <c r="H96" s="292" t="s">
        <v>150</v>
      </c>
      <c r="I96" s="180" t="s">
        <v>18</v>
      </c>
      <c r="J96" s="405" t="s">
        <v>367</v>
      </c>
      <c r="K96" s="184" t="s">
        <v>64</v>
      </c>
      <c r="L96" s="180" t="s">
        <v>45</v>
      </c>
      <c r="M96" s="180"/>
      <c r="N96" s="464"/>
    </row>
    <row r="97" spans="1:14" x14ac:dyDescent="0.25">
      <c r="A97" s="171">
        <v>45184</v>
      </c>
      <c r="B97" s="172" t="s">
        <v>123</v>
      </c>
      <c r="C97" s="172" t="s">
        <v>49</v>
      </c>
      <c r="D97" s="173" t="s">
        <v>130</v>
      </c>
      <c r="E97" s="161"/>
      <c r="F97" s="161">
        <v>-7000</v>
      </c>
      <c r="G97" s="305">
        <f t="shared" si="2"/>
        <v>0</v>
      </c>
      <c r="H97" s="292" t="s">
        <v>150</v>
      </c>
      <c r="I97" s="180" t="s">
        <v>18</v>
      </c>
      <c r="J97" s="405" t="s">
        <v>367</v>
      </c>
      <c r="K97" s="184" t="s">
        <v>64</v>
      </c>
      <c r="L97" s="180" t="s">
        <v>45</v>
      </c>
      <c r="M97" s="180"/>
      <c r="N97" s="464"/>
    </row>
    <row r="98" spans="1:14" x14ac:dyDescent="0.25">
      <c r="A98" s="470">
        <v>45187</v>
      </c>
      <c r="B98" s="471" t="s">
        <v>113</v>
      </c>
      <c r="C98" s="471" t="s">
        <v>49</v>
      </c>
      <c r="D98" s="472" t="s">
        <v>130</v>
      </c>
      <c r="E98" s="605"/>
      <c r="F98" s="605">
        <v>56000</v>
      </c>
      <c r="G98" s="610">
        <f t="shared" si="2"/>
        <v>56000</v>
      </c>
      <c r="H98" s="475" t="s">
        <v>150</v>
      </c>
      <c r="I98" s="606" t="s">
        <v>18</v>
      </c>
      <c r="J98" s="603" t="s">
        <v>399</v>
      </c>
      <c r="K98" s="607" t="s">
        <v>64</v>
      </c>
      <c r="L98" s="606" t="s">
        <v>45</v>
      </c>
      <c r="M98" s="606"/>
      <c r="N98" s="609"/>
    </row>
    <row r="99" spans="1:14" x14ac:dyDescent="0.25">
      <c r="A99" s="171">
        <v>45187</v>
      </c>
      <c r="B99" s="172" t="s">
        <v>115</v>
      </c>
      <c r="C99" s="172" t="s">
        <v>116</v>
      </c>
      <c r="D99" s="173" t="s">
        <v>130</v>
      </c>
      <c r="E99" s="161">
        <v>6000</v>
      </c>
      <c r="F99" s="161"/>
      <c r="G99" s="305">
        <f t="shared" si="2"/>
        <v>50000</v>
      </c>
      <c r="H99" s="292" t="s">
        <v>150</v>
      </c>
      <c r="I99" s="180" t="s">
        <v>18</v>
      </c>
      <c r="J99" s="405" t="s">
        <v>399</v>
      </c>
      <c r="K99" s="184" t="s">
        <v>64</v>
      </c>
      <c r="L99" s="180" t="s">
        <v>45</v>
      </c>
      <c r="M99" s="180"/>
      <c r="N99" s="464" t="s">
        <v>154</v>
      </c>
    </row>
    <row r="100" spans="1:14" x14ac:dyDescent="0.25">
      <c r="A100" s="171">
        <v>45187</v>
      </c>
      <c r="B100" s="172" t="s">
        <v>115</v>
      </c>
      <c r="C100" s="172" t="s">
        <v>116</v>
      </c>
      <c r="D100" s="173" t="s">
        <v>130</v>
      </c>
      <c r="E100" s="161">
        <v>8000</v>
      </c>
      <c r="F100" s="161"/>
      <c r="G100" s="305">
        <f t="shared" si="2"/>
        <v>42000</v>
      </c>
      <c r="H100" s="292" t="s">
        <v>150</v>
      </c>
      <c r="I100" s="180" t="s">
        <v>18</v>
      </c>
      <c r="J100" s="405" t="s">
        <v>399</v>
      </c>
      <c r="K100" s="184" t="s">
        <v>64</v>
      </c>
      <c r="L100" s="180" t="s">
        <v>45</v>
      </c>
      <c r="M100" s="180"/>
      <c r="N100" s="464" t="s">
        <v>400</v>
      </c>
    </row>
    <row r="101" spans="1:14" x14ac:dyDescent="0.25">
      <c r="A101" s="171">
        <v>45187</v>
      </c>
      <c r="B101" s="172" t="s">
        <v>115</v>
      </c>
      <c r="C101" s="172" t="s">
        <v>116</v>
      </c>
      <c r="D101" s="173" t="s">
        <v>130</v>
      </c>
      <c r="E101" s="161">
        <v>8000</v>
      </c>
      <c r="F101" s="161"/>
      <c r="G101" s="305">
        <f t="shared" si="2"/>
        <v>34000</v>
      </c>
      <c r="H101" s="292" t="s">
        <v>150</v>
      </c>
      <c r="I101" s="180" t="s">
        <v>18</v>
      </c>
      <c r="J101" s="405" t="s">
        <v>399</v>
      </c>
      <c r="K101" s="184" t="s">
        <v>64</v>
      </c>
      <c r="L101" s="180" t="s">
        <v>45</v>
      </c>
      <c r="M101" s="180"/>
      <c r="N101" s="464" t="s">
        <v>401</v>
      </c>
    </row>
    <row r="102" spans="1:14" x14ac:dyDescent="0.25">
      <c r="A102" s="171">
        <v>45187</v>
      </c>
      <c r="B102" s="172" t="s">
        <v>115</v>
      </c>
      <c r="C102" s="172" t="s">
        <v>116</v>
      </c>
      <c r="D102" s="173" t="s">
        <v>130</v>
      </c>
      <c r="E102" s="161">
        <v>7000</v>
      </c>
      <c r="F102" s="161"/>
      <c r="G102" s="305">
        <f t="shared" si="2"/>
        <v>27000</v>
      </c>
      <c r="H102" s="292" t="s">
        <v>150</v>
      </c>
      <c r="I102" s="180" t="s">
        <v>18</v>
      </c>
      <c r="J102" s="405" t="s">
        <v>399</v>
      </c>
      <c r="K102" s="184" t="s">
        <v>64</v>
      </c>
      <c r="L102" s="180" t="s">
        <v>45</v>
      </c>
      <c r="M102" s="180"/>
      <c r="N102" s="464" t="s">
        <v>402</v>
      </c>
    </row>
    <row r="103" spans="1:14" x14ac:dyDescent="0.25">
      <c r="A103" s="171">
        <v>45187</v>
      </c>
      <c r="B103" s="172" t="s">
        <v>115</v>
      </c>
      <c r="C103" s="172" t="s">
        <v>116</v>
      </c>
      <c r="D103" s="173" t="s">
        <v>130</v>
      </c>
      <c r="E103" s="161">
        <v>6000</v>
      </c>
      <c r="F103" s="161"/>
      <c r="G103" s="305">
        <f t="shared" si="2"/>
        <v>21000</v>
      </c>
      <c r="H103" s="292" t="s">
        <v>150</v>
      </c>
      <c r="I103" s="180" t="s">
        <v>18</v>
      </c>
      <c r="J103" s="405" t="s">
        <v>399</v>
      </c>
      <c r="K103" s="184" t="s">
        <v>64</v>
      </c>
      <c r="L103" s="180" t="s">
        <v>45</v>
      </c>
      <c r="M103" s="180"/>
      <c r="N103" s="464" t="s">
        <v>403</v>
      </c>
    </row>
    <row r="104" spans="1:14" x14ac:dyDescent="0.25">
      <c r="A104" s="171">
        <v>45187</v>
      </c>
      <c r="B104" s="172" t="s">
        <v>115</v>
      </c>
      <c r="C104" s="172" t="s">
        <v>116</v>
      </c>
      <c r="D104" s="173" t="s">
        <v>130</v>
      </c>
      <c r="E104" s="161">
        <v>10000</v>
      </c>
      <c r="F104" s="161"/>
      <c r="G104" s="305">
        <f t="shared" si="2"/>
        <v>11000</v>
      </c>
      <c r="H104" s="292" t="s">
        <v>150</v>
      </c>
      <c r="I104" s="180" t="s">
        <v>18</v>
      </c>
      <c r="J104" s="405" t="s">
        <v>399</v>
      </c>
      <c r="K104" s="184" t="s">
        <v>64</v>
      </c>
      <c r="L104" s="180" t="s">
        <v>45</v>
      </c>
      <c r="M104" s="180"/>
      <c r="N104" s="464" t="s">
        <v>404</v>
      </c>
    </row>
    <row r="105" spans="1:14" x14ac:dyDescent="0.25">
      <c r="A105" s="171">
        <v>45187</v>
      </c>
      <c r="B105" s="172" t="s">
        <v>148</v>
      </c>
      <c r="C105" s="172" t="s">
        <v>148</v>
      </c>
      <c r="D105" s="173" t="s">
        <v>130</v>
      </c>
      <c r="E105" s="161">
        <v>6000</v>
      </c>
      <c r="F105" s="161"/>
      <c r="G105" s="305">
        <f t="shared" si="2"/>
        <v>5000</v>
      </c>
      <c r="H105" s="292" t="s">
        <v>150</v>
      </c>
      <c r="I105" s="180" t="s">
        <v>18</v>
      </c>
      <c r="J105" s="405" t="s">
        <v>399</v>
      </c>
      <c r="K105" s="184" t="s">
        <v>64</v>
      </c>
      <c r="L105" s="180" t="s">
        <v>45</v>
      </c>
      <c r="M105" s="180"/>
      <c r="N105" s="464"/>
    </row>
    <row r="106" spans="1:14" x14ac:dyDescent="0.25">
      <c r="A106" s="171">
        <v>45187</v>
      </c>
      <c r="B106" s="172" t="s">
        <v>148</v>
      </c>
      <c r="C106" s="172" t="s">
        <v>148</v>
      </c>
      <c r="D106" s="173" t="s">
        <v>130</v>
      </c>
      <c r="E106" s="161">
        <v>4000</v>
      </c>
      <c r="F106" s="161"/>
      <c r="G106" s="305">
        <f t="shared" si="2"/>
        <v>1000</v>
      </c>
      <c r="H106" s="292" t="s">
        <v>150</v>
      </c>
      <c r="I106" s="180" t="s">
        <v>18</v>
      </c>
      <c r="J106" s="405" t="s">
        <v>399</v>
      </c>
      <c r="K106" s="184" t="s">
        <v>64</v>
      </c>
      <c r="L106" s="180" t="s">
        <v>45</v>
      </c>
      <c r="M106" s="180"/>
      <c r="N106" s="464"/>
    </row>
    <row r="107" spans="1:14" x14ac:dyDescent="0.25">
      <c r="A107" s="171">
        <v>45188</v>
      </c>
      <c r="B107" s="172" t="s">
        <v>123</v>
      </c>
      <c r="C107" s="172" t="s">
        <v>49</v>
      </c>
      <c r="D107" s="173" t="s">
        <v>130</v>
      </c>
      <c r="E107" s="161"/>
      <c r="F107" s="161">
        <v>-1000</v>
      </c>
      <c r="G107" s="305">
        <f t="shared" si="2"/>
        <v>0</v>
      </c>
      <c r="H107" s="292" t="s">
        <v>150</v>
      </c>
      <c r="I107" s="180" t="s">
        <v>18</v>
      </c>
      <c r="J107" s="405" t="s">
        <v>399</v>
      </c>
      <c r="K107" s="184" t="s">
        <v>64</v>
      </c>
      <c r="L107" s="180" t="s">
        <v>45</v>
      </c>
      <c r="M107" s="180"/>
      <c r="N107" s="464"/>
    </row>
    <row r="108" spans="1:14" x14ac:dyDescent="0.25">
      <c r="A108" s="470">
        <v>45188</v>
      </c>
      <c r="B108" s="471" t="s">
        <v>113</v>
      </c>
      <c r="C108" s="471" t="s">
        <v>49</v>
      </c>
      <c r="D108" s="472" t="s">
        <v>130</v>
      </c>
      <c r="E108" s="605"/>
      <c r="F108" s="605">
        <v>60000</v>
      </c>
      <c r="G108" s="610">
        <f t="shared" si="2"/>
        <v>60000</v>
      </c>
      <c r="H108" s="475" t="s">
        <v>150</v>
      </c>
      <c r="I108" s="606" t="s">
        <v>18</v>
      </c>
      <c r="J108" s="603" t="s">
        <v>418</v>
      </c>
      <c r="K108" s="607" t="s">
        <v>64</v>
      </c>
      <c r="L108" s="606" t="s">
        <v>45</v>
      </c>
      <c r="M108" s="606"/>
      <c r="N108" s="609"/>
    </row>
    <row r="109" spans="1:14" x14ac:dyDescent="0.25">
      <c r="A109" s="171">
        <v>45188</v>
      </c>
      <c r="B109" s="172" t="s">
        <v>115</v>
      </c>
      <c r="C109" s="172" t="s">
        <v>116</v>
      </c>
      <c r="D109" s="173" t="s">
        <v>130</v>
      </c>
      <c r="E109" s="161">
        <v>6000</v>
      </c>
      <c r="F109" s="161"/>
      <c r="G109" s="305">
        <f t="shared" si="2"/>
        <v>54000</v>
      </c>
      <c r="H109" s="292" t="s">
        <v>150</v>
      </c>
      <c r="I109" s="180" t="s">
        <v>18</v>
      </c>
      <c r="J109" s="405" t="s">
        <v>418</v>
      </c>
      <c r="K109" s="184" t="s">
        <v>64</v>
      </c>
      <c r="L109" s="180" t="s">
        <v>45</v>
      </c>
      <c r="M109" s="180"/>
      <c r="N109" s="464" t="s">
        <v>154</v>
      </c>
    </row>
    <row r="110" spans="1:14" x14ac:dyDescent="0.25">
      <c r="A110" s="171">
        <v>45188</v>
      </c>
      <c r="B110" s="172" t="s">
        <v>115</v>
      </c>
      <c r="C110" s="172" t="s">
        <v>116</v>
      </c>
      <c r="D110" s="173" t="s">
        <v>130</v>
      </c>
      <c r="E110" s="161">
        <v>10000</v>
      </c>
      <c r="F110" s="161"/>
      <c r="G110" s="305">
        <f t="shared" si="2"/>
        <v>44000</v>
      </c>
      <c r="H110" s="292" t="s">
        <v>150</v>
      </c>
      <c r="I110" s="180" t="s">
        <v>18</v>
      </c>
      <c r="J110" s="405" t="s">
        <v>418</v>
      </c>
      <c r="K110" s="184" t="s">
        <v>64</v>
      </c>
      <c r="L110" s="180" t="s">
        <v>45</v>
      </c>
      <c r="M110" s="180"/>
      <c r="N110" s="464" t="s">
        <v>419</v>
      </c>
    </row>
    <row r="111" spans="1:14" x14ac:dyDescent="0.25">
      <c r="A111" s="171">
        <v>45188</v>
      </c>
      <c r="B111" s="172" t="s">
        <v>115</v>
      </c>
      <c r="C111" s="172" t="s">
        <v>116</v>
      </c>
      <c r="D111" s="173" t="s">
        <v>130</v>
      </c>
      <c r="E111" s="161">
        <v>7000</v>
      </c>
      <c r="F111" s="161"/>
      <c r="G111" s="305">
        <f t="shared" si="2"/>
        <v>37000</v>
      </c>
      <c r="H111" s="292" t="s">
        <v>150</v>
      </c>
      <c r="I111" s="180" t="s">
        <v>18</v>
      </c>
      <c r="J111" s="405" t="s">
        <v>418</v>
      </c>
      <c r="K111" s="184" t="s">
        <v>64</v>
      </c>
      <c r="L111" s="180" t="s">
        <v>45</v>
      </c>
      <c r="M111" s="180"/>
      <c r="N111" s="464" t="s">
        <v>420</v>
      </c>
    </row>
    <row r="112" spans="1:14" x14ac:dyDescent="0.25">
      <c r="A112" s="171">
        <v>45188</v>
      </c>
      <c r="B112" s="172" t="s">
        <v>115</v>
      </c>
      <c r="C112" s="172" t="s">
        <v>116</v>
      </c>
      <c r="D112" s="173" t="s">
        <v>130</v>
      </c>
      <c r="E112" s="161">
        <v>10000</v>
      </c>
      <c r="F112" s="161"/>
      <c r="G112" s="305">
        <f t="shared" si="2"/>
        <v>27000</v>
      </c>
      <c r="H112" s="292" t="s">
        <v>150</v>
      </c>
      <c r="I112" s="180" t="s">
        <v>18</v>
      </c>
      <c r="J112" s="405" t="s">
        <v>418</v>
      </c>
      <c r="K112" s="184" t="s">
        <v>64</v>
      </c>
      <c r="L112" s="180" t="s">
        <v>45</v>
      </c>
      <c r="M112" s="180"/>
      <c r="N112" s="464" t="s">
        <v>421</v>
      </c>
    </row>
    <row r="113" spans="1:14" x14ac:dyDescent="0.25">
      <c r="A113" s="171">
        <v>45188</v>
      </c>
      <c r="B113" s="172" t="s">
        <v>115</v>
      </c>
      <c r="C113" s="172" t="s">
        <v>116</v>
      </c>
      <c r="D113" s="173" t="s">
        <v>130</v>
      </c>
      <c r="E113" s="161">
        <v>12000</v>
      </c>
      <c r="F113" s="161"/>
      <c r="G113" s="305">
        <f t="shared" si="2"/>
        <v>15000</v>
      </c>
      <c r="H113" s="292" t="s">
        <v>150</v>
      </c>
      <c r="I113" s="180" t="s">
        <v>18</v>
      </c>
      <c r="J113" s="405" t="s">
        <v>418</v>
      </c>
      <c r="K113" s="184" t="s">
        <v>64</v>
      </c>
      <c r="L113" s="180" t="s">
        <v>45</v>
      </c>
      <c r="M113" s="180"/>
      <c r="N113" s="464" t="s">
        <v>422</v>
      </c>
    </row>
    <row r="114" spans="1:14" x14ac:dyDescent="0.25">
      <c r="A114" s="171">
        <v>45188</v>
      </c>
      <c r="B114" s="172" t="s">
        <v>115</v>
      </c>
      <c r="C114" s="172" t="s">
        <v>116</v>
      </c>
      <c r="D114" s="173" t="s">
        <v>130</v>
      </c>
      <c r="E114" s="161">
        <v>6000</v>
      </c>
      <c r="F114" s="161"/>
      <c r="G114" s="305">
        <f t="shared" si="2"/>
        <v>9000</v>
      </c>
      <c r="H114" s="292" t="s">
        <v>150</v>
      </c>
      <c r="I114" s="180" t="s">
        <v>18</v>
      </c>
      <c r="J114" s="405" t="s">
        <v>418</v>
      </c>
      <c r="K114" s="184" t="s">
        <v>64</v>
      </c>
      <c r="L114" s="180" t="s">
        <v>45</v>
      </c>
      <c r="M114" s="180"/>
      <c r="N114" s="464" t="s">
        <v>423</v>
      </c>
    </row>
    <row r="115" spans="1:14" x14ac:dyDescent="0.25">
      <c r="A115" s="171">
        <v>45188</v>
      </c>
      <c r="B115" s="172" t="s">
        <v>148</v>
      </c>
      <c r="C115" s="172" t="s">
        <v>148</v>
      </c>
      <c r="D115" s="173" t="s">
        <v>130</v>
      </c>
      <c r="E115" s="161">
        <v>3000</v>
      </c>
      <c r="F115" s="161"/>
      <c r="G115" s="305">
        <f t="shared" si="2"/>
        <v>6000</v>
      </c>
      <c r="H115" s="292" t="s">
        <v>150</v>
      </c>
      <c r="I115" s="180" t="s">
        <v>18</v>
      </c>
      <c r="J115" s="405" t="s">
        <v>418</v>
      </c>
      <c r="K115" s="184" t="s">
        <v>64</v>
      </c>
      <c r="L115" s="180" t="s">
        <v>45</v>
      </c>
      <c r="M115" s="180"/>
      <c r="N115" s="464"/>
    </row>
    <row r="116" spans="1:14" x14ac:dyDescent="0.25">
      <c r="A116" s="171">
        <v>45188</v>
      </c>
      <c r="B116" s="172" t="s">
        <v>148</v>
      </c>
      <c r="C116" s="172" t="s">
        <v>148</v>
      </c>
      <c r="D116" s="173" t="s">
        <v>130</v>
      </c>
      <c r="E116" s="161">
        <v>6000</v>
      </c>
      <c r="F116" s="161"/>
      <c r="G116" s="305">
        <f t="shared" si="2"/>
        <v>0</v>
      </c>
      <c r="H116" s="292" t="s">
        <v>150</v>
      </c>
      <c r="I116" s="180" t="s">
        <v>18</v>
      </c>
      <c r="J116" s="405" t="s">
        <v>418</v>
      </c>
      <c r="K116" s="184" t="s">
        <v>64</v>
      </c>
      <c r="L116" s="180" t="s">
        <v>45</v>
      </c>
      <c r="M116" s="180"/>
      <c r="N116" s="464"/>
    </row>
    <row r="117" spans="1:14" x14ac:dyDescent="0.25">
      <c r="A117" s="171">
        <v>45188</v>
      </c>
      <c r="B117" s="172" t="s">
        <v>148</v>
      </c>
      <c r="C117" s="172" t="s">
        <v>148</v>
      </c>
      <c r="D117" s="173" t="s">
        <v>130</v>
      </c>
      <c r="E117" s="161">
        <v>1000</v>
      </c>
      <c r="F117" s="161"/>
      <c r="G117" s="305">
        <f t="shared" si="2"/>
        <v>-1000</v>
      </c>
      <c r="H117" s="292" t="s">
        <v>150</v>
      </c>
      <c r="I117" s="180" t="s">
        <v>18</v>
      </c>
      <c r="J117" s="405" t="s">
        <v>418</v>
      </c>
      <c r="K117" s="184" t="s">
        <v>64</v>
      </c>
      <c r="L117" s="180" t="s">
        <v>45</v>
      </c>
      <c r="M117" s="180"/>
      <c r="N117" s="464"/>
    </row>
    <row r="118" spans="1:14" x14ac:dyDescent="0.25">
      <c r="A118" s="171">
        <v>45189</v>
      </c>
      <c r="B118" s="172" t="s">
        <v>151</v>
      </c>
      <c r="C118" s="172" t="s">
        <v>49</v>
      </c>
      <c r="D118" s="173" t="s">
        <v>130</v>
      </c>
      <c r="E118" s="161"/>
      <c r="F118" s="161">
        <v>1000</v>
      </c>
      <c r="G118" s="305">
        <f t="shared" si="2"/>
        <v>0</v>
      </c>
      <c r="H118" s="292" t="s">
        <v>150</v>
      </c>
      <c r="I118" s="180" t="s">
        <v>18</v>
      </c>
      <c r="J118" s="405" t="s">
        <v>418</v>
      </c>
      <c r="K118" s="184" t="s">
        <v>64</v>
      </c>
      <c r="L118" s="180" t="s">
        <v>45</v>
      </c>
      <c r="M118" s="180"/>
      <c r="N118" s="464"/>
    </row>
    <row r="119" spans="1:14" x14ac:dyDescent="0.25">
      <c r="A119" s="470">
        <v>45189</v>
      </c>
      <c r="B119" s="471" t="s">
        <v>113</v>
      </c>
      <c r="C119" s="471" t="s">
        <v>49</v>
      </c>
      <c r="D119" s="472" t="s">
        <v>130</v>
      </c>
      <c r="E119" s="605"/>
      <c r="F119" s="605">
        <v>60000</v>
      </c>
      <c r="G119" s="610">
        <f t="shared" si="2"/>
        <v>60000</v>
      </c>
      <c r="H119" s="475" t="s">
        <v>150</v>
      </c>
      <c r="I119" s="606" t="s">
        <v>18</v>
      </c>
      <c r="J119" s="603" t="s">
        <v>439</v>
      </c>
      <c r="K119" s="607" t="s">
        <v>64</v>
      </c>
      <c r="L119" s="606" t="s">
        <v>45</v>
      </c>
      <c r="M119" s="606"/>
      <c r="N119" s="609"/>
    </row>
    <row r="120" spans="1:14" x14ac:dyDescent="0.25">
      <c r="A120" s="171">
        <v>45189</v>
      </c>
      <c r="B120" s="172" t="s">
        <v>115</v>
      </c>
      <c r="C120" s="172" t="s">
        <v>116</v>
      </c>
      <c r="D120" s="173" t="s">
        <v>130</v>
      </c>
      <c r="E120" s="161">
        <v>6000</v>
      </c>
      <c r="F120" s="161"/>
      <c r="G120" s="305">
        <f t="shared" si="2"/>
        <v>54000</v>
      </c>
      <c r="H120" s="292" t="s">
        <v>150</v>
      </c>
      <c r="I120" s="180" t="s">
        <v>18</v>
      </c>
      <c r="J120" s="405" t="s">
        <v>439</v>
      </c>
      <c r="K120" s="184" t="s">
        <v>64</v>
      </c>
      <c r="L120" s="180" t="s">
        <v>45</v>
      </c>
      <c r="M120" s="180"/>
      <c r="N120" s="464" t="s">
        <v>154</v>
      </c>
    </row>
    <row r="121" spans="1:14" x14ac:dyDescent="0.25">
      <c r="A121" s="171">
        <v>45189</v>
      </c>
      <c r="B121" s="172" t="s">
        <v>115</v>
      </c>
      <c r="C121" s="172" t="s">
        <v>116</v>
      </c>
      <c r="D121" s="173" t="s">
        <v>130</v>
      </c>
      <c r="E121" s="161">
        <v>14000</v>
      </c>
      <c r="F121" s="161"/>
      <c r="G121" s="305">
        <f t="shared" si="2"/>
        <v>40000</v>
      </c>
      <c r="H121" s="292" t="s">
        <v>150</v>
      </c>
      <c r="I121" s="180" t="s">
        <v>18</v>
      </c>
      <c r="J121" s="405" t="s">
        <v>439</v>
      </c>
      <c r="K121" s="184" t="s">
        <v>64</v>
      </c>
      <c r="L121" s="180" t="s">
        <v>45</v>
      </c>
      <c r="M121" s="180"/>
      <c r="N121" s="464" t="s">
        <v>440</v>
      </c>
    </row>
    <row r="122" spans="1:14" x14ac:dyDescent="0.25">
      <c r="A122" s="171">
        <v>45189</v>
      </c>
      <c r="B122" s="172" t="s">
        <v>115</v>
      </c>
      <c r="C122" s="172" t="s">
        <v>116</v>
      </c>
      <c r="D122" s="173" t="s">
        <v>130</v>
      </c>
      <c r="E122" s="161">
        <v>7000</v>
      </c>
      <c r="F122" s="161"/>
      <c r="G122" s="305">
        <f t="shared" si="2"/>
        <v>33000</v>
      </c>
      <c r="H122" s="292" t="s">
        <v>150</v>
      </c>
      <c r="I122" s="180" t="s">
        <v>18</v>
      </c>
      <c r="J122" s="405" t="s">
        <v>439</v>
      </c>
      <c r="K122" s="184" t="s">
        <v>64</v>
      </c>
      <c r="L122" s="180" t="s">
        <v>45</v>
      </c>
      <c r="M122" s="180"/>
      <c r="N122" s="464" t="s">
        <v>441</v>
      </c>
    </row>
    <row r="123" spans="1:14" x14ac:dyDescent="0.25">
      <c r="A123" s="171">
        <v>45189</v>
      </c>
      <c r="B123" s="172" t="s">
        <v>115</v>
      </c>
      <c r="C123" s="172" t="s">
        <v>116</v>
      </c>
      <c r="D123" s="173" t="s">
        <v>130</v>
      </c>
      <c r="E123" s="161">
        <v>8000</v>
      </c>
      <c r="F123" s="161"/>
      <c r="G123" s="305">
        <f t="shared" si="2"/>
        <v>25000</v>
      </c>
      <c r="H123" s="292" t="s">
        <v>150</v>
      </c>
      <c r="I123" s="180" t="s">
        <v>18</v>
      </c>
      <c r="J123" s="405" t="s">
        <v>439</v>
      </c>
      <c r="K123" s="184" t="s">
        <v>64</v>
      </c>
      <c r="L123" s="180" t="s">
        <v>45</v>
      </c>
      <c r="M123" s="180"/>
      <c r="N123" s="464" t="s">
        <v>442</v>
      </c>
    </row>
    <row r="124" spans="1:14" x14ac:dyDescent="0.25">
      <c r="A124" s="171">
        <v>45189</v>
      </c>
      <c r="B124" s="172" t="s">
        <v>115</v>
      </c>
      <c r="C124" s="172" t="s">
        <v>116</v>
      </c>
      <c r="D124" s="173" t="s">
        <v>130</v>
      </c>
      <c r="E124" s="161">
        <v>6000</v>
      </c>
      <c r="F124" s="161"/>
      <c r="G124" s="305">
        <f t="shared" si="2"/>
        <v>19000</v>
      </c>
      <c r="H124" s="292" t="s">
        <v>150</v>
      </c>
      <c r="I124" s="180" t="s">
        <v>18</v>
      </c>
      <c r="J124" s="405" t="s">
        <v>439</v>
      </c>
      <c r="K124" s="184" t="s">
        <v>64</v>
      </c>
      <c r="L124" s="180" t="s">
        <v>45</v>
      </c>
      <c r="M124" s="180"/>
      <c r="N124" s="464" t="s">
        <v>443</v>
      </c>
    </row>
    <row r="125" spans="1:14" x14ac:dyDescent="0.25">
      <c r="A125" s="171">
        <v>45189</v>
      </c>
      <c r="B125" s="172" t="s">
        <v>115</v>
      </c>
      <c r="C125" s="172" t="s">
        <v>116</v>
      </c>
      <c r="D125" s="173" t="s">
        <v>130</v>
      </c>
      <c r="E125" s="161">
        <v>8000</v>
      </c>
      <c r="F125" s="161"/>
      <c r="G125" s="305">
        <f t="shared" si="2"/>
        <v>11000</v>
      </c>
      <c r="H125" s="292" t="s">
        <v>150</v>
      </c>
      <c r="I125" s="180" t="s">
        <v>18</v>
      </c>
      <c r="J125" s="405" t="s">
        <v>439</v>
      </c>
      <c r="K125" s="184" t="s">
        <v>64</v>
      </c>
      <c r="L125" s="180" t="s">
        <v>45</v>
      </c>
      <c r="M125" s="180"/>
      <c r="N125" s="464" t="s">
        <v>444</v>
      </c>
    </row>
    <row r="126" spans="1:14" x14ac:dyDescent="0.25">
      <c r="A126" s="171">
        <v>45189</v>
      </c>
      <c r="B126" s="172" t="s">
        <v>148</v>
      </c>
      <c r="C126" s="172" t="s">
        <v>148</v>
      </c>
      <c r="D126" s="173" t="s">
        <v>130</v>
      </c>
      <c r="E126" s="161">
        <v>4000</v>
      </c>
      <c r="F126" s="161"/>
      <c r="G126" s="305">
        <f t="shared" si="2"/>
        <v>7000</v>
      </c>
      <c r="H126" s="292" t="s">
        <v>150</v>
      </c>
      <c r="I126" s="180" t="s">
        <v>18</v>
      </c>
      <c r="J126" s="405" t="s">
        <v>439</v>
      </c>
      <c r="K126" s="184" t="s">
        <v>64</v>
      </c>
      <c r="L126" s="180" t="s">
        <v>45</v>
      </c>
      <c r="M126" s="180"/>
      <c r="N126" s="464"/>
    </row>
    <row r="127" spans="1:14" x14ac:dyDescent="0.25">
      <c r="A127" s="171">
        <v>45189</v>
      </c>
      <c r="B127" s="172" t="s">
        <v>148</v>
      </c>
      <c r="C127" s="172" t="s">
        <v>148</v>
      </c>
      <c r="D127" s="173" t="s">
        <v>130</v>
      </c>
      <c r="E127" s="161">
        <v>4000</v>
      </c>
      <c r="F127" s="161"/>
      <c r="G127" s="305">
        <f t="shared" si="2"/>
        <v>3000</v>
      </c>
      <c r="H127" s="292" t="s">
        <v>150</v>
      </c>
      <c r="I127" s="180" t="s">
        <v>18</v>
      </c>
      <c r="J127" s="405" t="s">
        <v>439</v>
      </c>
      <c r="K127" s="184" t="s">
        <v>64</v>
      </c>
      <c r="L127" s="180" t="s">
        <v>45</v>
      </c>
      <c r="M127" s="180"/>
      <c r="N127" s="464"/>
    </row>
    <row r="128" spans="1:14" x14ac:dyDescent="0.25">
      <c r="A128" s="171">
        <v>45189</v>
      </c>
      <c r="B128" s="172" t="s">
        <v>148</v>
      </c>
      <c r="C128" s="172" t="s">
        <v>148</v>
      </c>
      <c r="D128" s="173" t="s">
        <v>130</v>
      </c>
      <c r="E128" s="161">
        <v>2000</v>
      </c>
      <c r="F128" s="161"/>
      <c r="G128" s="305">
        <f t="shared" si="2"/>
        <v>1000</v>
      </c>
      <c r="H128" s="292" t="s">
        <v>150</v>
      </c>
      <c r="I128" s="180" t="s">
        <v>18</v>
      </c>
      <c r="J128" s="405" t="s">
        <v>439</v>
      </c>
      <c r="K128" s="184" t="s">
        <v>64</v>
      </c>
      <c r="L128" s="180" t="s">
        <v>45</v>
      </c>
      <c r="M128" s="180"/>
      <c r="N128" s="464"/>
    </row>
    <row r="129" spans="1:14" x14ac:dyDescent="0.25">
      <c r="A129" s="171">
        <v>45190</v>
      </c>
      <c r="B129" s="172" t="s">
        <v>123</v>
      </c>
      <c r="C129" s="172" t="s">
        <v>49</v>
      </c>
      <c r="D129" s="173" t="s">
        <v>130</v>
      </c>
      <c r="E129" s="161"/>
      <c r="F129" s="161">
        <v>-1000</v>
      </c>
      <c r="G129" s="305">
        <f t="shared" si="2"/>
        <v>0</v>
      </c>
      <c r="H129" s="292" t="s">
        <v>150</v>
      </c>
      <c r="I129" s="180" t="s">
        <v>18</v>
      </c>
      <c r="J129" s="405" t="s">
        <v>439</v>
      </c>
      <c r="K129" s="184" t="s">
        <v>64</v>
      </c>
      <c r="L129" s="180" t="s">
        <v>45</v>
      </c>
      <c r="M129" s="180"/>
      <c r="N129" s="464"/>
    </row>
    <row r="130" spans="1:14" x14ac:dyDescent="0.25">
      <c r="A130" s="470">
        <v>45190</v>
      </c>
      <c r="B130" s="471" t="s">
        <v>113</v>
      </c>
      <c r="C130" s="471" t="s">
        <v>49</v>
      </c>
      <c r="D130" s="472" t="s">
        <v>130</v>
      </c>
      <c r="E130" s="605"/>
      <c r="F130" s="605">
        <v>62000</v>
      </c>
      <c r="G130" s="610">
        <f t="shared" si="2"/>
        <v>62000</v>
      </c>
      <c r="H130" s="475" t="s">
        <v>150</v>
      </c>
      <c r="I130" s="606" t="s">
        <v>18</v>
      </c>
      <c r="J130" s="603" t="s">
        <v>456</v>
      </c>
      <c r="K130" s="607" t="s">
        <v>64</v>
      </c>
      <c r="L130" s="606" t="s">
        <v>45</v>
      </c>
      <c r="M130" s="606"/>
      <c r="N130" s="609"/>
    </row>
    <row r="131" spans="1:14" x14ac:dyDescent="0.25">
      <c r="A131" s="171">
        <v>45190</v>
      </c>
      <c r="B131" s="172" t="s">
        <v>115</v>
      </c>
      <c r="C131" s="172" t="s">
        <v>116</v>
      </c>
      <c r="D131" s="173" t="s">
        <v>130</v>
      </c>
      <c r="E131" s="161">
        <v>7000</v>
      </c>
      <c r="F131" s="161"/>
      <c r="G131" s="305">
        <f t="shared" si="2"/>
        <v>55000</v>
      </c>
      <c r="H131" s="292" t="s">
        <v>150</v>
      </c>
      <c r="I131" s="180" t="s">
        <v>18</v>
      </c>
      <c r="J131" s="405" t="s">
        <v>456</v>
      </c>
      <c r="K131" s="184" t="s">
        <v>64</v>
      </c>
      <c r="L131" s="180" t="s">
        <v>45</v>
      </c>
      <c r="M131" s="180"/>
      <c r="N131" s="464" t="s">
        <v>154</v>
      </c>
    </row>
    <row r="132" spans="1:14" x14ac:dyDescent="0.25">
      <c r="A132" s="171">
        <v>45190</v>
      </c>
      <c r="B132" s="172" t="s">
        <v>115</v>
      </c>
      <c r="C132" s="172" t="s">
        <v>116</v>
      </c>
      <c r="D132" s="173" t="s">
        <v>130</v>
      </c>
      <c r="E132" s="161">
        <v>14000</v>
      </c>
      <c r="F132" s="161"/>
      <c r="G132" s="305">
        <f t="shared" si="2"/>
        <v>41000</v>
      </c>
      <c r="H132" s="292" t="s">
        <v>150</v>
      </c>
      <c r="I132" s="180" t="s">
        <v>18</v>
      </c>
      <c r="J132" s="405" t="s">
        <v>456</v>
      </c>
      <c r="K132" s="184" t="s">
        <v>64</v>
      </c>
      <c r="L132" s="180" t="s">
        <v>45</v>
      </c>
      <c r="M132" s="180"/>
      <c r="N132" s="464" t="s">
        <v>440</v>
      </c>
    </row>
    <row r="133" spans="1:14" x14ac:dyDescent="0.25">
      <c r="A133" s="171">
        <v>45190</v>
      </c>
      <c r="B133" s="172" t="s">
        <v>115</v>
      </c>
      <c r="C133" s="172" t="s">
        <v>116</v>
      </c>
      <c r="D133" s="173" t="s">
        <v>130</v>
      </c>
      <c r="E133" s="161">
        <v>7000</v>
      </c>
      <c r="F133" s="161"/>
      <c r="G133" s="305">
        <f t="shared" si="2"/>
        <v>34000</v>
      </c>
      <c r="H133" s="292" t="s">
        <v>150</v>
      </c>
      <c r="I133" s="180" t="s">
        <v>18</v>
      </c>
      <c r="J133" s="405" t="s">
        <v>456</v>
      </c>
      <c r="K133" s="184" t="s">
        <v>64</v>
      </c>
      <c r="L133" s="180" t="s">
        <v>45</v>
      </c>
      <c r="M133" s="180"/>
      <c r="N133" s="464" t="s">
        <v>457</v>
      </c>
    </row>
    <row r="134" spans="1:14" x14ac:dyDescent="0.25">
      <c r="A134" s="171">
        <v>45190</v>
      </c>
      <c r="B134" s="172" t="s">
        <v>115</v>
      </c>
      <c r="C134" s="172" t="s">
        <v>116</v>
      </c>
      <c r="D134" s="173" t="s">
        <v>130</v>
      </c>
      <c r="E134" s="161">
        <v>8000</v>
      </c>
      <c r="F134" s="161"/>
      <c r="G134" s="305">
        <f t="shared" si="2"/>
        <v>26000</v>
      </c>
      <c r="H134" s="292" t="s">
        <v>150</v>
      </c>
      <c r="I134" s="180" t="s">
        <v>18</v>
      </c>
      <c r="J134" s="405" t="s">
        <v>456</v>
      </c>
      <c r="K134" s="184" t="s">
        <v>64</v>
      </c>
      <c r="L134" s="180" t="s">
        <v>45</v>
      </c>
      <c r="M134" s="180"/>
      <c r="N134" s="464" t="s">
        <v>458</v>
      </c>
    </row>
    <row r="135" spans="1:14" x14ac:dyDescent="0.25">
      <c r="A135" s="171">
        <v>45190</v>
      </c>
      <c r="B135" s="172" t="s">
        <v>115</v>
      </c>
      <c r="C135" s="172" t="s">
        <v>116</v>
      </c>
      <c r="D135" s="173" t="s">
        <v>130</v>
      </c>
      <c r="E135" s="622">
        <v>7000</v>
      </c>
      <c r="F135" s="163"/>
      <c r="G135" s="623">
        <f>G134-E135+F135</f>
        <v>19000</v>
      </c>
      <c r="H135" s="292" t="s">
        <v>150</v>
      </c>
      <c r="I135" s="180" t="s">
        <v>18</v>
      </c>
      <c r="J135" s="405" t="s">
        <v>456</v>
      </c>
      <c r="K135" s="184" t="s">
        <v>64</v>
      </c>
      <c r="L135" s="180" t="s">
        <v>45</v>
      </c>
      <c r="M135" s="155"/>
      <c r="N135" s="157" t="s">
        <v>459</v>
      </c>
    </row>
    <row r="136" spans="1:14" x14ac:dyDescent="0.25">
      <c r="A136" s="171">
        <v>45190</v>
      </c>
      <c r="B136" s="155" t="s">
        <v>115</v>
      </c>
      <c r="C136" s="172" t="s">
        <v>116</v>
      </c>
      <c r="D136" s="173" t="s">
        <v>130</v>
      </c>
      <c r="E136" s="486">
        <v>7000</v>
      </c>
      <c r="F136" s="486"/>
      <c r="G136" s="623">
        <f t="shared" ref="G136:G195" si="3">G135-E136+F136</f>
        <v>12000</v>
      </c>
      <c r="H136" s="166" t="s">
        <v>150</v>
      </c>
      <c r="I136" s="180" t="s">
        <v>18</v>
      </c>
      <c r="J136" s="405" t="s">
        <v>456</v>
      </c>
      <c r="K136" s="184" t="s">
        <v>64</v>
      </c>
      <c r="L136" s="180" t="s">
        <v>45</v>
      </c>
      <c r="M136" s="155"/>
      <c r="N136" s="157" t="s">
        <v>460</v>
      </c>
    </row>
    <row r="137" spans="1:14" x14ac:dyDescent="0.25">
      <c r="A137" s="171">
        <v>45190</v>
      </c>
      <c r="B137" s="155" t="s">
        <v>148</v>
      </c>
      <c r="C137" s="155" t="s">
        <v>148</v>
      </c>
      <c r="D137" s="173" t="s">
        <v>130</v>
      </c>
      <c r="E137" s="486">
        <v>5000</v>
      </c>
      <c r="F137" s="462"/>
      <c r="G137" s="623">
        <f t="shared" si="3"/>
        <v>7000</v>
      </c>
      <c r="H137" s="155" t="s">
        <v>150</v>
      </c>
      <c r="I137" s="180" t="s">
        <v>18</v>
      </c>
      <c r="J137" s="405" t="s">
        <v>456</v>
      </c>
      <c r="K137" s="184" t="s">
        <v>64</v>
      </c>
      <c r="L137" s="180" t="s">
        <v>45</v>
      </c>
      <c r="M137" s="155"/>
      <c r="N137" s="157"/>
    </row>
    <row r="138" spans="1:14" x14ac:dyDescent="0.25">
      <c r="A138" s="171">
        <v>45190</v>
      </c>
      <c r="B138" s="155" t="s">
        <v>148</v>
      </c>
      <c r="C138" s="155" t="s">
        <v>148</v>
      </c>
      <c r="D138" s="173" t="s">
        <v>130</v>
      </c>
      <c r="E138" s="486">
        <v>5000</v>
      </c>
      <c r="F138" s="167"/>
      <c r="G138" s="623">
        <f t="shared" si="3"/>
        <v>2000</v>
      </c>
      <c r="H138" s="155" t="s">
        <v>150</v>
      </c>
      <c r="I138" s="180" t="s">
        <v>18</v>
      </c>
      <c r="J138" s="405" t="s">
        <v>456</v>
      </c>
      <c r="K138" s="184" t="s">
        <v>64</v>
      </c>
      <c r="L138" s="180" t="s">
        <v>45</v>
      </c>
      <c r="M138" s="155"/>
      <c r="N138" s="157"/>
    </row>
    <row r="139" spans="1:14" x14ac:dyDescent="0.25">
      <c r="A139" s="171">
        <v>45191</v>
      </c>
      <c r="B139" s="17" t="s">
        <v>123</v>
      </c>
      <c r="C139" s="17" t="s">
        <v>49</v>
      </c>
      <c r="D139" s="173" t="s">
        <v>130</v>
      </c>
      <c r="E139" s="624"/>
      <c r="F139" s="403">
        <v>-2000</v>
      </c>
      <c r="G139" s="623">
        <f t="shared" si="3"/>
        <v>0</v>
      </c>
      <c r="H139" s="17" t="s">
        <v>150</v>
      </c>
      <c r="I139" s="180" t="s">
        <v>18</v>
      </c>
      <c r="J139" s="405" t="s">
        <v>456</v>
      </c>
      <c r="K139" s="184" t="s">
        <v>64</v>
      </c>
      <c r="L139" s="180" t="s">
        <v>45</v>
      </c>
      <c r="M139" s="17"/>
      <c r="N139" s="16"/>
    </row>
    <row r="140" spans="1:14" x14ac:dyDescent="0.25">
      <c r="A140" s="676">
        <v>45191</v>
      </c>
      <c r="B140" s="476" t="s">
        <v>113</v>
      </c>
      <c r="C140" s="476" t="s">
        <v>49</v>
      </c>
      <c r="D140" s="476" t="s">
        <v>130</v>
      </c>
      <c r="E140" s="677"/>
      <c r="F140" s="602">
        <v>42000</v>
      </c>
      <c r="G140" s="678">
        <f t="shared" si="3"/>
        <v>42000</v>
      </c>
      <c r="H140" s="476" t="s">
        <v>150</v>
      </c>
      <c r="I140" s="606" t="s">
        <v>18</v>
      </c>
      <c r="J140" s="603" t="s">
        <v>492</v>
      </c>
      <c r="K140" s="607" t="s">
        <v>64</v>
      </c>
      <c r="L140" s="606" t="s">
        <v>45</v>
      </c>
      <c r="M140" s="476"/>
      <c r="N140" s="601"/>
    </row>
    <row r="141" spans="1:14" x14ac:dyDescent="0.25">
      <c r="A141" s="35">
        <v>45191</v>
      </c>
      <c r="B141" s="17" t="s">
        <v>115</v>
      </c>
      <c r="C141" s="17" t="s">
        <v>116</v>
      </c>
      <c r="D141" s="17" t="s">
        <v>130</v>
      </c>
      <c r="E141" s="625">
        <v>6000</v>
      </c>
      <c r="F141" s="403"/>
      <c r="G141" s="623">
        <f t="shared" si="3"/>
        <v>36000</v>
      </c>
      <c r="H141" s="17" t="s">
        <v>150</v>
      </c>
      <c r="I141" s="180" t="s">
        <v>18</v>
      </c>
      <c r="J141" s="405" t="s">
        <v>492</v>
      </c>
      <c r="K141" s="184" t="s">
        <v>64</v>
      </c>
      <c r="L141" s="180" t="s">
        <v>45</v>
      </c>
      <c r="M141" s="17"/>
      <c r="N141" s="16" t="s">
        <v>154</v>
      </c>
    </row>
    <row r="142" spans="1:14" x14ac:dyDescent="0.25">
      <c r="A142" s="35">
        <v>45191</v>
      </c>
      <c r="B142" s="17" t="s">
        <v>115</v>
      </c>
      <c r="C142" s="17" t="s">
        <v>116</v>
      </c>
      <c r="D142" s="17" t="s">
        <v>130</v>
      </c>
      <c r="E142" s="625">
        <v>8000</v>
      </c>
      <c r="F142" s="403"/>
      <c r="G142" s="623">
        <f t="shared" si="3"/>
        <v>28000</v>
      </c>
      <c r="H142" s="17" t="s">
        <v>150</v>
      </c>
      <c r="I142" s="180" t="s">
        <v>18</v>
      </c>
      <c r="J142" s="405" t="s">
        <v>492</v>
      </c>
      <c r="K142" s="184" t="s">
        <v>64</v>
      </c>
      <c r="L142" s="180" t="s">
        <v>45</v>
      </c>
      <c r="M142" s="17"/>
      <c r="N142" s="16" t="s">
        <v>322</v>
      </c>
    </row>
    <row r="143" spans="1:14" x14ac:dyDescent="0.25">
      <c r="A143" s="35">
        <v>45191</v>
      </c>
      <c r="B143" s="17" t="s">
        <v>115</v>
      </c>
      <c r="C143" s="17" t="s">
        <v>116</v>
      </c>
      <c r="D143" s="17" t="s">
        <v>130</v>
      </c>
      <c r="E143" s="625">
        <v>7000</v>
      </c>
      <c r="F143" s="403"/>
      <c r="G143" s="623">
        <f t="shared" si="3"/>
        <v>21000</v>
      </c>
      <c r="H143" s="17" t="s">
        <v>150</v>
      </c>
      <c r="I143" s="180" t="s">
        <v>18</v>
      </c>
      <c r="J143" s="405" t="s">
        <v>492</v>
      </c>
      <c r="K143" s="184" t="s">
        <v>64</v>
      </c>
      <c r="L143" s="180" t="s">
        <v>45</v>
      </c>
      <c r="M143" s="17"/>
      <c r="N143" s="16" t="s">
        <v>493</v>
      </c>
    </row>
    <row r="144" spans="1:14" x14ac:dyDescent="0.25">
      <c r="A144" s="35">
        <v>45191</v>
      </c>
      <c r="B144" s="17" t="s">
        <v>115</v>
      </c>
      <c r="C144" s="17" t="s">
        <v>116</v>
      </c>
      <c r="D144" s="17" t="s">
        <v>130</v>
      </c>
      <c r="E144" s="625">
        <v>7000</v>
      </c>
      <c r="F144" s="403"/>
      <c r="G144" s="623">
        <f t="shared" si="3"/>
        <v>14000</v>
      </c>
      <c r="H144" s="17" t="s">
        <v>150</v>
      </c>
      <c r="I144" s="180" t="s">
        <v>18</v>
      </c>
      <c r="J144" s="405" t="s">
        <v>492</v>
      </c>
      <c r="K144" s="184" t="s">
        <v>64</v>
      </c>
      <c r="L144" s="180" t="s">
        <v>45</v>
      </c>
      <c r="M144" s="17"/>
      <c r="N144" s="16" t="s">
        <v>494</v>
      </c>
    </row>
    <row r="145" spans="1:14" x14ac:dyDescent="0.25">
      <c r="A145" s="35">
        <v>45191</v>
      </c>
      <c r="B145" s="17" t="s">
        <v>115</v>
      </c>
      <c r="C145" s="17" t="s">
        <v>116</v>
      </c>
      <c r="D145" s="17" t="s">
        <v>130</v>
      </c>
      <c r="E145" s="625">
        <v>9000</v>
      </c>
      <c r="F145" s="403"/>
      <c r="G145" s="623">
        <f t="shared" si="3"/>
        <v>5000</v>
      </c>
      <c r="H145" s="17" t="s">
        <v>150</v>
      </c>
      <c r="I145" s="180" t="s">
        <v>18</v>
      </c>
      <c r="J145" s="405" t="s">
        <v>492</v>
      </c>
      <c r="K145" s="184" t="s">
        <v>64</v>
      </c>
      <c r="L145" s="180" t="s">
        <v>45</v>
      </c>
      <c r="M145" s="17"/>
      <c r="N145" s="16" t="s">
        <v>213</v>
      </c>
    </row>
    <row r="146" spans="1:14" x14ac:dyDescent="0.25">
      <c r="A146" s="35">
        <v>45191</v>
      </c>
      <c r="B146" s="17" t="s">
        <v>148</v>
      </c>
      <c r="C146" s="17" t="s">
        <v>148</v>
      </c>
      <c r="D146" s="17" t="s">
        <v>130</v>
      </c>
      <c r="E146" s="625">
        <v>5000</v>
      </c>
      <c r="F146" s="403"/>
      <c r="G146" s="623">
        <f t="shared" si="3"/>
        <v>0</v>
      </c>
      <c r="H146" s="17" t="s">
        <v>150</v>
      </c>
      <c r="I146" s="180" t="s">
        <v>18</v>
      </c>
      <c r="J146" s="405" t="s">
        <v>492</v>
      </c>
      <c r="K146" s="184" t="s">
        <v>64</v>
      </c>
      <c r="L146" s="180" t="s">
        <v>45</v>
      </c>
      <c r="M146" s="17"/>
      <c r="N146" s="16"/>
    </row>
    <row r="147" spans="1:14" x14ac:dyDescent="0.25">
      <c r="A147" s="676">
        <v>45194</v>
      </c>
      <c r="B147" s="476" t="s">
        <v>113</v>
      </c>
      <c r="C147" s="476" t="s">
        <v>49</v>
      </c>
      <c r="D147" s="476" t="s">
        <v>130</v>
      </c>
      <c r="E147" s="677"/>
      <c r="F147" s="602">
        <v>58000</v>
      </c>
      <c r="G147" s="678">
        <f t="shared" si="3"/>
        <v>58000</v>
      </c>
      <c r="H147" s="476" t="s">
        <v>150</v>
      </c>
      <c r="I147" s="606" t="s">
        <v>18</v>
      </c>
      <c r="J147" s="603" t="s">
        <v>497</v>
      </c>
      <c r="K147" s="607" t="s">
        <v>64</v>
      </c>
      <c r="L147" s="606" t="s">
        <v>45</v>
      </c>
      <c r="M147" s="476"/>
      <c r="N147" s="601"/>
    </row>
    <row r="148" spans="1:14" x14ac:dyDescent="0.25">
      <c r="A148" s="35">
        <v>45194</v>
      </c>
      <c r="B148" s="17" t="s">
        <v>115</v>
      </c>
      <c r="C148" s="17" t="s">
        <v>116</v>
      </c>
      <c r="D148" s="17" t="s">
        <v>130</v>
      </c>
      <c r="E148" s="625">
        <v>6000</v>
      </c>
      <c r="F148" s="403"/>
      <c r="G148" s="623">
        <f t="shared" si="3"/>
        <v>52000</v>
      </c>
      <c r="H148" s="17" t="s">
        <v>150</v>
      </c>
      <c r="I148" s="180" t="s">
        <v>18</v>
      </c>
      <c r="J148" s="405" t="s">
        <v>497</v>
      </c>
      <c r="K148" s="184" t="s">
        <v>64</v>
      </c>
      <c r="L148" s="180" t="s">
        <v>45</v>
      </c>
      <c r="M148" s="17"/>
      <c r="N148" s="16" t="s">
        <v>154</v>
      </c>
    </row>
    <row r="149" spans="1:14" x14ac:dyDescent="0.25">
      <c r="A149" s="35">
        <v>45194</v>
      </c>
      <c r="B149" s="17" t="s">
        <v>115</v>
      </c>
      <c r="C149" s="17" t="s">
        <v>116</v>
      </c>
      <c r="D149" s="17" t="s">
        <v>130</v>
      </c>
      <c r="E149" s="625">
        <v>7000</v>
      </c>
      <c r="F149" s="403"/>
      <c r="G149" s="623">
        <f t="shared" si="3"/>
        <v>45000</v>
      </c>
      <c r="H149" s="17" t="s">
        <v>150</v>
      </c>
      <c r="I149" s="180" t="s">
        <v>18</v>
      </c>
      <c r="J149" s="405" t="s">
        <v>497</v>
      </c>
      <c r="K149" s="184" t="s">
        <v>64</v>
      </c>
      <c r="L149" s="180" t="s">
        <v>45</v>
      </c>
      <c r="M149" s="17"/>
      <c r="N149" s="16" t="s">
        <v>164</v>
      </c>
    </row>
    <row r="150" spans="1:14" x14ac:dyDescent="0.25">
      <c r="A150" s="35">
        <v>45194</v>
      </c>
      <c r="B150" s="17" t="s">
        <v>115</v>
      </c>
      <c r="C150" s="17" t="s">
        <v>116</v>
      </c>
      <c r="D150" s="17" t="s">
        <v>130</v>
      </c>
      <c r="E150" s="625">
        <v>7000</v>
      </c>
      <c r="F150" s="403"/>
      <c r="G150" s="623">
        <f t="shared" si="3"/>
        <v>38000</v>
      </c>
      <c r="H150" s="17" t="s">
        <v>150</v>
      </c>
      <c r="I150" s="180" t="s">
        <v>18</v>
      </c>
      <c r="J150" s="405" t="s">
        <v>497</v>
      </c>
      <c r="K150" s="184" t="s">
        <v>64</v>
      </c>
      <c r="L150" s="180" t="s">
        <v>45</v>
      </c>
      <c r="M150" s="17"/>
      <c r="N150" s="16" t="s">
        <v>498</v>
      </c>
    </row>
    <row r="151" spans="1:14" x14ac:dyDescent="0.25">
      <c r="A151" s="35">
        <v>45194</v>
      </c>
      <c r="B151" s="17" t="s">
        <v>115</v>
      </c>
      <c r="C151" s="17" t="s">
        <v>116</v>
      </c>
      <c r="D151" s="17" t="s">
        <v>130</v>
      </c>
      <c r="E151" s="625">
        <v>8000</v>
      </c>
      <c r="F151" s="403"/>
      <c r="G151" s="623">
        <f t="shared" si="3"/>
        <v>30000</v>
      </c>
      <c r="H151" s="17" t="s">
        <v>150</v>
      </c>
      <c r="I151" s="180" t="s">
        <v>18</v>
      </c>
      <c r="J151" s="405" t="s">
        <v>497</v>
      </c>
      <c r="K151" s="184" t="s">
        <v>64</v>
      </c>
      <c r="L151" s="180" t="s">
        <v>45</v>
      </c>
      <c r="M151" s="17"/>
      <c r="N151" s="16" t="s">
        <v>499</v>
      </c>
    </row>
    <row r="152" spans="1:14" x14ac:dyDescent="0.25">
      <c r="A152" s="35">
        <v>45194</v>
      </c>
      <c r="B152" s="17" t="s">
        <v>115</v>
      </c>
      <c r="C152" s="17" t="s">
        <v>116</v>
      </c>
      <c r="D152" s="17" t="s">
        <v>130</v>
      </c>
      <c r="E152" s="625">
        <v>8000</v>
      </c>
      <c r="F152" s="640"/>
      <c r="G152" s="623">
        <f t="shared" si="3"/>
        <v>22000</v>
      </c>
      <c r="H152" s="17" t="s">
        <v>150</v>
      </c>
      <c r="I152" s="180" t="s">
        <v>18</v>
      </c>
      <c r="J152" s="405" t="s">
        <v>497</v>
      </c>
      <c r="K152" s="184" t="s">
        <v>64</v>
      </c>
      <c r="L152" s="180" t="s">
        <v>45</v>
      </c>
      <c r="M152" s="17"/>
      <c r="N152" s="16" t="s">
        <v>500</v>
      </c>
    </row>
    <row r="153" spans="1:14" x14ac:dyDescent="0.25">
      <c r="A153" s="35">
        <v>45194</v>
      </c>
      <c r="B153" s="17" t="s">
        <v>115</v>
      </c>
      <c r="C153" s="17" t="s">
        <v>116</v>
      </c>
      <c r="D153" s="17" t="s">
        <v>130</v>
      </c>
      <c r="E153" s="625">
        <v>10000</v>
      </c>
      <c r="F153" s="640"/>
      <c r="G153" s="623">
        <f t="shared" si="3"/>
        <v>12000</v>
      </c>
      <c r="H153" s="17" t="s">
        <v>150</v>
      </c>
      <c r="I153" s="180" t="s">
        <v>18</v>
      </c>
      <c r="J153" s="405" t="s">
        <v>497</v>
      </c>
      <c r="K153" s="184" t="s">
        <v>64</v>
      </c>
      <c r="L153" s="180" t="s">
        <v>45</v>
      </c>
      <c r="M153" s="17"/>
      <c r="N153" s="16" t="s">
        <v>197</v>
      </c>
    </row>
    <row r="154" spans="1:14" x14ac:dyDescent="0.25">
      <c r="A154" s="35">
        <v>45194</v>
      </c>
      <c r="B154" s="17" t="s">
        <v>148</v>
      </c>
      <c r="C154" s="17" t="s">
        <v>148</v>
      </c>
      <c r="D154" s="17" t="s">
        <v>130</v>
      </c>
      <c r="E154" s="625">
        <v>5000</v>
      </c>
      <c r="F154" s="640"/>
      <c r="G154" s="623">
        <f t="shared" si="3"/>
        <v>7000</v>
      </c>
      <c r="H154" s="17" t="s">
        <v>150</v>
      </c>
      <c r="I154" s="180" t="s">
        <v>18</v>
      </c>
      <c r="J154" s="405" t="s">
        <v>497</v>
      </c>
      <c r="K154" s="184" t="s">
        <v>64</v>
      </c>
      <c r="L154" s="180" t="s">
        <v>45</v>
      </c>
      <c r="M154" s="17"/>
      <c r="N154" s="16"/>
    </row>
    <row r="155" spans="1:14" x14ac:dyDescent="0.25">
      <c r="A155" s="35">
        <v>45194</v>
      </c>
      <c r="B155" s="17" t="s">
        <v>148</v>
      </c>
      <c r="C155" s="17" t="s">
        <v>148</v>
      </c>
      <c r="D155" s="17" t="s">
        <v>130</v>
      </c>
      <c r="E155" s="625">
        <v>5000</v>
      </c>
      <c r="F155" s="640"/>
      <c r="G155" s="623">
        <f t="shared" si="3"/>
        <v>2000</v>
      </c>
      <c r="H155" s="17" t="s">
        <v>150</v>
      </c>
      <c r="I155" s="180" t="s">
        <v>18</v>
      </c>
      <c r="J155" s="405" t="s">
        <v>497</v>
      </c>
      <c r="K155" s="184" t="s">
        <v>64</v>
      </c>
      <c r="L155" s="180" t="s">
        <v>45</v>
      </c>
      <c r="M155" s="17"/>
      <c r="N155" s="16"/>
    </row>
    <row r="156" spans="1:14" x14ac:dyDescent="0.25">
      <c r="A156" s="35">
        <v>45195</v>
      </c>
      <c r="B156" s="17" t="s">
        <v>123</v>
      </c>
      <c r="C156" s="17" t="s">
        <v>49</v>
      </c>
      <c r="D156" s="17" t="s">
        <v>130</v>
      </c>
      <c r="E156" s="625"/>
      <c r="F156" s="625">
        <v>-2000</v>
      </c>
      <c r="G156" s="623">
        <f t="shared" si="3"/>
        <v>0</v>
      </c>
      <c r="H156" s="17" t="s">
        <v>150</v>
      </c>
      <c r="I156" s="17" t="s">
        <v>18</v>
      </c>
      <c r="J156" s="405" t="s">
        <v>497</v>
      </c>
      <c r="K156" s="17" t="s">
        <v>64</v>
      </c>
      <c r="L156" s="17" t="s">
        <v>45</v>
      </c>
      <c r="M156" s="17"/>
      <c r="N156" s="16"/>
    </row>
    <row r="157" spans="1:14" x14ac:dyDescent="0.25">
      <c r="A157" s="676">
        <v>45195</v>
      </c>
      <c r="B157" s="476" t="s">
        <v>113</v>
      </c>
      <c r="C157" s="476" t="s">
        <v>49</v>
      </c>
      <c r="D157" s="476" t="s">
        <v>130</v>
      </c>
      <c r="E157" s="677"/>
      <c r="F157" s="677">
        <v>56000</v>
      </c>
      <c r="G157" s="678">
        <f t="shared" si="3"/>
        <v>56000</v>
      </c>
      <c r="H157" s="476" t="s">
        <v>150</v>
      </c>
      <c r="I157" s="476" t="s">
        <v>18</v>
      </c>
      <c r="J157" s="603" t="s">
        <v>528</v>
      </c>
      <c r="K157" s="476" t="s">
        <v>64</v>
      </c>
      <c r="L157" s="476" t="s">
        <v>45</v>
      </c>
      <c r="M157" s="476"/>
      <c r="N157" s="601"/>
    </row>
    <row r="158" spans="1:14" x14ac:dyDescent="0.25">
      <c r="A158" s="35">
        <v>45195</v>
      </c>
      <c r="B158" s="17" t="s">
        <v>115</v>
      </c>
      <c r="C158" s="17" t="s">
        <v>116</v>
      </c>
      <c r="D158" s="17" t="s">
        <v>130</v>
      </c>
      <c r="E158" s="625">
        <v>6000</v>
      </c>
      <c r="F158" s="625"/>
      <c r="G158" s="623">
        <f t="shared" si="3"/>
        <v>50000</v>
      </c>
      <c r="H158" s="17" t="s">
        <v>150</v>
      </c>
      <c r="I158" s="17" t="s">
        <v>18</v>
      </c>
      <c r="J158" s="405" t="s">
        <v>528</v>
      </c>
      <c r="K158" s="17" t="s">
        <v>64</v>
      </c>
      <c r="L158" s="17" t="s">
        <v>45</v>
      </c>
      <c r="M158" s="17"/>
      <c r="N158" s="16" t="s">
        <v>154</v>
      </c>
    </row>
    <row r="159" spans="1:14" x14ac:dyDescent="0.25">
      <c r="A159" s="35">
        <v>45195</v>
      </c>
      <c r="B159" s="17" t="s">
        <v>115</v>
      </c>
      <c r="C159" s="17" t="s">
        <v>116</v>
      </c>
      <c r="D159" s="17" t="s">
        <v>130</v>
      </c>
      <c r="E159" s="625">
        <v>7000</v>
      </c>
      <c r="F159" s="625"/>
      <c r="G159" s="623">
        <f t="shared" si="3"/>
        <v>43000</v>
      </c>
      <c r="H159" s="17" t="s">
        <v>150</v>
      </c>
      <c r="I159" s="17" t="s">
        <v>18</v>
      </c>
      <c r="J159" s="405" t="s">
        <v>528</v>
      </c>
      <c r="K159" s="17" t="s">
        <v>64</v>
      </c>
      <c r="L159" s="17" t="s">
        <v>45</v>
      </c>
      <c r="M159" s="17"/>
      <c r="N159" s="16" t="s">
        <v>244</v>
      </c>
    </row>
    <row r="160" spans="1:14" x14ac:dyDescent="0.25">
      <c r="A160" s="35">
        <v>45195</v>
      </c>
      <c r="B160" s="17" t="s">
        <v>115</v>
      </c>
      <c r="C160" s="17" t="s">
        <v>116</v>
      </c>
      <c r="D160" s="17" t="s">
        <v>130</v>
      </c>
      <c r="E160" s="625">
        <v>7000</v>
      </c>
      <c r="F160" s="625"/>
      <c r="G160" s="623">
        <f t="shared" si="3"/>
        <v>36000</v>
      </c>
      <c r="H160" s="17" t="s">
        <v>150</v>
      </c>
      <c r="I160" s="17" t="s">
        <v>18</v>
      </c>
      <c r="J160" s="405" t="s">
        <v>528</v>
      </c>
      <c r="K160" s="17" t="s">
        <v>64</v>
      </c>
      <c r="L160" s="17" t="s">
        <v>45</v>
      </c>
      <c r="M160" s="17"/>
      <c r="N160" s="16" t="s">
        <v>529</v>
      </c>
    </row>
    <row r="161" spans="1:14" x14ac:dyDescent="0.25">
      <c r="A161" s="35">
        <v>45195</v>
      </c>
      <c r="B161" s="17" t="s">
        <v>115</v>
      </c>
      <c r="C161" s="17" t="s">
        <v>116</v>
      </c>
      <c r="D161" s="17" t="s">
        <v>130</v>
      </c>
      <c r="E161" s="625">
        <v>10000</v>
      </c>
      <c r="F161" s="625"/>
      <c r="G161" s="623">
        <f t="shared" si="3"/>
        <v>26000</v>
      </c>
      <c r="H161" s="17" t="s">
        <v>150</v>
      </c>
      <c r="I161" s="17" t="s">
        <v>18</v>
      </c>
      <c r="J161" s="405" t="s">
        <v>528</v>
      </c>
      <c r="K161" s="17" t="s">
        <v>64</v>
      </c>
      <c r="L161" s="17" t="s">
        <v>45</v>
      </c>
      <c r="M161" s="17"/>
      <c r="N161" s="16" t="s">
        <v>530</v>
      </c>
    </row>
    <row r="162" spans="1:14" x14ac:dyDescent="0.25">
      <c r="A162" s="35">
        <v>45195</v>
      </c>
      <c r="B162" s="17" t="s">
        <v>115</v>
      </c>
      <c r="C162" s="17" t="s">
        <v>116</v>
      </c>
      <c r="D162" s="17" t="s">
        <v>130</v>
      </c>
      <c r="E162" s="625">
        <v>8000</v>
      </c>
      <c r="F162" s="625"/>
      <c r="G162" s="623">
        <f t="shared" si="3"/>
        <v>18000</v>
      </c>
      <c r="H162" s="17" t="s">
        <v>150</v>
      </c>
      <c r="I162" s="17" t="s">
        <v>18</v>
      </c>
      <c r="J162" s="405" t="s">
        <v>528</v>
      </c>
      <c r="K162" s="17" t="s">
        <v>64</v>
      </c>
      <c r="L162" s="17" t="s">
        <v>45</v>
      </c>
      <c r="M162" s="17"/>
      <c r="N162" s="16" t="s">
        <v>531</v>
      </c>
    </row>
    <row r="163" spans="1:14" x14ac:dyDescent="0.25">
      <c r="A163" s="35">
        <v>45195</v>
      </c>
      <c r="B163" s="17" t="s">
        <v>115</v>
      </c>
      <c r="C163" s="17" t="s">
        <v>116</v>
      </c>
      <c r="D163" s="17" t="s">
        <v>130</v>
      </c>
      <c r="E163" s="625">
        <v>7000</v>
      </c>
      <c r="F163" s="625"/>
      <c r="G163" s="623">
        <f t="shared" si="3"/>
        <v>11000</v>
      </c>
      <c r="H163" s="17" t="s">
        <v>150</v>
      </c>
      <c r="I163" s="17" t="s">
        <v>18</v>
      </c>
      <c r="J163" s="405" t="s">
        <v>528</v>
      </c>
      <c r="K163" s="17" t="s">
        <v>64</v>
      </c>
      <c r="L163" s="17" t="s">
        <v>45</v>
      </c>
      <c r="M163" s="17"/>
      <c r="N163" s="16" t="s">
        <v>172</v>
      </c>
    </row>
    <row r="164" spans="1:14" x14ac:dyDescent="0.25">
      <c r="A164" s="35">
        <v>45195</v>
      </c>
      <c r="B164" s="17" t="s">
        <v>148</v>
      </c>
      <c r="C164" s="17" t="s">
        <v>148</v>
      </c>
      <c r="D164" s="17" t="s">
        <v>130</v>
      </c>
      <c r="E164" s="625">
        <v>5000</v>
      </c>
      <c r="F164" s="625"/>
      <c r="G164" s="623">
        <f t="shared" si="3"/>
        <v>6000</v>
      </c>
      <c r="H164" s="17" t="s">
        <v>150</v>
      </c>
      <c r="I164" s="17" t="s">
        <v>18</v>
      </c>
      <c r="J164" s="405" t="s">
        <v>528</v>
      </c>
      <c r="K164" s="17" t="s">
        <v>64</v>
      </c>
      <c r="L164" s="17" t="s">
        <v>45</v>
      </c>
      <c r="M164" s="17"/>
      <c r="N164" s="16"/>
    </row>
    <row r="165" spans="1:14" x14ac:dyDescent="0.25">
      <c r="A165" s="35">
        <v>45195</v>
      </c>
      <c r="B165" s="17" t="s">
        <v>148</v>
      </c>
      <c r="C165" s="17" t="s">
        <v>148</v>
      </c>
      <c r="D165" s="17" t="s">
        <v>130</v>
      </c>
      <c r="E165" s="625">
        <v>4000</v>
      </c>
      <c r="F165" s="625"/>
      <c r="G165" s="623">
        <f t="shared" si="3"/>
        <v>2000</v>
      </c>
      <c r="H165" s="17" t="s">
        <v>150</v>
      </c>
      <c r="I165" s="17" t="s">
        <v>18</v>
      </c>
      <c r="J165" s="405" t="s">
        <v>528</v>
      </c>
      <c r="K165" s="17" t="s">
        <v>64</v>
      </c>
      <c r="L165" s="17" t="s">
        <v>45</v>
      </c>
      <c r="M165" s="17"/>
      <c r="N165" s="16"/>
    </row>
    <row r="166" spans="1:14" x14ac:dyDescent="0.25">
      <c r="A166" s="35">
        <v>45196</v>
      </c>
      <c r="B166" s="17" t="s">
        <v>123</v>
      </c>
      <c r="C166" s="17" t="s">
        <v>49</v>
      </c>
      <c r="D166" s="17" t="s">
        <v>130</v>
      </c>
      <c r="E166" s="625"/>
      <c r="F166" s="625">
        <v>-2000</v>
      </c>
      <c r="G166" s="623">
        <f t="shared" si="3"/>
        <v>0</v>
      </c>
      <c r="H166" s="17" t="s">
        <v>150</v>
      </c>
      <c r="I166" s="17" t="s">
        <v>18</v>
      </c>
      <c r="J166" s="405" t="s">
        <v>528</v>
      </c>
      <c r="K166" s="17" t="s">
        <v>64</v>
      </c>
      <c r="L166" s="17" t="s">
        <v>45</v>
      </c>
      <c r="M166" s="17"/>
      <c r="N166" s="16"/>
    </row>
    <row r="167" spans="1:14" x14ac:dyDescent="0.25">
      <c r="A167" s="676">
        <v>45196</v>
      </c>
      <c r="B167" s="476" t="s">
        <v>113</v>
      </c>
      <c r="C167" s="476" t="s">
        <v>49</v>
      </c>
      <c r="D167" s="476" t="s">
        <v>130</v>
      </c>
      <c r="E167" s="677"/>
      <c r="F167" s="677">
        <v>57000</v>
      </c>
      <c r="G167" s="678">
        <f t="shared" si="3"/>
        <v>57000</v>
      </c>
      <c r="H167" s="476" t="s">
        <v>150</v>
      </c>
      <c r="I167" s="476" t="s">
        <v>18</v>
      </c>
      <c r="J167" s="603" t="s">
        <v>549</v>
      </c>
      <c r="K167" s="476" t="s">
        <v>64</v>
      </c>
      <c r="L167" s="476" t="s">
        <v>45</v>
      </c>
      <c r="M167" s="476"/>
      <c r="N167" s="601"/>
    </row>
    <row r="168" spans="1:14" x14ac:dyDescent="0.25">
      <c r="A168" s="35">
        <v>45196</v>
      </c>
      <c r="B168" s="17" t="s">
        <v>115</v>
      </c>
      <c r="C168" s="17" t="s">
        <v>116</v>
      </c>
      <c r="D168" s="17" t="s">
        <v>130</v>
      </c>
      <c r="E168" s="625">
        <v>6000</v>
      </c>
      <c r="F168" s="625"/>
      <c r="G168" s="623">
        <f t="shared" si="3"/>
        <v>51000</v>
      </c>
      <c r="H168" s="17" t="s">
        <v>150</v>
      </c>
      <c r="I168" s="17" t="s">
        <v>18</v>
      </c>
      <c r="J168" s="405" t="s">
        <v>549</v>
      </c>
      <c r="K168" s="17" t="s">
        <v>64</v>
      </c>
      <c r="L168" s="17" t="s">
        <v>45</v>
      </c>
      <c r="M168" s="17"/>
      <c r="N168" s="16" t="s">
        <v>154</v>
      </c>
    </row>
    <row r="169" spans="1:14" x14ac:dyDescent="0.25">
      <c r="A169" s="35">
        <v>45196</v>
      </c>
      <c r="B169" s="17" t="s">
        <v>115</v>
      </c>
      <c r="C169" s="17" t="s">
        <v>116</v>
      </c>
      <c r="D169" s="17" t="s">
        <v>130</v>
      </c>
      <c r="E169" s="625">
        <v>8000</v>
      </c>
      <c r="F169" s="625"/>
      <c r="G169" s="623">
        <f t="shared" si="3"/>
        <v>43000</v>
      </c>
      <c r="H169" s="17" t="s">
        <v>150</v>
      </c>
      <c r="I169" s="17" t="s">
        <v>18</v>
      </c>
      <c r="J169" s="405" t="s">
        <v>549</v>
      </c>
      <c r="K169" s="17" t="s">
        <v>64</v>
      </c>
      <c r="L169" s="17" t="s">
        <v>45</v>
      </c>
      <c r="M169" s="17"/>
      <c r="N169" s="16" t="s">
        <v>352</v>
      </c>
    </row>
    <row r="170" spans="1:14" x14ac:dyDescent="0.25">
      <c r="A170" s="35">
        <v>45196</v>
      </c>
      <c r="B170" s="17" t="s">
        <v>115</v>
      </c>
      <c r="C170" s="17" t="s">
        <v>116</v>
      </c>
      <c r="D170" s="17" t="s">
        <v>130</v>
      </c>
      <c r="E170" s="625">
        <v>5000</v>
      </c>
      <c r="F170" s="625"/>
      <c r="G170" s="623">
        <f t="shared" si="3"/>
        <v>38000</v>
      </c>
      <c r="H170" s="17" t="s">
        <v>150</v>
      </c>
      <c r="I170" s="17" t="s">
        <v>18</v>
      </c>
      <c r="J170" s="405" t="s">
        <v>549</v>
      </c>
      <c r="K170" s="17" t="s">
        <v>64</v>
      </c>
      <c r="L170" s="17" t="s">
        <v>45</v>
      </c>
      <c r="M170" s="17"/>
      <c r="N170" s="16" t="s">
        <v>509</v>
      </c>
    </row>
    <row r="171" spans="1:14" x14ac:dyDescent="0.25">
      <c r="A171" s="35">
        <v>45196</v>
      </c>
      <c r="B171" s="17" t="s">
        <v>115</v>
      </c>
      <c r="C171" s="17" t="s">
        <v>116</v>
      </c>
      <c r="D171" s="17" t="s">
        <v>130</v>
      </c>
      <c r="E171" s="625">
        <v>8000</v>
      </c>
      <c r="F171" s="625"/>
      <c r="G171" s="623">
        <f t="shared" si="3"/>
        <v>30000</v>
      </c>
      <c r="H171" s="17" t="s">
        <v>150</v>
      </c>
      <c r="I171" s="17" t="s">
        <v>18</v>
      </c>
      <c r="J171" s="405" t="s">
        <v>549</v>
      </c>
      <c r="K171" s="17" t="s">
        <v>64</v>
      </c>
      <c r="L171" s="17" t="s">
        <v>45</v>
      </c>
      <c r="M171" s="17"/>
      <c r="N171" s="16" t="s">
        <v>525</v>
      </c>
    </row>
    <row r="172" spans="1:14" x14ac:dyDescent="0.25">
      <c r="A172" s="35">
        <v>45196</v>
      </c>
      <c r="B172" s="17" t="s">
        <v>115</v>
      </c>
      <c r="C172" s="17" t="s">
        <v>116</v>
      </c>
      <c r="D172" s="17" t="s">
        <v>130</v>
      </c>
      <c r="E172" s="625">
        <v>8000</v>
      </c>
      <c r="F172" s="625"/>
      <c r="G172" s="623">
        <f t="shared" si="3"/>
        <v>22000</v>
      </c>
      <c r="H172" s="17" t="s">
        <v>150</v>
      </c>
      <c r="I172" s="17" t="s">
        <v>18</v>
      </c>
      <c r="J172" s="405" t="s">
        <v>549</v>
      </c>
      <c r="K172" s="17" t="s">
        <v>64</v>
      </c>
      <c r="L172" s="17" t="s">
        <v>45</v>
      </c>
      <c r="M172" s="17"/>
      <c r="N172" s="16" t="s">
        <v>550</v>
      </c>
    </row>
    <row r="173" spans="1:14" x14ac:dyDescent="0.25">
      <c r="A173" s="35">
        <v>45196</v>
      </c>
      <c r="B173" s="17" t="s">
        <v>115</v>
      </c>
      <c r="C173" s="17" t="s">
        <v>116</v>
      </c>
      <c r="D173" s="17" t="s">
        <v>130</v>
      </c>
      <c r="E173" s="625">
        <v>11000</v>
      </c>
      <c r="F173" s="625"/>
      <c r="G173" s="623">
        <f t="shared" si="3"/>
        <v>11000</v>
      </c>
      <c r="H173" s="17" t="s">
        <v>150</v>
      </c>
      <c r="I173" s="17" t="s">
        <v>18</v>
      </c>
      <c r="J173" s="405" t="s">
        <v>549</v>
      </c>
      <c r="K173" s="17" t="s">
        <v>64</v>
      </c>
      <c r="L173" s="17" t="s">
        <v>45</v>
      </c>
      <c r="M173" s="17"/>
      <c r="N173" s="16" t="s">
        <v>551</v>
      </c>
    </row>
    <row r="174" spans="1:14" x14ac:dyDescent="0.25">
      <c r="A174" s="35">
        <v>45196</v>
      </c>
      <c r="B174" s="17" t="s">
        <v>148</v>
      </c>
      <c r="C174" s="17" t="s">
        <v>148</v>
      </c>
      <c r="D174" s="17" t="s">
        <v>130</v>
      </c>
      <c r="E174" s="625">
        <v>5000</v>
      </c>
      <c r="F174" s="625"/>
      <c r="G174" s="623">
        <f t="shared" si="3"/>
        <v>6000</v>
      </c>
      <c r="H174" s="17" t="s">
        <v>150</v>
      </c>
      <c r="I174" s="17" t="s">
        <v>18</v>
      </c>
      <c r="J174" s="405" t="s">
        <v>549</v>
      </c>
      <c r="K174" s="17" t="s">
        <v>64</v>
      </c>
      <c r="L174" s="17" t="s">
        <v>45</v>
      </c>
      <c r="M174" s="17"/>
      <c r="N174" s="16"/>
    </row>
    <row r="175" spans="1:14" x14ac:dyDescent="0.25">
      <c r="A175" s="35">
        <v>45196</v>
      </c>
      <c r="B175" s="17" t="s">
        <v>148</v>
      </c>
      <c r="C175" s="17" t="s">
        <v>148</v>
      </c>
      <c r="D175" s="17" t="s">
        <v>130</v>
      </c>
      <c r="E175" s="625">
        <v>5000</v>
      </c>
      <c r="F175" s="625"/>
      <c r="G175" s="623">
        <f t="shared" si="3"/>
        <v>1000</v>
      </c>
      <c r="H175" s="17" t="s">
        <v>150</v>
      </c>
      <c r="I175" s="17" t="s">
        <v>18</v>
      </c>
      <c r="J175" s="405" t="s">
        <v>549</v>
      </c>
      <c r="K175" s="17" t="s">
        <v>64</v>
      </c>
      <c r="L175" s="17" t="s">
        <v>45</v>
      </c>
      <c r="M175" s="17"/>
      <c r="N175" s="16"/>
    </row>
    <row r="176" spans="1:14" x14ac:dyDescent="0.25">
      <c r="A176" s="35">
        <v>45197</v>
      </c>
      <c r="B176" s="17" t="s">
        <v>123</v>
      </c>
      <c r="C176" s="17" t="s">
        <v>49</v>
      </c>
      <c r="D176" s="17" t="s">
        <v>130</v>
      </c>
      <c r="E176" s="625"/>
      <c r="F176" s="625">
        <v>-1000</v>
      </c>
      <c r="G176" s="623">
        <f t="shared" si="3"/>
        <v>0</v>
      </c>
      <c r="H176" s="17" t="s">
        <v>150</v>
      </c>
      <c r="I176" s="17" t="s">
        <v>18</v>
      </c>
      <c r="J176" s="405" t="s">
        <v>549</v>
      </c>
      <c r="K176" s="17" t="s">
        <v>64</v>
      </c>
      <c r="L176" s="17" t="s">
        <v>45</v>
      </c>
      <c r="M176" s="17"/>
      <c r="N176" s="16"/>
    </row>
    <row r="177" spans="1:14" x14ac:dyDescent="0.25">
      <c r="A177" s="676">
        <v>45197</v>
      </c>
      <c r="B177" s="476" t="s">
        <v>113</v>
      </c>
      <c r="C177" s="476" t="s">
        <v>49</v>
      </c>
      <c r="D177" s="476" t="s">
        <v>130</v>
      </c>
      <c r="E177" s="677"/>
      <c r="F177" s="677">
        <v>59000</v>
      </c>
      <c r="G177" s="678">
        <f t="shared" si="3"/>
        <v>59000</v>
      </c>
      <c r="H177" s="476" t="s">
        <v>150</v>
      </c>
      <c r="I177" s="476" t="s">
        <v>18</v>
      </c>
      <c r="J177" s="603" t="s">
        <v>569</v>
      </c>
      <c r="K177" s="476" t="s">
        <v>64</v>
      </c>
      <c r="L177" s="476" t="s">
        <v>45</v>
      </c>
      <c r="M177" s="476"/>
      <c r="N177" s="601"/>
    </row>
    <row r="178" spans="1:14" x14ac:dyDescent="0.25">
      <c r="A178" s="35">
        <v>45197</v>
      </c>
      <c r="B178" s="17" t="s">
        <v>115</v>
      </c>
      <c r="C178" s="17" t="s">
        <v>116</v>
      </c>
      <c r="D178" s="17" t="s">
        <v>130</v>
      </c>
      <c r="E178" s="625">
        <v>6000</v>
      </c>
      <c r="F178" s="625"/>
      <c r="G178" s="623">
        <f t="shared" si="3"/>
        <v>53000</v>
      </c>
      <c r="H178" s="17" t="s">
        <v>150</v>
      </c>
      <c r="I178" s="17" t="s">
        <v>18</v>
      </c>
      <c r="J178" s="405" t="s">
        <v>569</v>
      </c>
      <c r="K178" s="17" t="s">
        <v>64</v>
      </c>
      <c r="L178" s="17" t="s">
        <v>45</v>
      </c>
      <c r="M178" s="17"/>
      <c r="N178" s="16" t="s">
        <v>154</v>
      </c>
    </row>
    <row r="179" spans="1:14" x14ac:dyDescent="0.25">
      <c r="A179" s="35">
        <v>45197</v>
      </c>
      <c r="B179" s="17" t="s">
        <v>115</v>
      </c>
      <c r="C179" s="17" t="s">
        <v>116</v>
      </c>
      <c r="D179" s="17" t="s">
        <v>130</v>
      </c>
      <c r="E179" s="625">
        <v>10000</v>
      </c>
      <c r="F179" s="625"/>
      <c r="G179" s="623">
        <f t="shared" si="3"/>
        <v>43000</v>
      </c>
      <c r="H179" s="17" t="s">
        <v>150</v>
      </c>
      <c r="I179" s="17" t="s">
        <v>18</v>
      </c>
      <c r="J179" s="405" t="s">
        <v>569</v>
      </c>
      <c r="K179" s="17" t="s">
        <v>64</v>
      </c>
      <c r="L179" s="17" t="s">
        <v>45</v>
      </c>
      <c r="M179" s="17"/>
      <c r="N179" s="16" t="s">
        <v>570</v>
      </c>
    </row>
    <row r="180" spans="1:14" x14ac:dyDescent="0.25">
      <c r="A180" s="35">
        <v>45197</v>
      </c>
      <c r="B180" s="17" t="s">
        <v>115</v>
      </c>
      <c r="C180" s="17" t="s">
        <v>116</v>
      </c>
      <c r="D180" s="17" t="s">
        <v>130</v>
      </c>
      <c r="E180" s="625">
        <v>8000</v>
      </c>
      <c r="F180" s="625"/>
      <c r="G180" s="623">
        <f t="shared" si="3"/>
        <v>35000</v>
      </c>
      <c r="H180" s="17" t="s">
        <v>150</v>
      </c>
      <c r="I180" s="17" t="s">
        <v>18</v>
      </c>
      <c r="J180" s="405" t="s">
        <v>569</v>
      </c>
      <c r="K180" s="17" t="s">
        <v>64</v>
      </c>
      <c r="L180" s="17" t="s">
        <v>45</v>
      </c>
      <c r="M180" s="17"/>
      <c r="N180" s="16" t="s">
        <v>291</v>
      </c>
    </row>
    <row r="181" spans="1:14" x14ac:dyDescent="0.25">
      <c r="A181" s="35">
        <v>45197</v>
      </c>
      <c r="B181" s="17" t="s">
        <v>115</v>
      </c>
      <c r="C181" s="17" t="s">
        <v>116</v>
      </c>
      <c r="D181" s="17" t="s">
        <v>130</v>
      </c>
      <c r="E181" s="625">
        <v>8000</v>
      </c>
      <c r="F181" s="625"/>
      <c r="G181" s="623">
        <f t="shared" si="3"/>
        <v>27000</v>
      </c>
      <c r="H181" s="17" t="s">
        <v>150</v>
      </c>
      <c r="I181" s="17" t="s">
        <v>18</v>
      </c>
      <c r="J181" s="405" t="s">
        <v>569</v>
      </c>
      <c r="K181" s="17" t="s">
        <v>64</v>
      </c>
      <c r="L181" s="17" t="s">
        <v>45</v>
      </c>
      <c r="M181" s="17"/>
      <c r="N181" s="16" t="s">
        <v>571</v>
      </c>
    </row>
    <row r="182" spans="1:14" x14ac:dyDescent="0.25">
      <c r="A182" s="35">
        <v>45197</v>
      </c>
      <c r="B182" s="17" t="s">
        <v>115</v>
      </c>
      <c r="C182" s="17" t="s">
        <v>116</v>
      </c>
      <c r="D182" s="17" t="s">
        <v>130</v>
      </c>
      <c r="E182" s="625">
        <v>8000</v>
      </c>
      <c r="F182" s="625"/>
      <c r="G182" s="623">
        <f t="shared" si="3"/>
        <v>19000</v>
      </c>
      <c r="H182" s="17" t="s">
        <v>150</v>
      </c>
      <c r="I182" s="17" t="s">
        <v>18</v>
      </c>
      <c r="J182" s="405" t="s">
        <v>569</v>
      </c>
      <c r="K182" s="17" t="s">
        <v>64</v>
      </c>
      <c r="L182" s="17" t="s">
        <v>45</v>
      </c>
      <c r="M182" s="17"/>
      <c r="N182" s="16" t="s">
        <v>572</v>
      </c>
    </row>
    <row r="183" spans="1:14" x14ac:dyDescent="0.25">
      <c r="A183" s="35">
        <v>45197</v>
      </c>
      <c r="B183" s="17" t="s">
        <v>115</v>
      </c>
      <c r="C183" s="17" t="s">
        <v>116</v>
      </c>
      <c r="D183" s="17" t="s">
        <v>130</v>
      </c>
      <c r="E183" s="625">
        <v>9000</v>
      </c>
      <c r="F183" s="625"/>
      <c r="G183" s="623">
        <f t="shared" si="3"/>
        <v>10000</v>
      </c>
      <c r="H183" s="17" t="s">
        <v>150</v>
      </c>
      <c r="I183" s="17" t="s">
        <v>18</v>
      </c>
      <c r="J183" s="405" t="s">
        <v>569</v>
      </c>
      <c r="K183" s="17" t="s">
        <v>64</v>
      </c>
      <c r="L183" s="17" t="s">
        <v>45</v>
      </c>
      <c r="M183" s="17"/>
      <c r="N183" s="16" t="s">
        <v>167</v>
      </c>
    </row>
    <row r="184" spans="1:14" x14ac:dyDescent="0.25">
      <c r="A184" s="35">
        <v>45197</v>
      </c>
      <c r="B184" s="17" t="s">
        <v>148</v>
      </c>
      <c r="C184" s="17" t="s">
        <v>148</v>
      </c>
      <c r="D184" s="17" t="s">
        <v>130</v>
      </c>
      <c r="E184" s="625">
        <v>5000</v>
      </c>
      <c r="F184" s="625"/>
      <c r="G184" s="623">
        <f t="shared" si="3"/>
        <v>5000</v>
      </c>
      <c r="H184" s="17" t="s">
        <v>150</v>
      </c>
      <c r="I184" s="17" t="s">
        <v>18</v>
      </c>
      <c r="J184" s="405" t="s">
        <v>569</v>
      </c>
      <c r="K184" s="17" t="s">
        <v>64</v>
      </c>
      <c r="L184" s="17" t="s">
        <v>45</v>
      </c>
      <c r="M184" s="17"/>
      <c r="N184" s="16"/>
    </row>
    <row r="185" spans="1:14" x14ac:dyDescent="0.25">
      <c r="A185" s="35">
        <v>45197</v>
      </c>
      <c r="B185" s="17" t="s">
        <v>148</v>
      </c>
      <c r="C185" s="17" t="s">
        <v>148</v>
      </c>
      <c r="D185" s="17" t="s">
        <v>130</v>
      </c>
      <c r="E185" s="625">
        <v>5000</v>
      </c>
      <c r="F185" s="625"/>
      <c r="G185" s="623">
        <f t="shared" si="3"/>
        <v>0</v>
      </c>
      <c r="H185" s="17" t="s">
        <v>150</v>
      </c>
      <c r="I185" s="17" t="s">
        <v>18</v>
      </c>
      <c r="J185" s="405" t="s">
        <v>569</v>
      </c>
      <c r="K185" s="17" t="s">
        <v>64</v>
      </c>
      <c r="L185" s="17" t="s">
        <v>45</v>
      </c>
      <c r="M185" s="17"/>
      <c r="N185" s="16"/>
    </row>
    <row r="186" spans="1:14" x14ac:dyDescent="0.25">
      <c r="A186" s="470">
        <v>45198</v>
      </c>
      <c r="B186" s="471" t="s">
        <v>113</v>
      </c>
      <c r="C186" s="471" t="s">
        <v>49</v>
      </c>
      <c r="D186" s="472" t="s">
        <v>130</v>
      </c>
      <c r="E186" s="605"/>
      <c r="F186" s="677">
        <v>64000</v>
      </c>
      <c r="G186" s="678">
        <f t="shared" si="3"/>
        <v>64000</v>
      </c>
      <c r="H186" s="476" t="s">
        <v>150</v>
      </c>
      <c r="I186" s="476" t="s">
        <v>18</v>
      </c>
      <c r="J186" s="603" t="s">
        <v>598</v>
      </c>
      <c r="K186" s="476" t="s">
        <v>64</v>
      </c>
      <c r="L186" s="476" t="s">
        <v>45</v>
      </c>
      <c r="M186" s="476"/>
      <c r="N186" s="601"/>
    </row>
    <row r="187" spans="1:14" x14ac:dyDescent="0.25">
      <c r="A187" s="171">
        <v>45198</v>
      </c>
      <c r="B187" s="172" t="s">
        <v>115</v>
      </c>
      <c r="C187" s="172" t="s">
        <v>116</v>
      </c>
      <c r="D187" s="173" t="s">
        <v>130</v>
      </c>
      <c r="E187" s="161">
        <v>6000</v>
      </c>
      <c r="F187" s="625"/>
      <c r="G187" s="623">
        <f t="shared" si="3"/>
        <v>58000</v>
      </c>
      <c r="H187" s="17" t="s">
        <v>150</v>
      </c>
      <c r="I187" s="17" t="s">
        <v>18</v>
      </c>
      <c r="J187" s="405" t="s">
        <v>598</v>
      </c>
      <c r="K187" s="17" t="s">
        <v>64</v>
      </c>
      <c r="L187" s="17" t="s">
        <v>45</v>
      </c>
      <c r="M187" s="17"/>
      <c r="N187" s="464" t="s">
        <v>154</v>
      </c>
    </row>
    <row r="188" spans="1:14" x14ac:dyDescent="0.25">
      <c r="A188" s="171">
        <v>45198</v>
      </c>
      <c r="B188" s="172" t="s">
        <v>115</v>
      </c>
      <c r="C188" s="172" t="s">
        <v>116</v>
      </c>
      <c r="D188" s="173" t="s">
        <v>130</v>
      </c>
      <c r="E188" s="161">
        <v>10000</v>
      </c>
      <c r="F188" s="625"/>
      <c r="G188" s="623">
        <f t="shared" si="3"/>
        <v>48000</v>
      </c>
      <c r="H188" s="17" t="s">
        <v>150</v>
      </c>
      <c r="I188" s="17" t="s">
        <v>18</v>
      </c>
      <c r="J188" s="405" t="s">
        <v>598</v>
      </c>
      <c r="K188" s="17" t="s">
        <v>64</v>
      </c>
      <c r="L188" s="17" t="s">
        <v>45</v>
      </c>
      <c r="M188" s="17"/>
      <c r="N188" s="464" t="s">
        <v>271</v>
      </c>
    </row>
    <row r="189" spans="1:14" x14ac:dyDescent="0.25">
      <c r="A189" s="171">
        <v>45198</v>
      </c>
      <c r="B189" s="172" t="s">
        <v>115</v>
      </c>
      <c r="C189" s="172" t="s">
        <v>116</v>
      </c>
      <c r="D189" s="173" t="s">
        <v>130</v>
      </c>
      <c r="E189" s="161">
        <v>8000</v>
      </c>
      <c r="F189" s="625"/>
      <c r="G189" s="623">
        <f t="shared" si="3"/>
        <v>40000</v>
      </c>
      <c r="H189" s="17" t="s">
        <v>150</v>
      </c>
      <c r="I189" s="17" t="s">
        <v>18</v>
      </c>
      <c r="J189" s="405" t="s">
        <v>598</v>
      </c>
      <c r="K189" s="17" t="s">
        <v>64</v>
      </c>
      <c r="L189" s="17" t="s">
        <v>45</v>
      </c>
      <c r="M189" s="17"/>
      <c r="N189" s="464" t="s">
        <v>590</v>
      </c>
    </row>
    <row r="190" spans="1:14" x14ac:dyDescent="0.25">
      <c r="A190" s="171">
        <v>45198</v>
      </c>
      <c r="B190" s="172" t="s">
        <v>115</v>
      </c>
      <c r="C190" s="172" t="s">
        <v>116</v>
      </c>
      <c r="D190" s="173" t="s">
        <v>130</v>
      </c>
      <c r="E190" s="161">
        <v>9000</v>
      </c>
      <c r="F190" s="625"/>
      <c r="G190" s="623">
        <f t="shared" si="3"/>
        <v>31000</v>
      </c>
      <c r="H190" s="17" t="s">
        <v>150</v>
      </c>
      <c r="I190" s="17" t="s">
        <v>18</v>
      </c>
      <c r="J190" s="405" t="s">
        <v>598</v>
      </c>
      <c r="K190" s="17" t="s">
        <v>64</v>
      </c>
      <c r="L190" s="17" t="s">
        <v>45</v>
      </c>
      <c r="M190" s="17"/>
      <c r="N190" s="464" t="s">
        <v>591</v>
      </c>
    </row>
    <row r="191" spans="1:14" x14ac:dyDescent="0.25">
      <c r="A191" s="171">
        <v>45198</v>
      </c>
      <c r="B191" s="172" t="s">
        <v>115</v>
      </c>
      <c r="C191" s="172" t="s">
        <v>116</v>
      </c>
      <c r="D191" s="173" t="s">
        <v>130</v>
      </c>
      <c r="E191" s="161">
        <v>8000</v>
      </c>
      <c r="F191" s="625"/>
      <c r="G191" s="623">
        <f t="shared" si="3"/>
        <v>23000</v>
      </c>
      <c r="H191" s="17" t="s">
        <v>150</v>
      </c>
      <c r="I191" s="17" t="s">
        <v>18</v>
      </c>
      <c r="J191" s="405" t="s">
        <v>598</v>
      </c>
      <c r="K191" s="17" t="s">
        <v>64</v>
      </c>
      <c r="L191" s="17" t="s">
        <v>45</v>
      </c>
      <c r="M191" s="17"/>
      <c r="N191" s="464" t="s">
        <v>592</v>
      </c>
    </row>
    <row r="192" spans="1:14" x14ac:dyDescent="0.25">
      <c r="A192" s="171">
        <v>45198</v>
      </c>
      <c r="B192" s="172" t="s">
        <v>115</v>
      </c>
      <c r="C192" s="172" t="s">
        <v>116</v>
      </c>
      <c r="D192" s="173" t="s">
        <v>130</v>
      </c>
      <c r="E192" s="161">
        <v>13000</v>
      </c>
      <c r="F192" s="625"/>
      <c r="G192" s="623">
        <f t="shared" si="3"/>
        <v>10000</v>
      </c>
      <c r="H192" s="17" t="s">
        <v>150</v>
      </c>
      <c r="I192" s="17" t="s">
        <v>18</v>
      </c>
      <c r="J192" s="405" t="s">
        <v>598</v>
      </c>
      <c r="K192" s="17" t="s">
        <v>64</v>
      </c>
      <c r="L192" s="17" t="s">
        <v>45</v>
      </c>
      <c r="M192" s="17"/>
      <c r="N192" s="464" t="s">
        <v>593</v>
      </c>
    </row>
    <row r="193" spans="1:14" x14ac:dyDescent="0.25">
      <c r="A193" s="171">
        <v>45198</v>
      </c>
      <c r="B193" s="172" t="s">
        <v>148</v>
      </c>
      <c r="C193" s="172" t="s">
        <v>148</v>
      </c>
      <c r="D193" s="173" t="s">
        <v>130</v>
      </c>
      <c r="E193" s="161">
        <v>5000</v>
      </c>
      <c r="F193" s="640"/>
      <c r="G193" s="623">
        <f t="shared" si="3"/>
        <v>5000</v>
      </c>
      <c r="H193" s="17" t="s">
        <v>150</v>
      </c>
      <c r="I193" s="17" t="s">
        <v>18</v>
      </c>
      <c r="J193" s="405" t="s">
        <v>598</v>
      </c>
      <c r="K193" s="17" t="s">
        <v>64</v>
      </c>
      <c r="L193" s="17" t="s">
        <v>45</v>
      </c>
      <c r="M193" s="17"/>
      <c r="N193" s="464"/>
    </row>
    <row r="194" spans="1:14" ht="15.75" thickBot="1" x14ac:dyDescent="0.3">
      <c r="A194" s="171">
        <v>45198</v>
      </c>
      <c r="B194" s="172" t="s">
        <v>148</v>
      </c>
      <c r="C194" s="172" t="s">
        <v>148</v>
      </c>
      <c r="D194" s="173" t="s">
        <v>130</v>
      </c>
      <c r="E194" s="160">
        <v>5000</v>
      </c>
      <c r="F194" s="693"/>
      <c r="G194" s="623">
        <f t="shared" si="3"/>
        <v>0</v>
      </c>
      <c r="H194" s="17" t="s">
        <v>150</v>
      </c>
      <c r="I194" s="17" t="s">
        <v>18</v>
      </c>
      <c r="J194" s="405" t="s">
        <v>598</v>
      </c>
      <c r="K194" s="17" t="s">
        <v>64</v>
      </c>
      <c r="L194" s="17" t="s">
        <v>45</v>
      </c>
      <c r="M194" s="17"/>
      <c r="N194" s="16"/>
    </row>
    <row r="195" spans="1:14" ht="15.75" thickBot="1" x14ac:dyDescent="0.3">
      <c r="A195" s="17"/>
      <c r="B195" s="17"/>
      <c r="C195" s="17"/>
      <c r="D195" s="691"/>
      <c r="E195" s="627">
        <f>SUM(E4:E194)</f>
        <v>1098000</v>
      </c>
      <c r="F195" s="628">
        <f>SUM(F4:F194)+G4</f>
        <v>1098000</v>
      </c>
      <c r="G195" s="694">
        <f t="shared" si="3"/>
        <v>0</v>
      </c>
      <c r="H195" s="692" t="s">
        <v>150</v>
      </c>
      <c r="I195" s="17" t="s">
        <v>18</v>
      </c>
      <c r="J195" s="17"/>
      <c r="K195" s="17" t="s">
        <v>64</v>
      </c>
      <c r="L195" s="17" t="s">
        <v>45</v>
      </c>
      <c r="M195" s="17"/>
      <c r="N195" s="16"/>
    </row>
    <row r="196" spans="1:14" x14ac:dyDescent="0.25">
      <c r="E196" s="480"/>
    </row>
    <row r="197" spans="1:14" x14ac:dyDescent="0.25">
      <c r="E197" s="480"/>
    </row>
    <row r="198" spans="1:14" x14ac:dyDescent="0.25">
      <c r="E198" s="480"/>
    </row>
    <row r="199" spans="1:14" x14ac:dyDescent="0.25">
      <c r="E199" s="480"/>
    </row>
    <row r="200" spans="1:14" x14ac:dyDescent="0.25">
      <c r="E200" s="480"/>
    </row>
    <row r="201" spans="1:14" x14ac:dyDescent="0.25">
      <c r="E201" s="480"/>
    </row>
    <row r="202" spans="1:14" x14ac:dyDescent="0.25">
      <c r="E202" s="480"/>
    </row>
    <row r="203" spans="1:14" x14ac:dyDescent="0.25">
      <c r="E203" s="480"/>
    </row>
    <row r="204" spans="1:14" x14ac:dyDescent="0.25">
      <c r="E204" s="480"/>
    </row>
    <row r="205" spans="1:14" x14ac:dyDescent="0.25">
      <c r="E205" s="480"/>
    </row>
    <row r="206" spans="1:14" x14ac:dyDescent="0.25">
      <c r="E206" s="480"/>
    </row>
    <row r="207" spans="1:14" x14ac:dyDescent="0.25">
      <c r="E207" s="480"/>
    </row>
    <row r="208" spans="1:14" x14ac:dyDescent="0.25">
      <c r="E208" s="480"/>
    </row>
    <row r="209" spans="5:5" x14ac:dyDescent="0.25">
      <c r="E209" s="480"/>
    </row>
    <row r="210" spans="5:5" x14ac:dyDescent="0.25">
      <c r="E210" s="480"/>
    </row>
    <row r="211" spans="5:5" x14ac:dyDescent="0.25">
      <c r="E211" s="480"/>
    </row>
    <row r="212" spans="5:5" x14ac:dyDescent="0.25">
      <c r="E212" s="480"/>
    </row>
    <row r="213" spans="5:5" x14ac:dyDescent="0.25">
      <c r="E213" s="480"/>
    </row>
    <row r="214" spans="5:5" x14ac:dyDescent="0.25">
      <c r="E214" s="480"/>
    </row>
    <row r="215" spans="5:5" x14ac:dyDescent="0.25">
      <c r="E215" s="480"/>
    </row>
    <row r="216" spans="5:5" x14ac:dyDescent="0.25">
      <c r="E216" s="480"/>
    </row>
    <row r="217" spans="5:5" x14ac:dyDescent="0.25">
      <c r="E217" s="480"/>
    </row>
    <row r="218" spans="5:5" x14ac:dyDescent="0.25">
      <c r="E218" s="480"/>
    </row>
    <row r="219" spans="5:5" x14ac:dyDescent="0.25">
      <c r="E219" s="480"/>
    </row>
    <row r="220" spans="5:5" x14ac:dyDescent="0.25">
      <c r="E220" s="480"/>
    </row>
    <row r="221" spans="5:5" x14ac:dyDescent="0.25">
      <c r="E221" s="480"/>
    </row>
    <row r="222" spans="5:5" x14ac:dyDescent="0.25">
      <c r="E222" s="480"/>
    </row>
    <row r="223" spans="5:5" x14ac:dyDescent="0.25">
      <c r="E223" s="480"/>
    </row>
    <row r="224" spans="5:5" x14ac:dyDescent="0.25">
      <c r="E224" s="480"/>
    </row>
  </sheetData>
  <autoFilter ref="A1:N2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3"/>
  <sheetViews>
    <sheetView topLeftCell="A46" zoomScaleNormal="100" workbookViewId="0">
      <selection activeCell="F56" sqref="F56"/>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46" t="s">
        <v>44</v>
      </c>
      <c r="B1" s="746"/>
      <c r="C1" s="746"/>
      <c r="D1" s="746"/>
      <c r="E1" s="746"/>
      <c r="F1" s="746"/>
      <c r="G1" s="746"/>
      <c r="H1" s="746"/>
      <c r="I1" s="746"/>
      <c r="J1" s="746"/>
      <c r="K1" s="746"/>
      <c r="L1" s="746"/>
      <c r="M1" s="746"/>
      <c r="N1" s="746"/>
    </row>
    <row r="2" spans="1:15" s="67" customFormat="1" ht="18.75" x14ac:dyDescent="0.25">
      <c r="A2" s="747" t="s">
        <v>143</v>
      </c>
      <c r="B2" s="747"/>
      <c r="C2" s="747"/>
      <c r="D2" s="747"/>
      <c r="E2" s="747"/>
      <c r="F2" s="747"/>
      <c r="G2" s="747"/>
      <c r="H2" s="747"/>
      <c r="I2" s="747"/>
      <c r="J2" s="747"/>
      <c r="K2" s="747"/>
      <c r="L2" s="747"/>
      <c r="M2" s="747"/>
      <c r="N2" s="74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45170</v>
      </c>
      <c r="B4" s="414" t="s">
        <v>162</v>
      </c>
      <c r="C4" s="414"/>
      <c r="D4" s="451"/>
      <c r="E4" s="452"/>
      <c r="F4" s="452"/>
      <c r="G4" s="453">
        <v>0</v>
      </c>
      <c r="H4" s="454"/>
      <c r="I4" s="455"/>
      <c r="J4" s="456"/>
      <c r="K4" s="457"/>
      <c r="L4" s="185"/>
      <c r="M4" s="458"/>
      <c r="N4" s="459"/>
    </row>
    <row r="5" spans="1:15" s="14" customFormat="1" ht="13.5" customHeight="1" x14ac:dyDescent="0.25">
      <c r="A5" s="470">
        <v>45170</v>
      </c>
      <c r="B5" s="471" t="s">
        <v>113</v>
      </c>
      <c r="C5" s="471" t="s">
        <v>49</v>
      </c>
      <c r="D5" s="472" t="s">
        <v>130</v>
      </c>
      <c r="E5" s="473"/>
      <c r="F5" s="473">
        <v>55000</v>
      </c>
      <c r="G5" s="474">
        <f>G4-E5+F5</f>
        <v>55000</v>
      </c>
      <c r="H5" s="475" t="s">
        <v>142</v>
      </c>
      <c r="I5" s="475" t="s">
        <v>18</v>
      </c>
      <c r="J5" s="603" t="s">
        <v>161</v>
      </c>
      <c r="K5" s="471" t="s">
        <v>64</v>
      </c>
      <c r="L5" s="471" t="s">
        <v>45</v>
      </c>
      <c r="M5" s="478"/>
      <c r="N5" s="477"/>
    </row>
    <row r="6" spans="1:15" s="14" customFormat="1" ht="13.5" customHeight="1" x14ac:dyDescent="0.25">
      <c r="A6" s="171">
        <v>45170</v>
      </c>
      <c r="B6" s="172" t="s">
        <v>115</v>
      </c>
      <c r="C6" s="172" t="s">
        <v>116</v>
      </c>
      <c r="D6" s="173" t="s">
        <v>130</v>
      </c>
      <c r="E6" s="152">
        <v>10000</v>
      </c>
      <c r="F6" s="152"/>
      <c r="G6" s="306">
        <f t="shared" ref="G6:G179" si="0">G5-E6+F6</f>
        <v>45000</v>
      </c>
      <c r="H6" s="597" t="s">
        <v>142</v>
      </c>
      <c r="I6" s="292" t="s">
        <v>18</v>
      </c>
      <c r="J6" s="405" t="s">
        <v>161</v>
      </c>
      <c r="K6" s="391" t="s">
        <v>64</v>
      </c>
      <c r="L6" s="391" t="s">
        <v>45</v>
      </c>
      <c r="M6" s="468"/>
      <c r="N6" s="469" t="s">
        <v>154</v>
      </c>
    </row>
    <row r="7" spans="1:15" x14ac:dyDescent="0.25">
      <c r="A7" s="171">
        <v>45170</v>
      </c>
      <c r="B7" s="172" t="s">
        <v>115</v>
      </c>
      <c r="C7" s="172" t="s">
        <v>116</v>
      </c>
      <c r="D7" s="173" t="s">
        <v>130</v>
      </c>
      <c r="E7" s="152">
        <v>5000</v>
      </c>
      <c r="F7" s="152"/>
      <c r="G7" s="306">
        <f>G6-E7+F7</f>
        <v>40000</v>
      </c>
      <c r="H7" s="597" t="s">
        <v>142</v>
      </c>
      <c r="I7" s="155" t="s">
        <v>18</v>
      </c>
      <c r="J7" s="405" t="s">
        <v>161</v>
      </c>
      <c r="K7" s="391" t="s">
        <v>64</v>
      </c>
      <c r="L7" s="155" t="s">
        <v>45</v>
      </c>
      <c r="M7" s="155"/>
      <c r="N7" s="469" t="s">
        <v>164</v>
      </c>
    </row>
    <row r="8" spans="1:15" x14ac:dyDescent="0.25">
      <c r="A8" s="171">
        <v>45170</v>
      </c>
      <c r="B8" s="172" t="s">
        <v>115</v>
      </c>
      <c r="C8" s="172" t="s">
        <v>116</v>
      </c>
      <c r="D8" s="173" t="s">
        <v>130</v>
      </c>
      <c r="E8" s="152">
        <v>10000</v>
      </c>
      <c r="F8" s="152"/>
      <c r="G8" s="306">
        <f t="shared" ref="G8:G14" si="1">G7-E8+F8</f>
        <v>30000</v>
      </c>
      <c r="H8" s="597" t="s">
        <v>142</v>
      </c>
      <c r="I8" s="155" t="s">
        <v>18</v>
      </c>
      <c r="J8" s="405" t="s">
        <v>161</v>
      </c>
      <c r="K8" s="391" t="s">
        <v>64</v>
      </c>
      <c r="L8" s="155" t="s">
        <v>45</v>
      </c>
      <c r="M8" s="155"/>
      <c r="N8" s="469" t="s">
        <v>165</v>
      </c>
    </row>
    <row r="9" spans="1:15" x14ac:dyDescent="0.25">
      <c r="A9" s="171">
        <v>45170</v>
      </c>
      <c r="B9" s="172" t="s">
        <v>115</v>
      </c>
      <c r="C9" s="172" t="s">
        <v>116</v>
      </c>
      <c r="D9" s="173" t="s">
        <v>130</v>
      </c>
      <c r="E9" s="152">
        <v>7000</v>
      </c>
      <c r="F9" s="152"/>
      <c r="G9" s="306">
        <f t="shared" si="1"/>
        <v>23000</v>
      </c>
      <c r="H9" s="597" t="s">
        <v>142</v>
      </c>
      <c r="I9" s="155" t="s">
        <v>18</v>
      </c>
      <c r="J9" s="405" t="s">
        <v>161</v>
      </c>
      <c r="K9" s="391" t="s">
        <v>64</v>
      </c>
      <c r="L9" s="155" t="s">
        <v>45</v>
      </c>
      <c r="M9" s="155"/>
      <c r="N9" s="469" t="s">
        <v>166</v>
      </c>
    </row>
    <row r="10" spans="1:15" x14ac:dyDescent="0.25">
      <c r="A10" s="171">
        <v>45170</v>
      </c>
      <c r="B10" s="172" t="s">
        <v>115</v>
      </c>
      <c r="C10" s="172" t="s">
        <v>116</v>
      </c>
      <c r="D10" s="173" t="s">
        <v>130</v>
      </c>
      <c r="E10" s="152">
        <v>13000</v>
      </c>
      <c r="F10" s="152"/>
      <c r="G10" s="306">
        <f t="shared" si="1"/>
        <v>10000</v>
      </c>
      <c r="H10" s="292" t="s">
        <v>142</v>
      </c>
      <c r="I10" s="155" t="s">
        <v>18</v>
      </c>
      <c r="J10" s="405" t="s">
        <v>161</v>
      </c>
      <c r="K10" s="391" t="s">
        <v>64</v>
      </c>
      <c r="L10" s="155" t="s">
        <v>45</v>
      </c>
      <c r="M10" s="155"/>
      <c r="N10" s="469" t="s">
        <v>167</v>
      </c>
    </row>
    <row r="11" spans="1:15" x14ac:dyDescent="0.25">
      <c r="A11" s="171">
        <v>45170</v>
      </c>
      <c r="B11" s="172" t="s">
        <v>148</v>
      </c>
      <c r="C11" s="172" t="s">
        <v>148</v>
      </c>
      <c r="D11" s="173" t="s">
        <v>130</v>
      </c>
      <c r="E11" s="152">
        <v>10000</v>
      </c>
      <c r="F11" s="152"/>
      <c r="G11" s="306">
        <f t="shared" si="1"/>
        <v>0</v>
      </c>
      <c r="H11" s="597" t="s">
        <v>142</v>
      </c>
      <c r="I11" s="155" t="s">
        <v>18</v>
      </c>
      <c r="J11" s="405" t="s">
        <v>161</v>
      </c>
      <c r="K11" s="391" t="s">
        <v>64</v>
      </c>
      <c r="L11" s="155" t="s">
        <v>45</v>
      </c>
      <c r="M11" s="155"/>
      <c r="N11" s="469"/>
    </row>
    <row r="12" spans="1:15" x14ac:dyDescent="0.25">
      <c r="A12" s="470">
        <v>45171</v>
      </c>
      <c r="B12" s="471" t="s">
        <v>113</v>
      </c>
      <c r="C12" s="471" t="s">
        <v>49</v>
      </c>
      <c r="D12" s="472" t="s">
        <v>130</v>
      </c>
      <c r="E12" s="473"/>
      <c r="F12" s="473">
        <v>20000</v>
      </c>
      <c r="G12" s="474">
        <f t="shared" si="1"/>
        <v>20000</v>
      </c>
      <c r="H12" s="475" t="s">
        <v>142</v>
      </c>
      <c r="I12" s="476" t="s">
        <v>18</v>
      </c>
      <c r="J12" s="603" t="s">
        <v>175</v>
      </c>
      <c r="K12" s="471" t="s">
        <v>64</v>
      </c>
      <c r="L12" s="476" t="s">
        <v>45</v>
      </c>
      <c r="M12" s="476"/>
      <c r="N12" s="477"/>
    </row>
    <row r="13" spans="1:15" x14ac:dyDescent="0.25">
      <c r="A13" s="171">
        <v>45171</v>
      </c>
      <c r="B13" s="172" t="s">
        <v>115</v>
      </c>
      <c r="C13" s="172" t="s">
        <v>116</v>
      </c>
      <c r="D13" s="173" t="s">
        <v>130</v>
      </c>
      <c r="E13" s="167">
        <v>10000</v>
      </c>
      <c r="F13" s="152"/>
      <c r="G13" s="306">
        <f t="shared" si="1"/>
        <v>10000</v>
      </c>
      <c r="H13" s="597" t="s">
        <v>142</v>
      </c>
      <c r="I13" s="155" t="s">
        <v>18</v>
      </c>
      <c r="J13" s="405" t="s">
        <v>175</v>
      </c>
      <c r="K13" s="391" t="s">
        <v>64</v>
      </c>
      <c r="L13" s="155" t="s">
        <v>45</v>
      </c>
      <c r="M13" s="155"/>
      <c r="N13" s="469" t="s">
        <v>145</v>
      </c>
    </row>
    <row r="14" spans="1:15" x14ac:dyDescent="0.25">
      <c r="A14" s="171">
        <v>45171</v>
      </c>
      <c r="B14" s="172" t="s">
        <v>115</v>
      </c>
      <c r="C14" s="172" t="s">
        <v>116</v>
      </c>
      <c r="D14" s="173" t="s">
        <v>130</v>
      </c>
      <c r="E14" s="167">
        <v>10000</v>
      </c>
      <c r="F14" s="161"/>
      <c r="G14" s="306">
        <f t="shared" si="1"/>
        <v>0</v>
      </c>
      <c r="H14" s="597" t="s">
        <v>142</v>
      </c>
      <c r="I14" s="180" t="s">
        <v>18</v>
      </c>
      <c r="J14" s="405" t="s">
        <v>175</v>
      </c>
      <c r="K14" s="184" t="s">
        <v>64</v>
      </c>
      <c r="L14" s="180" t="s">
        <v>45</v>
      </c>
      <c r="M14" s="180"/>
      <c r="N14" s="157" t="s">
        <v>146</v>
      </c>
    </row>
    <row r="15" spans="1:15" x14ac:dyDescent="0.25">
      <c r="A15" s="470">
        <v>45173</v>
      </c>
      <c r="B15" s="471" t="s">
        <v>113</v>
      </c>
      <c r="C15" s="471" t="s">
        <v>49</v>
      </c>
      <c r="D15" s="472" t="s">
        <v>130</v>
      </c>
      <c r="E15" s="602"/>
      <c r="F15" s="473">
        <v>69000</v>
      </c>
      <c r="G15" s="474">
        <f t="shared" si="0"/>
        <v>69000</v>
      </c>
      <c r="H15" s="475" t="s">
        <v>142</v>
      </c>
      <c r="I15" s="476" t="s">
        <v>18</v>
      </c>
      <c r="J15" s="603" t="s">
        <v>198</v>
      </c>
      <c r="K15" s="471" t="s">
        <v>64</v>
      </c>
      <c r="L15" s="476" t="s">
        <v>45</v>
      </c>
      <c r="M15" s="476"/>
      <c r="N15" s="601"/>
    </row>
    <row r="16" spans="1:15" x14ac:dyDescent="0.25">
      <c r="A16" s="171">
        <v>45173</v>
      </c>
      <c r="B16" s="172" t="s">
        <v>115</v>
      </c>
      <c r="C16" s="172" t="s">
        <v>116</v>
      </c>
      <c r="D16" s="173" t="s">
        <v>130</v>
      </c>
      <c r="E16" s="167">
        <v>10000</v>
      </c>
      <c r="F16" s="463"/>
      <c r="G16" s="306">
        <f t="shared" si="0"/>
        <v>59000</v>
      </c>
      <c r="H16" s="597" t="s">
        <v>142</v>
      </c>
      <c r="I16" s="155" t="s">
        <v>18</v>
      </c>
      <c r="J16" s="405" t="s">
        <v>198</v>
      </c>
      <c r="K16" s="391" t="s">
        <v>64</v>
      </c>
      <c r="L16" s="155" t="s">
        <v>45</v>
      </c>
      <c r="M16" s="155"/>
      <c r="N16" s="157" t="s">
        <v>154</v>
      </c>
      <c r="O16" s="419"/>
    </row>
    <row r="17" spans="1:14" ht="15.75" customHeight="1" x14ac:dyDescent="0.25">
      <c r="A17" s="171">
        <v>45173</v>
      </c>
      <c r="B17" s="172" t="s">
        <v>115</v>
      </c>
      <c r="C17" s="172" t="s">
        <v>116</v>
      </c>
      <c r="D17" s="173" t="s">
        <v>130</v>
      </c>
      <c r="E17" s="177">
        <v>15000</v>
      </c>
      <c r="F17" s="161"/>
      <c r="G17" s="306">
        <f t="shared" si="0"/>
        <v>44000</v>
      </c>
      <c r="H17" s="597" t="s">
        <v>142</v>
      </c>
      <c r="I17" s="155" t="s">
        <v>18</v>
      </c>
      <c r="J17" s="405" t="s">
        <v>198</v>
      </c>
      <c r="K17" s="391" t="s">
        <v>64</v>
      </c>
      <c r="L17" s="155" t="s">
        <v>45</v>
      </c>
      <c r="M17" s="155"/>
      <c r="N17" s="157" t="s">
        <v>199</v>
      </c>
    </row>
    <row r="18" spans="1:14" x14ac:dyDescent="0.25">
      <c r="A18" s="171">
        <v>45173</v>
      </c>
      <c r="B18" s="172" t="s">
        <v>115</v>
      </c>
      <c r="C18" s="172" t="s">
        <v>116</v>
      </c>
      <c r="D18" s="173" t="s">
        <v>130</v>
      </c>
      <c r="E18" s="161">
        <v>5000</v>
      </c>
      <c r="F18" s="152"/>
      <c r="G18" s="306">
        <f t="shared" si="0"/>
        <v>39000</v>
      </c>
      <c r="H18" s="597" t="s">
        <v>142</v>
      </c>
      <c r="I18" s="155" t="s">
        <v>18</v>
      </c>
      <c r="J18" s="405" t="s">
        <v>198</v>
      </c>
      <c r="K18" s="391" t="s">
        <v>64</v>
      </c>
      <c r="L18" s="155" t="s">
        <v>45</v>
      </c>
      <c r="M18" s="155"/>
      <c r="N18" s="157" t="s">
        <v>200</v>
      </c>
    </row>
    <row r="19" spans="1:14" x14ac:dyDescent="0.25">
      <c r="A19" s="171">
        <v>45173</v>
      </c>
      <c r="B19" s="172" t="s">
        <v>115</v>
      </c>
      <c r="C19" s="172" t="s">
        <v>116</v>
      </c>
      <c r="D19" s="173" t="s">
        <v>130</v>
      </c>
      <c r="E19" s="167">
        <v>6000</v>
      </c>
      <c r="F19" s="152"/>
      <c r="G19" s="306">
        <f t="shared" si="0"/>
        <v>33000</v>
      </c>
      <c r="H19" s="597" t="s">
        <v>142</v>
      </c>
      <c r="I19" s="155" t="s">
        <v>18</v>
      </c>
      <c r="J19" s="405" t="s">
        <v>198</v>
      </c>
      <c r="K19" s="391" t="s">
        <v>64</v>
      </c>
      <c r="L19" s="155" t="s">
        <v>45</v>
      </c>
      <c r="M19" s="155"/>
      <c r="N19" s="157" t="s">
        <v>201</v>
      </c>
    </row>
    <row r="20" spans="1:14" x14ac:dyDescent="0.25">
      <c r="A20" s="171">
        <v>45173</v>
      </c>
      <c r="B20" s="172" t="s">
        <v>115</v>
      </c>
      <c r="C20" s="172" t="s">
        <v>116</v>
      </c>
      <c r="D20" s="173" t="s">
        <v>130</v>
      </c>
      <c r="E20" s="167">
        <v>6000</v>
      </c>
      <c r="F20" s="152"/>
      <c r="G20" s="306">
        <f t="shared" si="0"/>
        <v>27000</v>
      </c>
      <c r="H20" s="597" t="s">
        <v>142</v>
      </c>
      <c r="I20" s="155" t="s">
        <v>18</v>
      </c>
      <c r="J20" s="405" t="s">
        <v>198</v>
      </c>
      <c r="K20" s="391" t="s">
        <v>64</v>
      </c>
      <c r="L20" s="155" t="s">
        <v>45</v>
      </c>
      <c r="M20" s="155"/>
      <c r="N20" s="157" t="s">
        <v>202</v>
      </c>
    </row>
    <row r="21" spans="1:14" x14ac:dyDescent="0.25">
      <c r="A21" s="171">
        <v>45173</v>
      </c>
      <c r="B21" s="172" t="s">
        <v>115</v>
      </c>
      <c r="C21" s="172" t="s">
        <v>116</v>
      </c>
      <c r="D21" s="173" t="s">
        <v>130</v>
      </c>
      <c r="E21" s="167">
        <v>17000</v>
      </c>
      <c r="F21" s="152"/>
      <c r="G21" s="306">
        <f>G20-E21+F21</f>
        <v>10000</v>
      </c>
      <c r="H21" s="597" t="s">
        <v>142</v>
      </c>
      <c r="I21" s="155" t="s">
        <v>18</v>
      </c>
      <c r="J21" s="405" t="s">
        <v>198</v>
      </c>
      <c r="K21" s="391" t="s">
        <v>64</v>
      </c>
      <c r="L21" s="155" t="s">
        <v>45</v>
      </c>
      <c r="M21" s="155"/>
      <c r="N21" s="157" t="s">
        <v>203</v>
      </c>
    </row>
    <row r="22" spans="1:14" x14ac:dyDescent="0.25">
      <c r="A22" s="171">
        <v>45173</v>
      </c>
      <c r="B22" s="172" t="s">
        <v>148</v>
      </c>
      <c r="C22" s="172" t="s">
        <v>148</v>
      </c>
      <c r="D22" s="173" t="s">
        <v>130</v>
      </c>
      <c r="E22" s="167">
        <v>6000</v>
      </c>
      <c r="F22" s="152"/>
      <c r="G22" s="306">
        <f t="shared" si="0"/>
        <v>4000</v>
      </c>
      <c r="H22" s="597" t="s">
        <v>142</v>
      </c>
      <c r="I22" s="155" t="s">
        <v>18</v>
      </c>
      <c r="J22" s="405" t="s">
        <v>198</v>
      </c>
      <c r="K22" s="391" t="s">
        <v>64</v>
      </c>
      <c r="L22" s="155" t="s">
        <v>45</v>
      </c>
      <c r="M22" s="155"/>
      <c r="N22" s="157"/>
    </row>
    <row r="23" spans="1:14" x14ac:dyDescent="0.25">
      <c r="A23" s="171">
        <v>45173</v>
      </c>
      <c r="B23" s="172" t="s">
        <v>148</v>
      </c>
      <c r="C23" s="172" t="s">
        <v>148</v>
      </c>
      <c r="D23" s="173" t="s">
        <v>130</v>
      </c>
      <c r="E23" s="167">
        <v>4000</v>
      </c>
      <c r="F23" s="152"/>
      <c r="G23" s="306">
        <f t="shared" si="0"/>
        <v>0</v>
      </c>
      <c r="H23" s="597" t="s">
        <v>142</v>
      </c>
      <c r="I23" s="155" t="s">
        <v>18</v>
      </c>
      <c r="J23" s="405" t="s">
        <v>198</v>
      </c>
      <c r="K23" s="391" t="s">
        <v>64</v>
      </c>
      <c r="L23" s="155" t="s">
        <v>45</v>
      </c>
      <c r="M23" s="155"/>
      <c r="N23" s="157"/>
    </row>
    <row r="24" spans="1:14" x14ac:dyDescent="0.25">
      <c r="A24" s="470">
        <v>45175</v>
      </c>
      <c r="B24" s="471" t="s">
        <v>113</v>
      </c>
      <c r="C24" s="471" t="s">
        <v>49</v>
      </c>
      <c r="D24" s="472" t="s">
        <v>130</v>
      </c>
      <c r="E24" s="602"/>
      <c r="F24" s="473">
        <v>68000</v>
      </c>
      <c r="G24" s="474">
        <f t="shared" si="0"/>
        <v>68000</v>
      </c>
      <c r="H24" s="475" t="s">
        <v>142</v>
      </c>
      <c r="I24" s="476" t="s">
        <v>18</v>
      </c>
      <c r="J24" s="603" t="s">
        <v>249</v>
      </c>
      <c r="K24" s="471" t="s">
        <v>64</v>
      </c>
      <c r="L24" s="476" t="s">
        <v>45</v>
      </c>
      <c r="M24" s="476"/>
      <c r="N24" s="601"/>
    </row>
    <row r="25" spans="1:14" x14ac:dyDescent="0.25">
      <c r="A25" s="171">
        <v>45175</v>
      </c>
      <c r="B25" s="172" t="s">
        <v>115</v>
      </c>
      <c r="C25" s="172" t="s">
        <v>116</v>
      </c>
      <c r="D25" s="173" t="s">
        <v>130</v>
      </c>
      <c r="E25" s="167">
        <v>10000</v>
      </c>
      <c r="F25" s="152"/>
      <c r="G25" s="306">
        <f t="shared" si="0"/>
        <v>58000</v>
      </c>
      <c r="H25" s="292" t="s">
        <v>142</v>
      </c>
      <c r="I25" s="155" t="s">
        <v>18</v>
      </c>
      <c r="J25" s="405" t="s">
        <v>249</v>
      </c>
      <c r="K25" s="391" t="s">
        <v>64</v>
      </c>
      <c r="L25" s="155" t="s">
        <v>45</v>
      </c>
      <c r="M25" s="155"/>
      <c r="N25" s="157" t="s">
        <v>154</v>
      </c>
    </row>
    <row r="26" spans="1:14" x14ac:dyDescent="0.25">
      <c r="A26" s="171">
        <v>45175</v>
      </c>
      <c r="B26" s="172" t="s">
        <v>115</v>
      </c>
      <c r="C26" s="172" t="s">
        <v>116</v>
      </c>
      <c r="D26" s="173" t="s">
        <v>130</v>
      </c>
      <c r="E26" s="167">
        <v>15000</v>
      </c>
      <c r="F26" s="152"/>
      <c r="G26" s="306">
        <f t="shared" si="0"/>
        <v>43000</v>
      </c>
      <c r="H26" s="597" t="s">
        <v>142</v>
      </c>
      <c r="I26" s="155" t="s">
        <v>18</v>
      </c>
      <c r="J26" s="405" t="s">
        <v>249</v>
      </c>
      <c r="K26" s="391" t="s">
        <v>64</v>
      </c>
      <c r="L26" s="155" t="s">
        <v>45</v>
      </c>
      <c r="M26" s="155"/>
      <c r="N26" s="157" t="s">
        <v>250</v>
      </c>
    </row>
    <row r="27" spans="1:14" x14ac:dyDescent="0.25">
      <c r="A27" s="171">
        <v>45175</v>
      </c>
      <c r="B27" s="172" t="s">
        <v>115</v>
      </c>
      <c r="C27" s="172" t="s">
        <v>116</v>
      </c>
      <c r="D27" s="173" t="s">
        <v>130</v>
      </c>
      <c r="E27" s="167">
        <v>5000</v>
      </c>
      <c r="F27" s="152"/>
      <c r="G27" s="306">
        <f t="shared" si="0"/>
        <v>38000</v>
      </c>
      <c r="H27" s="597" t="s">
        <v>142</v>
      </c>
      <c r="I27" s="155" t="s">
        <v>18</v>
      </c>
      <c r="J27" s="405" t="s">
        <v>249</v>
      </c>
      <c r="K27" s="391" t="s">
        <v>64</v>
      </c>
      <c r="L27" s="155" t="s">
        <v>45</v>
      </c>
      <c r="M27" s="155"/>
      <c r="N27" s="157" t="s">
        <v>251</v>
      </c>
    </row>
    <row r="28" spans="1:14" x14ac:dyDescent="0.25">
      <c r="A28" s="171">
        <v>45175</v>
      </c>
      <c r="B28" s="172" t="s">
        <v>115</v>
      </c>
      <c r="C28" s="172" t="s">
        <v>116</v>
      </c>
      <c r="D28" s="173" t="s">
        <v>130</v>
      </c>
      <c r="E28" s="167">
        <v>7000</v>
      </c>
      <c r="F28" s="152"/>
      <c r="G28" s="306">
        <f t="shared" si="0"/>
        <v>31000</v>
      </c>
      <c r="H28" s="597" t="s">
        <v>142</v>
      </c>
      <c r="I28" s="155" t="s">
        <v>18</v>
      </c>
      <c r="J28" s="405" t="s">
        <v>249</v>
      </c>
      <c r="K28" s="391" t="s">
        <v>64</v>
      </c>
      <c r="L28" s="155" t="s">
        <v>45</v>
      </c>
      <c r="M28" s="155"/>
      <c r="N28" s="157" t="s">
        <v>252</v>
      </c>
    </row>
    <row r="29" spans="1:14" x14ac:dyDescent="0.25">
      <c r="A29" s="171">
        <v>45175</v>
      </c>
      <c r="B29" s="172" t="s">
        <v>115</v>
      </c>
      <c r="C29" s="172" t="s">
        <v>116</v>
      </c>
      <c r="D29" s="173" t="s">
        <v>130</v>
      </c>
      <c r="E29" s="167">
        <v>6000</v>
      </c>
      <c r="F29" s="152"/>
      <c r="G29" s="306">
        <f t="shared" si="0"/>
        <v>25000</v>
      </c>
      <c r="H29" s="597" t="s">
        <v>142</v>
      </c>
      <c r="I29" s="155" t="s">
        <v>18</v>
      </c>
      <c r="J29" s="405" t="s">
        <v>249</v>
      </c>
      <c r="K29" s="391" t="s">
        <v>64</v>
      </c>
      <c r="L29" s="155" t="s">
        <v>45</v>
      </c>
      <c r="M29" s="155"/>
      <c r="N29" s="157" t="s">
        <v>253</v>
      </c>
    </row>
    <row r="30" spans="1:14" x14ac:dyDescent="0.25">
      <c r="A30" s="171">
        <v>45175</v>
      </c>
      <c r="B30" s="172" t="s">
        <v>115</v>
      </c>
      <c r="C30" s="172" t="s">
        <v>116</v>
      </c>
      <c r="D30" s="173" t="s">
        <v>130</v>
      </c>
      <c r="E30" s="167">
        <v>15000</v>
      </c>
      <c r="F30" s="152"/>
      <c r="G30" s="306">
        <f t="shared" si="0"/>
        <v>10000</v>
      </c>
      <c r="H30" s="597" t="s">
        <v>142</v>
      </c>
      <c r="I30" s="155" t="s">
        <v>18</v>
      </c>
      <c r="J30" s="405" t="s">
        <v>249</v>
      </c>
      <c r="K30" s="391" t="s">
        <v>64</v>
      </c>
      <c r="L30" s="155" t="s">
        <v>45</v>
      </c>
      <c r="M30" s="155"/>
      <c r="N30" s="157" t="s">
        <v>254</v>
      </c>
    </row>
    <row r="31" spans="1:14" x14ac:dyDescent="0.25">
      <c r="A31" s="171">
        <v>45175</v>
      </c>
      <c r="B31" s="172" t="s">
        <v>148</v>
      </c>
      <c r="C31" s="172" t="s">
        <v>148</v>
      </c>
      <c r="D31" s="173" t="s">
        <v>130</v>
      </c>
      <c r="E31" s="167">
        <v>4000</v>
      </c>
      <c r="F31" s="152"/>
      <c r="G31" s="306">
        <f t="shared" si="0"/>
        <v>6000</v>
      </c>
      <c r="H31" s="597" t="s">
        <v>142</v>
      </c>
      <c r="I31" s="155" t="s">
        <v>18</v>
      </c>
      <c r="J31" s="405" t="s">
        <v>249</v>
      </c>
      <c r="K31" s="391" t="s">
        <v>64</v>
      </c>
      <c r="L31" s="155" t="s">
        <v>45</v>
      </c>
      <c r="M31" s="155"/>
      <c r="N31" s="157"/>
    </row>
    <row r="32" spans="1:14" x14ac:dyDescent="0.25">
      <c r="A32" s="171">
        <v>45175</v>
      </c>
      <c r="B32" s="172" t="s">
        <v>148</v>
      </c>
      <c r="C32" s="172" t="s">
        <v>148</v>
      </c>
      <c r="D32" s="173" t="s">
        <v>130</v>
      </c>
      <c r="E32" s="167">
        <v>5000</v>
      </c>
      <c r="F32" s="152"/>
      <c r="G32" s="306">
        <f t="shared" si="0"/>
        <v>1000</v>
      </c>
      <c r="H32" s="597" t="s">
        <v>142</v>
      </c>
      <c r="I32" s="155" t="s">
        <v>18</v>
      </c>
      <c r="J32" s="405" t="s">
        <v>249</v>
      </c>
      <c r="K32" s="391" t="s">
        <v>64</v>
      </c>
      <c r="L32" s="155" t="s">
        <v>45</v>
      </c>
      <c r="M32" s="155"/>
      <c r="N32" s="157"/>
    </row>
    <row r="33" spans="1:14" x14ac:dyDescent="0.25">
      <c r="A33" s="171">
        <v>45176</v>
      </c>
      <c r="B33" s="172" t="s">
        <v>123</v>
      </c>
      <c r="C33" s="172" t="s">
        <v>49</v>
      </c>
      <c r="D33" s="173" t="s">
        <v>130</v>
      </c>
      <c r="E33" s="167"/>
      <c r="F33" s="152">
        <v>-1000</v>
      </c>
      <c r="G33" s="306">
        <f t="shared" si="0"/>
        <v>0</v>
      </c>
      <c r="H33" s="597" t="s">
        <v>142</v>
      </c>
      <c r="I33" s="155" t="s">
        <v>18</v>
      </c>
      <c r="J33" s="405" t="s">
        <v>249</v>
      </c>
      <c r="K33" s="391" t="s">
        <v>64</v>
      </c>
      <c r="L33" s="155" t="s">
        <v>45</v>
      </c>
      <c r="M33" s="155"/>
      <c r="N33" s="157"/>
    </row>
    <row r="34" spans="1:14" x14ac:dyDescent="0.25">
      <c r="A34" s="470">
        <v>45176</v>
      </c>
      <c r="B34" s="471" t="s">
        <v>113</v>
      </c>
      <c r="C34" s="471" t="s">
        <v>49</v>
      </c>
      <c r="D34" s="472" t="s">
        <v>130</v>
      </c>
      <c r="E34" s="602"/>
      <c r="F34" s="473">
        <v>62000</v>
      </c>
      <c r="G34" s="474">
        <f t="shared" si="0"/>
        <v>62000</v>
      </c>
      <c r="H34" s="475" t="s">
        <v>142</v>
      </c>
      <c r="I34" s="476" t="s">
        <v>18</v>
      </c>
      <c r="J34" s="603" t="s">
        <v>270</v>
      </c>
      <c r="K34" s="471" t="s">
        <v>64</v>
      </c>
      <c r="L34" s="476" t="s">
        <v>45</v>
      </c>
      <c r="M34" s="476"/>
      <c r="N34" s="601"/>
    </row>
    <row r="35" spans="1:14" x14ac:dyDescent="0.25">
      <c r="A35" s="171">
        <v>45176</v>
      </c>
      <c r="B35" s="172" t="s">
        <v>115</v>
      </c>
      <c r="C35" s="172" t="s">
        <v>116</v>
      </c>
      <c r="D35" s="173" t="s">
        <v>130</v>
      </c>
      <c r="E35" s="167">
        <v>10000</v>
      </c>
      <c r="F35" s="152"/>
      <c r="G35" s="306">
        <f t="shared" si="0"/>
        <v>52000</v>
      </c>
      <c r="H35" s="597" t="s">
        <v>142</v>
      </c>
      <c r="I35" s="155" t="s">
        <v>18</v>
      </c>
      <c r="J35" s="405" t="s">
        <v>270</v>
      </c>
      <c r="K35" s="391" t="s">
        <v>64</v>
      </c>
      <c r="L35" s="155" t="s">
        <v>45</v>
      </c>
      <c r="M35" s="155"/>
      <c r="N35" s="157" t="s">
        <v>154</v>
      </c>
    </row>
    <row r="36" spans="1:14" x14ac:dyDescent="0.25">
      <c r="A36" s="171">
        <v>45176</v>
      </c>
      <c r="B36" s="172" t="s">
        <v>115</v>
      </c>
      <c r="C36" s="172" t="s">
        <v>116</v>
      </c>
      <c r="D36" s="173" t="s">
        <v>130</v>
      </c>
      <c r="E36" s="161">
        <v>12000</v>
      </c>
      <c r="F36" s="152"/>
      <c r="G36" s="306">
        <f t="shared" si="0"/>
        <v>40000</v>
      </c>
      <c r="H36" s="597" t="s">
        <v>142</v>
      </c>
      <c r="I36" s="155" t="s">
        <v>18</v>
      </c>
      <c r="J36" s="405" t="s">
        <v>270</v>
      </c>
      <c r="K36" s="391" t="s">
        <v>64</v>
      </c>
      <c r="L36" s="155" t="s">
        <v>45</v>
      </c>
      <c r="M36" s="155"/>
      <c r="N36" s="157" t="s">
        <v>271</v>
      </c>
    </row>
    <row r="37" spans="1:14" x14ac:dyDescent="0.25">
      <c r="A37" s="171">
        <v>45176</v>
      </c>
      <c r="B37" s="172" t="s">
        <v>115</v>
      </c>
      <c r="C37" s="172" t="s">
        <v>116</v>
      </c>
      <c r="D37" s="173" t="s">
        <v>130</v>
      </c>
      <c r="E37" s="161">
        <v>15000</v>
      </c>
      <c r="F37" s="152"/>
      <c r="G37" s="306">
        <f t="shared" si="0"/>
        <v>25000</v>
      </c>
      <c r="H37" s="597" t="s">
        <v>142</v>
      </c>
      <c r="I37" s="155" t="s">
        <v>18</v>
      </c>
      <c r="J37" s="405" t="s">
        <v>270</v>
      </c>
      <c r="K37" s="391" t="s">
        <v>64</v>
      </c>
      <c r="L37" s="155" t="s">
        <v>45</v>
      </c>
      <c r="M37" s="155"/>
      <c r="N37" s="157" t="s">
        <v>272</v>
      </c>
    </row>
    <row r="38" spans="1:14" x14ac:dyDescent="0.25">
      <c r="A38" s="171">
        <v>45176</v>
      </c>
      <c r="B38" s="172" t="s">
        <v>115</v>
      </c>
      <c r="C38" s="172" t="s">
        <v>116</v>
      </c>
      <c r="D38" s="173" t="s">
        <v>130</v>
      </c>
      <c r="E38" s="462">
        <v>3000</v>
      </c>
      <c r="F38" s="161"/>
      <c r="G38" s="305">
        <f t="shared" si="0"/>
        <v>22000</v>
      </c>
      <c r="H38" s="597" t="s">
        <v>142</v>
      </c>
      <c r="I38" s="155" t="s">
        <v>18</v>
      </c>
      <c r="J38" s="405" t="s">
        <v>270</v>
      </c>
      <c r="K38" s="391" t="s">
        <v>64</v>
      </c>
      <c r="L38" s="155" t="s">
        <v>45</v>
      </c>
      <c r="M38" s="180"/>
      <c r="N38" s="464" t="s">
        <v>273</v>
      </c>
    </row>
    <row r="39" spans="1:14" x14ac:dyDescent="0.25">
      <c r="A39" s="171">
        <v>45176</v>
      </c>
      <c r="B39" s="172" t="s">
        <v>115</v>
      </c>
      <c r="C39" s="172" t="s">
        <v>116</v>
      </c>
      <c r="D39" s="173" t="s">
        <v>130</v>
      </c>
      <c r="E39" s="462">
        <v>7000</v>
      </c>
      <c r="F39" s="161"/>
      <c r="G39" s="305">
        <f t="shared" si="0"/>
        <v>15000</v>
      </c>
      <c r="H39" s="597" t="s">
        <v>142</v>
      </c>
      <c r="I39" s="180" t="s">
        <v>18</v>
      </c>
      <c r="J39" s="405" t="s">
        <v>270</v>
      </c>
      <c r="K39" s="391" t="s">
        <v>64</v>
      </c>
      <c r="L39" s="155" t="s">
        <v>45</v>
      </c>
      <c r="M39" s="180"/>
      <c r="N39" s="464" t="s">
        <v>274</v>
      </c>
    </row>
    <row r="40" spans="1:14" x14ac:dyDescent="0.25">
      <c r="A40" s="171">
        <v>45176</v>
      </c>
      <c r="B40" s="172" t="s">
        <v>115</v>
      </c>
      <c r="C40" s="172" t="s">
        <v>116</v>
      </c>
      <c r="D40" s="173" t="s">
        <v>130</v>
      </c>
      <c r="E40" s="462">
        <v>5000</v>
      </c>
      <c r="F40" s="161"/>
      <c r="G40" s="305">
        <f t="shared" si="0"/>
        <v>10000</v>
      </c>
      <c r="H40" s="597" t="s">
        <v>142</v>
      </c>
      <c r="I40" s="180" t="s">
        <v>18</v>
      </c>
      <c r="J40" s="405" t="s">
        <v>270</v>
      </c>
      <c r="K40" s="184" t="s">
        <v>64</v>
      </c>
      <c r="L40" s="180" t="s">
        <v>45</v>
      </c>
      <c r="M40" s="180"/>
      <c r="N40" s="464" t="s">
        <v>275</v>
      </c>
    </row>
    <row r="41" spans="1:14" ht="15.75" customHeight="1" x14ac:dyDescent="0.25">
      <c r="A41" s="171">
        <v>45176</v>
      </c>
      <c r="B41" s="172" t="s">
        <v>148</v>
      </c>
      <c r="C41" s="172" t="s">
        <v>148</v>
      </c>
      <c r="D41" s="173" t="s">
        <v>130</v>
      </c>
      <c r="E41" s="167">
        <v>10000</v>
      </c>
      <c r="F41" s="161"/>
      <c r="G41" s="305">
        <f t="shared" si="0"/>
        <v>0</v>
      </c>
      <c r="H41" s="597" t="s">
        <v>142</v>
      </c>
      <c r="I41" s="180" t="s">
        <v>18</v>
      </c>
      <c r="J41" s="405" t="s">
        <v>270</v>
      </c>
      <c r="K41" s="184" t="s">
        <v>64</v>
      </c>
      <c r="L41" s="180" t="s">
        <v>45</v>
      </c>
      <c r="M41" s="180"/>
      <c r="N41" s="464"/>
    </row>
    <row r="42" spans="1:14" x14ac:dyDescent="0.25">
      <c r="A42" s="470">
        <v>45177</v>
      </c>
      <c r="B42" s="471" t="s">
        <v>113</v>
      </c>
      <c r="C42" s="471" t="s">
        <v>49</v>
      </c>
      <c r="D42" s="472" t="s">
        <v>130</v>
      </c>
      <c r="E42" s="605"/>
      <c r="F42" s="605">
        <v>65000</v>
      </c>
      <c r="G42" s="610">
        <f t="shared" si="0"/>
        <v>65000</v>
      </c>
      <c r="H42" s="475" t="s">
        <v>142</v>
      </c>
      <c r="I42" s="606" t="s">
        <v>18</v>
      </c>
      <c r="J42" s="603" t="s">
        <v>281</v>
      </c>
      <c r="K42" s="607" t="s">
        <v>64</v>
      </c>
      <c r="L42" s="606" t="s">
        <v>45</v>
      </c>
      <c r="M42" s="606"/>
      <c r="N42" s="609"/>
    </row>
    <row r="43" spans="1:14" x14ac:dyDescent="0.25">
      <c r="A43" s="171">
        <v>45177</v>
      </c>
      <c r="B43" s="172" t="s">
        <v>115</v>
      </c>
      <c r="C43" s="172" t="s">
        <v>116</v>
      </c>
      <c r="D43" s="173" t="s">
        <v>130</v>
      </c>
      <c r="E43" s="161">
        <v>10000</v>
      </c>
      <c r="F43" s="161"/>
      <c r="G43" s="305">
        <f t="shared" si="0"/>
        <v>55000</v>
      </c>
      <c r="H43" s="597" t="s">
        <v>142</v>
      </c>
      <c r="I43" s="180" t="s">
        <v>18</v>
      </c>
      <c r="J43" s="405" t="s">
        <v>281</v>
      </c>
      <c r="K43" s="184" t="s">
        <v>64</v>
      </c>
      <c r="L43" s="180" t="s">
        <v>45</v>
      </c>
      <c r="M43" s="180"/>
      <c r="N43" s="464" t="s">
        <v>154</v>
      </c>
    </row>
    <row r="44" spans="1:14" x14ac:dyDescent="0.25">
      <c r="A44" s="171">
        <v>45177</v>
      </c>
      <c r="B44" s="172" t="s">
        <v>115</v>
      </c>
      <c r="C44" s="172" t="s">
        <v>116</v>
      </c>
      <c r="D44" s="173" t="s">
        <v>130</v>
      </c>
      <c r="E44" s="161">
        <v>8000</v>
      </c>
      <c r="F44" s="161"/>
      <c r="G44" s="305">
        <f t="shared" si="0"/>
        <v>47000</v>
      </c>
      <c r="H44" s="597" t="s">
        <v>142</v>
      </c>
      <c r="I44" s="180" t="s">
        <v>18</v>
      </c>
      <c r="J44" s="405" t="s">
        <v>281</v>
      </c>
      <c r="K44" s="184" t="s">
        <v>64</v>
      </c>
      <c r="L44" s="180" t="s">
        <v>45</v>
      </c>
      <c r="M44" s="180"/>
      <c r="N44" s="464" t="s">
        <v>282</v>
      </c>
    </row>
    <row r="45" spans="1:14" x14ac:dyDescent="0.25">
      <c r="A45" s="171">
        <v>45177</v>
      </c>
      <c r="B45" s="172" t="s">
        <v>115</v>
      </c>
      <c r="C45" s="172" t="s">
        <v>116</v>
      </c>
      <c r="D45" s="173" t="s">
        <v>130</v>
      </c>
      <c r="E45" s="161">
        <v>5000</v>
      </c>
      <c r="F45" s="161"/>
      <c r="G45" s="305">
        <f t="shared" si="0"/>
        <v>42000</v>
      </c>
      <c r="H45" s="292" t="s">
        <v>142</v>
      </c>
      <c r="I45" s="180" t="s">
        <v>18</v>
      </c>
      <c r="J45" s="405" t="s">
        <v>281</v>
      </c>
      <c r="K45" s="184" t="s">
        <v>64</v>
      </c>
      <c r="L45" s="180" t="s">
        <v>45</v>
      </c>
      <c r="M45" s="180"/>
      <c r="N45" s="464" t="s">
        <v>283</v>
      </c>
    </row>
    <row r="46" spans="1:14" x14ac:dyDescent="0.25">
      <c r="A46" s="171">
        <v>45177</v>
      </c>
      <c r="B46" s="172" t="s">
        <v>115</v>
      </c>
      <c r="C46" s="172" t="s">
        <v>116</v>
      </c>
      <c r="D46" s="173" t="s">
        <v>130</v>
      </c>
      <c r="E46" s="161">
        <v>5000</v>
      </c>
      <c r="F46" s="161"/>
      <c r="G46" s="305">
        <f t="shared" si="0"/>
        <v>37000</v>
      </c>
      <c r="H46" s="597" t="s">
        <v>142</v>
      </c>
      <c r="I46" s="180" t="s">
        <v>18</v>
      </c>
      <c r="J46" s="405" t="s">
        <v>281</v>
      </c>
      <c r="K46" s="184" t="s">
        <v>64</v>
      </c>
      <c r="L46" s="180" t="s">
        <v>45</v>
      </c>
      <c r="M46" s="180"/>
      <c r="N46" s="464" t="s">
        <v>284</v>
      </c>
    </row>
    <row r="47" spans="1:14" x14ac:dyDescent="0.25">
      <c r="A47" s="171">
        <v>45177</v>
      </c>
      <c r="B47" s="172" t="s">
        <v>115</v>
      </c>
      <c r="C47" s="172" t="s">
        <v>116</v>
      </c>
      <c r="D47" s="173" t="s">
        <v>130</v>
      </c>
      <c r="E47" s="161">
        <v>7000</v>
      </c>
      <c r="F47" s="161"/>
      <c r="G47" s="305">
        <f t="shared" si="0"/>
        <v>30000</v>
      </c>
      <c r="H47" s="597" t="s">
        <v>142</v>
      </c>
      <c r="I47" s="180" t="s">
        <v>18</v>
      </c>
      <c r="J47" s="405" t="s">
        <v>281</v>
      </c>
      <c r="K47" s="184" t="s">
        <v>64</v>
      </c>
      <c r="L47" s="180" t="s">
        <v>45</v>
      </c>
      <c r="M47" s="180"/>
      <c r="N47" s="464" t="s">
        <v>285</v>
      </c>
    </row>
    <row r="48" spans="1:14" x14ac:dyDescent="0.25">
      <c r="A48" s="171">
        <v>45177</v>
      </c>
      <c r="B48" s="172" t="s">
        <v>115</v>
      </c>
      <c r="C48" s="172" t="s">
        <v>116</v>
      </c>
      <c r="D48" s="173" t="s">
        <v>130</v>
      </c>
      <c r="E48" s="161">
        <v>5000</v>
      </c>
      <c r="F48" s="161"/>
      <c r="G48" s="305">
        <f t="shared" si="0"/>
        <v>25000</v>
      </c>
      <c r="H48" s="597" t="s">
        <v>142</v>
      </c>
      <c r="I48" s="180" t="s">
        <v>18</v>
      </c>
      <c r="J48" s="405" t="s">
        <v>281</v>
      </c>
      <c r="K48" s="184" t="s">
        <v>64</v>
      </c>
      <c r="L48" s="180" t="s">
        <v>45</v>
      </c>
      <c r="M48" s="180"/>
      <c r="N48" s="464" t="s">
        <v>286</v>
      </c>
    </row>
    <row r="49" spans="1:14" x14ac:dyDescent="0.25">
      <c r="A49" s="171">
        <v>45177</v>
      </c>
      <c r="B49" s="172" t="s">
        <v>115</v>
      </c>
      <c r="C49" s="172" t="s">
        <v>116</v>
      </c>
      <c r="D49" s="173" t="s">
        <v>130</v>
      </c>
      <c r="E49" s="161">
        <v>15000</v>
      </c>
      <c r="F49" s="161"/>
      <c r="G49" s="305">
        <f t="shared" si="0"/>
        <v>10000</v>
      </c>
      <c r="H49" s="597" t="s">
        <v>142</v>
      </c>
      <c r="I49" s="180" t="s">
        <v>18</v>
      </c>
      <c r="J49" s="405" t="s">
        <v>281</v>
      </c>
      <c r="K49" s="184" t="s">
        <v>64</v>
      </c>
      <c r="L49" s="180" t="s">
        <v>45</v>
      </c>
      <c r="M49" s="180"/>
      <c r="N49" s="464" t="s">
        <v>287</v>
      </c>
    </row>
    <row r="50" spans="1:14" x14ac:dyDescent="0.25">
      <c r="A50" s="171">
        <v>45177</v>
      </c>
      <c r="B50" s="172" t="s">
        <v>148</v>
      </c>
      <c r="C50" s="172" t="s">
        <v>148</v>
      </c>
      <c r="D50" s="173" t="s">
        <v>130</v>
      </c>
      <c r="E50" s="161">
        <v>7000</v>
      </c>
      <c r="F50" s="161"/>
      <c r="G50" s="305">
        <f t="shared" si="0"/>
        <v>3000</v>
      </c>
      <c r="H50" s="597" t="s">
        <v>142</v>
      </c>
      <c r="I50" s="180" t="s">
        <v>18</v>
      </c>
      <c r="J50" s="405" t="s">
        <v>281</v>
      </c>
      <c r="K50" s="184" t="s">
        <v>64</v>
      </c>
      <c r="L50" s="180" t="s">
        <v>45</v>
      </c>
      <c r="M50" s="180"/>
      <c r="N50" s="464"/>
    </row>
    <row r="51" spans="1:14" x14ac:dyDescent="0.25">
      <c r="A51" s="171">
        <v>45177</v>
      </c>
      <c r="B51" s="172" t="s">
        <v>148</v>
      </c>
      <c r="C51" s="172" t="s">
        <v>148</v>
      </c>
      <c r="D51" s="173" t="s">
        <v>130</v>
      </c>
      <c r="E51" s="161">
        <v>3000</v>
      </c>
      <c r="F51" s="161"/>
      <c r="G51" s="305">
        <f t="shared" si="0"/>
        <v>0</v>
      </c>
      <c r="H51" s="597" t="s">
        <v>142</v>
      </c>
      <c r="I51" s="180" t="s">
        <v>18</v>
      </c>
      <c r="J51" s="405" t="s">
        <v>281</v>
      </c>
      <c r="K51" s="184" t="s">
        <v>64</v>
      </c>
      <c r="L51" s="180" t="s">
        <v>45</v>
      </c>
      <c r="M51" s="180"/>
      <c r="N51" s="464"/>
    </row>
    <row r="52" spans="1:14" x14ac:dyDescent="0.25">
      <c r="A52" s="470">
        <v>45180</v>
      </c>
      <c r="B52" s="471" t="s">
        <v>113</v>
      </c>
      <c r="C52" s="471" t="s">
        <v>49</v>
      </c>
      <c r="D52" s="472" t="s">
        <v>130</v>
      </c>
      <c r="E52" s="605"/>
      <c r="F52" s="605">
        <v>25000</v>
      </c>
      <c r="G52" s="610">
        <f t="shared" si="0"/>
        <v>25000</v>
      </c>
      <c r="H52" s="475" t="s">
        <v>142</v>
      </c>
      <c r="I52" s="606" t="s">
        <v>18</v>
      </c>
      <c r="J52" s="603" t="s">
        <v>307</v>
      </c>
      <c r="K52" s="607" t="s">
        <v>64</v>
      </c>
      <c r="L52" s="606" t="s">
        <v>45</v>
      </c>
      <c r="M52" s="606"/>
      <c r="N52" s="609"/>
    </row>
    <row r="53" spans="1:14" x14ac:dyDescent="0.25">
      <c r="A53" s="171">
        <v>45180</v>
      </c>
      <c r="B53" s="172" t="s">
        <v>115</v>
      </c>
      <c r="C53" s="172" t="s">
        <v>116</v>
      </c>
      <c r="D53" s="173" t="s">
        <v>130</v>
      </c>
      <c r="E53" s="161">
        <v>10000</v>
      </c>
      <c r="F53" s="161"/>
      <c r="G53" s="305">
        <f t="shared" si="0"/>
        <v>15000</v>
      </c>
      <c r="H53" s="597" t="s">
        <v>142</v>
      </c>
      <c r="I53" s="180" t="s">
        <v>18</v>
      </c>
      <c r="J53" s="405" t="s">
        <v>307</v>
      </c>
      <c r="K53" s="184" t="s">
        <v>64</v>
      </c>
      <c r="L53" s="180" t="s">
        <v>45</v>
      </c>
      <c r="M53" s="180"/>
      <c r="N53" s="464" t="s">
        <v>149</v>
      </c>
    </row>
    <row r="54" spans="1:14" x14ac:dyDescent="0.25">
      <c r="A54" s="171">
        <v>45180</v>
      </c>
      <c r="B54" s="172" t="s">
        <v>115</v>
      </c>
      <c r="C54" s="172" t="s">
        <v>116</v>
      </c>
      <c r="D54" s="173" t="s">
        <v>130</v>
      </c>
      <c r="E54" s="161">
        <v>5000</v>
      </c>
      <c r="F54" s="161"/>
      <c r="G54" s="305">
        <f t="shared" si="0"/>
        <v>10000</v>
      </c>
      <c r="H54" s="292" t="s">
        <v>142</v>
      </c>
      <c r="I54" s="180" t="s">
        <v>18</v>
      </c>
      <c r="J54" s="405" t="s">
        <v>307</v>
      </c>
      <c r="K54" s="184" t="s">
        <v>64</v>
      </c>
      <c r="L54" s="180" t="s">
        <v>45</v>
      </c>
      <c r="M54" s="180"/>
      <c r="N54" s="464" t="s">
        <v>308</v>
      </c>
    </row>
    <row r="55" spans="1:14" x14ac:dyDescent="0.25">
      <c r="A55" s="171">
        <v>45180</v>
      </c>
      <c r="B55" s="172" t="s">
        <v>115</v>
      </c>
      <c r="C55" s="172" t="s">
        <v>116</v>
      </c>
      <c r="D55" s="173" t="s">
        <v>130</v>
      </c>
      <c r="E55" s="161">
        <v>5000</v>
      </c>
      <c r="F55" s="161"/>
      <c r="G55" s="305">
        <f t="shared" si="0"/>
        <v>5000</v>
      </c>
      <c r="H55" s="597" t="s">
        <v>142</v>
      </c>
      <c r="I55" s="180" t="s">
        <v>18</v>
      </c>
      <c r="J55" s="405" t="s">
        <v>307</v>
      </c>
      <c r="K55" s="184" t="s">
        <v>64</v>
      </c>
      <c r="L55" s="180" t="s">
        <v>45</v>
      </c>
      <c r="M55" s="180"/>
      <c r="N55" s="464" t="s">
        <v>309</v>
      </c>
    </row>
    <row r="56" spans="1:14" x14ac:dyDescent="0.25">
      <c r="A56" s="171">
        <v>45181</v>
      </c>
      <c r="B56" s="172" t="s">
        <v>123</v>
      </c>
      <c r="C56" s="172" t="s">
        <v>49</v>
      </c>
      <c r="D56" s="173" t="s">
        <v>130</v>
      </c>
      <c r="E56" s="161"/>
      <c r="F56" s="161">
        <v>-5000</v>
      </c>
      <c r="G56" s="305">
        <f t="shared" si="0"/>
        <v>0</v>
      </c>
      <c r="H56" s="597" t="s">
        <v>142</v>
      </c>
      <c r="I56" s="180" t="s">
        <v>18</v>
      </c>
      <c r="J56" s="405" t="s">
        <v>307</v>
      </c>
      <c r="K56" s="184" t="s">
        <v>64</v>
      </c>
      <c r="L56" s="180" t="s">
        <v>45</v>
      </c>
      <c r="M56" s="180"/>
      <c r="N56" s="464"/>
    </row>
    <row r="57" spans="1:14" x14ac:dyDescent="0.25">
      <c r="A57" s="470">
        <v>45181</v>
      </c>
      <c r="B57" s="471" t="s">
        <v>113</v>
      </c>
      <c r="C57" s="471" t="s">
        <v>49</v>
      </c>
      <c r="D57" s="472" t="s">
        <v>130</v>
      </c>
      <c r="E57" s="605"/>
      <c r="F57" s="605">
        <v>57000</v>
      </c>
      <c r="G57" s="610">
        <f t="shared" si="0"/>
        <v>57000</v>
      </c>
      <c r="H57" s="475" t="s">
        <v>142</v>
      </c>
      <c r="I57" s="606" t="s">
        <v>18</v>
      </c>
      <c r="J57" s="603" t="s">
        <v>321</v>
      </c>
      <c r="K57" s="607" t="s">
        <v>64</v>
      </c>
      <c r="L57" s="606" t="s">
        <v>45</v>
      </c>
      <c r="M57" s="606"/>
      <c r="N57" s="609"/>
    </row>
    <row r="58" spans="1:14" x14ac:dyDescent="0.25">
      <c r="A58" s="171">
        <v>45181</v>
      </c>
      <c r="B58" s="172" t="s">
        <v>115</v>
      </c>
      <c r="C58" s="172" t="s">
        <v>116</v>
      </c>
      <c r="D58" s="173" t="s">
        <v>130</v>
      </c>
      <c r="E58" s="161">
        <v>10000</v>
      </c>
      <c r="F58" s="161"/>
      <c r="G58" s="305">
        <f t="shared" si="0"/>
        <v>47000</v>
      </c>
      <c r="H58" s="597" t="s">
        <v>142</v>
      </c>
      <c r="I58" s="180" t="s">
        <v>18</v>
      </c>
      <c r="J58" s="405" t="s">
        <v>321</v>
      </c>
      <c r="K58" s="184" t="s">
        <v>64</v>
      </c>
      <c r="L58" s="180" t="s">
        <v>45</v>
      </c>
      <c r="M58" s="180"/>
      <c r="N58" s="464" t="s">
        <v>154</v>
      </c>
    </row>
    <row r="59" spans="1:14" x14ac:dyDescent="0.25">
      <c r="A59" s="171">
        <v>45181</v>
      </c>
      <c r="B59" s="172" t="s">
        <v>115</v>
      </c>
      <c r="C59" s="172" t="s">
        <v>116</v>
      </c>
      <c r="D59" s="173" t="s">
        <v>130</v>
      </c>
      <c r="E59" s="161">
        <v>7000</v>
      </c>
      <c r="F59" s="161"/>
      <c r="G59" s="305">
        <f t="shared" si="0"/>
        <v>40000</v>
      </c>
      <c r="H59" s="597" t="s">
        <v>142</v>
      </c>
      <c r="I59" s="180" t="s">
        <v>18</v>
      </c>
      <c r="J59" s="405" t="s">
        <v>321</v>
      </c>
      <c r="K59" s="184" t="s">
        <v>64</v>
      </c>
      <c r="L59" s="180" t="s">
        <v>45</v>
      </c>
      <c r="M59" s="180"/>
      <c r="N59" s="464" t="s">
        <v>322</v>
      </c>
    </row>
    <row r="60" spans="1:14" x14ac:dyDescent="0.25">
      <c r="A60" s="171">
        <v>45181</v>
      </c>
      <c r="B60" s="172" t="s">
        <v>115</v>
      </c>
      <c r="C60" s="172" t="s">
        <v>116</v>
      </c>
      <c r="D60" s="173" t="s">
        <v>130</v>
      </c>
      <c r="E60" s="161">
        <v>5000</v>
      </c>
      <c r="F60" s="161"/>
      <c r="G60" s="305">
        <f t="shared" si="0"/>
        <v>35000</v>
      </c>
      <c r="H60" s="597" t="s">
        <v>142</v>
      </c>
      <c r="I60" s="180" t="s">
        <v>18</v>
      </c>
      <c r="J60" s="405" t="s">
        <v>321</v>
      </c>
      <c r="K60" s="184" t="s">
        <v>64</v>
      </c>
      <c r="L60" s="180" t="s">
        <v>45</v>
      </c>
      <c r="M60" s="180"/>
      <c r="N60" s="464" t="s">
        <v>323</v>
      </c>
    </row>
    <row r="61" spans="1:14" x14ac:dyDescent="0.25">
      <c r="A61" s="171">
        <v>45181</v>
      </c>
      <c r="B61" s="172" t="s">
        <v>115</v>
      </c>
      <c r="C61" s="172" t="s">
        <v>116</v>
      </c>
      <c r="D61" s="173" t="s">
        <v>130</v>
      </c>
      <c r="E61" s="161">
        <v>10000</v>
      </c>
      <c r="F61" s="161"/>
      <c r="G61" s="305">
        <f t="shared" si="0"/>
        <v>25000</v>
      </c>
      <c r="H61" s="597" t="s">
        <v>142</v>
      </c>
      <c r="I61" s="180" t="s">
        <v>18</v>
      </c>
      <c r="J61" s="405" t="s">
        <v>321</v>
      </c>
      <c r="K61" s="184" t="s">
        <v>64</v>
      </c>
      <c r="L61" s="180" t="s">
        <v>45</v>
      </c>
      <c r="M61" s="180"/>
      <c r="N61" s="464" t="s">
        <v>324</v>
      </c>
    </row>
    <row r="62" spans="1:14" x14ac:dyDescent="0.25">
      <c r="A62" s="171">
        <v>45181</v>
      </c>
      <c r="B62" s="172" t="s">
        <v>115</v>
      </c>
      <c r="C62" s="172" t="s">
        <v>116</v>
      </c>
      <c r="D62" s="173" t="s">
        <v>130</v>
      </c>
      <c r="E62" s="161">
        <v>3000</v>
      </c>
      <c r="F62" s="161"/>
      <c r="G62" s="305">
        <f t="shared" si="0"/>
        <v>22000</v>
      </c>
      <c r="H62" s="597" t="s">
        <v>142</v>
      </c>
      <c r="I62" s="180" t="s">
        <v>18</v>
      </c>
      <c r="J62" s="405" t="s">
        <v>321</v>
      </c>
      <c r="K62" s="184" t="s">
        <v>64</v>
      </c>
      <c r="L62" s="180" t="s">
        <v>45</v>
      </c>
      <c r="M62" s="180"/>
      <c r="N62" s="464" t="s">
        <v>325</v>
      </c>
    </row>
    <row r="63" spans="1:14" x14ac:dyDescent="0.25">
      <c r="A63" s="171">
        <v>45181</v>
      </c>
      <c r="B63" s="172" t="s">
        <v>115</v>
      </c>
      <c r="C63" s="172" t="s">
        <v>116</v>
      </c>
      <c r="D63" s="173" t="s">
        <v>130</v>
      </c>
      <c r="E63" s="161">
        <v>10000</v>
      </c>
      <c r="F63" s="161"/>
      <c r="G63" s="305">
        <f t="shared" si="0"/>
        <v>12000</v>
      </c>
      <c r="H63" s="597" t="s">
        <v>142</v>
      </c>
      <c r="I63" s="180" t="s">
        <v>18</v>
      </c>
      <c r="J63" s="405" t="s">
        <v>321</v>
      </c>
      <c r="K63" s="184" t="s">
        <v>64</v>
      </c>
      <c r="L63" s="180" t="s">
        <v>45</v>
      </c>
      <c r="M63" s="180"/>
      <c r="N63" s="464" t="s">
        <v>326</v>
      </c>
    </row>
    <row r="64" spans="1:14" x14ac:dyDescent="0.25">
      <c r="A64" s="171">
        <v>45181</v>
      </c>
      <c r="B64" s="172" t="s">
        <v>148</v>
      </c>
      <c r="C64" s="172" t="s">
        <v>148</v>
      </c>
      <c r="D64" s="173" t="s">
        <v>130</v>
      </c>
      <c r="E64" s="161">
        <v>10000</v>
      </c>
      <c r="F64" s="161"/>
      <c r="G64" s="305">
        <f t="shared" si="0"/>
        <v>2000</v>
      </c>
      <c r="H64" s="292" t="s">
        <v>142</v>
      </c>
      <c r="I64" s="180" t="s">
        <v>18</v>
      </c>
      <c r="J64" s="405" t="s">
        <v>321</v>
      </c>
      <c r="K64" s="184" t="s">
        <v>64</v>
      </c>
      <c r="L64" s="180" t="s">
        <v>45</v>
      </c>
      <c r="M64" s="180"/>
      <c r="N64" s="464"/>
    </row>
    <row r="65" spans="1:14" x14ac:dyDescent="0.25">
      <c r="A65" s="171">
        <v>45182</v>
      </c>
      <c r="B65" s="172" t="s">
        <v>123</v>
      </c>
      <c r="C65" s="172" t="s">
        <v>49</v>
      </c>
      <c r="D65" s="173" t="s">
        <v>130</v>
      </c>
      <c r="E65" s="161"/>
      <c r="F65" s="161">
        <v>-2000</v>
      </c>
      <c r="G65" s="305">
        <f t="shared" si="0"/>
        <v>0</v>
      </c>
      <c r="H65" s="597" t="s">
        <v>142</v>
      </c>
      <c r="I65" s="180" t="s">
        <v>18</v>
      </c>
      <c r="J65" s="405" t="s">
        <v>321</v>
      </c>
      <c r="K65" s="184" t="s">
        <v>64</v>
      </c>
      <c r="L65" s="180" t="s">
        <v>45</v>
      </c>
      <c r="M65" s="180"/>
      <c r="N65" s="464"/>
    </row>
    <row r="66" spans="1:14" x14ac:dyDescent="0.25">
      <c r="A66" s="470">
        <v>45182</v>
      </c>
      <c r="B66" s="471" t="s">
        <v>113</v>
      </c>
      <c r="C66" s="471" t="s">
        <v>49</v>
      </c>
      <c r="D66" s="472" t="s">
        <v>130</v>
      </c>
      <c r="E66" s="605"/>
      <c r="F66" s="605">
        <v>69000</v>
      </c>
      <c r="G66" s="610">
        <f t="shared" si="0"/>
        <v>69000</v>
      </c>
      <c r="H66" s="475" t="s">
        <v>142</v>
      </c>
      <c r="I66" s="606" t="s">
        <v>18</v>
      </c>
      <c r="J66" s="603" t="s">
        <v>357</v>
      </c>
      <c r="K66" s="607" t="s">
        <v>64</v>
      </c>
      <c r="L66" s="606" t="s">
        <v>45</v>
      </c>
      <c r="M66" s="606"/>
      <c r="N66" s="609"/>
    </row>
    <row r="67" spans="1:14" x14ac:dyDescent="0.25">
      <c r="A67" s="171">
        <v>45182</v>
      </c>
      <c r="B67" s="172" t="s">
        <v>115</v>
      </c>
      <c r="C67" s="172" t="s">
        <v>116</v>
      </c>
      <c r="D67" s="173" t="s">
        <v>130</v>
      </c>
      <c r="E67" s="161">
        <v>10000</v>
      </c>
      <c r="F67" s="161"/>
      <c r="G67" s="305">
        <f t="shared" si="0"/>
        <v>59000</v>
      </c>
      <c r="H67" s="597" t="s">
        <v>142</v>
      </c>
      <c r="I67" s="180" t="s">
        <v>18</v>
      </c>
      <c r="J67" s="405" t="s">
        <v>357</v>
      </c>
      <c r="K67" s="184" t="s">
        <v>64</v>
      </c>
      <c r="L67" s="180" t="s">
        <v>45</v>
      </c>
      <c r="M67" s="180"/>
      <c r="N67" s="464" t="s">
        <v>154</v>
      </c>
    </row>
    <row r="68" spans="1:14" x14ac:dyDescent="0.25">
      <c r="A68" s="171">
        <v>45182</v>
      </c>
      <c r="B68" s="172" t="s">
        <v>115</v>
      </c>
      <c r="C68" s="172" t="s">
        <v>116</v>
      </c>
      <c r="D68" s="173" t="s">
        <v>130</v>
      </c>
      <c r="E68" s="161">
        <v>12000</v>
      </c>
      <c r="F68" s="161"/>
      <c r="G68" s="305">
        <f t="shared" si="0"/>
        <v>47000</v>
      </c>
      <c r="H68" s="597" t="s">
        <v>142</v>
      </c>
      <c r="I68" s="180" t="s">
        <v>18</v>
      </c>
      <c r="J68" s="405" t="s">
        <v>357</v>
      </c>
      <c r="K68" s="184" t="s">
        <v>64</v>
      </c>
      <c r="L68" s="180" t="s">
        <v>45</v>
      </c>
      <c r="M68" s="180"/>
      <c r="N68" s="464" t="s">
        <v>358</v>
      </c>
    </row>
    <row r="69" spans="1:14" ht="18" customHeight="1" x14ac:dyDescent="0.25">
      <c r="A69" s="171">
        <v>45182</v>
      </c>
      <c r="B69" s="172" t="s">
        <v>115</v>
      </c>
      <c r="C69" s="172" t="s">
        <v>116</v>
      </c>
      <c r="D69" s="173" t="s">
        <v>130</v>
      </c>
      <c r="E69" s="161">
        <v>5000</v>
      </c>
      <c r="F69" s="161"/>
      <c r="G69" s="305">
        <f t="shared" si="0"/>
        <v>42000</v>
      </c>
      <c r="H69" s="597" t="s">
        <v>142</v>
      </c>
      <c r="I69" s="180" t="s">
        <v>18</v>
      </c>
      <c r="J69" s="405" t="s">
        <v>357</v>
      </c>
      <c r="K69" s="184" t="s">
        <v>64</v>
      </c>
      <c r="L69" s="180" t="s">
        <v>45</v>
      </c>
      <c r="M69" s="180"/>
      <c r="N69" s="464" t="s">
        <v>359</v>
      </c>
    </row>
    <row r="70" spans="1:14" x14ac:dyDescent="0.25">
      <c r="A70" s="171">
        <v>45182</v>
      </c>
      <c r="B70" s="172" t="s">
        <v>115</v>
      </c>
      <c r="C70" s="172" t="s">
        <v>116</v>
      </c>
      <c r="D70" s="173" t="s">
        <v>130</v>
      </c>
      <c r="E70" s="161">
        <v>7000</v>
      </c>
      <c r="F70" s="161"/>
      <c r="G70" s="305">
        <f t="shared" si="0"/>
        <v>35000</v>
      </c>
      <c r="H70" s="597" t="s">
        <v>142</v>
      </c>
      <c r="I70" s="180" t="s">
        <v>18</v>
      </c>
      <c r="J70" s="405" t="s">
        <v>357</v>
      </c>
      <c r="K70" s="184" t="s">
        <v>64</v>
      </c>
      <c r="L70" s="180" t="s">
        <v>45</v>
      </c>
      <c r="M70" s="180"/>
      <c r="N70" s="464" t="s">
        <v>360</v>
      </c>
    </row>
    <row r="71" spans="1:14" x14ac:dyDescent="0.25">
      <c r="A71" s="171">
        <v>45182</v>
      </c>
      <c r="B71" s="172" t="s">
        <v>115</v>
      </c>
      <c r="C71" s="172" t="s">
        <v>116</v>
      </c>
      <c r="D71" s="173" t="s">
        <v>130</v>
      </c>
      <c r="E71" s="161">
        <v>10000</v>
      </c>
      <c r="F71" s="161"/>
      <c r="G71" s="305">
        <f t="shared" si="0"/>
        <v>25000</v>
      </c>
      <c r="H71" s="597" t="s">
        <v>142</v>
      </c>
      <c r="I71" s="180" t="s">
        <v>18</v>
      </c>
      <c r="J71" s="405" t="s">
        <v>357</v>
      </c>
      <c r="K71" s="184" t="s">
        <v>64</v>
      </c>
      <c r="L71" s="180" t="s">
        <v>45</v>
      </c>
      <c r="M71" s="180"/>
      <c r="N71" s="464" t="s">
        <v>361</v>
      </c>
    </row>
    <row r="72" spans="1:14" x14ac:dyDescent="0.25">
      <c r="A72" s="171">
        <v>45182</v>
      </c>
      <c r="B72" s="172" t="s">
        <v>115</v>
      </c>
      <c r="C72" s="172" t="s">
        <v>116</v>
      </c>
      <c r="D72" s="173" t="s">
        <v>130</v>
      </c>
      <c r="E72" s="161">
        <v>15000</v>
      </c>
      <c r="F72" s="161"/>
      <c r="G72" s="305">
        <f t="shared" si="0"/>
        <v>10000</v>
      </c>
      <c r="H72" s="597" t="s">
        <v>142</v>
      </c>
      <c r="I72" s="180" t="s">
        <v>18</v>
      </c>
      <c r="J72" s="405" t="s">
        <v>357</v>
      </c>
      <c r="K72" s="184" t="s">
        <v>64</v>
      </c>
      <c r="L72" s="180" t="s">
        <v>45</v>
      </c>
      <c r="M72" s="180"/>
      <c r="N72" s="464" t="s">
        <v>362</v>
      </c>
    </row>
    <row r="73" spans="1:14" x14ac:dyDescent="0.25">
      <c r="A73" s="171">
        <v>45182</v>
      </c>
      <c r="B73" s="172" t="s">
        <v>148</v>
      </c>
      <c r="C73" s="172" t="s">
        <v>148</v>
      </c>
      <c r="D73" s="173" t="s">
        <v>130</v>
      </c>
      <c r="E73" s="161">
        <v>10000</v>
      </c>
      <c r="F73" s="161"/>
      <c r="G73" s="305">
        <f t="shared" si="0"/>
        <v>0</v>
      </c>
      <c r="H73" s="292" t="s">
        <v>142</v>
      </c>
      <c r="I73" s="180" t="s">
        <v>18</v>
      </c>
      <c r="J73" s="405" t="s">
        <v>357</v>
      </c>
      <c r="K73" s="184" t="s">
        <v>64</v>
      </c>
      <c r="L73" s="180" t="s">
        <v>45</v>
      </c>
      <c r="M73" s="180"/>
      <c r="N73" s="464"/>
    </row>
    <row r="74" spans="1:14" x14ac:dyDescent="0.25">
      <c r="A74" s="470">
        <v>45183</v>
      </c>
      <c r="B74" s="471" t="s">
        <v>113</v>
      </c>
      <c r="C74" s="471" t="s">
        <v>49</v>
      </c>
      <c r="D74" s="472" t="s">
        <v>130</v>
      </c>
      <c r="E74" s="605"/>
      <c r="F74" s="605">
        <v>69000</v>
      </c>
      <c r="G74" s="610">
        <f t="shared" si="0"/>
        <v>69000</v>
      </c>
      <c r="H74" s="475" t="s">
        <v>142</v>
      </c>
      <c r="I74" s="606" t="s">
        <v>18</v>
      </c>
      <c r="J74" s="603" t="s">
        <v>363</v>
      </c>
      <c r="K74" s="607" t="s">
        <v>64</v>
      </c>
      <c r="L74" s="606" t="s">
        <v>45</v>
      </c>
      <c r="M74" s="606"/>
      <c r="N74" s="609"/>
    </row>
    <row r="75" spans="1:14" x14ac:dyDescent="0.25">
      <c r="A75" s="171">
        <v>45183</v>
      </c>
      <c r="B75" s="172" t="s">
        <v>115</v>
      </c>
      <c r="C75" s="172" t="s">
        <v>116</v>
      </c>
      <c r="D75" s="173" t="s">
        <v>130</v>
      </c>
      <c r="E75" s="161">
        <v>10000</v>
      </c>
      <c r="F75" s="161"/>
      <c r="G75" s="305">
        <f t="shared" si="0"/>
        <v>59000</v>
      </c>
      <c r="H75" s="597" t="s">
        <v>142</v>
      </c>
      <c r="I75" s="180" t="s">
        <v>18</v>
      </c>
      <c r="J75" s="405" t="s">
        <v>363</v>
      </c>
      <c r="K75" s="184" t="s">
        <v>64</v>
      </c>
      <c r="L75" s="180" t="s">
        <v>45</v>
      </c>
      <c r="M75" s="180"/>
      <c r="N75" s="464" t="s">
        <v>154</v>
      </c>
    </row>
    <row r="76" spans="1:14" x14ac:dyDescent="0.25">
      <c r="A76" s="171">
        <v>45183</v>
      </c>
      <c r="B76" s="172" t="s">
        <v>115</v>
      </c>
      <c r="C76" s="172" t="s">
        <v>116</v>
      </c>
      <c r="D76" s="173" t="s">
        <v>130</v>
      </c>
      <c r="E76" s="161">
        <v>8000</v>
      </c>
      <c r="F76" s="161"/>
      <c r="G76" s="305">
        <f t="shared" si="0"/>
        <v>51000</v>
      </c>
      <c r="H76" s="597" t="s">
        <v>142</v>
      </c>
      <c r="I76" s="180" t="s">
        <v>18</v>
      </c>
      <c r="J76" s="405" t="s">
        <v>363</v>
      </c>
      <c r="K76" s="184" t="s">
        <v>64</v>
      </c>
      <c r="L76" s="180" t="s">
        <v>45</v>
      </c>
      <c r="M76" s="180"/>
      <c r="N76" s="464" t="s">
        <v>244</v>
      </c>
    </row>
    <row r="77" spans="1:14" x14ac:dyDescent="0.25">
      <c r="A77" s="171">
        <v>45183</v>
      </c>
      <c r="B77" s="172" t="s">
        <v>115</v>
      </c>
      <c r="C77" s="172" t="s">
        <v>116</v>
      </c>
      <c r="D77" s="173" t="s">
        <v>130</v>
      </c>
      <c r="E77" s="161">
        <v>6000</v>
      </c>
      <c r="F77" s="161"/>
      <c r="G77" s="305">
        <f t="shared" si="0"/>
        <v>45000</v>
      </c>
      <c r="H77" s="597" t="s">
        <v>142</v>
      </c>
      <c r="I77" s="180" t="s">
        <v>18</v>
      </c>
      <c r="J77" s="405" t="s">
        <v>363</v>
      </c>
      <c r="K77" s="184" t="s">
        <v>64</v>
      </c>
      <c r="L77" s="180" t="s">
        <v>45</v>
      </c>
      <c r="M77" s="180"/>
      <c r="N77" s="464" t="s">
        <v>245</v>
      </c>
    </row>
    <row r="78" spans="1:14" x14ac:dyDescent="0.25">
      <c r="A78" s="171">
        <v>45183</v>
      </c>
      <c r="B78" s="172" t="s">
        <v>115</v>
      </c>
      <c r="C78" s="172" t="s">
        <v>116</v>
      </c>
      <c r="D78" s="173" t="s">
        <v>130</v>
      </c>
      <c r="E78" s="161">
        <v>10000</v>
      </c>
      <c r="F78" s="161"/>
      <c r="G78" s="305">
        <f t="shared" si="0"/>
        <v>35000</v>
      </c>
      <c r="H78" s="597" t="s">
        <v>142</v>
      </c>
      <c r="I78" s="180" t="s">
        <v>18</v>
      </c>
      <c r="J78" s="405" t="s">
        <v>363</v>
      </c>
      <c r="K78" s="184" t="s">
        <v>64</v>
      </c>
      <c r="L78" s="180" t="s">
        <v>45</v>
      </c>
      <c r="M78" s="180"/>
      <c r="N78" s="464" t="s">
        <v>364</v>
      </c>
    </row>
    <row r="79" spans="1:14" x14ac:dyDescent="0.25">
      <c r="A79" s="171">
        <v>45183</v>
      </c>
      <c r="B79" s="172" t="s">
        <v>115</v>
      </c>
      <c r="C79" s="172" t="s">
        <v>116</v>
      </c>
      <c r="D79" s="173" t="s">
        <v>130</v>
      </c>
      <c r="E79" s="161">
        <v>10000</v>
      </c>
      <c r="F79" s="161"/>
      <c r="G79" s="305">
        <f t="shared" si="0"/>
        <v>25000</v>
      </c>
      <c r="H79" s="597" t="s">
        <v>142</v>
      </c>
      <c r="I79" s="180" t="s">
        <v>18</v>
      </c>
      <c r="J79" s="405" t="s">
        <v>363</v>
      </c>
      <c r="K79" s="184" t="s">
        <v>64</v>
      </c>
      <c r="L79" s="180" t="s">
        <v>45</v>
      </c>
      <c r="M79" s="180"/>
      <c r="N79" s="464" t="s">
        <v>365</v>
      </c>
    </row>
    <row r="80" spans="1:14" x14ac:dyDescent="0.25">
      <c r="A80" s="171">
        <v>45183</v>
      </c>
      <c r="B80" s="172" t="s">
        <v>115</v>
      </c>
      <c r="C80" s="172" t="s">
        <v>116</v>
      </c>
      <c r="D80" s="173" t="s">
        <v>130</v>
      </c>
      <c r="E80" s="161">
        <v>15000</v>
      </c>
      <c r="F80" s="161"/>
      <c r="G80" s="305">
        <f t="shared" si="0"/>
        <v>10000</v>
      </c>
      <c r="H80" s="597" t="s">
        <v>142</v>
      </c>
      <c r="I80" s="180" t="s">
        <v>18</v>
      </c>
      <c r="J80" s="405" t="s">
        <v>363</v>
      </c>
      <c r="K80" s="184" t="s">
        <v>64</v>
      </c>
      <c r="L80" s="180" t="s">
        <v>45</v>
      </c>
      <c r="M80" s="180"/>
      <c r="N80" s="464" t="s">
        <v>366</v>
      </c>
    </row>
    <row r="81" spans="1:14" x14ac:dyDescent="0.25">
      <c r="A81" s="171">
        <v>45183</v>
      </c>
      <c r="B81" s="172" t="s">
        <v>148</v>
      </c>
      <c r="C81" s="172" t="s">
        <v>148</v>
      </c>
      <c r="D81" s="173" t="s">
        <v>130</v>
      </c>
      <c r="E81" s="161">
        <v>10000</v>
      </c>
      <c r="F81" s="161"/>
      <c r="G81" s="305">
        <f t="shared" si="0"/>
        <v>0</v>
      </c>
      <c r="H81" s="597" t="s">
        <v>142</v>
      </c>
      <c r="I81" s="180" t="s">
        <v>18</v>
      </c>
      <c r="J81" s="405" t="s">
        <v>363</v>
      </c>
      <c r="K81" s="184" t="s">
        <v>64</v>
      </c>
      <c r="L81" s="180" t="s">
        <v>45</v>
      </c>
      <c r="M81" s="180"/>
      <c r="N81" s="464"/>
    </row>
    <row r="82" spans="1:14" x14ac:dyDescent="0.25">
      <c r="A82" s="470">
        <v>45184</v>
      </c>
      <c r="B82" s="471" t="s">
        <v>113</v>
      </c>
      <c r="C82" s="471" t="s">
        <v>49</v>
      </c>
      <c r="D82" s="472" t="s">
        <v>130</v>
      </c>
      <c r="E82" s="605"/>
      <c r="F82" s="605">
        <v>66000</v>
      </c>
      <c r="G82" s="610">
        <f t="shared" si="0"/>
        <v>66000</v>
      </c>
      <c r="H82" s="475" t="s">
        <v>142</v>
      </c>
      <c r="I82" s="606" t="s">
        <v>18</v>
      </c>
      <c r="J82" s="603" t="s">
        <v>382</v>
      </c>
      <c r="K82" s="607" t="s">
        <v>64</v>
      </c>
      <c r="L82" s="606" t="s">
        <v>45</v>
      </c>
      <c r="M82" s="606"/>
      <c r="N82" s="609"/>
    </row>
    <row r="83" spans="1:14" x14ac:dyDescent="0.25">
      <c r="A83" s="171">
        <v>45184</v>
      </c>
      <c r="B83" s="172" t="s">
        <v>115</v>
      </c>
      <c r="C83" s="172" t="s">
        <v>116</v>
      </c>
      <c r="D83" s="173" t="s">
        <v>130</v>
      </c>
      <c r="E83" s="161">
        <v>10000</v>
      </c>
      <c r="F83" s="161"/>
      <c r="G83" s="305">
        <f t="shared" si="0"/>
        <v>56000</v>
      </c>
      <c r="H83" s="597" t="s">
        <v>142</v>
      </c>
      <c r="I83" s="180" t="s">
        <v>18</v>
      </c>
      <c r="J83" s="405" t="s">
        <v>382</v>
      </c>
      <c r="K83" s="184" t="s">
        <v>64</v>
      </c>
      <c r="L83" s="180" t="s">
        <v>45</v>
      </c>
      <c r="M83" s="180"/>
      <c r="N83" s="464" t="s">
        <v>154</v>
      </c>
    </row>
    <row r="84" spans="1:14" x14ac:dyDescent="0.25">
      <c r="A84" s="171">
        <v>45184</v>
      </c>
      <c r="B84" s="172" t="s">
        <v>115</v>
      </c>
      <c r="C84" s="172" t="s">
        <v>116</v>
      </c>
      <c r="D84" s="173" t="s">
        <v>130</v>
      </c>
      <c r="E84" s="161">
        <v>16000</v>
      </c>
      <c r="F84" s="161"/>
      <c r="G84" s="305">
        <f t="shared" si="0"/>
        <v>40000</v>
      </c>
      <c r="H84" s="292" t="s">
        <v>142</v>
      </c>
      <c r="I84" s="180" t="s">
        <v>18</v>
      </c>
      <c r="J84" s="405" t="s">
        <v>382</v>
      </c>
      <c r="K84" s="184" t="s">
        <v>64</v>
      </c>
      <c r="L84" s="180" t="s">
        <v>45</v>
      </c>
      <c r="M84" s="180"/>
      <c r="N84" s="464" t="s">
        <v>384</v>
      </c>
    </row>
    <row r="85" spans="1:14" x14ac:dyDescent="0.25">
      <c r="A85" s="171">
        <v>45184</v>
      </c>
      <c r="B85" s="172" t="s">
        <v>115</v>
      </c>
      <c r="C85" s="172" t="s">
        <v>116</v>
      </c>
      <c r="D85" s="173" t="s">
        <v>130</v>
      </c>
      <c r="E85" s="161">
        <v>5000</v>
      </c>
      <c r="F85" s="161"/>
      <c r="G85" s="305">
        <f t="shared" si="0"/>
        <v>35000</v>
      </c>
      <c r="H85" s="597" t="s">
        <v>142</v>
      </c>
      <c r="I85" s="180" t="s">
        <v>18</v>
      </c>
      <c r="J85" s="405" t="s">
        <v>382</v>
      </c>
      <c r="K85" s="184" t="s">
        <v>64</v>
      </c>
      <c r="L85" s="180" t="s">
        <v>45</v>
      </c>
      <c r="M85" s="180"/>
      <c r="N85" s="464" t="s">
        <v>385</v>
      </c>
    </row>
    <row r="86" spans="1:14" x14ac:dyDescent="0.25">
      <c r="A86" s="171">
        <v>45184</v>
      </c>
      <c r="B86" s="172" t="s">
        <v>115</v>
      </c>
      <c r="C86" s="172" t="s">
        <v>116</v>
      </c>
      <c r="D86" s="173" t="s">
        <v>130</v>
      </c>
      <c r="E86" s="161">
        <v>5000</v>
      </c>
      <c r="F86" s="161"/>
      <c r="G86" s="305">
        <f t="shared" si="0"/>
        <v>30000</v>
      </c>
      <c r="H86" s="597" t="s">
        <v>142</v>
      </c>
      <c r="I86" s="180" t="s">
        <v>18</v>
      </c>
      <c r="J86" s="405" t="s">
        <v>382</v>
      </c>
      <c r="K86" s="184" t="s">
        <v>64</v>
      </c>
      <c r="L86" s="180" t="s">
        <v>45</v>
      </c>
      <c r="M86" s="180"/>
      <c r="N86" s="464" t="s">
        <v>386</v>
      </c>
    </row>
    <row r="87" spans="1:14" x14ac:dyDescent="0.25">
      <c r="A87" s="171">
        <v>45184</v>
      </c>
      <c r="B87" s="172" t="s">
        <v>115</v>
      </c>
      <c r="C87" s="172" t="s">
        <v>116</v>
      </c>
      <c r="D87" s="173" t="s">
        <v>130</v>
      </c>
      <c r="E87" s="161">
        <v>5000</v>
      </c>
      <c r="F87" s="161"/>
      <c r="G87" s="305">
        <f t="shared" si="0"/>
        <v>25000</v>
      </c>
      <c r="H87" s="597" t="s">
        <v>142</v>
      </c>
      <c r="I87" s="180" t="s">
        <v>18</v>
      </c>
      <c r="J87" s="405" t="s">
        <v>382</v>
      </c>
      <c r="K87" s="184" t="s">
        <v>64</v>
      </c>
      <c r="L87" s="180" t="s">
        <v>45</v>
      </c>
      <c r="M87" s="180"/>
      <c r="N87" s="464" t="s">
        <v>387</v>
      </c>
    </row>
    <row r="88" spans="1:14" x14ac:dyDescent="0.25">
      <c r="A88" s="171">
        <v>45184</v>
      </c>
      <c r="B88" s="172" t="s">
        <v>115</v>
      </c>
      <c r="C88" s="172" t="s">
        <v>116</v>
      </c>
      <c r="D88" s="173" t="s">
        <v>130</v>
      </c>
      <c r="E88" s="161">
        <v>15000</v>
      </c>
      <c r="F88" s="161"/>
      <c r="G88" s="305">
        <f t="shared" si="0"/>
        <v>10000</v>
      </c>
      <c r="H88" s="597" t="s">
        <v>142</v>
      </c>
      <c r="I88" s="180" t="s">
        <v>18</v>
      </c>
      <c r="J88" s="405" t="s">
        <v>382</v>
      </c>
      <c r="K88" s="184" t="s">
        <v>64</v>
      </c>
      <c r="L88" s="180" t="s">
        <v>45</v>
      </c>
      <c r="M88" s="180"/>
      <c r="N88" s="464" t="s">
        <v>388</v>
      </c>
    </row>
    <row r="89" spans="1:14" x14ac:dyDescent="0.25">
      <c r="A89" s="171">
        <v>45184</v>
      </c>
      <c r="B89" s="172" t="s">
        <v>148</v>
      </c>
      <c r="C89" s="172" t="s">
        <v>148</v>
      </c>
      <c r="D89" s="173" t="s">
        <v>130</v>
      </c>
      <c r="E89" s="161">
        <v>10000</v>
      </c>
      <c r="F89" s="161"/>
      <c r="G89" s="305">
        <f t="shared" si="0"/>
        <v>0</v>
      </c>
      <c r="H89" s="597" t="s">
        <v>142</v>
      </c>
      <c r="I89" s="180" t="s">
        <v>18</v>
      </c>
      <c r="J89" s="405" t="s">
        <v>382</v>
      </c>
      <c r="K89" s="184" t="s">
        <v>64</v>
      </c>
      <c r="L89" s="180" t="s">
        <v>45</v>
      </c>
      <c r="M89" s="180"/>
      <c r="N89" s="464"/>
    </row>
    <row r="90" spans="1:14" x14ac:dyDescent="0.25">
      <c r="A90" s="470">
        <v>45185</v>
      </c>
      <c r="B90" s="471" t="s">
        <v>113</v>
      </c>
      <c r="C90" s="471" t="s">
        <v>49</v>
      </c>
      <c r="D90" s="472" t="s">
        <v>130</v>
      </c>
      <c r="E90" s="605"/>
      <c r="F90" s="605">
        <v>20000</v>
      </c>
      <c r="G90" s="610">
        <f t="shared" si="0"/>
        <v>20000</v>
      </c>
      <c r="H90" s="475" t="s">
        <v>142</v>
      </c>
      <c r="I90" s="606" t="s">
        <v>18</v>
      </c>
      <c r="J90" s="603" t="s">
        <v>383</v>
      </c>
      <c r="K90" s="607" t="s">
        <v>64</v>
      </c>
      <c r="L90" s="606" t="s">
        <v>45</v>
      </c>
      <c r="M90" s="606"/>
      <c r="N90" s="609"/>
    </row>
    <row r="91" spans="1:14" x14ac:dyDescent="0.25">
      <c r="A91" s="171">
        <v>45185</v>
      </c>
      <c r="B91" s="172" t="s">
        <v>115</v>
      </c>
      <c r="C91" s="172" t="s">
        <v>116</v>
      </c>
      <c r="D91" s="173" t="s">
        <v>130</v>
      </c>
      <c r="E91" s="161">
        <v>10000</v>
      </c>
      <c r="F91" s="161"/>
      <c r="G91" s="305">
        <f t="shared" si="0"/>
        <v>10000</v>
      </c>
      <c r="H91" s="597" t="s">
        <v>142</v>
      </c>
      <c r="I91" s="180" t="s">
        <v>18</v>
      </c>
      <c r="J91" s="405" t="s">
        <v>383</v>
      </c>
      <c r="K91" s="184" t="s">
        <v>64</v>
      </c>
      <c r="L91" s="180" t="s">
        <v>45</v>
      </c>
      <c r="M91" s="180"/>
      <c r="N91" s="464" t="s">
        <v>154</v>
      </c>
    </row>
    <row r="92" spans="1:14" x14ac:dyDescent="0.25">
      <c r="A92" s="171">
        <v>45185</v>
      </c>
      <c r="B92" s="172" t="s">
        <v>115</v>
      </c>
      <c r="C92" s="172" t="s">
        <v>116</v>
      </c>
      <c r="D92" s="173" t="s">
        <v>130</v>
      </c>
      <c r="E92" s="161">
        <v>10000</v>
      </c>
      <c r="F92" s="161"/>
      <c r="G92" s="305">
        <f t="shared" si="0"/>
        <v>0</v>
      </c>
      <c r="H92" s="597" t="s">
        <v>142</v>
      </c>
      <c r="I92" s="180" t="s">
        <v>18</v>
      </c>
      <c r="J92" s="405" t="s">
        <v>383</v>
      </c>
      <c r="K92" s="184" t="s">
        <v>64</v>
      </c>
      <c r="L92" s="180" t="s">
        <v>45</v>
      </c>
      <c r="M92" s="180"/>
      <c r="N92" s="464" t="s">
        <v>213</v>
      </c>
    </row>
    <row r="93" spans="1:14" x14ac:dyDescent="0.25">
      <c r="A93" s="470">
        <v>45187</v>
      </c>
      <c r="B93" s="471" t="s">
        <v>113</v>
      </c>
      <c r="C93" s="471" t="s">
        <v>49</v>
      </c>
      <c r="D93" s="472" t="s">
        <v>130</v>
      </c>
      <c r="E93" s="605"/>
      <c r="F93" s="605">
        <v>66000</v>
      </c>
      <c r="G93" s="610">
        <f t="shared" si="0"/>
        <v>66000</v>
      </c>
      <c r="H93" s="475" t="s">
        <v>142</v>
      </c>
      <c r="I93" s="606" t="s">
        <v>18</v>
      </c>
      <c r="J93" s="603" t="s">
        <v>394</v>
      </c>
      <c r="K93" s="607" t="s">
        <v>64</v>
      </c>
      <c r="L93" s="606" t="s">
        <v>45</v>
      </c>
      <c r="M93" s="606"/>
      <c r="N93" s="609"/>
    </row>
    <row r="94" spans="1:14" x14ac:dyDescent="0.25">
      <c r="A94" s="171">
        <v>45187</v>
      </c>
      <c r="B94" s="172" t="s">
        <v>115</v>
      </c>
      <c r="C94" s="172" t="s">
        <v>116</v>
      </c>
      <c r="D94" s="173" t="s">
        <v>130</v>
      </c>
      <c r="E94" s="161">
        <v>10000</v>
      </c>
      <c r="F94" s="161"/>
      <c r="G94" s="305">
        <f t="shared" si="0"/>
        <v>56000</v>
      </c>
      <c r="H94" s="597" t="s">
        <v>142</v>
      </c>
      <c r="I94" s="180" t="s">
        <v>18</v>
      </c>
      <c r="J94" s="405" t="s">
        <v>394</v>
      </c>
      <c r="K94" s="184" t="s">
        <v>64</v>
      </c>
      <c r="L94" s="180" t="s">
        <v>45</v>
      </c>
      <c r="M94" s="180"/>
      <c r="N94" s="464" t="s">
        <v>154</v>
      </c>
    </row>
    <row r="95" spans="1:14" x14ac:dyDescent="0.25">
      <c r="A95" s="171">
        <v>45187</v>
      </c>
      <c r="B95" s="172" t="s">
        <v>115</v>
      </c>
      <c r="C95" s="172" t="s">
        <v>116</v>
      </c>
      <c r="D95" s="173" t="s">
        <v>130</v>
      </c>
      <c r="E95" s="161">
        <v>6000</v>
      </c>
      <c r="F95" s="161"/>
      <c r="G95" s="305">
        <f t="shared" si="0"/>
        <v>50000</v>
      </c>
      <c r="H95" s="597" t="s">
        <v>142</v>
      </c>
      <c r="I95" s="180" t="s">
        <v>18</v>
      </c>
      <c r="J95" s="405" t="s">
        <v>394</v>
      </c>
      <c r="K95" s="184" t="s">
        <v>64</v>
      </c>
      <c r="L95" s="180" t="s">
        <v>45</v>
      </c>
      <c r="M95" s="180"/>
      <c r="N95" s="464" t="s">
        <v>346</v>
      </c>
    </row>
    <row r="96" spans="1:14" x14ac:dyDescent="0.25">
      <c r="A96" s="171">
        <v>45187</v>
      </c>
      <c r="B96" s="172" t="s">
        <v>115</v>
      </c>
      <c r="C96" s="172" t="s">
        <v>116</v>
      </c>
      <c r="D96" s="173" t="s">
        <v>130</v>
      </c>
      <c r="E96" s="161">
        <v>5000</v>
      </c>
      <c r="F96" s="161"/>
      <c r="G96" s="305">
        <f t="shared" si="0"/>
        <v>45000</v>
      </c>
      <c r="H96" s="597" t="s">
        <v>142</v>
      </c>
      <c r="I96" s="180" t="s">
        <v>18</v>
      </c>
      <c r="J96" s="405" t="s">
        <v>394</v>
      </c>
      <c r="K96" s="184" t="s">
        <v>64</v>
      </c>
      <c r="L96" s="180" t="s">
        <v>45</v>
      </c>
      <c r="M96" s="180"/>
      <c r="N96" s="464" t="s">
        <v>395</v>
      </c>
    </row>
    <row r="97" spans="1:14" x14ac:dyDescent="0.25">
      <c r="A97" s="171">
        <v>45187</v>
      </c>
      <c r="B97" s="172" t="s">
        <v>115</v>
      </c>
      <c r="C97" s="172" t="s">
        <v>116</v>
      </c>
      <c r="D97" s="173" t="s">
        <v>130</v>
      </c>
      <c r="E97" s="161">
        <v>5000</v>
      </c>
      <c r="F97" s="161"/>
      <c r="G97" s="305">
        <f t="shared" si="0"/>
        <v>40000</v>
      </c>
      <c r="H97" s="597" t="s">
        <v>142</v>
      </c>
      <c r="I97" s="180" t="s">
        <v>18</v>
      </c>
      <c r="J97" s="405" t="s">
        <v>394</v>
      </c>
      <c r="K97" s="184" t="s">
        <v>64</v>
      </c>
      <c r="L97" s="180" t="s">
        <v>45</v>
      </c>
      <c r="M97" s="180"/>
      <c r="N97" s="464" t="s">
        <v>396</v>
      </c>
    </row>
    <row r="98" spans="1:14" x14ac:dyDescent="0.25">
      <c r="A98" s="171">
        <v>45187</v>
      </c>
      <c r="B98" s="172" t="s">
        <v>115</v>
      </c>
      <c r="C98" s="172" t="s">
        <v>116</v>
      </c>
      <c r="D98" s="173" t="s">
        <v>130</v>
      </c>
      <c r="E98" s="161">
        <v>10000</v>
      </c>
      <c r="F98" s="161"/>
      <c r="G98" s="305">
        <f t="shared" si="0"/>
        <v>30000</v>
      </c>
      <c r="H98" s="597" t="s">
        <v>142</v>
      </c>
      <c r="I98" s="180" t="s">
        <v>18</v>
      </c>
      <c r="J98" s="405" t="s">
        <v>394</v>
      </c>
      <c r="K98" s="184" t="s">
        <v>64</v>
      </c>
      <c r="L98" s="180" t="s">
        <v>45</v>
      </c>
      <c r="M98" s="180"/>
      <c r="N98" s="464" t="s">
        <v>397</v>
      </c>
    </row>
    <row r="99" spans="1:14" x14ac:dyDescent="0.25">
      <c r="A99" s="171">
        <v>45187</v>
      </c>
      <c r="B99" s="172" t="s">
        <v>115</v>
      </c>
      <c r="C99" s="172" t="s">
        <v>116</v>
      </c>
      <c r="D99" s="173" t="s">
        <v>130</v>
      </c>
      <c r="E99" s="161">
        <v>20000</v>
      </c>
      <c r="F99" s="161"/>
      <c r="G99" s="305">
        <f t="shared" si="0"/>
        <v>10000</v>
      </c>
      <c r="H99" s="597" t="s">
        <v>142</v>
      </c>
      <c r="I99" s="180" t="s">
        <v>18</v>
      </c>
      <c r="J99" s="405" t="s">
        <v>394</v>
      </c>
      <c r="K99" s="184" t="s">
        <v>64</v>
      </c>
      <c r="L99" s="180" t="s">
        <v>45</v>
      </c>
      <c r="M99" s="180"/>
      <c r="N99" s="464" t="s">
        <v>398</v>
      </c>
    </row>
    <row r="100" spans="1:14" x14ac:dyDescent="0.25">
      <c r="A100" s="171">
        <v>45187</v>
      </c>
      <c r="B100" s="172" t="s">
        <v>148</v>
      </c>
      <c r="C100" s="172" t="s">
        <v>148</v>
      </c>
      <c r="D100" s="173" t="s">
        <v>130</v>
      </c>
      <c r="E100" s="161">
        <v>10000</v>
      </c>
      <c r="F100" s="161"/>
      <c r="G100" s="305">
        <f t="shared" si="0"/>
        <v>0</v>
      </c>
      <c r="H100" s="597" t="s">
        <v>142</v>
      </c>
      <c r="I100" s="180" t="s">
        <v>18</v>
      </c>
      <c r="J100" s="405" t="s">
        <v>394</v>
      </c>
      <c r="K100" s="184" t="s">
        <v>64</v>
      </c>
      <c r="L100" s="180" t="s">
        <v>45</v>
      </c>
      <c r="M100" s="180"/>
      <c r="N100" s="464"/>
    </row>
    <row r="101" spans="1:14" x14ac:dyDescent="0.25">
      <c r="A101" s="470">
        <v>45188</v>
      </c>
      <c r="B101" s="471" t="s">
        <v>113</v>
      </c>
      <c r="C101" s="471" t="s">
        <v>49</v>
      </c>
      <c r="D101" s="472" t="s">
        <v>130</v>
      </c>
      <c r="E101" s="605"/>
      <c r="F101" s="605">
        <v>71000</v>
      </c>
      <c r="G101" s="610">
        <f t="shared" si="0"/>
        <v>71000</v>
      </c>
      <c r="H101" s="475" t="s">
        <v>142</v>
      </c>
      <c r="I101" s="606" t="s">
        <v>18</v>
      </c>
      <c r="J101" s="603" t="s">
        <v>412</v>
      </c>
      <c r="K101" s="607" t="s">
        <v>64</v>
      </c>
      <c r="L101" s="606" t="s">
        <v>45</v>
      </c>
      <c r="M101" s="606"/>
      <c r="N101" s="609"/>
    </row>
    <row r="102" spans="1:14" x14ac:dyDescent="0.25">
      <c r="A102" s="171">
        <v>45188</v>
      </c>
      <c r="B102" s="172" t="s">
        <v>115</v>
      </c>
      <c r="C102" s="172" t="s">
        <v>116</v>
      </c>
      <c r="D102" s="173" t="s">
        <v>130</v>
      </c>
      <c r="E102" s="161">
        <v>10000</v>
      </c>
      <c r="F102" s="161"/>
      <c r="G102" s="305">
        <f t="shared" si="0"/>
        <v>61000</v>
      </c>
      <c r="H102" s="597" t="s">
        <v>142</v>
      </c>
      <c r="I102" s="180" t="s">
        <v>18</v>
      </c>
      <c r="J102" s="405" t="s">
        <v>412</v>
      </c>
      <c r="K102" s="184" t="s">
        <v>64</v>
      </c>
      <c r="L102" s="180" t="s">
        <v>45</v>
      </c>
      <c r="M102" s="180"/>
      <c r="N102" s="464" t="s">
        <v>154</v>
      </c>
    </row>
    <row r="103" spans="1:14" x14ac:dyDescent="0.25">
      <c r="A103" s="171">
        <v>45188</v>
      </c>
      <c r="B103" s="172" t="s">
        <v>115</v>
      </c>
      <c r="C103" s="172" t="s">
        <v>116</v>
      </c>
      <c r="D103" s="173" t="s">
        <v>130</v>
      </c>
      <c r="E103" s="161">
        <v>8000</v>
      </c>
      <c r="F103" s="161"/>
      <c r="G103" s="305">
        <f t="shared" si="0"/>
        <v>53000</v>
      </c>
      <c r="H103" s="597" t="s">
        <v>142</v>
      </c>
      <c r="I103" s="180" t="s">
        <v>18</v>
      </c>
      <c r="J103" s="405" t="s">
        <v>412</v>
      </c>
      <c r="K103" s="184" t="s">
        <v>64</v>
      </c>
      <c r="L103" s="180" t="s">
        <v>45</v>
      </c>
      <c r="M103" s="180"/>
      <c r="N103" s="464" t="s">
        <v>322</v>
      </c>
    </row>
    <row r="104" spans="1:14" x14ac:dyDescent="0.25">
      <c r="A104" s="171">
        <v>45188</v>
      </c>
      <c r="B104" s="172" t="s">
        <v>115</v>
      </c>
      <c r="C104" s="172" t="s">
        <v>116</v>
      </c>
      <c r="D104" s="173" t="s">
        <v>130</v>
      </c>
      <c r="E104" s="161">
        <v>5000</v>
      </c>
      <c r="F104" s="161"/>
      <c r="G104" s="305">
        <f t="shared" si="0"/>
        <v>48000</v>
      </c>
      <c r="H104" s="597" t="s">
        <v>142</v>
      </c>
      <c r="I104" s="180" t="s">
        <v>18</v>
      </c>
      <c r="J104" s="405" t="s">
        <v>412</v>
      </c>
      <c r="K104" s="184" t="s">
        <v>64</v>
      </c>
      <c r="L104" s="180" t="s">
        <v>45</v>
      </c>
      <c r="M104" s="180"/>
      <c r="N104" s="464" t="s">
        <v>413</v>
      </c>
    </row>
    <row r="105" spans="1:14" x14ac:dyDescent="0.25">
      <c r="A105" s="171">
        <v>45188</v>
      </c>
      <c r="B105" s="172" t="s">
        <v>115</v>
      </c>
      <c r="C105" s="172" t="s">
        <v>116</v>
      </c>
      <c r="D105" s="173" t="s">
        <v>130</v>
      </c>
      <c r="E105" s="161">
        <v>10000</v>
      </c>
      <c r="F105" s="161"/>
      <c r="G105" s="305">
        <f t="shared" si="0"/>
        <v>38000</v>
      </c>
      <c r="H105" s="597" t="s">
        <v>142</v>
      </c>
      <c r="I105" s="180" t="s">
        <v>18</v>
      </c>
      <c r="J105" s="405" t="s">
        <v>412</v>
      </c>
      <c r="K105" s="184" t="s">
        <v>64</v>
      </c>
      <c r="L105" s="180" t="s">
        <v>45</v>
      </c>
      <c r="M105" s="180"/>
      <c r="N105" s="464" t="s">
        <v>414</v>
      </c>
    </row>
    <row r="106" spans="1:14" x14ac:dyDescent="0.25">
      <c r="A106" s="171">
        <v>45188</v>
      </c>
      <c r="B106" s="172" t="s">
        <v>115</v>
      </c>
      <c r="C106" s="172" t="s">
        <v>116</v>
      </c>
      <c r="D106" s="173" t="s">
        <v>130</v>
      </c>
      <c r="E106" s="161">
        <v>5000</v>
      </c>
      <c r="F106" s="161"/>
      <c r="G106" s="305">
        <f t="shared" si="0"/>
        <v>33000</v>
      </c>
      <c r="H106" s="597" t="s">
        <v>142</v>
      </c>
      <c r="I106" s="180" t="s">
        <v>18</v>
      </c>
      <c r="J106" s="405" t="s">
        <v>412</v>
      </c>
      <c r="K106" s="184" t="s">
        <v>64</v>
      </c>
      <c r="L106" s="180" t="s">
        <v>45</v>
      </c>
      <c r="M106" s="180"/>
      <c r="N106" s="464" t="s">
        <v>415</v>
      </c>
    </row>
    <row r="107" spans="1:14" x14ac:dyDescent="0.25">
      <c r="A107" s="171">
        <v>45188</v>
      </c>
      <c r="B107" s="172" t="s">
        <v>115</v>
      </c>
      <c r="C107" s="172" t="s">
        <v>116</v>
      </c>
      <c r="D107" s="173" t="s">
        <v>130</v>
      </c>
      <c r="E107" s="161">
        <v>5000</v>
      </c>
      <c r="F107" s="161"/>
      <c r="G107" s="305">
        <f t="shared" si="0"/>
        <v>28000</v>
      </c>
      <c r="H107" s="597" t="s">
        <v>142</v>
      </c>
      <c r="I107" s="180" t="s">
        <v>18</v>
      </c>
      <c r="J107" s="405" t="s">
        <v>412</v>
      </c>
      <c r="K107" s="184" t="s">
        <v>64</v>
      </c>
      <c r="L107" s="180" t="s">
        <v>45</v>
      </c>
      <c r="M107" s="180"/>
      <c r="N107" s="464" t="s">
        <v>416</v>
      </c>
    </row>
    <row r="108" spans="1:14" x14ac:dyDescent="0.25">
      <c r="A108" s="171">
        <v>45188</v>
      </c>
      <c r="B108" s="172" t="s">
        <v>115</v>
      </c>
      <c r="C108" s="172" t="s">
        <v>116</v>
      </c>
      <c r="D108" s="173" t="s">
        <v>130</v>
      </c>
      <c r="E108" s="161">
        <v>18000</v>
      </c>
      <c r="F108" s="161"/>
      <c r="G108" s="305">
        <f t="shared" si="0"/>
        <v>10000</v>
      </c>
      <c r="H108" s="597" t="s">
        <v>142</v>
      </c>
      <c r="I108" s="180" t="s">
        <v>18</v>
      </c>
      <c r="J108" s="405" t="s">
        <v>412</v>
      </c>
      <c r="K108" s="184" t="s">
        <v>64</v>
      </c>
      <c r="L108" s="180" t="s">
        <v>45</v>
      </c>
      <c r="M108" s="180"/>
      <c r="N108" s="464" t="s">
        <v>417</v>
      </c>
    </row>
    <row r="109" spans="1:14" x14ac:dyDescent="0.25">
      <c r="A109" s="171">
        <v>45188</v>
      </c>
      <c r="B109" s="172" t="s">
        <v>148</v>
      </c>
      <c r="C109" s="172" t="s">
        <v>148</v>
      </c>
      <c r="D109" s="173" t="s">
        <v>130</v>
      </c>
      <c r="E109" s="161">
        <v>10000</v>
      </c>
      <c r="F109" s="161"/>
      <c r="G109" s="305">
        <f t="shared" si="0"/>
        <v>0</v>
      </c>
      <c r="H109" s="292" t="s">
        <v>142</v>
      </c>
      <c r="I109" s="180" t="s">
        <v>18</v>
      </c>
      <c r="J109" s="405" t="s">
        <v>412</v>
      </c>
      <c r="K109" s="184" t="s">
        <v>64</v>
      </c>
      <c r="L109" s="180" t="s">
        <v>45</v>
      </c>
      <c r="M109" s="180"/>
      <c r="N109" s="464"/>
    </row>
    <row r="110" spans="1:14" x14ac:dyDescent="0.25">
      <c r="A110" s="470">
        <v>45189</v>
      </c>
      <c r="B110" s="471" t="s">
        <v>113</v>
      </c>
      <c r="C110" s="471" t="s">
        <v>49</v>
      </c>
      <c r="D110" s="472" t="s">
        <v>130</v>
      </c>
      <c r="E110" s="605"/>
      <c r="F110" s="605">
        <v>67000</v>
      </c>
      <c r="G110" s="610">
        <f t="shared" si="0"/>
        <v>67000</v>
      </c>
      <c r="H110" s="475" t="s">
        <v>142</v>
      </c>
      <c r="I110" s="606" t="s">
        <v>18</v>
      </c>
      <c r="J110" s="603" t="s">
        <v>435</v>
      </c>
      <c r="K110" s="607" t="s">
        <v>64</v>
      </c>
      <c r="L110" s="606" t="s">
        <v>45</v>
      </c>
      <c r="M110" s="606"/>
      <c r="N110" s="609"/>
    </row>
    <row r="111" spans="1:14" x14ac:dyDescent="0.25">
      <c r="A111" s="171">
        <v>45189</v>
      </c>
      <c r="B111" s="172" t="s">
        <v>115</v>
      </c>
      <c r="C111" s="172" t="s">
        <v>116</v>
      </c>
      <c r="D111" s="173" t="s">
        <v>130</v>
      </c>
      <c r="E111" s="161">
        <v>10000</v>
      </c>
      <c r="F111" s="161"/>
      <c r="G111" s="305">
        <f t="shared" si="0"/>
        <v>57000</v>
      </c>
      <c r="H111" s="597" t="s">
        <v>142</v>
      </c>
      <c r="I111" s="180" t="s">
        <v>18</v>
      </c>
      <c r="J111" s="405" t="s">
        <v>435</v>
      </c>
      <c r="K111" s="184" t="s">
        <v>64</v>
      </c>
      <c r="L111" s="180" t="s">
        <v>45</v>
      </c>
      <c r="M111" s="180"/>
      <c r="N111" s="464" t="s">
        <v>154</v>
      </c>
    </row>
    <row r="112" spans="1:14" x14ac:dyDescent="0.25">
      <c r="A112" s="171">
        <v>45189</v>
      </c>
      <c r="B112" s="172" t="s">
        <v>115</v>
      </c>
      <c r="C112" s="172" t="s">
        <v>116</v>
      </c>
      <c r="D112" s="173" t="s">
        <v>130</v>
      </c>
      <c r="E112" s="161">
        <v>10000</v>
      </c>
      <c r="F112" s="161"/>
      <c r="G112" s="305">
        <f t="shared" si="0"/>
        <v>47000</v>
      </c>
      <c r="H112" s="597" t="s">
        <v>142</v>
      </c>
      <c r="I112" s="180" t="s">
        <v>18</v>
      </c>
      <c r="J112" s="405" t="s">
        <v>435</v>
      </c>
      <c r="K112" s="184" t="s">
        <v>64</v>
      </c>
      <c r="L112" s="180" t="s">
        <v>45</v>
      </c>
      <c r="M112" s="180"/>
      <c r="N112" s="464" t="s">
        <v>271</v>
      </c>
    </row>
    <row r="113" spans="1:14" x14ac:dyDescent="0.25">
      <c r="A113" s="171">
        <v>45189</v>
      </c>
      <c r="B113" s="172" t="s">
        <v>115</v>
      </c>
      <c r="C113" s="172" t="s">
        <v>116</v>
      </c>
      <c r="D113" s="173" t="s">
        <v>130</v>
      </c>
      <c r="E113" s="161">
        <v>10000</v>
      </c>
      <c r="F113" s="161"/>
      <c r="G113" s="305">
        <f t="shared" si="0"/>
        <v>37000</v>
      </c>
      <c r="H113" s="597" t="s">
        <v>142</v>
      </c>
      <c r="I113" s="180" t="s">
        <v>18</v>
      </c>
      <c r="J113" s="405" t="s">
        <v>435</v>
      </c>
      <c r="K113" s="184" t="s">
        <v>64</v>
      </c>
      <c r="L113" s="180" t="s">
        <v>45</v>
      </c>
      <c r="M113" s="180"/>
      <c r="N113" s="464" t="s">
        <v>436</v>
      </c>
    </row>
    <row r="114" spans="1:14" x14ac:dyDescent="0.25">
      <c r="A114" s="171">
        <v>45189</v>
      </c>
      <c r="B114" s="172" t="s">
        <v>115</v>
      </c>
      <c r="C114" s="172" t="s">
        <v>116</v>
      </c>
      <c r="D114" s="173" t="s">
        <v>130</v>
      </c>
      <c r="E114" s="161">
        <v>10000</v>
      </c>
      <c r="F114" s="161"/>
      <c r="G114" s="305">
        <f t="shared" si="0"/>
        <v>27000</v>
      </c>
      <c r="H114" s="597" t="s">
        <v>142</v>
      </c>
      <c r="I114" s="180" t="s">
        <v>18</v>
      </c>
      <c r="J114" s="405" t="s">
        <v>435</v>
      </c>
      <c r="K114" s="184" t="s">
        <v>64</v>
      </c>
      <c r="L114" s="180" t="s">
        <v>45</v>
      </c>
      <c r="M114" s="180"/>
      <c r="N114" s="464" t="s">
        <v>437</v>
      </c>
    </row>
    <row r="115" spans="1:14" x14ac:dyDescent="0.25">
      <c r="A115" s="171">
        <v>45189</v>
      </c>
      <c r="B115" s="172" t="s">
        <v>115</v>
      </c>
      <c r="C115" s="172" t="s">
        <v>116</v>
      </c>
      <c r="D115" s="173" t="s">
        <v>130</v>
      </c>
      <c r="E115" s="161">
        <v>15000</v>
      </c>
      <c r="F115" s="161"/>
      <c r="G115" s="305">
        <f t="shared" si="0"/>
        <v>12000</v>
      </c>
      <c r="H115" s="597" t="s">
        <v>142</v>
      </c>
      <c r="I115" s="180" t="s">
        <v>18</v>
      </c>
      <c r="J115" s="405" t="s">
        <v>435</v>
      </c>
      <c r="K115" s="184" t="s">
        <v>64</v>
      </c>
      <c r="L115" s="180" t="s">
        <v>45</v>
      </c>
      <c r="M115" s="180"/>
      <c r="N115" s="464" t="s">
        <v>438</v>
      </c>
    </row>
    <row r="116" spans="1:14" x14ac:dyDescent="0.25">
      <c r="A116" s="171">
        <v>45189</v>
      </c>
      <c r="B116" s="172" t="s">
        <v>148</v>
      </c>
      <c r="C116" s="172" t="s">
        <v>148</v>
      </c>
      <c r="D116" s="173" t="s">
        <v>130</v>
      </c>
      <c r="E116" s="161">
        <v>10000</v>
      </c>
      <c r="F116" s="161"/>
      <c r="G116" s="305">
        <f t="shared" si="0"/>
        <v>2000</v>
      </c>
      <c r="H116" s="597" t="s">
        <v>142</v>
      </c>
      <c r="I116" s="180" t="s">
        <v>18</v>
      </c>
      <c r="J116" s="405" t="s">
        <v>435</v>
      </c>
      <c r="K116" s="184" t="s">
        <v>64</v>
      </c>
      <c r="L116" s="180" t="s">
        <v>45</v>
      </c>
      <c r="M116" s="180"/>
      <c r="N116" s="464"/>
    </row>
    <row r="117" spans="1:14" x14ac:dyDescent="0.25">
      <c r="A117" s="171">
        <v>45190</v>
      </c>
      <c r="B117" s="172" t="s">
        <v>123</v>
      </c>
      <c r="C117" s="172" t="s">
        <v>49</v>
      </c>
      <c r="D117" s="173" t="s">
        <v>130</v>
      </c>
      <c r="E117" s="161"/>
      <c r="F117" s="161">
        <v>-2000</v>
      </c>
      <c r="G117" s="305">
        <f t="shared" si="0"/>
        <v>0</v>
      </c>
      <c r="H117" s="597" t="s">
        <v>142</v>
      </c>
      <c r="I117" s="180" t="s">
        <v>18</v>
      </c>
      <c r="J117" s="405" t="s">
        <v>435</v>
      </c>
      <c r="K117" s="184" t="s">
        <v>64</v>
      </c>
      <c r="L117" s="180" t="s">
        <v>45</v>
      </c>
      <c r="M117" s="180"/>
      <c r="N117" s="464"/>
    </row>
    <row r="118" spans="1:14" x14ac:dyDescent="0.25">
      <c r="A118" s="470">
        <v>45190</v>
      </c>
      <c r="B118" s="471" t="s">
        <v>113</v>
      </c>
      <c r="C118" s="471" t="s">
        <v>49</v>
      </c>
      <c r="D118" s="472" t="s">
        <v>130</v>
      </c>
      <c r="E118" s="605"/>
      <c r="F118" s="605">
        <v>67000</v>
      </c>
      <c r="G118" s="610">
        <f t="shared" si="0"/>
        <v>67000</v>
      </c>
      <c r="H118" s="475" t="s">
        <v>142</v>
      </c>
      <c r="I118" s="606" t="s">
        <v>18</v>
      </c>
      <c r="J118" s="603" t="s">
        <v>461</v>
      </c>
      <c r="K118" s="607" t="s">
        <v>64</v>
      </c>
      <c r="L118" s="606" t="s">
        <v>45</v>
      </c>
      <c r="M118" s="606"/>
      <c r="N118" s="609"/>
    </row>
    <row r="119" spans="1:14" x14ac:dyDescent="0.25">
      <c r="A119" s="171">
        <v>45190</v>
      </c>
      <c r="B119" s="172" t="s">
        <v>115</v>
      </c>
      <c r="C119" s="172" t="s">
        <v>116</v>
      </c>
      <c r="D119" s="173" t="s">
        <v>130</v>
      </c>
      <c r="E119" s="161">
        <v>10000</v>
      </c>
      <c r="F119" s="161"/>
      <c r="G119" s="305">
        <f t="shared" si="0"/>
        <v>57000</v>
      </c>
      <c r="H119" s="597" t="s">
        <v>142</v>
      </c>
      <c r="I119" s="180" t="s">
        <v>18</v>
      </c>
      <c r="J119" s="405" t="s">
        <v>461</v>
      </c>
      <c r="K119" s="184" t="s">
        <v>64</v>
      </c>
      <c r="L119" s="180" t="s">
        <v>45</v>
      </c>
      <c r="M119" s="180"/>
      <c r="N119" s="464" t="s">
        <v>154</v>
      </c>
    </row>
    <row r="120" spans="1:14" x14ac:dyDescent="0.25">
      <c r="A120" s="171">
        <v>45190</v>
      </c>
      <c r="B120" s="172" t="s">
        <v>115</v>
      </c>
      <c r="C120" s="172" t="s">
        <v>116</v>
      </c>
      <c r="D120" s="173" t="s">
        <v>130</v>
      </c>
      <c r="E120" s="161">
        <v>15000</v>
      </c>
      <c r="F120" s="161"/>
      <c r="G120" s="305">
        <f t="shared" si="0"/>
        <v>42000</v>
      </c>
      <c r="H120" s="597" t="s">
        <v>142</v>
      </c>
      <c r="I120" s="180" t="s">
        <v>18</v>
      </c>
      <c r="J120" s="405" t="s">
        <v>461</v>
      </c>
      <c r="K120" s="184" t="s">
        <v>64</v>
      </c>
      <c r="L120" s="180" t="s">
        <v>45</v>
      </c>
      <c r="M120" s="180"/>
      <c r="N120" s="464" t="s">
        <v>462</v>
      </c>
    </row>
    <row r="121" spans="1:14" x14ac:dyDescent="0.25">
      <c r="A121" s="171">
        <v>45190</v>
      </c>
      <c r="B121" s="172" t="s">
        <v>115</v>
      </c>
      <c r="C121" s="172" t="s">
        <v>116</v>
      </c>
      <c r="D121" s="173" t="s">
        <v>130</v>
      </c>
      <c r="E121" s="161">
        <v>7000</v>
      </c>
      <c r="F121" s="161"/>
      <c r="G121" s="305">
        <f t="shared" si="0"/>
        <v>35000</v>
      </c>
      <c r="H121" s="597" t="s">
        <v>142</v>
      </c>
      <c r="I121" s="180" t="s">
        <v>18</v>
      </c>
      <c r="J121" s="405" t="s">
        <v>461</v>
      </c>
      <c r="K121" s="184" t="s">
        <v>64</v>
      </c>
      <c r="L121" s="180" t="s">
        <v>45</v>
      </c>
      <c r="M121" s="180"/>
      <c r="N121" s="464" t="s">
        <v>463</v>
      </c>
    </row>
    <row r="122" spans="1:14" x14ac:dyDescent="0.25">
      <c r="A122" s="171">
        <v>45190</v>
      </c>
      <c r="B122" s="172" t="s">
        <v>115</v>
      </c>
      <c r="C122" s="172" t="s">
        <v>116</v>
      </c>
      <c r="D122" s="173" t="s">
        <v>130</v>
      </c>
      <c r="E122" s="161">
        <v>5000</v>
      </c>
      <c r="F122" s="161"/>
      <c r="G122" s="305">
        <f t="shared" si="0"/>
        <v>30000</v>
      </c>
      <c r="H122" s="597" t="s">
        <v>142</v>
      </c>
      <c r="I122" s="180" t="s">
        <v>18</v>
      </c>
      <c r="J122" s="405" t="s">
        <v>461</v>
      </c>
      <c r="K122" s="184" t="s">
        <v>64</v>
      </c>
      <c r="L122" s="180" t="s">
        <v>45</v>
      </c>
      <c r="M122" s="180"/>
      <c r="N122" s="464" t="s">
        <v>464</v>
      </c>
    </row>
    <row r="123" spans="1:14" x14ac:dyDescent="0.25">
      <c r="A123" s="171">
        <v>45190</v>
      </c>
      <c r="B123" s="172" t="s">
        <v>115</v>
      </c>
      <c r="C123" s="172" t="s">
        <v>116</v>
      </c>
      <c r="D123" s="173" t="s">
        <v>130</v>
      </c>
      <c r="E123" s="161">
        <v>5000</v>
      </c>
      <c r="F123" s="161"/>
      <c r="G123" s="305">
        <f t="shared" si="0"/>
        <v>25000</v>
      </c>
      <c r="H123" s="597" t="s">
        <v>142</v>
      </c>
      <c r="I123" s="180" t="s">
        <v>18</v>
      </c>
      <c r="J123" s="405" t="s">
        <v>461</v>
      </c>
      <c r="K123" s="184" t="s">
        <v>64</v>
      </c>
      <c r="L123" s="180" t="s">
        <v>45</v>
      </c>
      <c r="M123" s="180"/>
      <c r="N123" s="464" t="s">
        <v>465</v>
      </c>
    </row>
    <row r="124" spans="1:14" x14ac:dyDescent="0.25">
      <c r="A124" s="171">
        <v>45190</v>
      </c>
      <c r="B124" s="172" t="s">
        <v>115</v>
      </c>
      <c r="C124" s="172" t="s">
        <v>116</v>
      </c>
      <c r="D124" s="173" t="s">
        <v>130</v>
      </c>
      <c r="E124" s="161">
        <v>15000</v>
      </c>
      <c r="F124" s="161"/>
      <c r="G124" s="305">
        <f t="shared" si="0"/>
        <v>10000</v>
      </c>
      <c r="H124" s="597" t="s">
        <v>142</v>
      </c>
      <c r="I124" s="180" t="s">
        <v>18</v>
      </c>
      <c r="J124" s="405" t="s">
        <v>461</v>
      </c>
      <c r="K124" s="184" t="s">
        <v>64</v>
      </c>
      <c r="L124" s="180" t="s">
        <v>45</v>
      </c>
      <c r="M124" s="180"/>
      <c r="N124" s="464" t="s">
        <v>466</v>
      </c>
    </row>
    <row r="125" spans="1:14" x14ac:dyDescent="0.25">
      <c r="A125" s="171">
        <v>45190</v>
      </c>
      <c r="B125" s="172" t="s">
        <v>148</v>
      </c>
      <c r="C125" s="172" t="s">
        <v>148</v>
      </c>
      <c r="D125" s="173" t="s">
        <v>130</v>
      </c>
      <c r="E125" s="161">
        <v>10000</v>
      </c>
      <c r="F125" s="161"/>
      <c r="G125" s="305">
        <f t="shared" si="0"/>
        <v>0</v>
      </c>
      <c r="H125" s="597" t="s">
        <v>142</v>
      </c>
      <c r="I125" s="180" t="s">
        <v>18</v>
      </c>
      <c r="J125" s="405" t="s">
        <v>461</v>
      </c>
      <c r="K125" s="184" t="s">
        <v>64</v>
      </c>
      <c r="L125" s="180" t="s">
        <v>45</v>
      </c>
      <c r="M125" s="180"/>
      <c r="N125" s="464"/>
    </row>
    <row r="126" spans="1:14" x14ac:dyDescent="0.25">
      <c r="A126" s="470">
        <v>45191</v>
      </c>
      <c r="B126" s="471" t="s">
        <v>113</v>
      </c>
      <c r="C126" s="471" t="s">
        <v>49</v>
      </c>
      <c r="D126" s="472" t="s">
        <v>130</v>
      </c>
      <c r="E126" s="605"/>
      <c r="F126" s="605">
        <v>53000</v>
      </c>
      <c r="G126" s="610">
        <f t="shared" si="0"/>
        <v>53000</v>
      </c>
      <c r="H126" s="475" t="s">
        <v>142</v>
      </c>
      <c r="I126" s="606" t="s">
        <v>18</v>
      </c>
      <c r="J126" s="603" t="s">
        <v>489</v>
      </c>
      <c r="K126" s="607" t="s">
        <v>64</v>
      </c>
      <c r="L126" s="606" t="s">
        <v>45</v>
      </c>
      <c r="M126" s="606"/>
      <c r="N126" s="609"/>
    </row>
    <row r="127" spans="1:14" x14ac:dyDescent="0.25">
      <c r="A127" s="171">
        <v>45191</v>
      </c>
      <c r="B127" s="172" t="s">
        <v>115</v>
      </c>
      <c r="C127" s="172" t="s">
        <v>116</v>
      </c>
      <c r="D127" s="173" t="s">
        <v>130</v>
      </c>
      <c r="E127" s="161">
        <v>10000</v>
      </c>
      <c r="F127" s="161"/>
      <c r="G127" s="305">
        <f t="shared" si="0"/>
        <v>43000</v>
      </c>
      <c r="H127" s="597" t="s">
        <v>142</v>
      </c>
      <c r="I127" s="180" t="s">
        <v>18</v>
      </c>
      <c r="J127" s="405" t="s">
        <v>489</v>
      </c>
      <c r="K127" s="184" t="s">
        <v>64</v>
      </c>
      <c r="L127" s="180" t="s">
        <v>45</v>
      </c>
      <c r="M127" s="180"/>
      <c r="N127" s="464" t="s">
        <v>154</v>
      </c>
    </row>
    <row r="128" spans="1:14" x14ac:dyDescent="0.25">
      <c r="A128" s="171">
        <v>45191</v>
      </c>
      <c r="B128" s="172" t="s">
        <v>115</v>
      </c>
      <c r="C128" s="172" t="s">
        <v>116</v>
      </c>
      <c r="D128" s="173" t="s">
        <v>130</v>
      </c>
      <c r="E128" s="161">
        <v>8000</v>
      </c>
      <c r="F128" s="161"/>
      <c r="G128" s="305">
        <f t="shared" si="0"/>
        <v>35000</v>
      </c>
      <c r="H128" s="292" t="s">
        <v>142</v>
      </c>
      <c r="I128" s="180" t="s">
        <v>18</v>
      </c>
      <c r="J128" s="405" t="s">
        <v>489</v>
      </c>
      <c r="K128" s="184" t="s">
        <v>64</v>
      </c>
      <c r="L128" s="180" t="s">
        <v>45</v>
      </c>
      <c r="M128" s="180"/>
      <c r="N128" s="464" t="s">
        <v>193</v>
      </c>
    </row>
    <row r="129" spans="1:14" x14ac:dyDescent="0.25">
      <c r="A129" s="171">
        <v>45191</v>
      </c>
      <c r="B129" s="172" t="s">
        <v>115</v>
      </c>
      <c r="C129" s="172" t="s">
        <v>116</v>
      </c>
      <c r="D129" s="173" t="s">
        <v>130</v>
      </c>
      <c r="E129" s="161">
        <v>10000</v>
      </c>
      <c r="F129" s="161"/>
      <c r="G129" s="305">
        <f t="shared" si="0"/>
        <v>25000</v>
      </c>
      <c r="H129" s="597" t="s">
        <v>142</v>
      </c>
      <c r="I129" s="180" t="s">
        <v>18</v>
      </c>
      <c r="J129" s="405" t="s">
        <v>489</v>
      </c>
      <c r="K129" s="184" t="s">
        <v>64</v>
      </c>
      <c r="L129" s="180" t="s">
        <v>45</v>
      </c>
      <c r="M129" s="180"/>
      <c r="N129" s="464" t="s">
        <v>490</v>
      </c>
    </row>
    <row r="130" spans="1:14" x14ac:dyDescent="0.25">
      <c r="A130" s="171">
        <v>45191</v>
      </c>
      <c r="B130" s="172" t="s">
        <v>115</v>
      </c>
      <c r="C130" s="172" t="s">
        <v>116</v>
      </c>
      <c r="D130" s="173" t="s">
        <v>130</v>
      </c>
      <c r="E130" s="161">
        <v>10000</v>
      </c>
      <c r="F130" s="161"/>
      <c r="G130" s="305">
        <f t="shared" si="0"/>
        <v>15000</v>
      </c>
      <c r="H130" s="597" t="s">
        <v>142</v>
      </c>
      <c r="I130" s="180" t="s">
        <v>18</v>
      </c>
      <c r="J130" s="405" t="s">
        <v>489</v>
      </c>
      <c r="K130" s="184" t="s">
        <v>64</v>
      </c>
      <c r="L130" s="180" t="s">
        <v>45</v>
      </c>
      <c r="M130" s="180"/>
      <c r="N130" s="464" t="s">
        <v>491</v>
      </c>
    </row>
    <row r="131" spans="1:14" x14ac:dyDescent="0.25">
      <c r="A131" s="171">
        <v>45191</v>
      </c>
      <c r="B131" s="172" t="s">
        <v>115</v>
      </c>
      <c r="C131" s="172" t="s">
        <v>116</v>
      </c>
      <c r="D131" s="173" t="s">
        <v>130</v>
      </c>
      <c r="E131" s="161">
        <v>10000</v>
      </c>
      <c r="F131" s="161"/>
      <c r="G131" s="305">
        <f t="shared" si="0"/>
        <v>5000</v>
      </c>
      <c r="H131" s="292" t="s">
        <v>142</v>
      </c>
      <c r="I131" s="180" t="s">
        <v>18</v>
      </c>
      <c r="J131" s="405" t="s">
        <v>489</v>
      </c>
      <c r="K131" s="184" t="s">
        <v>64</v>
      </c>
      <c r="L131" s="180" t="s">
        <v>45</v>
      </c>
      <c r="M131" s="180"/>
      <c r="N131" s="464" t="s">
        <v>213</v>
      </c>
    </row>
    <row r="132" spans="1:14" x14ac:dyDescent="0.25">
      <c r="A132" s="171">
        <v>45191</v>
      </c>
      <c r="B132" s="172" t="s">
        <v>148</v>
      </c>
      <c r="C132" s="172" t="s">
        <v>148</v>
      </c>
      <c r="D132" s="173" t="s">
        <v>130</v>
      </c>
      <c r="E132" s="161">
        <v>5000</v>
      </c>
      <c r="F132" s="161"/>
      <c r="G132" s="305">
        <f t="shared" si="0"/>
        <v>0</v>
      </c>
      <c r="H132" s="597" t="s">
        <v>142</v>
      </c>
      <c r="I132" s="180" t="s">
        <v>18</v>
      </c>
      <c r="J132" s="405" t="s">
        <v>489</v>
      </c>
      <c r="K132" s="184" t="s">
        <v>64</v>
      </c>
      <c r="L132" s="180" t="s">
        <v>45</v>
      </c>
      <c r="M132" s="180"/>
      <c r="N132" s="464"/>
    </row>
    <row r="133" spans="1:14" x14ac:dyDescent="0.25">
      <c r="A133" s="470">
        <v>45194</v>
      </c>
      <c r="B133" s="471" t="s">
        <v>113</v>
      </c>
      <c r="C133" s="471" t="s">
        <v>49</v>
      </c>
      <c r="D133" s="472" t="s">
        <v>130</v>
      </c>
      <c r="E133" s="605"/>
      <c r="F133" s="605">
        <v>61000</v>
      </c>
      <c r="G133" s="610">
        <f t="shared" si="0"/>
        <v>61000</v>
      </c>
      <c r="H133" s="475" t="s">
        <v>142</v>
      </c>
      <c r="I133" s="606" t="s">
        <v>18</v>
      </c>
      <c r="J133" s="603" t="s">
        <v>501</v>
      </c>
      <c r="K133" s="607" t="s">
        <v>64</v>
      </c>
      <c r="L133" s="606" t="s">
        <v>45</v>
      </c>
      <c r="M133" s="606"/>
      <c r="N133" s="609"/>
    </row>
    <row r="134" spans="1:14" x14ac:dyDescent="0.25">
      <c r="A134" s="171">
        <v>45194</v>
      </c>
      <c r="B134" s="172" t="s">
        <v>115</v>
      </c>
      <c r="C134" s="172" t="s">
        <v>116</v>
      </c>
      <c r="D134" s="173" t="s">
        <v>130</v>
      </c>
      <c r="E134" s="161">
        <v>10000</v>
      </c>
      <c r="F134" s="161"/>
      <c r="G134" s="305">
        <f t="shared" si="0"/>
        <v>51000</v>
      </c>
      <c r="H134" s="597" t="s">
        <v>142</v>
      </c>
      <c r="I134" s="180" t="s">
        <v>18</v>
      </c>
      <c r="J134" s="405" t="s">
        <v>501</v>
      </c>
      <c r="K134" s="184" t="s">
        <v>64</v>
      </c>
      <c r="L134" s="180" t="s">
        <v>45</v>
      </c>
      <c r="M134" s="180"/>
      <c r="N134" s="464" t="s">
        <v>154</v>
      </c>
    </row>
    <row r="135" spans="1:14" x14ac:dyDescent="0.25">
      <c r="A135" s="171">
        <v>45194</v>
      </c>
      <c r="B135" s="172" t="s">
        <v>115</v>
      </c>
      <c r="C135" s="172" t="s">
        <v>116</v>
      </c>
      <c r="D135" s="173" t="s">
        <v>130</v>
      </c>
      <c r="E135" s="161">
        <v>6000</v>
      </c>
      <c r="F135" s="161"/>
      <c r="G135" s="305">
        <f t="shared" si="0"/>
        <v>45000</v>
      </c>
      <c r="H135" s="597" t="s">
        <v>142</v>
      </c>
      <c r="I135" s="180" t="s">
        <v>18</v>
      </c>
      <c r="J135" s="405" t="s">
        <v>501</v>
      </c>
      <c r="K135" s="184" t="s">
        <v>64</v>
      </c>
      <c r="L135" s="180" t="s">
        <v>45</v>
      </c>
      <c r="M135" s="180"/>
      <c r="N135" s="464" t="s">
        <v>502</v>
      </c>
    </row>
    <row r="136" spans="1:14" x14ac:dyDescent="0.25">
      <c r="A136" s="171">
        <v>45194</v>
      </c>
      <c r="B136" s="172" t="s">
        <v>115</v>
      </c>
      <c r="C136" s="172" t="s">
        <v>116</v>
      </c>
      <c r="D136" s="173" t="s">
        <v>130</v>
      </c>
      <c r="E136" s="161">
        <v>5000</v>
      </c>
      <c r="F136" s="161"/>
      <c r="G136" s="305">
        <f t="shared" si="0"/>
        <v>40000</v>
      </c>
      <c r="H136" s="597" t="s">
        <v>142</v>
      </c>
      <c r="I136" s="180" t="s">
        <v>18</v>
      </c>
      <c r="J136" s="405" t="s">
        <v>501</v>
      </c>
      <c r="K136" s="184" t="s">
        <v>64</v>
      </c>
      <c r="L136" s="180" t="s">
        <v>45</v>
      </c>
      <c r="M136" s="180"/>
      <c r="N136" s="464" t="s">
        <v>503</v>
      </c>
    </row>
    <row r="137" spans="1:14" x14ac:dyDescent="0.25">
      <c r="A137" s="171">
        <v>45194</v>
      </c>
      <c r="B137" s="172" t="s">
        <v>115</v>
      </c>
      <c r="C137" s="172" t="s">
        <v>116</v>
      </c>
      <c r="D137" s="173" t="s">
        <v>130</v>
      </c>
      <c r="E137" s="161">
        <v>5000</v>
      </c>
      <c r="F137" s="161"/>
      <c r="G137" s="305">
        <f t="shared" si="0"/>
        <v>35000</v>
      </c>
      <c r="H137" s="597" t="s">
        <v>142</v>
      </c>
      <c r="I137" s="180" t="s">
        <v>18</v>
      </c>
      <c r="J137" s="405" t="s">
        <v>501</v>
      </c>
      <c r="K137" s="184" t="s">
        <v>64</v>
      </c>
      <c r="L137" s="180" t="s">
        <v>45</v>
      </c>
      <c r="M137" s="180"/>
      <c r="N137" s="464" t="s">
        <v>504</v>
      </c>
    </row>
    <row r="138" spans="1:14" x14ac:dyDescent="0.25">
      <c r="A138" s="171">
        <v>45194</v>
      </c>
      <c r="B138" s="172" t="s">
        <v>115</v>
      </c>
      <c r="C138" s="172" t="s">
        <v>116</v>
      </c>
      <c r="D138" s="173" t="s">
        <v>130</v>
      </c>
      <c r="E138" s="161">
        <v>5000</v>
      </c>
      <c r="F138" s="161"/>
      <c r="G138" s="305">
        <f t="shared" si="0"/>
        <v>30000</v>
      </c>
      <c r="H138" s="597" t="s">
        <v>142</v>
      </c>
      <c r="I138" s="180" t="s">
        <v>18</v>
      </c>
      <c r="J138" s="405" t="s">
        <v>501</v>
      </c>
      <c r="K138" s="184" t="s">
        <v>64</v>
      </c>
      <c r="L138" s="180" t="s">
        <v>45</v>
      </c>
      <c r="M138" s="180"/>
      <c r="N138" s="464" t="s">
        <v>505</v>
      </c>
    </row>
    <row r="139" spans="1:14" x14ac:dyDescent="0.25">
      <c r="A139" s="171">
        <v>45194</v>
      </c>
      <c r="B139" s="172" t="s">
        <v>115</v>
      </c>
      <c r="C139" s="172" t="s">
        <v>116</v>
      </c>
      <c r="D139" s="173" t="s">
        <v>130</v>
      </c>
      <c r="E139" s="161">
        <v>20000</v>
      </c>
      <c r="F139" s="161"/>
      <c r="G139" s="305">
        <f t="shared" si="0"/>
        <v>10000</v>
      </c>
      <c r="H139" s="597" t="s">
        <v>142</v>
      </c>
      <c r="I139" s="180" t="s">
        <v>18</v>
      </c>
      <c r="J139" s="405" t="s">
        <v>501</v>
      </c>
      <c r="K139" s="184" t="s">
        <v>64</v>
      </c>
      <c r="L139" s="180" t="s">
        <v>45</v>
      </c>
      <c r="M139" s="180"/>
      <c r="N139" s="464" t="s">
        <v>506</v>
      </c>
    </row>
    <row r="140" spans="1:14" x14ac:dyDescent="0.25">
      <c r="A140" s="171">
        <v>45194</v>
      </c>
      <c r="B140" s="172" t="s">
        <v>148</v>
      </c>
      <c r="C140" s="172" t="s">
        <v>148</v>
      </c>
      <c r="D140" s="173" t="s">
        <v>130</v>
      </c>
      <c r="E140" s="161">
        <v>6000</v>
      </c>
      <c r="F140" s="161"/>
      <c r="G140" s="305">
        <f t="shared" si="0"/>
        <v>4000</v>
      </c>
      <c r="H140" s="597" t="s">
        <v>142</v>
      </c>
      <c r="I140" s="180" t="s">
        <v>18</v>
      </c>
      <c r="J140" s="405" t="s">
        <v>501</v>
      </c>
      <c r="K140" s="184" t="s">
        <v>64</v>
      </c>
      <c r="L140" s="180" t="s">
        <v>45</v>
      </c>
      <c r="M140" s="180"/>
      <c r="N140" s="464"/>
    </row>
    <row r="141" spans="1:14" x14ac:dyDescent="0.25">
      <c r="A141" s="171">
        <v>45194</v>
      </c>
      <c r="B141" s="172" t="s">
        <v>148</v>
      </c>
      <c r="C141" s="172" t="s">
        <v>148</v>
      </c>
      <c r="D141" s="173" t="s">
        <v>130</v>
      </c>
      <c r="E141" s="161">
        <v>4000</v>
      </c>
      <c r="F141" s="161"/>
      <c r="G141" s="305">
        <f t="shared" si="0"/>
        <v>0</v>
      </c>
      <c r="H141" s="292" t="s">
        <v>142</v>
      </c>
      <c r="I141" s="180" t="s">
        <v>18</v>
      </c>
      <c r="J141" s="405" t="s">
        <v>501</v>
      </c>
      <c r="K141" s="184" t="s">
        <v>64</v>
      </c>
      <c r="L141" s="180" t="s">
        <v>45</v>
      </c>
      <c r="M141" s="180"/>
      <c r="N141" s="464"/>
    </row>
    <row r="142" spans="1:14" x14ac:dyDescent="0.25">
      <c r="A142" s="470">
        <v>45195</v>
      </c>
      <c r="B142" s="471" t="s">
        <v>113</v>
      </c>
      <c r="C142" s="471" t="s">
        <v>49</v>
      </c>
      <c r="D142" s="472" t="s">
        <v>130</v>
      </c>
      <c r="E142" s="605"/>
      <c r="F142" s="605">
        <v>57000</v>
      </c>
      <c r="G142" s="610">
        <f t="shared" si="0"/>
        <v>57000</v>
      </c>
      <c r="H142" s="475" t="s">
        <v>142</v>
      </c>
      <c r="I142" s="606" t="s">
        <v>18</v>
      </c>
      <c r="J142" s="603" t="s">
        <v>524</v>
      </c>
      <c r="K142" s="607" t="s">
        <v>64</v>
      </c>
      <c r="L142" s="606" t="s">
        <v>45</v>
      </c>
      <c r="M142" s="606"/>
      <c r="N142" s="609"/>
    </row>
    <row r="143" spans="1:14" x14ac:dyDescent="0.25">
      <c r="A143" s="171">
        <v>45195</v>
      </c>
      <c r="B143" s="172" t="s">
        <v>115</v>
      </c>
      <c r="C143" s="172" t="s">
        <v>116</v>
      </c>
      <c r="D143" s="173" t="s">
        <v>130</v>
      </c>
      <c r="E143" s="161">
        <v>10000</v>
      </c>
      <c r="F143" s="161"/>
      <c r="G143" s="305">
        <f t="shared" si="0"/>
        <v>47000</v>
      </c>
      <c r="H143" s="597" t="s">
        <v>142</v>
      </c>
      <c r="I143" s="180" t="s">
        <v>18</v>
      </c>
      <c r="J143" s="405" t="s">
        <v>524</v>
      </c>
      <c r="K143" s="184" t="s">
        <v>64</v>
      </c>
      <c r="L143" s="180" t="s">
        <v>45</v>
      </c>
      <c r="M143" s="180"/>
      <c r="N143" s="464" t="s">
        <v>154</v>
      </c>
    </row>
    <row r="144" spans="1:14" x14ac:dyDescent="0.25">
      <c r="A144" s="171">
        <v>45195</v>
      </c>
      <c r="B144" s="172" t="s">
        <v>115</v>
      </c>
      <c r="C144" s="172" t="s">
        <v>116</v>
      </c>
      <c r="D144" s="173" t="s">
        <v>130</v>
      </c>
      <c r="E144" s="161">
        <v>8000</v>
      </c>
      <c r="F144" s="161"/>
      <c r="G144" s="305">
        <f t="shared" si="0"/>
        <v>39000</v>
      </c>
      <c r="H144" s="597" t="s">
        <v>142</v>
      </c>
      <c r="I144" s="180" t="s">
        <v>18</v>
      </c>
      <c r="J144" s="405" t="s">
        <v>524</v>
      </c>
      <c r="K144" s="184" t="s">
        <v>64</v>
      </c>
      <c r="L144" s="180" t="s">
        <v>45</v>
      </c>
      <c r="M144" s="180"/>
      <c r="N144" s="464" t="s">
        <v>352</v>
      </c>
    </row>
    <row r="145" spans="1:14" x14ac:dyDescent="0.25">
      <c r="A145" s="171">
        <v>45195</v>
      </c>
      <c r="B145" s="172" t="s">
        <v>115</v>
      </c>
      <c r="C145" s="172" t="s">
        <v>116</v>
      </c>
      <c r="D145" s="173" t="s">
        <v>130</v>
      </c>
      <c r="E145" s="161">
        <v>6000</v>
      </c>
      <c r="F145" s="161"/>
      <c r="G145" s="305">
        <f t="shared" si="0"/>
        <v>33000</v>
      </c>
      <c r="H145" s="597" t="s">
        <v>142</v>
      </c>
      <c r="I145" s="180" t="s">
        <v>18</v>
      </c>
      <c r="J145" s="405" t="s">
        <v>524</v>
      </c>
      <c r="K145" s="184" t="s">
        <v>64</v>
      </c>
      <c r="L145" s="180" t="s">
        <v>45</v>
      </c>
      <c r="M145" s="180"/>
      <c r="N145" s="464" t="s">
        <v>509</v>
      </c>
    </row>
    <row r="146" spans="1:14" x14ac:dyDescent="0.25">
      <c r="A146" s="171">
        <v>45195</v>
      </c>
      <c r="B146" s="172" t="s">
        <v>115</v>
      </c>
      <c r="C146" s="172" t="s">
        <v>116</v>
      </c>
      <c r="D146" s="173" t="s">
        <v>130</v>
      </c>
      <c r="E146" s="161">
        <v>7000</v>
      </c>
      <c r="F146" s="161"/>
      <c r="G146" s="305">
        <f t="shared" si="0"/>
        <v>26000</v>
      </c>
      <c r="H146" s="597" t="s">
        <v>142</v>
      </c>
      <c r="I146" s="180" t="s">
        <v>18</v>
      </c>
      <c r="J146" s="405" t="s">
        <v>524</v>
      </c>
      <c r="K146" s="184" t="s">
        <v>64</v>
      </c>
      <c r="L146" s="180" t="s">
        <v>45</v>
      </c>
      <c r="M146" s="180"/>
      <c r="N146" s="464" t="s">
        <v>525</v>
      </c>
    </row>
    <row r="147" spans="1:14" x14ac:dyDescent="0.25">
      <c r="A147" s="171">
        <v>45195</v>
      </c>
      <c r="B147" s="172" t="s">
        <v>115</v>
      </c>
      <c r="C147" s="172" t="s">
        <v>116</v>
      </c>
      <c r="D147" s="173" t="s">
        <v>130</v>
      </c>
      <c r="E147" s="161">
        <v>10000</v>
      </c>
      <c r="F147" s="161"/>
      <c r="G147" s="305">
        <f t="shared" si="0"/>
        <v>16000</v>
      </c>
      <c r="H147" s="597" t="s">
        <v>142</v>
      </c>
      <c r="I147" s="180" t="s">
        <v>18</v>
      </c>
      <c r="J147" s="405" t="s">
        <v>524</v>
      </c>
      <c r="K147" s="184" t="s">
        <v>64</v>
      </c>
      <c r="L147" s="180" t="s">
        <v>45</v>
      </c>
      <c r="M147" s="180"/>
      <c r="N147" s="464" t="s">
        <v>526</v>
      </c>
    </row>
    <row r="148" spans="1:14" x14ac:dyDescent="0.25">
      <c r="A148" s="171">
        <v>45195</v>
      </c>
      <c r="B148" s="172" t="s">
        <v>115</v>
      </c>
      <c r="C148" s="172" t="s">
        <v>116</v>
      </c>
      <c r="D148" s="173" t="s">
        <v>130</v>
      </c>
      <c r="E148" s="161">
        <v>6000</v>
      </c>
      <c r="F148" s="161"/>
      <c r="G148" s="305">
        <f t="shared" si="0"/>
        <v>10000</v>
      </c>
      <c r="H148" s="597" t="s">
        <v>142</v>
      </c>
      <c r="I148" s="180" t="s">
        <v>18</v>
      </c>
      <c r="J148" s="405" t="s">
        <v>524</v>
      </c>
      <c r="K148" s="184" t="s">
        <v>64</v>
      </c>
      <c r="L148" s="180" t="s">
        <v>45</v>
      </c>
      <c r="M148" s="180"/>
      <c r="N148" s="464" t="s">
        <v>527</v>
      </c>
    </row>
    <row r="149" spans="1:14" x14ac:dyDescent="0.25">
      <c r="A149" s="171">
        <v>45195</v>
      </c>
      <c r="B149" s="172" t="s">
        <v>148</v>
      </c>
      <c r="C149" s="172" t="s">
        <v>148</v>
      </c>
      <c r="D149" s="173" t="s">
        <v>130</v>
      </c>
      <c r="E149" s="161">
        <v>10000</v>
      </c>
      <c r="F149" s="161"/>
      <c r="G149" s="305">
        <f t="shared" si="0"/>
        <v>0</v>
      </c>
      <c r="H149" s="292" t="s">
        <v>142</v>
      </c>
      <c r="I149" s="180" t="s">
        <v>18</v>
      </c>
      <c r="J149" s="405" t="s">
        <v>524</v>
      </c>
      <c r="K149" s="184" t="s">
        <v>64</v>
      </c>
      <c r="L149" s="180" t="s">
        <v>45</v>
      </c>
      <c r="M149" s="180"/>
      <c r="N149" s="464"/>
    </row>
    <row r="150" spans="1:14" x14ac:dyDescent="0.25">
      <c r="A150" s="470">
        <v>45196</v>
      </c>
      <c r="B150" s="471" t="s">
        <v>113</v>
      </c>
      <c r="C150" s="471" t="s">
        <v>49</v>
      </c>
      <c r="D150" s="472" t="s">
        <v>130</v>
      </c>
      <c r="E150" s="605"/>
      <c r="F150" s="605">
        <v>64000</v>
      </c>
      <c r="G150" s="610">
        <f t="shared" si="0"/>
        <v>64000</v>
      </c>
      <c r="H150" s="475" t="s">
        <v>142</v>
      </c>
      <c r="I150" s="606" t="s">
        <v>18</v>
      </c>
      <c r="J150" s="603" t="s">
        <v>544</v>
      </c>
      <c r="K150" s="607" t="s">
        <v>64</v>
      </c>
      <c r="L150" s="606" t="s">
        <v>45</v>
      </c>
      <c r="M150" s="606"/>
      <c r="N150" s="609"/>
    </row>
    <row r="151" spans="1:14" x14ac:dyDescent="0.25">
      <c r="A151" s="171">
        <v>45196</v>
      </c>
      <c r="B151" s="172" t="s">
        <v>115</v>
      </c>
      <c r="C151" s="172" t="s">
        <v>148</v>
      </c>
      <c r="D151" s="173" t="s">
        <v>130</v>
      </c>
      <c r="E151" s="161">
        <v>10000</v>
      </c>
      <c r="F151" s="161"/>
      <c r="G151" s="305">
        <f t="shared" si="0"/>
        <v>54000</v>
      </c>
      <c r="H151" s="597" t="s">
        <v>142</v>
      </c>
      <c r="I151" s="180" t="s">
        <v>18</v>
      </c>
      <c r="J151" s="405" t="s">
        <v>544</v>
      </c>
      <c r="K151" s="184" t="s">
        <v>64</v>
      </c>
      <c r="L151" s="180" t="s">
        <v>45</v>
      </c>
      <c r="M151" s="180"/>
      <c r="N151" s="464" t="s">
        <v>154</v>
      </c>
    </row>
    <row r="152" spans="1:14" x14ac:dyDescent="0.25">
      <c r="A152" s="171">
        <v>45196</v>
      </c>
      <c r="B152" s="172" t="s">
        <v>115</v>
      </c>
      <c r="C152" s="172" t="s">
        <v>148</v>
      </c>
      <c r="D152" s="173" t="s">
        <v>130</v>
      </c>
      <c r="E152" s="161">
        <v>10000</v>
      </c>
      <c r="F152" s="161"/>
      <c r="G152" s="305">
        <f t="shared" si="0"/>
        <v>44000</v>
      </c>
      <c r="H152" s="597" t="s">
        <v>142</v>
      </c>
      <c r="I152" s="180" t="s">
        <v>18</v>
      </c>
      <c r="J152" s="405" t="s">
        <v>544</v>
      </c>
      <c r="K152" s="184" t="s">
        <v>64</v>
      </c>
      <c r="L152" s="180" t="s">
        <v>45</v>
      </c>
      <c r="M152" s="180"/>
      <c r="N152" s="464" t="s">
        <v>545</v>
      </c>
    </row>
    <row r="153" spans="1:14" x14ac:dyDescent="0.25">
      <c r="A153" s="171">
        <v>45196</v>
      </c>
      <c r="B153" s="172" t="s">
        <v>115</v>
      </c>
      <c r="C153" s="172" t="s">
        <v>148</v>
      </c>
      <c r="D153" s="173" t="s">
        <v>130</v>
      </c>
      <c r="E153" s="161">
        <v>7000</v>
      </c>
      <c r="F153" s="161"/>
      <c r="G153" s="305">
        <f t="shared" si="0"/>
        <v>37000</v>
      </c>
      <c r="H153" s="597" t="s">
        <v>142</v>
      </c>
      <c r="I153" s="180" t="s">
        <v>18</v>
      </c>
      <c r="J153" s="405" t="s">
        <v>544</v>
      </c>
      <c r="K153" s="184" t="s">
        <v>64</v>
      </c>
      <c r="L153" s="180" t="s">
        <v>45</v>
      </c>
      <c r="M153" s="180"/>
      <c r="N153" s="464" t="s">
        <v>546</v>
      </c>
    </row>
    <row r="154" spans="1:14" x14ac:dyDescent="0.25">
      <c r="A154" s="171">
        <v>45196</v>
      </c>
      <c r="B154" s="172" t="s">
        <v>115</v>
      </c>
      <c r="C154" s="172" t="s">
        <v>148</v>
      </c>
      <c r="D154" s="173" t="s">
        <v>130</v>
      </c>
      <c r="E154" s="161">
        <v>5000</v>
      </c>
      <c r="F154" s="161"/>
      <c r="G154" s="305">
        <f t="shared" si="0"/>
        <v>32000</v>
      </c>
      <c r="H154" s="597" t="s">
        <v>142</v>
      </c>
      <c r="I154" s="180" t="s">
        <v>18</v>
      </c>
      <c r="J154" s="405" t="s">
        <v>544</v>
      </c>
      <c r="K154" s="184" t="s">
        <v>64</v>
      </c>
      <c r="L154" s="180" t="s">
        <v>45</v>
      </c>
      <c r="M154" s="180"/>
      <c r="N154" s="464" t="s">
        <v>403</v>
      </c>
    </row>
    <row r="155" spans="1:14" x14ac:dyDescent="0.25">
      <c r="A155" s="171">
        <v>45196</v>
      </c>
      <c r="B155" s="172" t="s">
        <v>115</v>
      </c>
      <c r="C155" s="172" t="s">
        <v>148</v>
      </c>
      <c r="D155" s="173" t="s">
        <v>130</v>
      </c>
      <c r="E155" s="161">
        <v>7000</v>
      </c>
      <c r="F155" s="161"/>
      <c r="G155" s="305">
        <f t="shared" si="0"/>
        <v>25000</v>
      </c>
      <c r="H155" s="597" t="s">
        <v>142</v>
      </c>
      <c r="I155" s="180" t="s">
        <v>18</v>
      </c>
      <c r="J155" s="405" t="s">
        <v>544</v>
      </c>
      <c r="K155" s="184" t="s">
        <v>64</v>
      </c>
      <c r="L155" s="180" t="s">
        <v>45</v>
      </c>
      <c r="M155" s="180"/>
      <c r="N155" s="464" t="s">
        <v>547</v>
      </c>
    </row>
    <row r="156" spans="1:14" x14ac:dyDescent="0.25">
      <c r="A156" s="171">
        <v>45196</v>
      </c>
      <c r="B156" s="172" t="s">
        <v>115</v>
      </c>
      <c r="C156" s="172" t="s">
        <v>148</v>
      </c>
      <c r="D156" s="173" t="s">
        <v>130</v>
      </c>
      <c r="E156" s="161">
        <v>15000</v>
      </c>
      <c r="F156" s="161"/>
      <c r="G156" s="305">
        <f t="shared" si="0"/>
        <v>10000</v>
      </c>
      <c r="H156" s="597" t="s">
        <v>142</v>
      </c>
      <c r="I156" s="180" t="s">
        <v>18</v>
      </c>
      <c r="J156" s="405" t="s">
        <v>544</v>
      </c>
      <c r="K156" s="184" t="s">
        <v>64</v>
      </c>
      <c r="L156" s="180" t="s">
        <v>45</v>
      </c>
      <c r="M156" s="180"/>
      <c r="N156" s="464" t="s">
        <v>548</v>
      </c>
    </row>
    <row r="157" spans="1:14" x14ac:dyDescent="0.25">
      <c r="A157" s="171">
        <v>45196</v>
      </c>
      <c r="B157" s="172" t="s">
        <v>148</v>
      </c>
      <c r="C157" s="172" t="s">
        <v>148</v>
      </c>
      <c r="D157" s="173" t="s">
        <v>130</v>
      </c>
      <c r="E157" s="161">
        <v>4000</v>
      </c>
      <c r="F157" s="161"/>
      <c r="G157" s="305">
        <f t="shared" si="0"/>
        <v>6000</v>
      </c>
      <c r="H157" s="597" t="s">
        <v>142</v>
      </c>
      <c r="I157" s="180" t="s">
        <v>18</v>
      </c>
      <c r="J157" s="405" t="s">
        <v>544</v>
      </c>
      <c r="K157" s="184" t="s">
        <v>64</v>
      </c>
      <c r="L157" s="180" t="s">
        <v>45</v>
      </c>
      <c r="M157" s="180"/>
      <c r="N157" s="464"/>
    </row>
    <row r="158" spans="1:14" x14ac:dyDescent="0.25">
      <c r="A158" s="171">
        <v>45196</v>
      </c>
      <c r="B158" s="172" t="s">
        <v>148</v>
      </c>
      <c r="C158" s="172" t="s">
        <v>148</v>
      </c>
      <c r="D158" s="173" t="s">
        <v>130</v>
      </c>
      <c r="E158" s="161">
        <v>6000</v>
      </c>
      <c r="F158" s="161"/>
      <c r="G158" s="305">
        <f t="shared" si="0"/>
        <v>0</v>
      </c>
      <c r="H158" s="597" t="s">
        <v>142</v>
      </c>
      <c r="I158" s="180" t="s">
        <v>18</v>
      </c>
      <c r="J158" s="405" t="s">
        <v>544</v>
      </c>
      <c r="K158" s="184" t="s">
        <v>64</v>
      </c>
      <c r="L158" s="180" t="s">
        <v>45</v>
      </c>
      <c r="M158" s="180"/>
      <c r="N158" s="464"/>
    </row>
    <row r="159" spans="1:14" x14ac:dyDescent="0.25">
      <c r="A159" s="470">
        <v>45197</v>
      </c>
      <c r="B159" s="471" t="s">
        <v>113</v>
      </c>
      <c r="C159" s="471" t="s">
        <v>49</v>
      </c>
      <c r="D159" s="472" t="s">
        <v>130</v>
      </c>
      <c r="E159" s="605"/>
      <c r="F159" s="605">
        <v>70000</v>
      </c>
      <c r="G159" s="610">
        <f t="shared" si="0"/>
        <v>70000</v>
      </c>
      <c r="H159" s="475" t="s">
        <v>142</v>
      </c>
      <c r="I159" s="606" t="s">
        <v>18</v>
      </c>
      <c r="J159" s="603" t="s">
        <v>573</v>
      </c>
      <c r="K159" s="607" t="s">
        <v>64</v>
      </c>
      <c r="L159" s="606" t="s">
        <v>45</v>
      </c>
      <c r="M159" s="606"/>
      <c r="N159" s="609"/>
    </row>
    <row r="160" spans="1:14" x14ac:dyDescent="0.25">
      <c r="A160" s="171">
        <v>45197</v>
      </c>
      <c r="B160" s="172" t="s">
        <v>115</v>
      </c>
      <c r="C160" s="172" t="s">
        <v>116</v>
      </c>
      <c r="D160" s="173" t="s">
        <v>130</v>
      </c>
      <c r="E160" s="161">
        <v>10000</v>
      </c>
      <c r="F160" s="161"/>
      <c r="G160" s="305">
        <f t="shared" si="0"/>
        <v>60000</v>
      </c>
      <c r="H160" s="597" t="s">
        <v>142</v>
      </c>
      <c r="I160" s="180" t="s">
        <v>18</v>
      </c>
      <c r="J160" s="405" t="s">
        <v>573</v>
      </c>
      <c r="K160" s="184" t="s">
        <v>64</v>
      </c>
      <c r="L160" s="180" t="s">
        <v>45</v>
      </c>
      <c r="M160" s="180"/>
      <c r="N160" s="464" t="s">
        <v>154</v>
      </c>
    </row>
    <row r="161" spans="1:14" x14ac:dyDescent="0.25">
      <c r="A161" s="171">
        <v>45197</v>
      </c>
      <c r="B161" s="172" t="s">
        <v>115</v>
      </c>
      <c r="C161" s="172" t="s">
        <v>116</v>
      </c>
      <c r="D161" s="173" t="s">
        <v>130</v>
      </c>
      <c r="E161" s="161">
        <v>10000</v>
      </c>
      <c r="F161" s="161"/>
      <c r="G161" s="305">
        <f t="shared" si="0"/>
        <v>50000</v>
      </c>
      <c r="H161" s="597" t="s">
        <v>142</v>
      </c>
      <c r="I161" s="180" t="s">
        <v>18</v>
      </c>
      <c r="J161" s="405" t="s">
        <v>573</v>
      </c>
      <c r="K161" s="184" t="s">
        <v>64</v>
      </c>
      <c r="L161" s="180" t="s">
        <v>45</v>
      </c>
      <c r="M161" s="180"/>
      <c r="N161" s="464" t="s">
        <v>574</v>
      </c>
    </row>
    <row r="162" spans="1:14" x14ac:dyDescent="0.25">
      <c r="A162" s="171">
        <v>45197</v>
      </c>
      <c r="B162" s="172" t="s">
        <v>115</v>
      </c>
      <c r="C162" s="172" t="s">
        <v>116</v>
      </c>
      <c r="D162" s="173" t="s">
        <v>130</v>
      </c>
      <c r="E162" s="161">
        <v>9000</v>
      </c>
      <c r="F162" s="161"/>
      <c r="G162" s="305">
        <f t="shared" si="0"/>
        <v>41000</v>
      </c>
      <c r="H162" s="597" t="s">
        <v>142</v>
      </c>
      <c r="I162" s="180" t="s">
        <v>18</v>
      </c>
      <c r="J162" s="405" t="s">
        <v>573</v>
      </c>
      <c r="K162" s="184" t="s">
        <v>64</v>
      </c>
      <c r="L162" s="180" t="s">
        <v>45</v>
      </c>
      <c r="M162" s="180"/>
      <c r="N162" s="464" t="s">
        <v>575</v>
      </c>
    </row>
    <row r="163" spans="1:14" x14ac:dyDescent="0.25">
      <c r="A163" s="171">
        <v>45197</v>
      </c>
      <c r="B163" s="172" t="s">
        <v>115</v>
      </c>
      <c r="C163" s="172" t="s">
        <v>116</v>
      </c>
      <c r="D163" s="173" t="s">
        <v>130</v>
      </c>
      <c r="E163" s="161">
        <v>8000</v>
      </c>
      <c r="F163" s="161"/>
      <c r="G163" s="305">
        <f t="shared" si="0"/>
        <v>33000</v>
      </c>
      <c r="H163" s="597" t="s">
        <v>142</v>
      </c>
      <c r="I163" s="180" t="s">
        <v>18</v>
      </c>
      <c r="J163" s="405" t="s">
        <v>573</v>
      </c>
      <c r="K163" s="184" t="s">
        <v>64</v>
      </c>
      <c r="L163" s="180" t="s">
        <v>45</v>
      </c>
      <c r="M163" s="180"/>
      <c r="N163" s="464" t="s">
        <v>576</v>
      </c>
    </row>
    <row r="164" spans="1:14" x14ac:dyDescent="0.25">
      <c r="A164" s="171">
        <v>45197</v>
      </c>
      <c r="B164" s="172" t="s">
        <v>115</v>
      </c>
      <c r="C164" s="172" t="s">
        <v>116</v>
      </c>
      <c r="D164" s="173" t="s">
        <v>130</v>
      </c>
      <c r="E164" s="161">
        <v>7000</v>
      </c>
      <c r="F164" s="161"/>
      <c r="G164" s="305">
        <f t="shared" si="0"/>
        <v>26000</v>
      </c>
      <c r="H164" s="597" t="s">
        <v>142</v>
      </c>
      <c r="I164" s="180" t="s">
        <v>18</v>
      </c>
      <c r="J164" s="405" t="s">
        <v>573</v>
      </c>
      <c r="K164" s="184" t="s">
        <v>64</v>
      </c>
      <c r="L164" s="180" t="s">
        <v>45</v>
      </c>
      <c r="M164" s="180"/>
      <c r="N164" s="464" t="s">
        <v>577</v>
      </c>
    </row>
    <row r="165" spans="1:14" x14ac:dyDescent="0.25">
      <c r="A165" s="171">
        <v>45197</v>
      </c>
      <c r="B165" s="172" t="s">
        <v>115</v>
      </c>
      <c r="C165" s="172" t="s">
        <v>116</v>
      </c>
      <c r="D165" s="173" t="s">
        <v>130</v>
      </c>
      <c r="E165" s="161">
        <v>16000</v>
      </c>
      <c r="F165" s="161"/>
      <c r="G165" s="305">
        <f t="shared" si="0"/>
        <v>10000</v>
      </c>
      <c r="H165" s="597" t="s">
        <v>142</v>
      </c>
      <c r="I165" s="180" t="s">
        <v>18</v>
      </c>
      <c r="J165" s="405" t="s">
        <v>573</v>
      </c>
      <c r="K165" s="184" t="s">
        <v>64</v>
      </c>
      <c r="L165" s="180" t="s">
        <v>45</v>
      </c>
      <c r="M165" s="180"/>
      <c r="N165" s="464" t="s">
        <v>578</v>
      </c>
    </row>
    <row r="166" spans="1:14" x14ac:dyDescent="0.25">
      <c r="A166" s="171">
        <v>45197</v>
      </c>
      <c r="B166" s="172" t="s">
        <v>148</v>
      </c>
      <c r="C166" s="172" t="s">
        <v>148</v>
      </c>
      <c r="D166" s="173" t="s">
        <v>130</v>
      </c>
      <c r="E166" s="161">
        <v>4000</v>
      </c>
      <c r="F166" s="161"/>
      <c r="G166" s="305">
        <f t="shared" si="0"/>
        <v>6000</v>
      </c>
      <c r="H166" s="597" t="s">
        <v>142</v>
      </c>
      <c r="I166" s="180" t="s">
        <v>18</v>
      </c>
      <c r="J166" s="405" t="s">
        <v>573</v>
      </c>
      <c r="K166" s="184" t="s">
        <v>64</v>
      </c>
      <c r="L166" s="180" t="s">
        <v>45</v>
      </c>
      <c r="M166" s="180"/>
      <c r="N166" s="464"/>
    </row>
    <row r="167" spans="1:14" x14ac:dyDescent="0.25">
      <c r="A167" s="171">
        <v>45197</v>
      </c>
      <c r="B167" s="172" t="s">
        <v>148</v>
      </c>
      <c r="C167" s="172" t="s">
        <v>148</v>
      </c>
      <c r="D167" s="173" t="s">
        <v>130</v>
      </c>
      <c r="E167" s="161">
        <v>6000</v>
      </c>
      <c r="F167" s="161"/>
      <c r="G167" s="305">
        <f t="shared" si="0"/>
        <v>0</v>
      </c>
      <c r="H167" s="597" t="s">
        <v>142</v>
      </c>
      <c r="I167" s="180" t="s">
        <v>18</v>
      </c>
      <c r="J167" s="405" t="s">
        <v>573</v>
      </c>
      <c r="K167" s="184" t="s">
        <v>64</v>
      </c>
      <c r="L167" s="180" t="s">
        <v>45</v>
      </c>
      <c r="M167" s="180"/>
      <c r="N167" s="464"/>
    </row>
    <row r="168" spans="1:14" x14ac:dyDescent="0.25">
      <c r="A168" s="470">
        <v>45198</v>
      </c>
      <c r="B168" s="471" t="s">
        <v>113</v>
      </c>
      <c r="C168" s="471" t="s">
        <v>49</v>
      </c>
      <c r="D168" s="472" t="s">
        <v>130</v>
      </c>
      <c r="E168" s="605"/>
      <c r="F168" s="605">
        <v>60000</v>
      </c>
      <c r="G168" s="610">
        <f t="shared" si="0"/>
        <v>60000</v>
      </c>
      <c r="H168" s="475" t="s">
        <v>142</v>
      </c>
      <c r="I168" s="606" t="s">
        <v>18</v>
      </c>
      <c r="J168" s="603" t="s">
        <v>589</v>
      </c>
      <c r="K168" s="607" t="s">
        <v>64</v>
      </c>
      <c r="L168" s="606" t="s">
        <v>45</v>
      </c>
      <c r="M168" s="606"/>
      <c r="N168" s="609"/>
    </row>
    <row r="169" spans="1:14" x14ac:dyDescent="0.25">
      <c r="A169" s="171">
        <v>45198</v>
      </c>
      <c r="B169" s="172" t="s">
        <v>115</v>
      </c>
      <c r="C169" s="172" t="s">
        <v>116</v>
      </c>
      <c r="D169" s="173" t="s">
        <v>130</v>
      </c>
      <c r="E169" s="161">
        <v>10000</v>
      </c>
      <c r="F169" s="161"/>
      <c r="G169" s="305">
        <f t="shared" si="0"/>
        <v>50000</v>
      </c>
      <c r="H169" s="597" t="s">
        <v>142</v>
      </c>
      <c r="I169" s="180" t="s">
        <v>18</v>
      </c>
      <c r="J169" s="405" t="s">
        <v>589</v>
      </c>
      <c r="K169" s="184" t="s">
        <v>64</v>
      </c>
      <c r="L169" s="180" t="s">
        <v>45</v>
      </c>
      <c r="M169" s="180"/>
      <c r="N169" s="464"/>
    </row>
    <row r="170" spans="1:14" x14ac:dyDescent="0.25">
      <c r="A170" s="171">
        <v>45198</v>
      </c>
      <c r="B170" s="172" t="s">
        <v>115</v>
      </c>
      <c r="C170" s="172" t="s">
        <v>116</v>
      </c>
      <c r="D170" s="173" t="s">
        <v>130</v>
      </c>
      <c r="E170" s="161">
        <v>10000</v>
      </c>
      <c r="F170" s="161"/>
      <c r="G170" s="305">
        <f t="shared" si="0"/>
        <v>40000</v>
      </c>
      <c r="H170" s="597" t="s">
        <v>142</v>
      </c>
      <c r="I170" s="180" t="s">
        <v>18</v>
      </c>
      <c r="J170" s="405" t="s">
        <v>589</v>
      </c>
      <c r="K170" s="184" t="s">
        <v>64</v>
      </c>
      <c r="L170" s="180" t="s">
        <v>45</v>
      </c>
      <c r="M170" s="180"/>
      <c r="N170" s="464" t="s">
        <v>154</v>
      </c>
    </row>
    <row r="171" spans="1:14" x14ac:dyDescent="0.25">
      <c r="A171" s="171">
        <v>45198</v>
      </c>
      <c r="B171" s="172" t="s">
        <v>115</v>
      </c>
      <c r="C171" s="172" t="s">
        <v>116</v>
      </c>
      <c r="D171" s="173" t="s">
        <v>130</v>
      </c>
      <c r="E171" s="161">
        <v>12000</v>
      </c>
      <c r="F171" s="161"/>
      <c r="G171" s="305">
        <f t="shared" si="0"/>
        <v>28000</v>
      </c>
      <c r="H171" s="597" t="s">
        <v>142</v>
      </c>
      <c r="I171" s="180" t="s">
        <v>18</v>
      </c>
      <c r="J171" s="405" t="s">
        <v>589</v>
      </c>
      <c r="K171" s="184" t="s">
        <v>64</v>
      </c>
      <c r="L171" s="180" t="s">
        <v>45</v>
      </c>
      <c r="M171" s="180"/>
      <c r="N171" s="464" t="s">
        <v>271</v>
      </c>
    </row>
    <row r="172" spans="1:14" x14ac:dyDescent="0.25">
      <c r="A172" s="171">
        <v>45198</v>
      </c>
      <c r="B172" s="172" t="s">
        <v>115</v>
      </c>
      <c r="C172" s="172" t="s">
        <v>116</v>
      </c>
      <c r="D172" s="173" t="s">
        <v>130</v>
      </c>
      <c r="E172" s="161">
        <v>5000</v>
      </c>
      <c r="F172" s="161"/>
      <c r="G172" s="305">
        <f t="shared" si="0"/>
        <v>23000</v>
      </c>
      <c r="H172" s="597" t="s">
        <v>142</v>
      </c>
      <c r="I172" s="180" t="s">
        <v>18</v>
      </c>
      <c r="J172" s="405" t="s">
        <v>589</v>
      </c>
      <c r="K172" s="184" t="s">
        <v>64</v>
      </c>
      <c r="L172" s="180" t="s">
        <v>45</v>
      </c>
      <c r="M172" s="180"/>
      <c r="N172" s="464" t="s">
        <v>599</v>
      </c>
    </row>
    <row r="173" spans="1:14" x14ac:dyDescent="0.25">
      <c r="A173" s="171">
        <v>45198</v>
      </c>
      <c r="B173" s="172" t="s">
        <v>115</v>
      </c>
      <c r="C173" s="172" t="s">
        <v>116</v>
      </c>
      <c r="D173" s="173" t="s">
        <v>130</v>
      </c>
      <c r="E173" s="161">
        <v>8000</v>
      </c>
      <c r="F173" s="161"/>
      <c r="G173" s="305">
        <f t="shared" si="0"/>
        <v>15000</v>
      </c>
      <c r="H173" s="597" t="s">
        <v>142</v>
      </c>
      <c r="I173" s="180" t="s">
        <v>18</v>
      </c>
      <c r="J173" s="405" t="s">
        <v>589</v>
      </c>
      <c r="K173" s="184" t="s">
        <v>64</v>
      </c>
      <c r="L173" s="180" t="s">
        <v>45</v>
      </c>
      <c r="M173" s="180"/>
      <c r="N173" s="464" t="s">
        <v>600</v>
      </c>
    </row>
    <row r="174" spans="1:14" x14ac:dyDescent="0.25">
      <c r="A174" s="171">
        <v>45198</v>
      </c>
      <c r="B174" s="172" t="s">
        <v>115</v>
      </c>
      <c r="C174" s="172" t="s">
        <v>116</v>
      </c>
      <c r="D174" s="173" t="s">
        <v>130</v>
      </c>
      <c r="E174" s="161">
        <v>5000</v>
      </c>
      <c r="F174" s="161"/>
      <c r="G174" s="305">
        <f t="shared" si="0"/>
        <v>10000</v>
      </c>
      <c r="H174" s="597" t="s">
        <v>142</v>
      </c>
      <c r="I174" s="180" t="s">
        <v>18</v>
      </c>
      <c r="J174" s="405" t="s">
        <v>589</v>
      </c>
      <c r="K174" s="184" t="s">
        <v>64</v>
      </c>
      <c r="L174" s="180" t="s">
        <v>45</v>
      </c>
      <c r="M174" s="180"/>
      <c r="N174" s="464" t="s">
        <v>601</v>
      </c>
    </row>
    <row r="175" spans="1:14" x14ac:dyDescent="0.25">
      <c r="A175" s="171">
        <v>45198</v>
      </c>
      <c r="B175" s="172" t="s">
        <v>148</v>
      </c>
      <c r="C175" s="172" t="s">
        <v>148</v>
      </c>
      <c r="D175" s="173" t="s">
        <v>130</v>
      </c>
      <c r="E175" s="161">
        <v>6000</v>
      </c>
      <c r="F175" s="161"/>
      <c r="G175" s="305">
        <f t="shared" si="0"/>
        <v>4000</v>
      </c>
      <c r="H175" s="597" t="s">
        <v>142</v>
      </c>
      <c r="I175" s="180" t="s">
        <v>18</v>
      </c>
      <c r="J175" s="405" t="s">
        <v>589</v>
      </c>
      <c r="K175" s="184" t="s">
        <v>64</v>
      </c>
      <c r="L175" s="180" t="s">
        <v>45</v>
      </c>
      <c r="M175" s="180"/>
      <c r="N175" s="464" t="s">
        <v>602</v>
      </c>
    </row>
    <row r="176" spans="1:14" x14ac:dyDescent="0.25">
      <c r="A176" s="171">
        <v>45198</v>
      </c>
      <c r="B176" s="172" t="s">
        <v>148</v>
      </c>
      <c r="C176" s="172" t="s">
        <v>148</v>
      </c>
      <c r="D176" s="173" t="s">
        <v>130</v>
      </c>
      <c r="E176" s="161">
        <v>4000</v>
      </c>
      <c r="F176" s="161"/>
      <c r="G176" s="305">
        <f t="shared" si="0"/>
        <v>0</v>
      </c>
      <c r="H176" s="597" t="s">
        <v>142</v>
      </c>
      <c r="I176" s="180" t="s">
        <v>18</v>
      </c>
      <c r="J176" s="405" t="s">
        <v>589</v>
      </c>
      <c r="K176" s="184" t="s">
        <v>64</v>
      </c>
      <c r="L176" s="180" t="s">
        <v>45</v>
      </c>
      <c r="M176" s="180"/>
      <c r="N176" s="464"/>
    </row>
    <row r="177" spans="1:14" x14ac:dyDescent="0.25">
      <c r="A177" s="470">
        <v>45199</v>
      </c>
      <c r="B177" s="471" t="s">
        <v>113</v>
      </c>
      <c r="C177" s="471" t="s">
        <v>49</v>
      </c>
      <c r="D177" s="472" t="s">
        <v>130</v>
      </c>
      <c r="E177" s="605"/>
      <c r="F177" s="605">
        <v>20000</v>
      </c>
      <c r="G177" s="610">
        <f t="shared" si="0"/>
        <v>20000</v>
      </c>
      <c r="H177" s="475" t="s">
        <v>142</v>
      </c>
      <c r="I177" s="606" t="s">
        <v>18</v>
      </c>
      <c r="J177" s="603" t="s">
        <v>603</v>
      </c>
      <c r="K177" s="607" t="s">
        <v>64</v>
      </c>
      <c r="L177" s="606" t="s">
        <v>45</v>
      </c>
      <c r="M177" s="606"/>
      <c r="N177" s="609"/>
    </row>
    <row r="178" spans="1:14" x14ac:dyDescent="0.25">
      <c r="A178" s="171">
        <v>45199</v>
      </c>
      <c r="B178" s="683" t="s">
        <v>115</v>
      </c>
      <c r="C178" s="683" t="s">
        <v>116</v>
      </c>
      <c r="D178" s="684" t="s">
        <v>130</v>
      </c>
      <c r="E178" s="177">
        <v>10000</v>
      </c>
      <c r="F178" s="177"/>
      <c r="G178" s="685">
        <f t="shared" si="0"/>
        <v>10000</v>
      </c>
      <c r="H178" s="686" t="s">
        <v>142</v>
      </c>
      <c r="I178" s="687" t="s">
        <v>18</v>
      </c>
      <c r="J178" s="405" t="s">
        <v>603</v>
      </c>
      <c r="K178" s="481" t="s">
        <v>64</v>
      </c>
      <c r="L178" s="687" t="s">
        <v>45</v>
      </c>
      <c r="M178" s="687"/>
      <c r="N178" s="660" t="s">
        <v>154</v>
      </c>
    </row>
    <row r="179" spans="1:14" ht="15.75" thickBot="1" x14ac:dyDescent="0.3">
      <c r="A179" s="171">
        <v>45199</v>
      </c>
      <c r="B179" s="172" t="s">
        <v>115</v>
      </c>
      <c r="C179" s="172" t="s">
        <v>116</v>
      </c>
      <c r="D179" s="173" t="s">
        <v>130</v>
      </c>
      <c r="E179" s="161">
        <v>10000</v>
      </c>
      <c r="F179" s="161"/>
      <c r="G179" s="305">
        <f t="shared" si="0"/>
        <v>0</v>
      </c>
      <c r="H179" s="597" t="s">
        <v>142</v>
      </c>
      <c r="I179" s="180" t="s">
        <v>18</v>
      </c>
      <c r="J179" s="405" t="s">
        <v>603</v>
      </c>
      <c r="K179" s="184" t="s">
        <v>64</v>
      </c>
      <c r="L179" s="180" t="s">
        <v>45</v>
      </c>
      <c r="M179" s="180"/>
      <c r="N179" s="464" t="s">
        <v>213</v>
      </c>
    </row>
    <row r="180" spans="1:14" ht="15.75" thickBot="1" x14ac:dyDescent="0.3">
      <c r="A180" s="171"/>
      <c r="B180" s="155"/>
      <c r="C180" s="391"/>
      <c r="D180" s="155"/>
      <c r="E180" s="501">
        <f>SUM(E4:E179)</f>
        <v>1291000</v>
      </c>
      <c r="F180" s="501">
        <f>SUM(F4:F179)</f>
        <v>1291000</v>
      </c>
      <c r="G180" s="502">
        <f>F180-E180</f>
        <v>0</v>
      </c>
      <c r="H180" s="166"/>
      <c r="I180" s="155"/>
      <c r="J180" s="155"/>
      <c r="K180" s="391"/>
      <c r="L180" s="155"/>
      <c r="M180" s="155"/>
      <c r="N180" s="157"/>
    </row>
    <row r="181" spans="1:14" x14ac:dyDescent="0.25">
      <c r="A181" s="155"/>
      <c r="B181" s="155"/>
      <c r="C181" s="155"/>
      <c r="D181" s="155"/>
      <c r="E181" s="490"/>
      <c r="F181" s="462"/>
      <c r="G181" s="465"/>
      <c r="H181" s="155"/>
      <c r="I181" s="155"/>
      <c r="J181" s="155"/>
      <c r="K181" s="391"/>
      <c r="L181" s="155"/>
      <c r="M181" s="155"/>
      <c r="N181" s="157"/>
    </row>
    <row r="182" spans="1:14" x14ac:dyDescent="0.25">
      <c r="A182" s="155"/>
      <c r="B182" s="419"/>
      <c r="C182" s="155"/>
      <c r="D182" s="419"/>
      <c r="E182" s="486"/>
      <c r="F182" s="492"/>
      <c r="G182" s="493"/>
      <c r="H182" s="419"/>
      <c r="I182" s="419"/>
      <c r="J182" s="419"/>
      <c r="K182" s="419"/>
      <c r="L182" s="419"/>
      <c r="M182" s="419"/>
      <c r="N182" s="423"/>
    </row>
    <row r="183" spans="1:14" x14ac:dyDescent="0.25">
      <c r="A183" s="419"/>
      <c r="C183" s="419"/>
      <c r="E183" s="491"/>
      <c r="F183" s="489"/>
    </row>
    <row r="184" spans="1:14" x14ac:dyDescent="0.25">
      <c r="E184" s="480"/>
      <c r="F184" s="489"/>
    </row>
    <row r="185" spans="1:14" x14ac:dyDescent="0.25">
      <c r="E185" s="480"/>
      <c r="F185" s="489"/>
    </row>
    <row r="186" spans="1:14" x14ac:dyDescent="0.25">
      <c r="E186" s="480"/>
      <c r="F186" s="489"/>
    </row>
    <row r="187" spans="1:14" x14ac:dyDescent="0.25">
      <c r="E187" s="480"/>
      <c r="F187" s="489"/>
    </row>
    <row r="188" spans="1:14" x14ac:dyDescent="0.25">
      <c r="E188" s="480"/>
      <c r="F188" s="489"/>
    </row>
    <row r="189" spans="1:14" x14ac:dyDescent="0.25">
      <c r="E189" s="480"/>
      <c r="F189" s="489"/>
    </row>
    <row r="190" spans="1:14" x14ac:dyDescent="0.25">
      <c r="E190" s="480"/>
      <c r="F190" s="489"/>
    </row>
    <row r="191" spans="1:14" x14ac:dyDescent="0.25">
      <c r="E191" s="480"/>
      <c r="F191" s="489"/>
    </row>
    <row r="192" spans="1:14" x14ac:dyDescent="0.25">
      <c r="E192" s="480"/>
      <c r="F192" s="489"/>
    </row>
    <row r="193" spans="5:6" x14ac:dyDescent="0.25">
      <c r="E193" s="480"/>
      <c r="F193" s="489"/>
    </row>
    <row r="194" spans="5:6" x14ac:dyDescent="0.25">
      <c r="E194" s="480"/>
      <c r="F194" s="489"/>
    </row>
    <row r="195" spans="5:6" x14ac:dyDescent="0.25">
      <c r="E195" s="480"/>
      <c r="F195" s="489"/>
    </row>
    <row r="196" spans="5:6" x14ac:dyDescent="0.25">
      <c r="E196" s="480"/>
    </row>
    <row r="197" spans="5:6" x14ac:dyDescent="0.25">
      <c r="E197" s="480"/>
    </row>
    <row r="198" spans="5:6" x14ac:dyDescent="0.25">
      <c r="E198" s="480"/>
    </row>
    <row r="199" spans="5:6" x14ac:dyDescent="0.25">
      <c r="E199" s="480"/>
    </row>
    <row r="200" spans="5:6" x14ac:dyDescent="0.25">
      <c r="E200" s="480"/>
    </row>
    <row r="201" spans="5:6" x14ac:dyDescent="0.25">
      <c r="E201" s="480"/>
    </row>
    <row r="202" spans="5:6" x14ac:dyDescent="0.25">
      <c r="E202" s="480"/>
    </row>
    <row r="203" spans="5:6" x14ac:dyDescent="0.25">
      <c r="E203" s="480"/>
    </row>
    <row r="204" spans="5:6" x14ac:dyDescent="0.25">
      <c r="E204" s="480"/>
    </row>
    <row r="205" spans="5:6" x14ac:dyDescent="0.25">
      <c r="E205" s="480"/>
    </row>
    <row r="206" spans="5:6" x14ac:dyDescent="0.25">
      <c r="E206" s="480"/>
    </row>
    <row r="207" spans="5:6" x14ac:dyDescent="0.25">
      <c r="E207" s="480"/>
    </row>
    <row r="208" spans="5:6" x14ac:dyDescent="0.25">
      <c r="E208" s="480"/>
    </row>
    <row r="209" spans="5:5" x14ac:dyDescent="0.25">
      <c r="E209" s="480"/>
    </row>
    <row r="210" spans="5:5" x14ac:dyDescent="0.25">
      <c r="E210" s="480"/>
    </row>
    <row r="211" spans="5:5" x14ac:dyDescent="0.25">
      <c r="E211" s="480"/>
    </row>
    <row r="212" spans="5:5" x14ac:dyDescent="0.25">
      <c r="E212" s="480"/>
    </row>
    <row r="213" spans="5:5" x14ac:dyDescent="0.25">
      <c r="E213" s="480"/>
    </row>
    <row r="214" spans="5:5" x14ac:dyDescent="0.25">
      <c r="E214" s="480"/>
    </row>
    <row r="215" spans="5:5" x14ac:dyDescent="0.25">
      <c r="E215" s="480"/>
    </row>
    <row r="216" spans="5:5" x14ac:dyDescent="0.25">
      <c r="E216" s="480"/>
    </row>
    <row r="217" spans="5:5" x14ac:dyDescent="0.25">
      <c r="E217" s="480"/>
    </row>
    <row r="218" spans="5:5" x14ac:dyDescent="0.25">
      <c r="E218" s="480"/>
    </row>
    <row r="219" spans="5:5" x14ac:dyDescent="0.25">
      <c r="E219" s="480"/>
    </row>
    <row r="220" spans="5:5" x14ac:dyDescent="0.25">
      <c r="E220" s="480"/>
    </row>
    <row r="221" spans="5:5" x14ac:dyDescent="0.25">
      <c r="E221" s="480"/>
    </row>
    <row r="222" spans="5:5" x14ac:dyDescent="0.25">
      <c r="E222" s="480"/>
    </row>
    <row r="223" spans="5:5" x14ac:dyDescent="0.25">
      <c r="E223" s="480"/>
    </row>
    <row r="224" spans="5:5" x14ac:dyDescent="0.25">
      <c r="E224" s="480"/>
    </row>
    <row r="225" spans="5:5" x14ac:dyDescent="0.25">
      <c r="E225" s="480"/>
    </row>
    <row r="226" spans="5:5" x14ac:dyDescent="0.25">
      <c r="E226" s="480"/>
    </row>
    <row r="227" spans="5:5" x14ac:dyDescent="0.25">
      <c r="E227" s="480"/>
    </row>
    <row r="228" spans="5:5" x14ac:dyDescent="0.25">
      <c r="E228" s="480"/>
    </row>
    <row r="229" spans="5:5" x14ac:dyDescent="0.25">
      <c r="E229" s="480"/>
    </row>
    <row r="230" spans="5:5" x14ac:dyDescent="0.25">
      <c r="E230" s="480"/>
    </row>
    <row r="231" spans="5:5" x14ac:dyDescent="0.25">
      <c r="E231" s="480"/>
    </row>
    <row r="232" spans="5:5" x14ac:dyDescent="0.25">
      <c r="E232" s="480"/>
    </row>
    <row r="233" spans="5:5" x14ac:dyDescent="0.25">
      <c r="E233" s="480"/>
    </row>
    <row r="234" spans="5:5" x14ac:dyDescent="0.25">
      <c r="E234" s="480"/>
    </row>
    <row r="235" spans="5:5" x14ac:dyDescent="0.25">
      <c r="E235" s="480"/>
    </row>
    <row r="236" spans="5:5" x14ac:dyDescent="0.25">
      <c r="E236" s="480"/>
    </row>
    <row r="237" spans="5:5" x14ac:dyDescent="0.25">
      <c r="E237" s="480"/>
    </row>
    <row r="238" spans="5:5" x14ac:dyDescent="0.25">
      <c r="E238" s="480"/>
    </row>
    <row r="239" spans="5:5" x14ac:dyDescent="0.25">
      <c r="E239" s="480"/>
    </row>
    <row r="240" spans="5:5" x14ac:dyDescent="0.25">
      <c r="E240" s="480"/>
    </row>
    <row r="241" spans="5:5" x14ac:dyDescent="0.25">
      <c r="E241" s="480"/>
    </row>
    <row r="242" spans="5:5" x14ac:dyDescent="0.25">
      <c r="E242" s="480"/>
    </row>
    <row r="243" spans="5:5" x14ac:dyDescent="0.25">
      <c r="E243" s="480"/>
    </row>
    <row r="244" spans="5:5" x14ac:dyDescent="0.25">
      <c r="E244" s="480"/>
    </row>
    <row r="245" spans="5:5" x14ac:dyDescent="0.25">
      <c r="E245" s="480"/>
    </row>
    <row r="246" spans="5:5" x14ac:dyDescent="0.25">
      <c r="E246" s="480"/>
    </row>
    <row r="247" spans="5:5" x14ac:dyDescent="0.25">
      <c r="E247" s="480"/>
    </row>
    <row r="248" spans="5:5" x14ac:dyDescent="0.25">
      <c r="E248" s="480"/>
    </row>
    <row r="249" spans="5:5" x14ac:dyDescent="0.25">
      <c r="E249" s="480"/>
    </row>
    <row r="250" spans="5:5" x14ac:dyDescent="0.25">
      <c r="E250" s="480"/>
    </row>
    <row r="251" spans="5:5" x14ac:dyDescent="0.25">
      <c r="E251" s="480"/>
    </row>
    <row r="252" spans="5:5" x14ac:dyDescent="0.25">
      <c r="E252" s="480"/>
    </row>
    <row r="253" spans="5:5" x14ac:dyDescent="0.25">
      <c r="E253" s="480"/>
    </row>
    <row r="254" spans="5:5" x14ac:dyDescent="0.25">
      <c r="E254" s="480"/>
    </row>
    <row r="255" spans="5:5" x14ac:dyDescent="0.25">
      <c r="E255" s="480"/>
    </row>
    <row r="256" spans="5:5" x14ac:dyDescent="0.25">
      <c r="E256" s="480"/>
    </row>
    <row r="257" spans="5:5" x14ac:dyDescent="0.25">
      <c r="E257" s="480"/>
    </row>
    <row r="258" spans="5:5" x14ac:dyDescent="0.25">
      <c r="E258" s="480"/>
    </row>
    <row r="259" spans="5:5" x14ac:dyDescent="0.25">
      <c r="E259" s="480"/>
    </row>
    <row r="260" spans="5:5" x14ac:dyDescent="0.25">
      <c r="E260" s="480"/>
    </row>
    <row r="261" spans="5:5" x14ac:dyDescent="0.25">
      <c r="E261" s="480"/>
    </row>
    <row r="262" spans="5:5" x14ac:dyDescent="0.25">
      <c r="E262" s="480"/>
    </row>
    <row r="263" spans="5:5" x14ac:dyDescent="0.25">
      <c r="E263" s="480"/>
    </row>
    <row r="264" spans="5:5" x14ac:dyDescent="0.25">
      <c r="E264" s="480"/>
    </row>
    <row r="265" spans="5:5" x14ac:dyDescent="0.25">
      <c r="E265" s="480"/>
    </row>
    <row r="266" spans="5:5" x14ac:dyDescent="0.25">
      <c r="E266" s="480"/>
    </row>
    <row r="267" spans="5:5" x14ac:dyDescent="0.25">
      <c r="E267" s="480"/>
    </row>
    <row r="268" spans="5:5" x14ac:dyDescent="0.25">
      <c r="E268" s="480"/>
    </row>
    <row r="269" spans="5:5" x14ac:dyDescent="0.25">
      <c r="E269" s="480"/>
    </row>
    <row r="270" spans="5:5" x14ac:dyDescent="0.25">
      <c r="E270" s="480"/>
    </row>
    <row r="271" spans="5:5" x14ac:dyDescent="0.25">
      <c r="E271" s="480"/>
    </row>
    <row r="272" spans="5:5" x14ac:dyDescent="0.25">
      <c r="E272" s="480"/>
    </row>
    <row r="273" spans="5:5" x14ac:dyDescent="0.25">
      <c r="E273" s="480"/>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7"/>
  <sheetViews>
    <sheetView workbookViewId="0">
      <selection activeCell="E13" sqref="E13"/>
    </sheetView>
  </sheetViews>
  <sheetFormatPr defaultRowHeight="15" x14ac:dyDescent="0.25"/>
  <cols>
    <col min="1" max="1" width="13.140625" bestFit="1" customWidth="1"/>
    <col min="2" max="2" width="37.7109375" bestFit="1" customWidth="1"/>
    <col min="3" max="3" width="16.42578125" customWidth="1"/>
  </cols>
  <sheetData>
    <row r="3" spans="1:5" x14ac:dyDescent="0.25">
      <c r="A3" s="425" t="s">
        <v>106</v>
      </c>
      <c r="B3" t="s">
        <v>109</v>
      </c>
      <c r="C3" t="s">
        <v>111</v>
      </c>
    </row>
    <row r="4" spans="1:5" x14ac:dyDescent="0.25">
      <c r="A4" s="178" t="s">
        <v>129</v>
      </c>
      <c r="B4" s="426">
        <v>5361660</v>
      </c>
      <c r="C4" s="426">
        <v>1468.1434830230012</v>
      </c>
      <c r="D4" s="294"/>
      <c r="E4" s="294"/>
    </row>
    <row r="5" spans="1:5" x14ac:dyDescent="0.25">
      <c r="A5" s="178" t="s">
        <v>136</v>
      </c>
      <c r="B5" s="426">
        <v>4000</v>
      </c>
      <c r="C5" s="426">
        <v>1.095290251916758</v>
      </c>
      <c r="D5" s="294"/>
      <c r="E5" s="294"/>
    </row>
    <row r="6" spans="1:5" x14ac:dyDescent="0.25">
      <c r="A6" s="178" t="s">
        <v>140</v>
      </c>
      <c r="B6" s="426">
        <v>86114.16</v>
      </c>
      <c r="C6" s="426">
        <v>23.58</v>
      </c>
      <c r="D6" s="294"/>
      <c r="E6" s="294"/>
    </row>
    <row r="7" spans="1:5" x14ac:dyDescent="0.25">
      <c r="A7" s="178" t="s">
        <v>124</v>
      </c>
      <c r="B7" s="426">
        <v>178000</v>
      </c>
      <c r="C7" s="426">
        <v>48.740416210295727</v>
      </c>
      <c r="D7" s="294"/>
      <c r="E7" s="294"/>
    </row>
    <row r="8" spans="1:5" x14ac:dyDescent="0.25">
      <c r="A8" s="178" t="s">
        <v>150</v>
      </c>
      <c r="B8" s="426">
        <v>1213000</v>
      </c>
      <c r="C8" s="426">
        <v>332.1467688937571</v>
      </c>
      <c r="D8" s="294"/>
      <c r="E8" s="294"/>
    </row>
    <row r="9" spans="1:5" x14ac:dyDescent="0.25">
      <c r="A9" s="178" t="s">
        <v>142</v>
      </c>
      <c r="B9" s="426">
        <v>1391000</v>
      </c>
      <c r="C9" s="426">
        <v>402.38984665936454</v>
      </c>
      <c r="D9" s="294"/>
      <c r="E9" s="294"/>
    </row>
    <row r="10" spans="1:5" x14ac:dyDescent="0.25">
      <c r="A10" s="178" t="s">
        <v>300</v>
      </c>
      <c r="B10" s="426">
        <v>195000</v>
      </c>
      <c r="C10" s="426">
        <v>53.39539978094195</v>
      </c>
      <c r="D10" s="294"/>
      <c r="E10" s="294"/>
    </row>
    <row r="11" spans="1:5" x14ac:dyDescent="0.25">
      <c r="A11" s="178" t="s">
        <v>141</v>
      </c>
      <c r="B11" s="426">
        <v>788000</v>
      </c>
      <c r="C11" s="426">
        <v>215.77217962760133</v>
      </c>
      <c r="D11" s="294"/>
      <c r="E11" s="294"/>
    </row>
    <row r="12" spans="1:5" x14ac:dyDescent="0.25">
      <c r="A12" s="178" t="s">
        <v>42</v>
      </c>
      <c r="B12" s="426">
        <v>3370500</v>
      </c>
      <c r="C12" s="426">
        <v>922.91894852135829</v>
      </c>
      <c r="D12" s="294"/>
      <c r="E12" s="294"/>
    </row>
    <row r="13" spans="1:5" x14ac:dyDescent="0.25">
      <c r="A13" s="178" t="s">
        <v>108</v>
      </c>
      <c r="B13" s="426">
        <v>12587274.16</v>
      </c>
      <c r="C13" s="426">
        <v>3468.182332968237</v>
      </c>
      <c r="D13" s="294"/>
      <c r="E13" s="294"/>
    </row>
    <row r="14" spans="1:5" x14ac:dyDescent="0.25">
      <c r="B14" s="598"/>
      <c r="C14" s="598"/>
      <c r="D14" s="294"/>
      <c r="E14" s="294"/>
    </row>
    <row r="15" spans="1:5" x14ac:dyDescent="0.25">
      <c r="B15" s="294"/>
      <c r="C15" s="294"/>
      <c r="D15" s="294"/>
      <c r="E15" s="294"/>
    </row>
    <row r="16" spans="1:5" x14ac:dyDescent="0.25">
      <c r="B16" s="294"/>
      <c r="C16" s="294"/>
      <c r="D16" s="294"/>
      <c r="E16" s="294"/>
    </row>
    <row r="17" spans="2:5" x14ac:dyDescent="0.25">
      <c r="B17" s="294"/>
      <c r="C17" s="294"/>
      <c r="D17" s="294"/>
      <c r="E17" s="294"/>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zoomScale="85" zoomScaleNormal="85" workbookViewId="0">
      <selection activeCell="E40" sqref="E40"/>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46" t="s">
        <v>44</v>
      </c>
      <c r="B1" s="746"/>
      <c r="C1" s="746"/>
      <c r="D1" s="746"/>
      <c r="E1" s="746"/>
      <c r="F1" s="746"/>
      <c r="G1" s="746"/>
      <c r="H1" s="746"/>
      <c r="I1" s="746"/>
      <c r="J1" s="746"/>
      <c r="K1" s="746"/>
      <c r="L1" s="746"/>
      <c r="M1" s="746"/>
      <c r="N1" s="746"/>
    </row>
    <row r="2" spans="1:16" s="67" customFormat="1" ht="18.75" x14ac:dyDescent="0.25">
      <c r="A2" s="747" t="s">
        <v>61</v>
      </c>
      <c r="B2" s="747"/>
      <c r="C2" s="747"/>
      <c r="D2" s="747"/>
      <c r="E2" s="747"/>
      <c r="F2" s="747"/>
      <c r="G2" s="747"/>
      <c r="H2" s="747"/>
      <c r="I2" s="747"/>
      <c r="J2" s="747"/>
      <c r="K2" s="747"/>
      <c r="L2" s="747"/>
      <c r="M2" s="747"/>
      <c r="N2" s="747"/>
    </row>
    <row r="3" spans="1:16" s="67" customFormat="1" ht="45" x14ac:dyDescent="0.25">
      <c r="A3" s="393" t="s">
        <v>0</v>
      </c>
      <c r="B3" s="394" t="s">
        <v>5</v>
      </c>
      <c r="C3" s="394" t="s">
        <v>10</v>
      </c>
      <c r="D3" s="395" t="s">
        <v>8</v>
      </c>
      <c r="E3" s="395" t="s">
        <v>13</v>
      </c>
      <c r="F3" s="396" t="s">
        <v>34</v>
      </c>
      <c r="G3" s="395" t="s">
        <v>41</v>
      </c>
      <c r="H3" s="395" t="s">
        <v>2</v>
      </c>
      <c r="I3" s="395" t="s">
        <v>3</v>
      </c>
      <c r="J3" s="394" t="s">
        <v>9</v>
      </c>
      <c r="K3" s="394" t="s">
        <v>1</v>
      </c>
      <c r="L3" s="394" t="s">
        <v>4</v>
      </c>
      <c r="M3" s="394" t="s">
        <v>12</v>
      </c>
      <c r="N3" s="396" t="s">
        <v>11</v>
      </c>
    </row>
    <row r="4" spans="1:16" s="67" customFormat="1" x14ac:dyDescent="0.25">
      <c r="A4" s="181">
        <v>45170</v>
      </c>
      <c r="B4" s="168" t="s">
        <v>181</v>
      </c>
      <c r="C4" s="168"/>
      <c r="D4" s="169"/>
      <c r="E4" s="390"/>
      <c r="F4" s="442"/>
      <c r="G4" s="548">
        <v>35000</v>
      </c>
      <c r="H4" s="443"/>
      <c r="I4" s="443"/>
      <c r="J4" s="444"/>
      <c r="K4" s="445"/>
      <c r="L4" s="445"/>
      <c r="M4" s="445"/>
      <c r="N4" s="446"/>
    </row>
    <row r="5" spans="1:16" s="14" customFormat="1" ht="18.75" customHeight="1" x14ac:dyDescent="0.25">
      <c r="A5" s="171">
        <v>45170</v>
      </c>
      <c r="B5" s="157" t="s">
        <v>131</v>
      </c>
      <c r="C5" s="157" t="s">
        <v>117</v>
      </c>
      <c r="D5" s="179" t="s">
        <v>14</v>
      </c>
      <c r="E5" s="167">
        <v>15000</v>
      </c>
      <c r="F5" s="177"/>
      <c r="G5" s="466">
        <f>G4-E5+F5</f>
        <v>20000</v>
      </c>
      <c r="H5" s="183" t="s">
        <v>42</v>
      </c>
      <c r="I5" s="589" t="s">
        <v>18</v>
      </c>
      <c r="J5" s="481"/>
      <c r="K5" s="641" t="s">
        <v>64</v>
      </c>
      <c r="L5" s="641" t="s">
        <v>58</v>
      </c>
      <c r="M5" s="410"/>
      <c r="N5" s="642"/>
      <c r="O5" s="498"/>
    </row>
    <row r="6" spans="1:16" s="75" customFormat="1" x14ac:dyDescent="0.25">
      <c r="A6" s="470">
        <v>45173</v>
      </c>
      <c r="B6" s="601" t="s">
        <v>230</v>
      </c>
      <c r="C6" s="601" t="s">
        <v>49</v>
      </c>
      <c r="D6" s="654" t="s">
        <v>14</v>
      </c>
      <c r="E6" s="679"/>
      <c r="F6" s="605">
        <v>390000</v>
      </c>
      <c r="G6" s="605">
        <f t="shared" ref="G6:G36" si="0">G5-E6+F6</f>
        <v>410000</v>
      </c>
      <c r="H6" s="655"/>
      <c r="I6" s="656" t="s">
        <v>18</v>
      </c>
      <c r="J6" s="500"/>
      <c r="K6" s="601" t="s">
        <v>64</v>
      </c>
      <c r="L6" s="601" t="s">
        <v>58</v>
      </c>
      <c r="M6" s="657"/>
      <c r="N6" s="658"/>
      <c r="O6" s="499"/>
    </row>
    <row r="7" spans="1:16" x14ac:dyDescent="0.25">
      <c r="A7" s="171">
        <v>45173</v>
      </c>
      <c r="B7" s="157" t="s">
        <v>131</v>
      </c>
      <c r="C7" s="157" t="s">
        <v>117</v>
      </c>
      <c r="D7" s="157" t="s">
        <v>14</v>
      </c>
      <c r="E7" s="177">
        <v>40000</v>
      </c>
      <c r="F7" s="161"/>
      <c r="G7" s="161">
        <f t="shared" si="0"/>
        <v>370000</v>
      </c>
      <c r="H7" s="183" t="s">
        <v>42</v>
      </c>
      <c r="I7" s="589" t="s">
        <v>18</v>
      </c>
      <c r="J7" s="481"/>
      <c r="K7" s="155" t="s">
        <v>64</v>
      </c>
      <c r="L7" s="155" t="s">
        <v>58</v>
      </c>
      <c r="M7" s="155"/>
      <c r="N7" s="157"/>
      <c r="O7" s="419"/>
      <c r="P7" s="419"/>
    </row>
    <row r="8" spans="1:16" x14ac:dyDescent="0.25">
      <c r="A8" s="171">
        <v>45173</v>
      </c>
      <c r="B8" s="157" t="s">
        <v>231</v>
      </c>
      <c r="C8" s="157" t="s">
        <v>117</v>
      </c>
      <c r="D8" s="179" t="s">
        <v>14</v>
      </c>
      <c r="E8" s="466">
        <v>40000</v>
      </c>
      <c r="F8" s="160"/>
      <c r="G8" s="160">
        <f t="shared" si="0"/>
        <v>330000</v>
      </c>
      <c r="H8" s="183" t="s">
        <v>300</v>
      </c>
      <c r="I8" s="589" t="s">
        <v>18</v>
      </c>
      <c r="J8" s="481"/>
      <c r="K8" s="155" t="s">
        <v>64</v>
      </c>
      <c r="L8" s="155" t="s">
        <v>58</v>
      </c>
      <c r="M8" s="155"/>
      <c r="N8" s="157"/>
      <c r="O8" s="419"/>
      <c r="P8" s="419"/>
    </row>
    <row r="9" spans="1:16" x14ac:dyDescent="0.25">
      <c r="A9" s="171">
        <v>45173</v>
      </c>
      <c r="B9" s="157" t="s">
        <v>232</v>
      </c>
      <c r="C9" s="157" t="s">
        <v>117</v>
      </c>
      <c r="D9" s="157" t="s">
        <v>114</v>
      </c>
      <c r="E9" s="161">
        <v>20000</v>
      </c>
      <c r="F9" s="161"/>
      <c r="G9" s="160">
        <f t="shared" si="0"/>
        <v>310000</v>
      </c>
      <c r="H9" s="653" t="s">
        <v>141</v>
      </c>
      <c r="I9" s="589" t="s">
        <v>18</v>
      </c>
      <c r="J9" s="481"/>
      <c r="K9" s="155" t="s">
        <v>64</v>
      </c>
      <c r="L9" s="155" t="s">
        <v>58</v>
      </c>
      <c r="M9" s="155"/>
      <c r="N9" s="157"/>
      <c r="O9" s="419"/>
      <c r="P9" s="419"/>
    </row>
    <row r="10" spans="1:16" x14ac:dyDescent="0.25">
      <c r="A10" s="171">
        <v>45173</v>
      </c>
      <c r="B10" s="157" t="s">
        <v>233</v>
      </c>
      <c r="C10" s="157" t="s">
        <v>117</v>
      </c>
      <c r="D10" s="179" t="s">
        <v>114</v>
      </c>
      <c r="E10" s="161">
        <v>20000</v>
      </c>
      <c r="F10" s="161"/>
      <c r="G10" s="160">
        <f t="shared" si="0"/>
        <v>290000</v>
      </c>
      <c r="H10" s="653" t="s">
        <v>124</v>
      </c>
      <c r="I10" s="589" t="s">
        <v>18</v>
      </c>
      <c r="J10" s="481"/>
      <c r="K10" s="155" t="s">
        <v>64</v>
      </c>
      <c r="L10" s="155" t="s">
        <v>58</v>
      </c>
      <c r="M10" s="155"/>
      <c r="N10" s="157"/>
      <c r="O10" s="419"/>
      <c r="P10" s="419"/>
    </row>
    <row r="11" spans="1:16" x14ac:dyDescent="0.25">
      <c r="A11" s="171">
        <v>45173</v>
      </c>
      <c r="B11" s="157" t="s">
        <v>234</v>
      </c>
      <c r="C11" s="157" t="s">
        <v>117</v>
      </c>
      <c r="D11" s="157" t="s">
        <v>130</v>
      </c>
      <c r="E11" s="161">
        <v>25000</v>
      </c>
      <c r="F11" s="161"/>
      <c r="G11" s="160">
        <f t="shared" si="0"/>
        <v>265000</v>
      </c>
      <c r="H11" s="653" t="s">
        <v>142</v>
      </c>
      <c r="I11" s="589" t="s">
        <v>18</v>
      </c>
      <c r="J11" s="481"/>
      <c r="K11" s="155" t="s">
        <v>64</v>
      </c>
      <c r="L11" s="155" t="s">
        <v>58</v>
      </c>
      <c r="M11" s="155"/>
      <c r="N11" s="157"/>
      <c r="O11" s="419"/>
      <c r="P11" s="419"/>
    </row>
    <row r="12" spans="1:16" x14ac:dyDescent="0.25">
      <c r="A12" s="171">
        <v>45173</v>
      </c>
      <c r="B12" s="157" t="s">
        <v>235</v>
      </c>
      <c r="C12" s="157" t="s">
        <v>117</v>
      </c>
      <c r="D12" s="157" t="s">
        <v>130</v>
      </c>
      <c r="E12" s="161">
        <v>25000</v>
      </c>
      <c r="F12" s="161"/>
      <c r="G12" s="160">
        <f t="shared" si="0"/>
        <v>240000</v>
      </c>
      <c r="H12" s="653" t="s">
        <v>150</v>
      </c>
      <c r="I12" s="589" t="s">
        <v>18</v>
      </c>
      <c r="J12" s="481"/>
      <c r="K12" s="155" t="s">
        <v>64</v>
      </c>
      <c r="L12" s="155" t="s">
        <v>58</v>
      </c>
      <c r="M12" s="155"/>
      <c r="N12" s="157"/>
      <c r="O12" s="419"/>
      <c r="P12" s="419"/>
    </row>
    <row r="13" spans="1:16" x14ac:dyDescent="0.25">
      <c r="A13" s="171">
        <v>45179</v>
      </c>
      <c r="B13" s="157" t="s">
        <v>231</v>
      </c>
      <c r="C13" s="157" t="s">
        <v>117</v>
      </c>
      <c r="D13" s="157" t="s">
        <v>14</v>
      </c>
      <c r="E13" s="161">
        <v>20000</v>
      </c>
      <c r="F13" s="161"/>
      <c r="G13" s="160">
        <f t="shared" si="0"/>
        <v>220000</v>
      </c>
      <c r="H13" s="183" t="s">
        <v>300</v>
      </c>
      <c r="I13" s="589" t="s">
        <v>18</v>
      </c>
      <c r="J13" s="481"/>
      <c r="K13" s="155" t="s">
        <v>64</v>
      </c>
      <c r="L13" s="155" t="s">
        <v>58</v>
      </c>
      <c r="M13" s="155"/>
      <c r="N13" s="157"/>
      <c r="O13" s="419"/>
      <c r="P13" s="419"/>
    </row>
    <row r="14" spans="1:16" x14ac:dyDescent="0.25">
      <c r="A14" s="171">
        <v>45181</v>
      </c>
      <c r="B14" s="157" t="s">
        <v>131</v>
      </c>
      <c r="C14" s="157" t="s">
        <v>117</v>
      </c>
      <c r="D14" s="157" t="s">
        <v>14</v>
      </c>
      <c r="E14" s="161">
        <v>40000</v>
      </c>
      <c r="F14" s="161"/>
      <c r="G14" s="160">
        <f t="shared" si="0"/>
        <v>180000</v>
      </c>
      <c r="H14" s="653" t="s">
        <v>42</v>
      </c>
      <c r="I14" s="589" t="s">
        <v>18</v>
      </c>
      <c r="J14" s="481"/>
      <c r="K14" s="155" t="s">
        <v>64</v>
      </c>
      <c r="L14" s="155" t="s">
        <v>58</v>
      </c>
      <c r="M14" s="155"/>
      <c r="N14" s="157"/>
      <c r="O14" s="419"/>
      <c r="P14" s="419"/>
    </row>
    <row r="15" spans="1:16" x14ac:dyDescent="0.25">
      <c r="A15" s="171">
        <v>45181</v>
      </c>
      <c r="B15" s="157" t="s">
        <v>231</v>
      </c>
      <c r="C15" s="157" t="s">
        <v>117</v>
      </c>
      <c r="D15" s="157" t="s">
        <v>14</v>
      </c>
      <c r="E15" s="161">
        <v>40000</v>
      </c>
      <c r="F15" s="161"/>
      <c r="G15" s="160">
        <f t="shared" si="0"/>
        <v>140000</v>
      </c>
      <c r="H15" s="183" t="s">
        <v>300</v>
      </c>
      <c r="I15" s="589" t="s">
        <v>18</v>
      </c>
      <c r="J15" s="481"/>
      <c r="K15" s="155" t="s">
        <v>64</v>
      </c>
      <c r="L15" s="155" t="s">
        <v>58</v>
      </c>
      <c r="M15" s="155"/>
      <c r="N15" s="157"/>
      <c r="O15" s="419"/>
      <c r="P15" s="419"/>
    </row>
    <row r="16" spans="1:16" x14ac:dyDescent="0.25">
      <c r="A16" s="171">
        <v>45181</v>
      </c>
      <c r="B16" s="157" t="s">
        <v>232</v>
      </c>
      <c r="C16" s="157" t="s">
        <v>117</v>
      </c>
      <c r="D16" s="157" t="s">
        <v>114</v>
      </c>
      <c r="E16" s="161">
        <v>20000</v>
      </c>
      <c r="F16" s="161"/>
      <c r="G16" s="160">
        <f t="shared" si="0"/>
        <v>120000</v>
      </c>
      <c r="H16" s="653" t="s">
        <v>124</v>
      </c>
      <c r="I16" s="589" t="s">
        <v>18</v>
      </c>
      <c r="J16" s="481"/>
      <c r="K16" s="155" t="s">
        <v>64</v>
      </c>
      <c r="L16" s="155" t="s">
        <v>58</v>
      </c>
      <c r="M16" s="155"/>
      <c r="N16" s="157"/>
      <c r="O16" s="419"/>
      <c r="P16" s="419"/>
    </row>
    <row r="17" spans="1:16" x14ac:dyDescent="0.25">
      <c r="A17" s="171">
        <v>45181</v>
      </c>
      <c r="B17" s="157" t="s">
        <v>233</v>
      </c>
      <c r="C17" s="157" t="s">
        <v>117</v>
      </c>
      <c r="D17" s="157" t="s">
        <v>114</v>
      </c>
      <c r="E17" s="161">
        <v>20000</v>
      </c>
      <c r="F17" s="161"/>
      <c r="G17" s="160">
        <f t="shared" si="0"/>
        <v>100000</v>
      </c>
      <c r="H17" s="653" t="s">
        <v>141</v>
      </c>
      <c r="I17" s="589" t="s">
        <v>18</v>
      </c>
      <c r="J17" s="481"/>
      <c r="K17" s="155" t="s">
        <v>64</v>
      </c>
      <c r="L17" s="155" t="s">
        <v>58</v>
      </c>
      <c r="M17" s="155"/>
      <c r="N17" s="157"/>
      <c r="O17" s="419"/>
      <c r="P17" s="419"/>
    </row>
    <row r="18" spans="1:16" x14ac:dyDescent="0.25">
      <c r="A18" s="171">
        <v>45181</v>
      </c>
      <c r="B18" s="157" t="s">
        <v>234</v>
      </c>
      <c r="C18" s="157" t="s">
        <v>117</v>
      </c>
      <c r="D18" s="157" t="s">
        <v>130</v>
      </c>
      <c r="E18" s="161">
        <v>25000</v>
      </c>
      <c r="F18" s="161"/>
      <c r="G18" s="160">
        <f t="shared" si="0"/>
        <v>75000</v>
      </c>
      <c r="H18" s="653" t="s">
        <v>142</v>
      </c>
      <c r="I18" s="589" t="s">
        <v>18</v>
      </c>
      <c r="J18" s="405"/>
      <c r="K18" s="155" t="s">
        <v>64</v>
      </c>
      <c r="L18" s="155" t="s">
        <v>58</v>
      </c>
      <c r="M18" s="155"/>
      <c r="N18" s="157"/>
      <c r="O18" s="419"/>
      <c r="P18" s="419"/>
    </row>
    <row r="19" spans="1:16" x14ac:dyDescent="0.25">
      <c r="A19" s="171">
        <v>45181</v>
      </c>
      <c r="B19" s="157" t="s">
        <v>235</v>
      </c>
      <c r="C19" s="157" t="s">
        <v>117</v>
      </c>
      <c r="D19" s="157" t="s">
        <v>130</v>
      </c>
      <c r="E19" s="161">
        <v>25000</v>
      </c>
      <c r="F19" s="161"/>
      <c r="G19" s="160">
        <f t="shared" si="0"/>
        <v>50000</v>
      </c>
      <c r="H19" s="653" t="s">
        <v>150</v>
      </c>
      <c r="I19" s="589" t="s">
        <v>18</v>
      </c>
      <c r="J19" s="405"/>
      <c r="K19" s="155" t="s">
        <v>64</v>
      </c>
      <c r="L19" s="155" t="s">
        <v>58</v>
      </c>
      <c r="M19" s="155"/>
      <c r="N19" s="157"/>
      <c r="O19" s="419"/>
      <c r="P19" s="419"/>
    </row>
    <row r="20" spans="1:16" x14ac:dyDescent="0.25">
      <c r="A20" s="470">
        <v>45188</v>
      </c>
      <c r="B20" s="601" t="s">
        <v>230</v>
      </c>
      <c r="C20" s="601" t="s">
        <v>49</v>
      </c>
      <c r="D20" s="601" t="s">
        <v>14</v>
      </c>
      <c r="E20" s="605"/>
      <c r="F20" s="605">
        <v>170000</v>
      </c>
      <c r="G20" s="673">
        <f t="shared" si="0"/>
        <v>220000</v>
      </c>
      <c r="H20" s="674"/>
      <c r="I20" s="656" t="s">
        <v>18</v>
      </c>
      <c r="J20" s="603" t="s">
        <v>379</v>
      </c>
      <c r="K20" s="476" t="s">
        <v>64</v>
      </c>
      <c r="L20" s="476" t="s">
        <v>58</v>
      </c>
      <c r="M20" s="476"/>
      <c r="N20" s="601"/>
      <c r="O20" s="419"/>
      <c r="P20" s="419"/>
    </row>
    <row r="21" spans="1:16" x14ac:dyDescent="0.25">
      <c r="A21" s="171">
        <v>45188</v>
      </c>
      <c r="B21" s="157" t="s">
        <v>131</v>
      </c>
      <c r="C21" s="157" t="s">
        <v>117</v>
      </c>
      <c r="D21" s="157" t="s">
        <v>14</v>
      </c>
      <c r="E21" s="161">
        <v>40000</v>
      </c>
      <c r="F21" s="161"/>
      <c r="G21" s="160">
        <f t="shared" si="0"/>
        <v>180000</v>
      </c>
      <c r="H21" s="653" t="s">
        <v>42</v>
      </c>
      <c r="I21" s="589" t="s">
        <v>18</v>
      </c>
      <c r="J21" s="405" t="s">
        <v>411</v>
      </c>
      <c r="K21" s="155" t="s">
        <v>64</v>
      </c>
      <c r="L21" s="155" t="s">
        <v>58</v>
      </c>
      <c r="M21" s="155"/>
      <c r="N21" s="157"/>
      <c r="O21" s="419"/>
      <c r="P21" s="419"/>
    </row>
    <row r="22" spans="1:16" x14ac:dyDescent="0.25">
      <c r="A22" s="171">
        <v>45188</v>
      </c>
      <c r="B22" s="157" t="s">
        <v>231</v>
      </c>
      <c r="C22" s="157" t="s">
        <v>117</v>
      </c>
      <c r="D22" s="157" t="s">
        <v>14</v>
      </c>
      <c r="E22" s="161">
        <v>40000</v>
      </c>
      <c r="F22" s="161"/>
      <c r="G22" s="160">
        <f t="shared" si="0"/>
        <v>140000</v>
      </c>
      <c r="H22" s="183" t="s">
        <v>300</v>
      </c>
      <c r="I22" s="589" t="s">
        <v>18</v>
      </c>
      <c r="J22" s="405" t="s">
        <v>411</v>
      </c>
      <c r="K22" s="155" t="s">
        <v>64</v>
      </c>
      <c r="L22" s="155" t="s">
        <v>58</v>
      </c>
      <c r="M22" s="155"/>
      <c r="N22" s="157"/>
      <c r="O22" s="419"/>
      <c r="P22" s="419"/>
    </row>
    <row r="23" spans="1:16" x14ac:dyDescent="0.25">
      <c r="A23" s="171">
        <v>45188</v>
      </c>
      <c r="B23" s="157" t="s">
        <v>232</v>
      </c>
      <c r="C23" s="157" t="s">
        <v>117</v>
      </c>
      <c r="D23" s="157" t="s">
        <v>114</v>
      </c>
      <c r="E23" s="161">
        <v>20000</v>
      </c>
      <c r="F23" s="161"/>
      <c r="G23" s="160">
        <f t="shared" si="0"/>
        <v>120000</v>
      </c>
      <c r="H23" s="653" t="s">
        <v>124</v>
      </c>
      <c r="I23" s="589" t="s">
        <v>18</v>
      </c>
      <c r="J23" s="405" t="s">
        <v>411</v>
      </c>
      <c r="K23" s="155" t="s">
        <v>64</v>
      </c>
      <c r="L23" s="155" t="s">
        <v>58</v>
      </c>
      <c r="M23" s="155"/>
      <c r="N23" s="157"/>
      <c r="O23" s="419"/>
      <c r="P23" s="419"/>
    </row>
    <row r="24" spans="1:16" x14ac:dyDescent="0.25">
      <c r="A24" s="171">
        <v>45188</v>
      </c>
      <c r="B24" s="157" t="s">
        <v>233</v>
      </c>
      <c r="C24" s="157" t="s">
        <v>117</v>
      </c>
      <c r="D24" s="157" t="s">
        <v>114</v>
      </c>
      <c r="E24" s="161">
        <v>20000</v>
      </c>
      <c r="F24" s="161"/>
      <c r="G24" s="160">
        <f t="shared" si="0"/>
        <v>100000</v>
      </c>
      <c r="H24" s="653" t="s">
        <v>141</v>
      </c>
      <c r="I24" s="589" t="s">
        <v>18</v>
      </c>
      <c r="J24" s="405" t="s">
        <v>411</v>
      </c>
      <c r="K24" s="155" t="s">
        <v>64</v>
      </c>
      <c r="L24" s="155" t="s">
        <v>58</v>
      </c>
      <c r="M24" s="155"/>
      <c r="N24" s="157"/>
      <c r="O24" s="419"/>
      <c r="P24" s="419"/>
    </row>
    <row r="25" spans="1:16" x14ac:dyDescent="0.25">
      <c r="A25" s="171">
        <v>45188</v>
      </c>
      <c r="B25" s="157" t="s">
        <v>234</v>
      </c>
      <c r="C25" s="157" t="s">
        <v>117</v>
      </c>
      <c r="D25" s="157" t="s">
        <v>130</v>
      </c>
      <c r="E25" s="161">
        <v>25000</v>
      </c>
      <c r="F25" s="161"/>
      <c r="G25" s="160">
        <f t="shared" si="0"/>
        <v>75000</v>
      </c>
      <c r="H25" s="653" t="s">
        <v>142</v>
      </c>
      <c r="I25" s="589" t="s">
        <v>18</v>
      </c>
      <c r="J25" s="405" t="s">
        <v>411</v>
      </c>
      <c r="K25" s="155" t="s">
        <v>64</v>
      </c>
      <c r="L25" s="155" t="s">
        <v>58</v>
      </c>
      <c r="M25" s="155"/>
      <c r="N25" s="157"/>
      <c r="O25" s="419"/>
      <c r="P25" s="419"/>
    </row>
    <row r="26" spans="1:16" x14ac:dyDescent="0.25">
      <c r="A26" s="171">
        <v>45188</v>
      </c>
      <c r="B26" s="157" t="s">
        <v>235</v>
      </c>
      <c r="C26" s="157" t="s">
        <v>117</v>
      </c>
      <c r="D26" s="157" t="s">
        <v>130</v>
      </c>
      <c r="E26" s="161">
        <v>25000</v>
      </c>
      <c r="F26" s="161"/>
      <c r="G26" s="160">
        <f t="shared" si="0"/>
        <v>50000</v>
      </c>
      <c r="H26" s="653" t="s">
        <v>150</v>
      </c>
      <c r="I26" s="589" t="s">
        <v>18</v>
      </c>
      <c r="J26" s="405" t="s">
        <v>411</v>
      </c>
      <c r="K26" s="155" t="s">
        <v>64</v>
      </c>
      <c r="L26" s="155" t="s">
        <v>58</v>
      </c>
      <c r="M26" s="155"/>
      <c r="N26" s="157"/>
      <c r="O26" s="419"/>
      <c r="P26" s="419"/>
    </row>
    <row r="27" spans="1:16" x14ac:dyDescent="0.25">
      <c r="A27" s="171">
        <v>45190</v>
      </c>
      <c r="B27" s="157" t="s">
        <v>235</v>
      </c>
      <c r="C27" s="157" t="s">
        <v>117</v>
      </c>
      <c r="D27" s="157" t="s">
        <v>130</v>
      </c>
      <c r="E27" s="161">
        <v>15000</v>
      </c>
      <c r="F27" s="161"/>
      <c r="G27" s="160">
        <f t="shared" si="0"/>
        <v>35000</v>
      </c>
      <c r="H27" s="653" t="s">
        <v>150</v>
      </c>
      <c r="I27" s="589" t="s">
        <v>18</v>
      </c>
      <c r="J27" s="405" t="s">
        <v>411</v>
      </c>
      <c r="K27" s="155" t="s">
        <v>64</v>
      </c>
      <c r="L27" s="155" t="s">
        <v>58</v>
      </c>
      <c r="M27" s="155"/>
      <c r="N27" s="157"/>
      <c r="O27" s="419"/>
      <c r="P27" s="419"/>
    </row>
    <row r="28" spans="1:16" x14ac:dyDescent="0.25">
      <c r="A28" s="171">
        <v>45191</v>
      </c>
      <c r="B28" s="157" t="s">
        <v>231</v>
      </c>
      <c r="C28" s="157" t="s">
        <v>117</v>
      </c>
      <c r="D28" s="157" t="s">
        <v>14</v>
      </c>
      <c r="E28" s="161">
        <v>15000</v>
      </c>
      <c r="F28" s="161"/>
      <c r="G28" s="160">
        <f t="shared" si="0"/>
        <v>20000</v>
      </c>
      <c r="H28" s="183" t="s">
        <v>300</v>
      </c>
      <c r="I28" s="589" t="s">
        <v>18</v>
      </c>
      <c r="J28" s="405" t="s">
        <v>411</v>
      </c>
      <c r="K28" s="155" t="s">
        <v>64</v>
      </c>
      <c r="L28" s="155" t="s">
        <v>58</v>
      </c>
      <c r="M28" s="155"/>
      <c r="N28" s="157"/>
      <c r="O28" s="419"/>
      <c r="P28" s="419"/>
    </row>
    <row r="29" spans="1:16" x14ac:dyDescent="0.25">
      <c r="A29" s="171">
        <v>45191</v>
      </c>
      <c r="B29" s="157" t="s">
        <v>521</v>
      </c>
      <c r="C29" s="157" t="s">
        <v>117</v>
      </c>
      <c r="D29" s="157" t="s">
        <v>14</v>
      </c>
      <c r="E29" s="161">
        <v>15000</v>
      </c>
      <c r="F29" s="161"/>
      <c r="G29" s="160">
        <f t="shared" si="0"/>
        <v>5000</v>
      </c>
      <c r="H29" s="653" t="s">
        <v>42</v>
      </c>
      <c r="I29" s="589" t="s">
        <v>18</v>
      </c>
      <c r="J29" s="405" t="s">
        <v>411</v>
      </c>
      <c r="K29" s="155" t="s">
        <v>64</v>
      </c>
      <c r="L29" s="155" t="s">
        <v>58</v>
      </c>
      <c r="M29" s="155"/>
      <c r="N29" s="157"/>
      <c r="O29" s="419"/>
      <c r="P29" s="419"/>
    </row>
    <row r="30" spans="1:16" x14ac:dyDescent="0.25">
      <c r="A30" s="470">
        <v>45195</v>
      </c>
      <c r="B30" s="601" t="s">
        <v>230</v>
      </c>
      <c r="C30" s="601" t="s">
        <v>49</v>
      </c>
      <c r="D30" s="654" t="s">
        <v>14</v>
      </c>
      <c r="E30" s="605"/>
      <c r="F30" s="605">
        <v>170000</v>
      </c>
      <c r="G30" s="673">
        <f t="shared" si="0"/>
        <v>175000</v>
      </c>
      <c r="H30" s="689"/>
      <c r="I30" s="656" t="s">
        <v>18</v>
      </c>
      <c r="J30" s="603" t="s">
        <v>522</v>
      </c>
      <c r="K30" s="476" t="s">
        <v>64</v>
      </c>
      <c r="L30" s="476" t="s">
        <v>58</v>
      </c>
      <c r="M30" s="476"/>
      <c r="N30" s="601"/>
      <c r="O30" s="419"/>
      <c r="P30" s="419"/>
    </row>
    <row r="31" spans="1:16" x14ac:dyDescent="0.25">
      <c r="A31" s="171">
        <v>45195</v>
      </c>
      <c r="B31" s="157" t="s">
        <v>131</v>
      </c>
      <c r="C31" s="157" t="s">
        <v>117</v>
      </c>
      <c r="D31" s="179" t="s">
        <v>14</v>
      </c>
      <c r="E31" s="161">
        <v>40000</v>
      </c>
      <c r="F31" s="161"/>
      <c r="G31" s="160">
        <f t="shared" si="0"/>
        <v>135000</v>
      </c>
      <c r="H31" s="166" t="s">
        <v>42</v>
      </c>
      <c r="I31" s="589" t="s">
        <v>18</v>
      </c>
      <c r="J31" s="405" t="s">
        <v>522</v>
      </c>
      <c r="K31" s="155" t="s">
        <v>64</v>
      </c>
      <c r="L31" s="155" t="s">
        <v>58</v>
      </c>
      <c r="M31" s="155"/>
      <c r="N31" s="157"/>
      <c r="O31" s="419"/>
      <c r="P31" s="419"/>
    </row>
    <row r="32" spans="1:16" x14ac:dyDescent="0.25">
      <c r="A32" s="171">
        <v>45195</v>
      </c>
      <c r="B32" s="157" t="s">
        <v>231</v>
      </c>
      <c r="C32" s="157" t="s">
        <v>117</v>
      </c>
      <c r="D32" s="179" t="s">
        <v>14</v>
      </c>
      <c r="E32" s="161">
        <v>40000</v>
      </c>
      <c r="F32" s="161"/>
      <c r="G32" s="160">
        <f t="shared" si="0"/>
        <v>95000</v>
      </c>
      <c r="H32" s="183" t="s">
        <v>300</v>
      </c>
      <c r="I32" s="589" t="s">
        <v>18</v>
      </c>
      <c r="J32" s="405" t="s">
        <v>522</v>
      </c>
      <c r="K32" s="155" t="s">
        <v>64</v>
      </c>
      <c r="L32" s="155" t="s">
        <v>58</v>
      </c>
      <c r="M32" s="155"/>
      <c r="N32" s="157"/>
      <c r="O32" s="419"/>
      <c r="P32" s="419"/>
    </row>
    <row r="33" spans="1:16" x14ac:dyDescent="0.25">
      <c r="A33" s="171">
        <v>45195</v>
      </c>
      <c r="B33" s="157" t="s">
        <v>232</v>
      </c>
      <c r="C33" s="157" t="s">
        <v>117</v>
      </c>
      <c r="D33" s="179" t="s">
        <v>114</v>
      </c>
      <c r="E33" s="161">
        <v>20000</v>
      </c>
      <c r="F33" s="161"/>
      <c r="G33" s="160">
        <f t="shared" si="0"/>
        <v>75000</v>
      </c>
      <c r="H33" s="166" t="s">
        <v>124</v>
      </c>
      <c r="I33" s="589" t="s">
        <v>18</v>
      </c>
      <c r="J33" s="405" t="s">
        <v>522</v>
      </c>
      <c r="K33" s="155" t="s">
        <v>64</v>
      </c>
      <c r="L33" s="155" t="s">
        <v>58</v>
      </c>
      <c r="M33" s="155"/>
      <c r="N33" s="157"/>
      <c r="O33" s="419"/>
      <c r="P33" s="419"/>
    </row>
    <row r="34" spans="1:16" x14ac:dyDescent="0.25">
      <c r="A34" s="171">
        <v>45195</v>
      </c>
      <c r="B34" s="157" t="s">
        <v>233</v>
      </c>
      <c r="C34" s="157" t="s">
        <v>117</v>
      </c>
      <c r="D34" s="179" t="s">
        <v>114</v>
      </c>
      <c r="E34" s="161">
        <v>20000</v>
      </c>
      <c r="F34" s="161"/>
      <c r="G34" s="160">
        <f t="shared" si="0"/>
        <v>55000</v>
      </c>
      <c r="H34" s="166" t="s">
        <v>141</v>
      </c>
      <c r="I34" s="589" t="s">
        <v>18</v>
      </c>
      <c r="J34" s="405" t="s">
        <v>522</v>
      </c>
      <c r="K34" s="155" t="s">
        <v>64</v>
      </c>
      <c r="L34" s="155" t="s">
        <v>58</v>
      </c>
      <c r="M34" s="155"/>
      <c r="N34" s="157"/>
      <c r="O34" s="419"/>
      <c r="P34" s="419"/>
    </row>
    <row r="35" spans="1:16" x14ac:dyDescent="0.25">
      <c r="A35" s="171">
        <v>45195</v>
      </c>
      <c r="B35" s="157" t="s">
        <v>234</v>
      </c>
      <c r="C35" s="157" t="s">
        <v>117</v>
      </c>
      <c r="D35" s="179" t="s">
        <v>130</v>
      </c>
      <c r="E35" s="161">
        <v>25000</v>
      </c>
      <c r="F35" s="161"/>
      <c r="G35" s="160">
        <f t="shared" si="0"/>
        <v>30000</v>
      </c>
      <c r="H35" s="166" t="s">
        <v>142</v>
      </c>
      <c r="I35" s="589" t="s">
        <v>18</v>
      </c>
      <c r="J35" s="405" t="s">
        <v>522</v>
      </c>
      <c r="K35" s="155" t="s">
        <v>64</v>
      </c>
      <c r="L35" s="155" t="s">
        <v>58</v>
      </c>
      <c r="M35" s="155"/>
      <c r="N35" s="157"/>
      <c r="O35" s="419"/>
      <c r="P35" s="419"/>
    </row>
    <row r="36" spans="1:16" ht="15.75" thickBot="1" x14ac:dyDescent="0.3">
      <c r="A36" s="171">
        <v>45195</v>
      </c>
      <c r="B36" s="157" t="s">
        <v>235</v>
      </c>
      <c r="C36" s="157" t="s">
        <v>117</v>
      </c>
      <c r="D36" s="179" t="s">
        <v>130</v>
      </c>
      <c r="E36" s="161">
        <v>25000</v>
      </c>
      <c r="F36" s="161"/>
      <c r="G36" s="160">
        <f t="shared" si="0"/>
        <v>5000</v>
      </c>
      <c r="H36" s="166" t="s">
        <v>150</v>
      </c>
      <c r="I36" s="589" t="s">
        <v>18</v>
      </c>
      <c r="J36" s="405" t="s">
        <v>522</v>
      </c>
      <c r="K36" s="155" t="s">
        <v>64</v>
      </c>
      <c r="L36" s="155" t="s">
        <v>58</v>
      </c>
      <c r="M36" s="155"/>
      <c r="N36" s="157"/>
      <c r="O36" s="419"/>
      <c r="P36" s="419"/>
    </row>
    <row r="37" spans="1:16" ht="15.75" thickBot="1" x14ac:dyDescent="0.3">
      <c r="A37" s="588"/>
      <c r="B37" s="588"/>
      <c r="C37" s="460"/>
      <c r="D37" s="479"/>
      <c r="E37" s="632">
        <f>SUM(E5:E36)</f>
        <v>760000</v>
      </c>
      <c r="F37" s="633">
        <f>SUM(F5:F36)+G4</f>
        <v>765000</v>
      </c>
      <c r="G37" s="634">
        <f>F37-E37</f>
        <v>5000</v>
      </c>
      <c r="H37" s="460"/>
      <c r="I37" s="155"/>
      <c r="J37" s="184"/>
      <c r="K37" s="155"/>
      <c r="L37" s="155"/>
      <c r="M37" s="427"/>
      <c r="N37" s="428"/>
    </row>
    <row r="38" spans="1:16" x14ac:dyDescent="0.25">
      <c r="A38"/>
      <c r="B38"/>
      <c r="C38" s="155"/>
      <c r="D38" s="164"/>
      <c r="E38" s="175"/>
      <c r="F38" s="175"/>
      <c r="G38" s="467"/>
      <c r="H38" s="166"/>
      <c r="I38" s="155"/>
      <c r="J38" s="184"/>
      <c r="K38" s="155"/>
      <c r="L38" s="155"/>
      <c r="M38" s="155"/>
      <c r="N38" s="157"/>
    </row>
    <row r="39" spans="1:16" x14ac:dyDescent="0.25">
      <c r="A39" s="425" t="s">
        <v>106</v>
      </c>
      <c r="B39" t="s">
        <v>109</v>
      </c>
      <c r="C39" s="155"/>
      <c r="D39" s="447"/>
      <c r="E39" s="448"/>
      <c r="F39" s="690"/>
      <c r="G39" s="160"/>
      <c r="H39" s="166"/>
      <c r="I39" s="427"/>
      <c r="J39" s="184"/>
      <c r="K39" s="155"/>
      <c r="L39" s="155"/>
      <c r="M39" s="427"/>
      <c r="N39" s="428"/>
    </row>
    <row r="40" spans="1:16" x14ac:dyDescent="0.25">
      <c r="A40" s="178" t="s">
        <v>124</v>
      </c>
      <c r="B40" s="426">
        <v>80000</v>
      </c>
      <c r="C40" s="155"/>
      <c r="D40" s="164"/>
      <c r="E40" s="161"/>
      <c r="F40" s="690"/>
      <c r="G40" s="160"/>
      <c r="H40" s="166"/>
      <c r="I40" s="155"/>
      <c r="J40" s="184"/>
      <c r="K40" s="155"/>
      <c r="L40" s="155"/>
      <c r="M40" s="155"/>
      <c r="N40" s="157"/>
    </row>
    <row r="41" spans="1:16" x14ac:dyDescent="0.25">
      <c r="A41" s="178" t="s">
        <v>150</v>
      </c>
      <c r="B41" s="426">
        <v>115000</v>
      </c>
      <c r="C41" s="155"/>
      <c r="D41" s="164"/>
      <c r="E41" s="161"/>
      <c r="F41" s="161"/>
      <c r="G41" s="160"/>
      <c r="H41" s="166"/>
      <c r="I41" s="155"/>
      <c r="J41" s="184"/>
      <c r="K41" s="155"/>
      <c r="L41" s="155"/>
      <c r="M41" s="155"/>
      <c r="N41" s="157"/>
    </row>
    <row r="42" spans="1:16" x14ac:dyDescent="0.25">
      <c r="A42" s="178" t="s">
        <v>142</v>
      </c>
      <c r="B42" s="426">
        <v>100000</v>
      </c>
      <c r="C42" s="155"/>
      <c r="D42" s="164"/>
      <c r="E42" s="161"/>
      <c r="F42" s="161"/>
      <c r="G42" s="160"/>
      <c r="H42" s="166"/>
      <c r="I42" s="155"/>
      <c r="J42" s="184"/>
      <c r="K42" s="155"/>
      <c r="L42" s="155"/>
      <c r="M42" s="155"/>
      <c r="N42" s="157"/>
    </row>
    <row r="43" spans="1:16" x14ac:dyDescent="0.25">
      <c r="A43" s="178" t="s">
        <v>141</v>
      </c>
      <c r="B43" s="426">
        <v>80000</v>
      </c>
      <c r="C43" s="155"/>
      <c r="D43" s="164"/>
      <c r="E43" s="161"/>
      <c r="F43" s="161"/>
      <c r="G43" s="160"/>
      <c r="H43" s="166"/>
      <c r="I43" s="155"/>
      <c r="J43" s="184"/>
      <c r="K43" s="155"/>
      <c r="L43" s="155"/>
      <c r="M43" s="155"/>
      <c r="N43" s="157"/>
    </row>
    <row r="44" spans="1:16" x14ac:dyDescent="0.25">
      <c r="A44" s="178" t="s">
        <v>42</v>
      </c>
      <c r="B44" s="426">
        <v>190000</v>
      </c>
      <c r="C44" s="155"/>
      <c r="D44" s="164"/>
      <c r="E44" s="161"/>
      <c r="F44" s="161"/>
      <c r="G44" s="160"/>
      <c r="H44" s="166"/>
      <c r="I44" s="155"/>
      <c r="J44" s="184"/>
      <c r="K44" s="155"/>
      <c r="L44" s="155"/>
      <c r="M44" s="155"/>
      <c r="N44" s="157"/>
    </row>
    <row r="45" spans="1:16" x14ac:dyDescent="0.25">
      <c r="A45" s="178" t="s">
        <v>107</v>
      </c>
      <c r="B45" s="426"/>
      <c r="C45" s="155"/>
      <c r="D45" s="164"/>
      <c r="E45" s="161"/>
      <c r="F45" s="161"/>
      <c r="G45" s="160"/>
      <c r="H45" s="166"/>
      <c r="I45" s="155"/>
      <c r="J45" s="184"/>
      <c r="K45" s="155"/>
      <c r="L45" s="155"/>
      <c r="M45" s="155"/>
      <c r="N45" s="157"/>
    </row>
    <row r="46" spans="1:16" x14ac:dyDescent="0.25">
      <c r="A46" s="178" t="s">
        <v>300</v>
      </c>
      <c r="B46" s="426">
        <v>195000</v>
      </c>
      <c r="C46" s="155"/>
      <c r="D46" s="164"/>
      <c r="E46" s="161"/>
      <c r="F46" s="161"/>
      <c r="G46" s="160"/>
      <c r="H46" s="166"/>
      <c r="I46" s="155"/>
      <c r="J46" s="391"/>
      <c r="K46" s="155"/>
      <c r="L46" s="155"/>
      <c r="M46" s="155"/>
      <c r="N46" s="157"/>
    </row>
    <row r="47" spans="1:16" x14ac:dyDescent="0.25">
      <c r="A47" s="178" t="s">
        <v>108</v>
      </c>
      <c r="B47" s="426">
        <v>760000</v>
      </c>
      <c r="C47" s="155"/>
      <c r="D47" s="155"/>
      <c r="E47" s="175"/>
      <c r="F47" s="175"/>
      <c r="G47" s="160"/>
      <c r="H47" s="155"/>
      <c r="I47" s="155"/>
      <c r="J47" s="391"/>
      <c r="K47" s="155"/>
      <c r="L47" s="155"/>
      <c r="M47" s="155"/>
      <c r="N47" s="157"/>
    </row>
    <row r="48" spans="1:16" x14ac:dyDescent="0.25">
      <c r="A48"/>
      <c r="B48"/>
      <c r="C48" s="155"/>
      <c r="D48" s="155"/>
      <c r="E48" s="161"/>
      <c r="F48" s="161"/>
      <c r="G48" s="160"/>
      <c r="H48" s="155"/>
      <c r="I48" s="155"/>
      <c r="J48" s="391"/>
      <c r="K48" s="155"/>
      <c r="L48" s="155"/>
      <c r="M48" s="155"/>
      <c r="N48" s="157"/>
    </row>
    <row r="49" spans="1:14" x14ac:dyDescent="0.25">
      <c r="A49"/>
      <c r="B49"/>
      <c r="C49" s="155"/>
      <c r="D49" s="155"/>
      <c r="E49" s="161"/>
      <c r="F49" s="161"/>
      <c r="G49" s="160"/>
      <c r="H49" s="155"/>
      <c r="I49" s="155"/>
      <c r="J49" s="391"/>
      <c r="K49" s="155"/>
      <c r="L49" s="155"/>
      <c r="M49" s="155"/>
      <c r="N49" s="157"/>
    </row>
    <row r="50" spans="1:14" x14ac:dyDescent="0.25">
      <c r="A50" s="611"/>
      <c r="B50" s="612"/>
      <c r="C50" s="155"/>
      <c r="D50" s="155"/>
      <c r="E50" s="161"/>
      <c r="F50" s="161"/>
      <c r="G50" s="160"/>
      <c r="H50" s="155"/>
      <c r="I50" s="155"/>
      <c r="J50" s="157"/>
      <c r="K50" s="155"/>
      <c r="L50" s="155"/>
      <c r="M50" s="155"/>
      <c r="N50" s="157"/>
    </row>
    <row r="51" spans="1:14" x14ac:dyDescent="0.25">
      <c r="A51" s="182"/>
      <c r="B51" s="155"/>
      <c r="C51" s="155"/>
      <c r="D51" s="155"/>
      <c r="E51" s="160"/>
      <c r="F51" s="160"/>
      <c r="G51" s="160"/>
      <c r="H51" s="155"/>
      <c r="I51" s="155"/>
      <c r="J51" s="157"/>
      <c r="K51" s="155"/>
      <c r="L51" s="155"/>
      <c r="M51" s="155"/>
      <c r="N51" s="157"/>
    </row>
    <row r="52" spans="1:14" x14ac:dyDescent="0.25">
      <c r="A52" s="182"/>
      <c r="B52" s="155"/>
      <c r="C52" s="155"/>
      <c r="D52" s="164"/>
      <c r="E52" s="161"/>
      <c r="F52" s="161"/>
      <c r="G52" s="160"/>
      <c r="H52" s="166"/>
      <c r="I52" s="155"/>
      <c r="J52" s="157"/>
      <c r="K52" s="155"/>
      <c r="L52" s="155"/>
      <c r="M52" s="155"/>
      <c r="N52" s="157"/>
    </row>
    <row r="53" spans="1:14" x14ac:dyDescent="0.25">
      <c r="A53" s="182"/>
      <c r="B53" s="155"/>
      <c r="C53" s="155"/>
      <c r="D53" s="164"/>
      <c r="E53" s="161"/>
      <c r="F53" s="161"/>
      <c r="G53" s="160"/>
      <c r="H53" s="166"/>
      <c r="I53" s="155"/>
      <c r="J53" s="157"/>
      <c r="K53" s="155"/>
      <c r="L53" s="155"/>
      <c r="M53" s="155"/>
      <c r="N53" s="157"/>
    </row>
    <row r="54" spans="1:14" x14ac:dyDescent="0.25">
      <c r="A54" s="182"/>
      <c r="B54" s="155"/>
      <c r="C54" s="155"/>
      <c r="D54" s="164"/>
      <c r="E54" s="161"/>
      <c r="F54" s="161"/>
      <c r="G54" s="160"/>
      <c r="H54" s="166"/>
      <c r="I54" s="155"/>
      <c r="J54" s="157"/>
      <c r="K54" s="155"/>
      <c r="L54" s="155"/>
      <c r="M54" s="155"/>
      <c r="N54" s="157"/>
    </row>
    <row r="55" spans="1:14" x14ac:dyDescent="0.25">
      <c r="A55" s="182"/>
      <c r="B55" s="155"/>
      <c r="C55" s="166"/>
      <c r="D55" s="164"/>
      <c r="E55" s="160"/>
      <c r="F55" s="160"/>
      <c r="G55" s="160"/>
      <c r="H55" s="166"/>
      <c r="I55" s="155"/>
      <c r="J55" s="157"/>
      <c r="K55" s="155"/>
      <c r="L55" s="155"/>
      <c r="M55" s="155"/>
      <c r="N55" s="157"/>
    </row>
    <row r="56" spans="1:14" x14ac:dyDescent="0.25">
      <c r="A56" s="156"/>
      <c r="B56" s="157"/>
      <c r="C56" s="157"/>
      <c r="D56" s="157"/>
      <c r="E56" s="417"/>
      <c r="F56" s="161"/>
      <c r="G56" s="160"/>
      <c r="H56" s="166"/>
      <c r="I56" s="155"/>
      <c r="J56" s="155"/>
      <c r="K56" s="155"/>
      <c r="L56" s="155"/>
      <c r="M56" s="155"/>
      <c r="N56" s="157"/>
    </row>
    <row r="57" spans="1:14" x14ac:dyDescent="0.25">
      <c r="A57" s="182"/>
      <c r="B57" s="392"/>
      <c r="C57" s="155"/>
      <c r="D57" s="155"/>
      <c r="E57" s="152"/>
      <c r="F57" s="155"/>
      <c r="G57" s="161"/>
      <c r="H57" s="155"/>
      <c r="I57" s="155"/>
      <c r="J57" s="155"/>
      <c r="K57" s="155"/>
      <c r="L57" s="155"/>
      <c r="M57" s="155"/>
      <c r="N57" s="157"/>
    </row>
    <row r="58" spans="1:14" x14ac:dyDescent="0.25">
      <c r="A58" s="182"/>
      <c r="B58" s="392"/>
      <c r="C58" s="155"/>
      <c r="D58" s="155"/>
      <c r="E58" s="152"/>
      <c r="F58" s="155"/>
      <c r="G58" s="161"/>
      <c r="H58" s="155"/>
      <c r="I58" s="155"/>
      <c r="J58" s="155"/>
      <c r="K58" s="155"/>
      <c r="L58" s="155"/>
      <c r="M58" s="155"/>
      <c r="N58" s="157"/>
    </row>
    <row r="59" spans="1:14" x14ac:dyDescent="0.25">
      <c r="A59" s="182"/>
      <c r="B59" s="392"/>
      <c r="C59" s="155"/>
      <c r="D59" s="155"/>
      <c r="E59" s="152"/>
      <c r="F59" s="155"/>
      <c r="G59" s="161"/>
      <c r="H59" s="155"/>
      <c r="I59" s="155"/>
      <c r="J59" s="155"/>
      <c r="K59" s="155"/>
      <c r="L59" s="155"/>
      <c r="M59" s="155"/>
      <c r="N59" s="157"/>
    </row>
    <row r="60" spans="1:14" ht="15.75" x14ac:dyDescent="0.25">
      <c r="A60" s="182"/>
      <c r="B60" s="415"/>
      <c r="C60" s="155"/>
      <c r="D60" s="406"/>
      <c r="E60" s="152"/>
      <c r="F60" s="155"/>
      <c r="G60" s="161"/>
      <c r="H60" s="406"/>
      <c r="I60" s="406"/>
      <c r="J60" s="406"/>
      <c r="K60" s="406"/>
      <c r="L60" s="406"/>
      <c r="M60" s="406"/>
      <c r="N60" s="407"/>
    </row>
    <row r="61" spans="1:14" x14ac:dyDescent="0.25">
      <c r="A61" s="182"/>
      <c r="B61" s="392"/>
      <c r="C61" s="155"/>
      <c r="D61" s="155"/>
      <c r="E61" s="152"/>
      <c r="F61" s="155"/>
      <c r="G61" s="161"/>
      <c r="H61" s="155"/>
      <c r="I61" s="155"/>
      <c r="J61" s="155"/>
      <c r="K61" s="155"/>
      <c r="L61" s="155"/>
      <c r="M61" s="155"/>
      <c r="N61" s="157"/>
    </row>
    <row r="62" spans="1:14" x14ac:dyDescent="0.25">
      <c r="A62" s="182"/>
      <c r="B62" s="392"/>
      <c r="C62" s="155"/>
      <c r="D62" s="155"/>
      <c r="E62" s="152"/>
      <c r="F62" s="155"/>
      <c r="G62" s="161"/>
      <c r="H62" s="155"/>
      <c r="I62" s="155"/>
      <c r="J62" s="155"/>
      <c r="K62" s="155"/>
      <c r="L62" s="155"/>
      <c r="M62" s="155"/>
      <c r="N62" s="157"/>
    </row>
    <row r="63" spans="1:14" ht="15.75" thickBot="1" x14ac:dyDescent="0.3">
      <c r="A63" s="182"/>
      <c r="B63" s="392"/>
      <c r="C63" s="155"/>
      <c r="D63" s="155"/>
      <c r="E63" s="160"/>
      <c r="F63" s="162"/>
      <c r="G63" s="160"/>
      <c r="H63" s="155"/>
      <c r="I63" s="155"/>
      <c r="J63" s="155"/>
      <c r="K63" s="155"/>
      <c r="L63" s="155"/>
      <c r="M63" s="155"/>
      <c r="N63" s="157"/>
    </row>
    <row r="64" spans="1:14" ht="15.75" thickBot="1" x14ac:dyDescent="0.3">
      <c r="A64" s="416"/>
      <c r="B64" s="416"/>
      <c r="C64" s="418"/>
      <c r="D64" s="419"/>
      <c r="E64" s="420"/>
      <c r="F64" s="421"/>
      <c r="G64" s="422"/>
      <c r="H64" s="419"/>
      <c r="I64" s="419"/>
      <c r="J64" s="419"/>
      <c r="K64" s="419"/>
      <c r="L64" s="419"/>
      <c r="M64" s="419"/>
      <c r="N64" s="423"/>
    </row>
    <row r="65" spans="1:14" x14ac:dyDescent="0.25">
      <c r="A65" s="416"/>
      <c r="B65" s="416"/>
      <c r="C65" s="418"/>
      <c r="D65" s="419"/>
      <c r="E65" s="419"/>
      <c r="F65" s="419"/>
      <c r="G65" s="424"/>
      <c r="H65" s="419"/>
      <c r="I65" s="419"/>
      <c r="J65" s="419"/>
      <c r="K65" s="419"/>
      <c r="L65" s="419"/>
      <c r="M65" s="419"/>
      <c r="N65" s="423"/>
    </row>
    <row r="66" spans="1:14" x14ac:dyDescent="0.25">
      <c r="A66"/>
      <c r="B66" s="294"/>
      <c r="C66"/>
      <c r="G66" s="401"/>
    </row>
    <row r="67" spans="1:14" x14ac:dyDescent="0.25">
      <c r="G67" s="401"/>
    </row>
    <row r="68" spans="1:14" x14ac:dyDescent="0.25">
      <c r="G68" s="401"/>
    </row>
    <row r="69" spans="1:14" x14ac:dyDescent="0.25">
      <c r="G69" s="401"/>
    </row>
    <row r="70" spans="1:14" x14ac:dyDescent="0.25">
      <c r="G70" s="401"/>
    </row>
    <row r="71" spans="1:14" x14ac:dyDescent="0.25">
      <c r="G71" s="401"/>
    </row>
    <row r="72" spans="1:14" x14ac:dyDescent="0.25">
      <c r="A72"/>
      <c r="B72"/>
      <c r="C72" s="267"/>
      <c r="G72" s="401"/>
    </row>
    <row r="73" spans="1:14" x14ac:dyDescent="0.25">
      <c r="A73"/>
      <c r="B73"/>
    </row>
    <row r="74" spans="1:14" x14ac:dyDescent="0.25">
      <c r="A74"/>
      <c r="B74"/>
    </row>
    <row r="75" spans="1:14" x14ac:dyDescent="0.25">
      <c r="A75"/>
      <c r="B75"/>
    </row>
    <row r="76" spans="1:14" x14ac:dyDescent="0.25">
      <c r="A76"/>
      <c r="B76"/>
    </row>
    <row r="77" spans="1:14" x14ac:dyDescent="0.25">
      <c r="A77"/>
      <c r="B77"/>
    </row>
    <row r="78" spans="1:14" x14ac:dyDescent="0.25">
      <c r="A78"/>
      <c r="B78"/>
    </row>
    <row r="79" spans="1:14" x14ac:dyDescent="0.25">
      <c r="A79"/>
      <c r="B79"/>
    </row>
    <row r="80" spans="1:14" x14ac:dyDescent="0.25">
      <c r="A80"/>
      <c r="B80"/>
    </row>
    <row r="81" spans="1:2" x14ac:dyDescent="0.25">
      <c r="A81"/>
      <c r="B81"/>
    </row>
    <row r="82" spans="1:2" x14ac:dyDescent="0.25">
      <c r="A82"/>
      <c r="B82"/>
    </row>
  </sheetData>
  <autoFilter ref="A1:N3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4"/>
  <sheetViews>
    <sheetView tabSelected="1" topLeftCell="A385" zoomScaleNormal="100" workbookViewId="0">
      <selection activeCell="D357" sqref="D357"/>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701" t="s">
        <v>159</v>
      </c>
      <c r="B1" s="701"/>
      <c r="C1" s="701"/>
      <c r="D1" s="701"/>
      <c r="E1" s="701"/>
      <c r="F1" s="701"/>
      <c r="G1" s="701"/>
      <c r="H1" s="701"/>
      <c r="I1" s="701"/>
      <c r="J1" s="701"/>
      <c r="K1" s="701"/>
      <c r="L1" s="701"/>
      <c r="M1" s="701"/>
      <c r="N1" s="701"/>
    </row>
    <row r="2" spans="1:14" s="2" customFormat="1" ht="69.95" customHeight="1" x14ac:dyDescent="0.25">
      <c r="A2" s="303" t="s">
        <v>0</v>
      </c>
      <c r="B2" s="297" t="s">
        <v>5</v>
      </c>
      <c r="C2" s="297" t="s">
        <v>10</v>
      </c>
      <c r="D2" s="298" t="s">
        <v>8</v>
      </c>
      <c r="E2" s="298" t="s">
        <v>13</v>
      </c>
      <c r="F2" s="299" t="s">
        <v>7</v>
      </c>
      <c r="G2" s="300" t="s">
        <v>6</v>
      </c>
      <c r="H2" s="298" t="s">
        <v>2</v>
      </c>
      <c r="I2" s="298" t="s">
        <v>112</v>
      </c>
      <c r="J2" s="297" t="s">
        <v>9</v>
      </c>
      <c r="K2" s="297" t="s">
        <v>1</v>
      </c>
      <c r="L2" s="297" t="s">
        <v>4</v>
      </c>
      <c r="M2" s="301" t="s">
        <v>12</v>
      </c>
      <c r="N2" s="302" t="s">
        <v>11</v>
      </c>
    </row>
    <row r="3" spans="1:14" s="2" customFormat="1" ht="15" customHeight="1" x14ac:dyDescent="0.25">
      <c r="A3" s="171">
        <v>45170</v>
      </c>
      <c r="B3" s="172" t="s">
        <v>115</v>
      </c>
      <c r="C3" s="172" t="s">
        <v>116</v>
      </c>
      <c r="D3" s="173" t="s">
        <v>130</v>
      </c>
      <c r="E3" s="152">
        <v>10000</v>
      </c>
      <c r="F3" s="339">
        <v>3652</v>
      </c>
      <c r="G3" s="305">
        <f>E3/F3</f>
        <v>2.738225629791895</v>
      </c>
      <c r="H3" s="183" t="s">
        <v>142</v>
      </c>
      <c r="I3" s="173" t="s">
        <v>44</v>
      </c>
      <c r="J3" s="405" t="s">
        <v>161</v>
      </c>
      <c r="K3" s="172" t="s">
        <v>64</v>
      </c>
      <c r="L3" s="172" t="s">
        <v>45</v>
      </c>
      <c r="M3" s="410"/>
      <c r="N3" s="340"/>
    </row>
    <row r="4" spans="1:14" s="2" customFormat="1" ht="15" customHeight="1" x14ac:dyDescent="0.25">
      <c r="A4" s="171">
        <v>45170</v>
      </c>
      <c r="B4" s="172" t="s">
        <v>115</v>
      </c>
      <c r="C4" s="172" t="s">
        <v>116</v>
      </c>
      <c r="D4" s="173" t="s">
        <v>130</v>
      </c>
      <c r="E4" s="152">
        <v>5000</v>
      </c>
      <c r="F4" s="339">
        <v>3652</v>
      </c>
      <c r="G4" s="305">
        <f t="shared" ref="G4:G9" si="0">E4/F4</f>
        <v>1.3691128148959475</v>
      </c>
      <c r="H4" s="183" t="s">
        <v>142</v>
      </c>
      <c r="I4" s="173" t="s">
        <v>44</v>
      </c>
      <c r="J4" s="405" t="s">
        <v>161</v>
      </c>
      <c r="K4" s="172" t="s">
        <v>64</v>
      </c>
      <c r="L4" s="172" t="s">
        <v>45</v>
      </c>
      <c r="M4" s="410"/>
      <c r="N4" s="340"/>
    </row>
    <row r="5" spans="1:14" s="2" customFormat="1" ht="15" customHeight="1" x14ac:dyDescent="0.25">
      <c r="A5" s="171">
        <v>45170</v>
      </c>
      <c r="B5" s="172" t="s">
        <v>115</v>
      </c>
      <c r="C5" s="172" t="s">
        <v>116</v>
      </c>
      <c r="D5" s="173" t="s">
        <v>130</v>
      </c>
      <c r="E5" s="152">
        <v>10000</v>
      </c>
      <c r="F5" s="339">
        <v>3652</v>
      </c>
      <c r="G5" s="305">
        <f t="shared" si="0"/>
        <v>2.738225629791895</v>
      </c>
      <c r="H5" s="183" t="s">
        <v>142</v>
      </c>
      <c r="I5" s="173" t="s">
        <v>44</v>
      </c>
      <c r="J5" s="405" t="s">
        <v>161</v>
      </c>
      <c r="K5" s="172" t="s">
        <v>64</v>
      </c>
      <c r="L5" s="172" t="s">
        <v>45</v>
      </c>
      <c r="M5" s="410"/>
      <c r="N5" s="340"/>
    </row>
    <row r="6" spans="1:14" s="2" customFormat="1" ht="15" customHeight="1" x14ac:dyDescent="0.25">
      <c r="A6" s="171">
        <v>45170</v>
      </c>
      <c r="B6" s="172" t="s">
        <v>115</v>
      </c>
      <c r="C6" s="172" t="s">
        <v>116</v>
      </c>
      <c r="D6" s="173" t="s">
        <v>130</v>
      </c>
      <c r="E6" s="152">
        <v>7000</v>
      </c>
      <c r="F6" s="339">
        <v>3652</v>
      </c>
      <c r="G6" s="305">
        <f t="shared" si="0"/>
        <v>1.9167579408543265</v>
      </c>
      <c r="H6" s="183" t="s">
        <v>142</v>
      </c>
      <c r="I6" s="173" t="s">
        <v>44</v>
      </c>
      <c r="J6" s="405" t="s">
        <v>161</v>
      </c>
      <c r="K6" s="172" t="s">
        <v>64</v>
      </c>
      <c r="L6" s="172" t="s">
        <v>45</v>
      </c>
      <c r="M6" s="410"/>
      <c r="N6" s="340"/>
    </row>
    <row r="7" spans="1:14" s="2" customFormat="1" ht="15" customHeight="1" x14ac:dyDescent="0.25">
      <c r="A7" s="171">
        <v>45170</v>
      </c>
      <c r="B7" s="172" t="s">
        <v>115</v>
      </c>
      <c r="C7" s="172" t="s">
        <v>116</v>
      </c>
      <c r="D7" s="173" t="s">
        <v>130</v>
      </c>
      <c r="E7" s="152">
        <v>13000</v>
      </c>
      <c r="F7" s="339">
        <v>3652</v>
      </c>
      <c r="G7" s="305">
        <f t="shared" si="0"/>
        <v>3.5596933187294635</v>
      </c>
      <c r="H7" s="183" t="s">
        <v>142</v>
      </c>
      <c r="I7" s="173" t="s">
        <v>44</v>
      </c>
      <c r="J7" s="405" t="s">
        <v>161</v>
      </c>
      <c r="K7" s="172" t="s">
        <v>64</v>
      </c>
      <c r="L7" s="172" t="s">
        <v>45</v>
      </c>
      <c r="M7" s="410"/>
      <c r="N7" s="340"/>
    </row>
    <row r="8" spans="1:14" s="2" customFormat="1" ht="15" customHeight="1" x14ac:dyDescent="0.25">
      <c r="A8" s="171">
        <v>45170</v>
      </c>
      <c r="B8" s="172" t="s">
        <v>148</v>
      </c>
      <c r="C8" s="172" t="s">
        <v>148</v>
      </c>
      <c r="D8" s="173" t="s">
        <v>130</v>
      </c>
      <c r="E8" s="152">
        <v>10000</v>
      </c>
      <c r="F8" s="339">
        <v>3652</v>
      </c>
      <c r="G8" s="305">
        <f t="shared" si="0"/>
        <v>2.738225629791895</v>
      </c>
      <c r="H8" s="183" t="s">
        <v>142</v>
      </c>
      <c r="I8" s="173" t="s">
        <v>44</v>
      </c>
      <c r="J8" s="405" t="s">
        <v>161</v>
      </c>
      <c r="K8" s="172" t="s">
        <v>64</v>
      </c>
      <c r="L8" s="172" t="s">
        <v>45</v>
      </c>
      <c r="M8" s="410"/>
      <c r="N8" s="340"/>
    </row>
    <row r="9" spans="1:14" s="2" customFormat="1" ht="15" customHeight="1" x14ac:dyDescent="0.25">
      <c r="A9" s="171">
        <v>45170</v>
      </c>
      <c r="B9" s="172" t="s">
        <v>115</v>
      </c>
      <c r="C9" s="172" t="s">
        <v>116</v>
      </c>
      <c r="D9" s="173" t="s">
        <v>130</v>
      </c>
      <c r="E9" s="152">
        <v>6000</v>
      </c>
      <c r="F9" s="339">
        <v>3652</v>
      </c>
      <c r="G9" s="305">
        <f t="shared" si="0"/>
        <v>1.642935377875137</v>
      </c>
      <c r="H9" s="183" t="s">
        <v>150</v>
      </c>
      <c r="I9" s="173" t="s">
        <v>44</v>
      </c>
      <c r="J9" s="405" t="s">
        <v>168</v>
      </c>
      <c r="K9" s="172" t="s">
        <v>64</v>
      </c>
      <c r="L9" s="172" t="s">
        <v>45</v>
      </c>
      <c r="M9" s="410"/>
      <c r="N9" s="340"/>
    </row>
    <row r="10" spans="1:14" s="2" customFormat="1" ht="15" customHeight="1" x14ac:dyDescent="0.25">
      <c r="A10" s="171">
        <v>45170</v>
      </c>
      <c r="B10" s="172" t="s">
        <v>115</v>
      </c>
      <c r="C10" s="172" t="s">
        <v>116</v>
      </c>
      <c r="D10" s="173" t="s">
        <v>130</v>
      </c>
      <c r="E10" s="152">
        <v>13000</v>
      </c>
      <c r="F10" s="339">
        <v>3652</v>
      </c>
      <c r="G10" s="305">
        <f t="shared" ref="G10:G287" si="1">E10/F10</f>
        <v>3.5596933187294635</v>
      </c>
      <c r="H10" s="183" t="s">
        <v>150</v>
      </c>
      <c r="I10" s="173" t="s">
        <v>44</v>
      </c>
      <c r="J10" s="405" t="s">
        <v>168</v>
      </c>
      <c r="K10" s="172" t="s">
        <v>64</v>
      </c>
      <c r="L10" s="172" t="s">
        <v>45</v>
      </c>
      <c r="M10" s="410"/>
      <c r="N10" s="340"/>
    </row>
    <row r="11" spans="1:14" s="2" customFormat="1" ht="15" customHeight="1" x14ac:dyDescent="0.25">
      <c r="A11" s="171">
        <v>45170</v>
      </c>
      <c r="B11" s="172" t="s">
        <v>115</v>
      </c>
      <c r="C11" s="172" t="s">
        <v>116</v>
      </c>
      <c r="D11" s="173" t="s">
        <v>130</v>
      </c>
      <c r="E11" s="152">
        <v>10000</v>
      </c>
      <c r="F11" s="339">
        <v>3652</v>
      </c>
      <c r="G11" s="305">
        <f t="shared" si="1"/>
        <v>2.738225629791895</v>
      </c>
      <c r="H11" s="183" t="s">
        <v>150</v>
      </c>
      <c r="I11" s="173" t="s">
        <v>44</v>
      </c>
      <c r="J11" s="405" t="s">
        <v>168</v>
      </c>
      <c r="K11" s="172" t="s">
        <v>64</v>
      </c>
      <c r="L11" s="172" t="s">
        <v>45</v>
      </c>
      <c r="M11" s="410"/>
      <c r="N11" s="340"/>
    </row>
    <row r="12" spans="1:14" s="2" customFormat="1" ht="15" customHeight="1" x14ac:dyDescent="0.25">
      <c r="A12" s="171">
        <v>45170</v>
      </c>
      <c r="B12" s="172" t="s">
        <v>115</v>
      </c>
      <c r="C12" s="172" t="s">
        <v>116</v>
      </c>
      <c r="D12" s="173" t="s">
        <v>130</v>
      </c>
      <c r="E12" s="152">
        <v>6000</v>
      </c>
      <c r="F12" s="339">
        <v>3652</v>
      </c>
      <c r="G12" s="305">
        <f t="shared" si="1"/>
        <v>1.642935377875137</v>
      </c>
      <c r="H12" s="183" t="s">
        <v>150</v>
      </c>
      <c r="I12" s="173" t="s">
        <v>44</v>
      </c>
      <c r="J12" s="405" t="s">
        <v>168</v>
      </c>
      <c r="K12" s="172" t="s">
        <v>64</v>
      </c>
      <c r="L12" s="172" t="s">
        <v>45</v>
      </c>
      <c r="M12" s="410"/>
      <c r="N12" s="340"/>
    </row>
    <row r="13" spans="1:14" s="2" customFormat="1" ht="15" customHeight="1" x14ac:dyDescent="0.25">
      <c r="A13" s="171">
        <v>45170</v>
      </c>
      <c r="B13" s="172" t="s">
        <v>115</v>
      </c>
      <c r="C13" s="172" t="s">
        <v>116</v>
      </c>
      <c r="D13" s="173" t="s">
        <v>130</v>
      </c>
      <c r="E13" s="152">
        <v>6000</v>
      </c>
      <c r="F13" s="339">
        <v>3652</v>
      </c>
      <c r="G13" s="305">
        <f t="shared" si="1"/>
        <v>1.642935377875137</v>
      </c>
      <c r="H13" s="183" t="s">
        <v>150</v>
      </c>
      <c r="I13" s="173" t="s">
        <v>44</v>
      </c>
      <c r="J13" s="405" t="s">
        <v>168</v>
      </c>
      <c r="K13" s="172" t="s">
        <v>64</v>
      </c>
      <c r="L13" s="172" t="s">
        <v>45</v>
      </c>
      <c r="M13" s="410"/>
      <c r="N13" s="340"/>
    </row>
    <row r="14" spans="1:14" s="2" customFormat="1" ht="15" customHeight="1" x14ac:dyDescent="0.25">
      <c r="A14" s="171">
        <v>45170</v>
      </c>
      <c r="B14" s="172" t="s">
        <v>115</v>
      </c>
      <c r="C14" s="172" t="s">
        <v>116</v>
      </c>
      <c r="D14" s="173" t="s">
        <v>130</v>
      </c>
      <c r="E14" s="152">
        <v>6000</v>
      </c>
      <c r="F14" s="339">
        <v>3652</v>
      </c>
      <c r="G14" s="305">
        <f t="shared" ref="G14:G15" si="2">E14/F14</f>
        <v>1.642935377875137</v>
      </c>
      <c r="H14" s="183" t="s">
        <v>150</v>
      </c>
      <c r="I14" s="173" t="s">
        <v>44</v>
      </c>
      <c r="J14" s="405" t="s">
        <v>168</v>
      </c>
      <c r="K14" s="172" t="s">
        <v>64</v>
      </c>
      <c r="L14" s="172" t="s">
        <v>45</v>
      </c>
      <c r="M14" s="410"/>
      <c r="N14" s="340"/>
    </row>
    <row r="15" spans="1:14" s="2" customFormat="1" ht="15" customHeight="1" x14ac:dyDescent="0.25">
      <c r="A15" s="171">
        <v>45170</v>
      </c>
      <c r="B15" s="172" t="s">
        <v>148</v>
      </c>
      <c r="C15" s="172" t="s">
        <v>148</v>
      </c>
      <c r="D15" s="173" t="s">
        <v>130</v>
      </c>
      <c r="E15" s="152">
        <v>5000</v>
      </c>
      <c r="F15" s="339">
        <v>3652</v>
      </c>
      <c r="G15" s="305">
        <f t="shared" si="2"/>
        <v>1.3691128148959475</v>
      </c>
      <c r="H15" s="183" t="s">
        <v>150</v>
      </c>
      <c r="I15" s="173" t="s">
        <v>44</v>
      </c>
      <c r="J15" s="405" t="s">
        <v>168</v>
      </c>
      <c r="K15" s="172" t="s">
        <v>64</v>
      </c>
      <c r="L15" s="172" t="s">
        <v>45</v>
      </c>
      <c r="M15" s="410"/>
      <c r="N15" s="340"/>
    </row>
    <row r="16" spans="1:14" s="2" customFormat="1" ht="15" customHeight="1" x14ac:dyDescent="0.25">
      <c r="A16" s="171">
        <v>45170</v>
      </c>
      <c r="B16" s="172" t="s">
        <v>148</v>
      </c>
      <c r="C16" s="172" t="s">
        <v>148</v>
      </c>
      <c r="D16" s="173" t="s">
        <v>130</v>
      </c>
      <c r="E16" s="152">
        <v>5000</v>
      </c>
      <c r="F16" s="339">
        <v>3652</v>
      </c>
      <c r="G16" s="305">
        <f t="shared" si="1"/>
        <v>1.3691128148959475</v>
      </c>
      <c r="H16" s="183" t="s">
        <v>150</v>
      </c>
      <c r="I16" s="173" t="s">
        <v>44</v>
      </c>
      <c r="J16" s="405" t="s">
        <v>168</v>
      </c>
      <c r="K16" s="172" t="s">
        <v>64</v>
      </c>
      <c r="L16" s="172" t="s">
        <v>45</v>
      </c>
      <c r="M16" s="410"/>
      <c r="N16" s="340"/>
    </row>
    <row r="17" spans="1:14" s="2" customFormat="1" ht="15" customHeight="1" x14ac:dyDescent="0.25">
      <c r="A17" s="171">
        <v>45170</v>
      </c>
      <c r="B17" s="157" t="s">
        <v>131</v>
      </c>
      <c r="C17" s="157" t="s">
        <v>117</v>
      </c>
      <c r="D17" s="179" t="s">
        <v>14</v>
      </c>
      <c r="E17" s="167">
        <v>15000</v>
      </c>
      <c r="F17" s="339">
        <v>3652</v>
      </c>
      <c r="G17" s="305">
        <f t="shared" si="1"/>
        <v>4.1073384446878425</v>
      </c>
      <c r="H17" s="183" t="s">
        <v>42</v>
      </c>
      <c r="I17" s="173" t="s">
        <v>44</v>
      </c>
      <c r="J17" s="405" t="s">
        <v>182</v>
      </c>
      <c r="K17" s="172" t="s">
        <v>64</v>
      </c>
      <c r="L17" s="172" t="s">
        <v>45</v>
      </c>
      <c r="M17" s="410"/>
      <c r="N17" s="340"/>
    </row>
    <row r="18" spans="1:14" s="2" customFormat="1" ht="15" customHeight="1" x14ac:dyDescent="0.25">
      <c r="A18" s="171">
        <v>45171</v>
      </c>
      <c r="B18" s="172" t="s">
        <v>115</v>
      </c>
      <c r="C18" s="172" t="s">
        <v>116</v>
      </c>
      <c r="D18" s="173" t="s">
        <v>130</v>
      </c>
      <c r="E18" s="167">
        <v>10000</v>
      </c>
      <c r="F18" s="339">
        <v>3652</v>
      </c>
      <c r="G18" s="305">
        <f t="shared" si="1"/>
        <v>2.738225629791895</v>
      </c>
      <c r="H18" s="183" t="s">
        <v>142</v>
      </c>
      <c r="I18" s="173" t="s">
        <v>44</v>
      </c>
      <c r="J18" s="405" t="s">
        <v>175</v>
      </c>
      <c r="K18" s="172" t="s">
        <v>64</v>
      </c>
      <c r="L18" s="172" t="s">
        <v>45</v>
      </c>
      <c r="M18" s="410"/>
      <c r="N18" s="340"/>
    </row>
    <row r="19" spans="1:14" s="2" customFormat="1" ht="15" customHeight="1" x14ac:dyDescent="0.25">
      <c r="A19" s="171">
        <v>45171</v>
      </c>
      <c r="B19" s="172" t="s">
        <v>115</v>
      </c>
      <c r="C19" s="172" t="s">
        <v>116</v>
      </c>
      <c r="D19" s="173" t="s">
        <v>130</v>
      </c>
      <c r="E19" s="167">
        <v>10000</v>
      </c>
      <c r="F19" s="339">
        <v>3652</v>
      </c>
      <c r="G19" s="305">
        <f t="shared" si="1"/>
        <v>2.738225629791895</v>
      </c>
      <c r="H19" s="183" t="s">
        <v>142</v>
      </c>
      <c r="I19" s="173" t="s">
        <v>44</v>
      </c>
      <c r="J19" s="405" t="s">
        <v>175</v>
      </c>
      <c r="K19" s="172" t="s">
        <v>64</v>
      </c>
      <c r="L19" s="172" t="s">
        <v>45</v>
      </c>
      <c r="M19" s="410"/>
      <c r="N19" s="340"/>
    </row>
    <row r="20" spans="1:14" s="2" customFormat="1" ht="15" customHeight="1" x14ac:dyDescent="0.25">
      <c r="A20" s="497">
        <v>45173</v>
      </c>
      <c r="B20" s="172" t="s">
        <v>115</v>
      </c>
      <c r="C20" s="172" t="s">
        <v>116</v>
      </c>
      <c r="D20" s="173" t="s">
        <v>114</v>
      </c>
      <c r="E20" s="152">
        <v>12000</v>
      </c>
      <c r="F20" s="339">
        <v>3652</v>
      </c>
      <c r="G20" s="305">
        <f t="shared" si="1"/>
        <v>3.285870755750274</v>
      </c>
      <c r="H20" s="183" t="s">
        <v>141</v>
      </c>
      <c r="I20" s="173" t="s">
        <v>44</v>
      </c>
      <c r="J20" s="405" t="s">
        <v>176</v>
      </c>
      <c r="K20" s="172" t="s">
        <v>64</v>
      </c>
      <c r="L20" s="172" t="s">
        <v>45</v>
      </c>
      <c r="M20" s="410"/>
      <c r="N20" s="340"/>
    </row>
    <row r="21" spans="1:14" s="2" customFormat="1" ht="15" customHeight="1" x14ac:dyDescent="0.25">
      <c r="A21" s="497">
        <v>45173</v>
      </c>
      <c r="B21" s="172" t="s">
        <v>115</v>
      </c>
      <c r="C21" s="172" t="s">
        <v>116</v>
      </c>
      <c r="D21" s="173" t="s">
        <v>114</v>
      </c>
      <c r="E21" s="152">
        <v>11000</v>
      </c>
      <c r="F21" s="339">
        <v>3652</v>
      </c>
      <c r="G21" s="305">
        <f t="shared" si="1"/>
        <v>3.0120481927710845</v>
      </c>
      <c r="H21" s="183" t="s">
        <v>141</v>
      </c>
      <c r="I21" s="173" t="s">
        <v>44</v>
      </c>
      <c r="J21" s="405" t="s">
        <v>176</v>
      </c>
      <c r="K21" s="172" t="s">
        <v>64</v>
      </c>
      <c r="L21" s="172" t="s">
        <v>45</v>
      </c>
      <c r="M21" s="410"/>
      <c r="N21" s="340"/>
    </row>
    <row r="22" spans="1:14" s="2" customFormat="1" ht="15" customHeight="1" x14ac:dyDescent="0.25">
      <c r="A22" s="171">
        <v>45173</v>
      </c>
      <c r="B22" s="172" t="s">
        <v>115</v>
      </c>
      <c r="C22" s="172" t="s">
        <v>116</v>
      </c>
      <c r="D22" s="173" t="s">
        <v>14</v>
      </c>
      <c r="E22" s="152">
        <v>3000</v>
      </c>
      <c r="F22" s="339">
        <v>3652</v>
      </c>
      <c r="G22" s="305">
        <f t="shared" si="1"/>
        <v>0.8214676889375685</v>
      </c>
      <c r="H22" s="183" t="s">
        <v>42</v>
      </c>
      <c r="I22" s="173" t="s">
        <v>44</v>
      </c>
      <c r="J22" s="481" t="s">
        <v>163</v>
      </c>
      <c r="K22" s="172" t="s">
        <v>64</v>
      </c>
      <c r="L22" s="172" t="s">
        <v>45</v>
      </c>
      <c r="M22" s="410"/>
      <c r="N22" s="340"/>
    </row>
    <row r="23" spans="1:14" s="2" customFormat="1" ht="15" customHeight="1" x14ac:dyDescent="0.25">
      <c r="A23" s="171">
        <v>45173</v>
      </c>
      <c r="B23" s="172" t="s">
        <v>115</v>
      </c>
      <c r="C23" s="172" t="s">
        <v>116</v>
      </c>
      <c r="D23" s="173" t="s">
        <v>14</v>
      </c>
      <c r="E23" s="152">
        <v>4000</v>
      </c>
      <c r="F23" s="339">
        <v>3652</v>
      </c>
      <c r="G23" s="305">
        <f t="shared" si="1"/>
        <v>1.095290251916758</v>
      </c>
      <c r="H23" s="183" t="s">
        <v>42</v>
      </c>
      <c r="I23" s="173" t="s">
        <v>44</v>
      </c>
      <c r="J23" s="481" t="s">
        <v>163</v>
      </c>
      <c r="K23" s="172" t="s">
        <v>64</v>
      </c>
      <c r="L23" s="172" t="s">
        <v>45</v>
      </c>
      <c r="M23" s="410"/>
      <c r="N23" s="340"/>
    </row>
    <row r="24" spans="1:14" s="2" customFormat="1" ht="15" customHeight="1" x14ac:dyDescent="0.25">
      <c r="A24" s="171">
        <v>45173</v>
      </c>
      <c r="B24" s="172" t="s">
        <v>115</v>
      </c>
      <c r="C24" s="172" t="s">
        <v>116</v>
      </c>
      <c r="D24" s="173" t="s">
        <v>130</v>
      </c>
      <c r="E24" s="152">
        <v>6000</v>
      </c>
      <c r="F24" s="339">
        <v>3652</v>
      </c>
      <c r="G24" s="305">
        <f t="shared" si="1"/>
        <v>1.642935377875137</v>
      </c>
      <c r="H24" s="183" t="s">
        <v>150</v>
      </c>
      <c r="I24" s="173" t="s">
        <v>44</v>
      </c>
      <c r="J24" s="405" t="s">
        <v>192</v>
      </c>
      <c r="K24" s="172" t="s">
        <v>64</v>
      </c>
      <c r="L24" s="172" t="s">
        <v>45</v>
      </c>
      <c r="M24" s="410"/>
      <c r="N24" s="340"/>
    </row>
    <row r="25" spans="1:14" s="2" customFormat="1" ht="15" customHeight="1" x14ac:dyDescent="0.25">
      <c r="A25" s="171">
        <v>45173</v>
      </c>
      <c r="B25" s="172" t="s">
        <v>115</v>
      </c>
      <c r="C25" s="172" t="s">
        <v>116</v>
      </c>
      <c r="D25" s="173" t="s">
        <v>130</v>
      </c>
      <c r="E25" s="152">
        <v>7000</v>
      </c>
      <c r="F25" s="339">
        <v>3652</v>
      </c>
      <c r="G25" s="305">
        <f t="shared" si="1"/>
        <v>1.9167579408543265</v>
      </c>
      <c r="H25" s="183" t="s">
        <v>150</v>
      </c>
      <c r="I25" s="173" t="s">
        <v>44</v>
      </c>
      <c r="J25" s="405" t="s">
        <v>192</v>
      </c>
      <c r="K25" s="172" t="s">
        <v>64</v>
      </c>
      <c r="L25" s="172" t="s">
        <v>45</v>
      </c>
      <c r="M25" s="410"/>
      <c r="N25" s="340"/>
    </row>
    <row r="26" spans="1:14" s="2" customFormat="1" ht="15" customHeight="1" x14ac:dyDescent="0.25">
      <c r="A26" s="171">
        <v>45173</v>
      </c>
      <c r="B26" s="172" t="s">
        <v>115</v>
      </c>
      <c r="C26" s="172" t="s">
        <v>116</v>
      </c>
      <c r="D26" s="173" t="s">
        <v>130</v>
      </c>
      <c r="E26" s="152">
        <v>7000</v>
      </c>
      <c r="F26" s="339">
        <v>3652</v>
      </c>
      <c r="G26" s="305">
        <f t="shared" si="1"/>
        <v>1.9167579408543265</v>
      </c>
      <c r="H26" s="183" t="s">
        <v>150</v>
      </c>
      <c r="I26" s="173" t="s">
        <v>44</v>
      </c>
      <c r="J26" s="405" t="s">
        <v>192</v>
      </c>
      <c r="K26" s="172" t="s">
        <v>64</v>
      </c>
      <c r="L26" s="172" t="s">
        <v>45</v>
      </c>
      <c r="M26" s="410"/>
      <c r="N26" s="340"/>
    </row>
    <row r="27" spans="1:14" s="2" customFormat="1" ht="15" customHeight="1" x14ac:dyDescent="0.25">
      <c r="A27" s="171">
        <v>45173</v>
      </c>
      <c r="B27" s="172" t="s">
        <v>115</v>
      </c>
      <c r="C27" s="172" t="s">
        <v>116</v>
      </c>
      <c r="D27" s="173" t="s">
        <v>130</v>
      </c>
      <c r="E27" s="152">
        <v>4000</v>
      </c>
      <c r="F27" s="339">
        <v>3652</v>
      </c>
      <c r="G27" s="305">
        <f t="shared" si="1"/>
        <v>1.095290251916758</v>
      </c>
      <c r="H27" s="183" t="s">
        <v>150</v>
      </c>
      <c r="I27" s="173" t="s">
        <v>44</v>
      </c>
      <c r="J27" s="405" t="s">
        <v>192</v>
      </c>
      <c r="K27" s="172" t="s">
        <v>64</v>
      </c>
      <c r="L27" s="172" t="s">
        <v>45</v>
      </c>
      <c r="M27" s="410"/>
      <c r="N27" s="340"/>
    </row>
    <row r="28" spans="1:14" s="2" customFormat="1" ht="15" customHeight="1" x14ac:dyDescent="0.25">
      <c r="A28" s="171">
        <v>45173</v>
      </c>
      <c r="B28" s="172" t="s">
        <v>115</v>
      </c>
      <c r="C28" s="172" t="s">
        <v>116</v>
      </c>
      <c r="D28" s="173" t="s">
        <v>130</v>
      </c>
      <c r="E28" s="152">
        <v>7000</v>
      </c>
      <c r="F28" s="339">
        <v>3652</v>
      </c>
      <c r="G28" s="305">
        <f t="shared" si="1"/>
        <v>1.9167579408543265</v>
      </c>
      <c r="H28" s="183" t="s">
        <v>150</v>
      </c>
      <c r="I28" s="173" t="s">
        <v>44</v>
      </c>
      <c r="J28" s="405" t="s">
        <v>192</v>
      </c>
      <c r="K28" s="172" t="s">
        <v>64</v>
      </c>
      <c r="L28" s="172" t="s">
        <v>45</v>
      </c>
      <c r="M28" s="410"/>
      <c r="N28" s="340"/>
    </row>
    <row r="29" spans="1:14" s="2" customFormat="1" ht="15" customHeight="1" x14ac:dyDescent="0.25">
      <c r="A29" s="171">
        <v>45173</v>
      </c>
      <c r="B29" s="172" t="s">
        <v>115</v>
      </c>
      <c r="C29" s="172" t="s">
        <v>148</v>
      </c>
      <c r="D29" s="173" t="s">
        <v>130</v>
      </c>
      <c r="E29" s="167">
        <v>9000</v>
      </c>
      <c r="F29" s="339">
        <v>3652</v>
      </c>
      <c r="G29" s="305">
        <f t="shared" si="1"/>
        <v>2.4644030668127055</v>
      </c>
      <c r="H29" s="183" t="s">
        <v>150</v>
      </c>
      <c r="I29" s="173" t="s">
        <v>44</v>
      </c>
      <c r="J29" s="405" t="s">
        <v>192</v>
      </c>
      <c r="K29" s="172" t="s">
        <v>64</v>
      </c>
      <c r="L29" s="172" t="s">
        <v>45</v>
      </c>
      <c r="M29" s="410"/>
      <c r="N29" s="340"/>
    </row>
    <row r="30" spans="1:14" s="2" customFormat="1" ht="15" customHeight="1" x14ac:dyDescent="0.25">
      <c r="A30" s="171">
        <v>45173</v>
      </c>
      <c r="B30" s="172" t="s">
        <v>148</v>
      </c>
      <c r="C30" s="172" t="s">
        <v>116</v>
      </c>
      <c r="D30" s="173" t="s">
        <v>130</v>
      </c>
      <c r="E30" s="167">
        <v>10000</v>
      </c>
      <c r="F30" s="339">
        <v>3652</v>
      </c>
      <c r="G30" s="305">
        <f t="shared" si="1"/>
        <v>2.738225629791895</v>
      </c>
      <c r="H30" s="183" t="s">
        <v>150</v>
      </c>
      <c r="I30" s="173" t="s">
        <v>44</v>
      </c>
      <c r="J30" s="405" t="s">
        <v>192</v>
      </c>
      <c r="K30" s="172" t="s">
        <v>64</v>
      </c>
      <c r="L30" s="172" t="s">
        <v>45</v>
      </c>
      <c r="M30" s="410"/>
      <c r="N30" s="340"/>
    </row>
    <row r="31" spans="1:14" s="2" customFormat="1" ht="15" customHeight="1" x14ac:dyDescent="0.25">
      <c r="A31" s="171">
        <v>45173</v>
      </c>
      <c r="B31" s="172" t="s">
        <v>115</v>
      </c>
      <c r="C31" s="172" t="s">
        <v>116</v>
      </c>
      <c r="D31" s="173" t="s">
        <v>130</v>
      </c>
      <c r="E31" s="167">
        <v>10000</v>
      </c>
      <c r="F31" s="339">
        <v>3652</v>
      </c>
      <c r="G31" s="305">
        <f t="shared" si="1"/>
        <v>2.738225629791895</v>
      </c>
      <c r="H31" s="183" t="s">
        <v>142</v>
      </c>
      <c r="I31" s="173" t="s">
        <v>44</v>
      </c>
      <c r="J31" s="405" t="s">
        <v>198</v>
      </c>
      <c r="K31" s="172" t="s">
        <v>64</v>
      </c>
      <c r="L31" s="172" t="s">
        <v>45</v>
      </c>
      <c r="M31" s="410"/>
      <c r="N31" s="340"/>
    </row>
    <row r="32" spans="1:14" s="2" customFormat="1" ht="15" customHeight="1" x14ac:dyDescent="0.25">
      <c r="A32" s="171">
        <v>45173</v>
      </c>
      <c r="B32" s="172" t="s">
        <v>115</v>
      </c>
      <c r="C32" s="172" t="s">
        <v>116</v>
      </c>
      <c r="D32" s="173" t="s">
        <v>130</v>
      </c>
      <c r="E32" s="177">
        <v>15000</v>
      </c>
      <c r="F32" s="339">
        <v>3652</v>
      </c>
      <c r="G32" s="305">
        <f t="shared" ref="G32:G33" si="3">E32/F32</f>
        <v>4.1073384446878425</v>
      </c>
      <c r="H32" s="183" t="s">
        <v>142</v>
      </c>
      <c r="I32" s="173" t="s">
        <v>44</v>
      </c>
      <c r="J32" s="405" t="s">
        <v>198</v>
      </c>
      <c r="K32" s="172" t="s">
        <v>64</v>
      </c>
      <c r="L32" s="172" t="s">
        <v>45</v>
      </c>
      <c r="M32" s="410"/>
      <c r="N32" s="340"/>
    </row>
    <row r="33" spans="1:14" s="2" customFormat="1" ht="15" customHeight="1" x14ac:dyDescent="0.25">
      <c r="A33" s="171">
        <v>45173</v>
      </c>
      <c r="B33" s="172" t="s">
        <v>115</v>
      </c>
      <c r="C33" s="172" t="s">
        <v>116</v>
      </c>
      <c r="D33" s="173" t="s">
        <v>130</v>
      </c>
      <c r="E33" s="161">
        <v>5000</v>
      </c>
      <c r="F33" s="339">
        <v>3652</v>
      </c>
      <c r="G33" s="305">
        <f t="shared" si="3"/>
        <v>1.3691128148959475</v>
      </c>
      <c r="H33" s="183" t="s">
        <v>142</v>
      </c>
      <c r="I33" s="173" t="s">
        <v>44</v>
      </c>
      <c r="J33" s="405" t="s">
        <v>198</v>
      </c>
      <c r="K33" s="172" t="s">
        <v>64</v>
      </c>
      <c r="L33" s="172" t="s">
        <v>45</v>
      </c>
      <c r="M33" s="410"/>
      <c r="N33" s="340"/>
    </row>
    <row r="34" spans="1:14" s="2" customFormat="1" ht="15" customHeight="1" x14ac:dyDescent="0.25">
      <c r="A34" s="171">
        <v>45173</v>
      </c>
      <c r="B34" s="172" t="s">
        <v>115</v>
      </c>
      <c r="C34" s="172" t="s">
        <v>116</v>
      </c>
      <c r="D34" s="173" t="s">
        <v>130</v>
      </c>
      <c r="E34" s="167">
        <v>6000</v>
      </c>
      <c r="F34" s="339">
        <v>3652</v>
      </c>
      <c r="G34" s="305">
        <f>E34/F34</f>
        <v>1.642935377875137</v>
      </c>
      <c r="H34" s="183" t="s">
        <v>142</v>
      </c>
      <c r="I34" s="173" t="s">
        <v>44</v>
      </c>
      <c r="J34" s="405" t="s">
        <v>198</v>
      </c>
      <c r="K34" s="172" t="s">
        <v>64</v>
      </c>
      <c r="L34" s="172" t="s">
        <v>45</v>
      </c>
      <c r="M34" s="410"/>
      <c r="N34" s="340"/>
    </row>
    <row r="35" spans="1:14" s="2" customFormat="1" ht="15" customHeight="1" x14ac:dyDescent="0.25">
      <c r="A35" s="171">
        <v>45173</v>
      </c>
      <c r="B35" s="172" t="s">
        <v>115</v>
      </c>
      <c r="C35" s="172" t="s">
        <v>116</v>
      </c>
      <c r="D35" s="173" t="s">
        <v>130</v>
      </c>
      <c r="E35" s="167">
        <v>6000</v>
      </c>
      <c r="F35" s="339">
        <v>3652</v>
      </c>
      <c r="G35" s="305">
        <f t="shared" si="1"/>
        <v>1.642935377875137</v>
      </c>
      <c r="H35" s="183" t="s">
        <v>142</v>
      </c>
      <c r="I35" s="173" t="s">
        <v>44</v>
      </c>
      <c r="J35" s="405" t="s">
        <v>198</v>
      </c>
      <c r="K35" s="172" t="s">
        <v>64</v>
      </c>
      <c r="L35" s="172" t="s">
        <v>45</v>
      </c>
      <c r="M35" s="410"/>
      <c r="N35" s="340"/>
    </row>
    <row r="36" spans="1:14" s="2" customFormat="1" ht="15" customHeight="1" x14ac:dyDescent="0.25">
      <c r="A36" s="171">
        <v>45173</v>
      </c>
      <c r="B36" s="172" t="s">
        <v>115</v>
      </c>
      <c r="C36" s="172" t="s">
        <v>116</v>
      </c>
      <c r="D36" s="173" t="s">
        <v>130</v>
      </c>
      <c r="E36" s="167">
        <v>17000</v>
      </c>
      <c r="F36" s="339">
        <v>3652</v>
      </c>
      <c r="G36" s="305">
        <f t="shared" si="1"/>
        <v>4.6549835706462215</v>
      </c>
      <c r="H36" s="183" t="s">
        <v>142</v>
      </c>
      <c r="I36" s="173" t="s">
        <v>44</v>
      </c>
      <c r="J36" s="405" t="s">
        <v>198</v>
      </c>
      <c r="K36" s="172" t="s">
        <v>64</v>
      </c>
      <c r="L36" s="172" t="s">
        <v>45</v>
      </c>
      <c r="M36" s="410"/>
      <c r="N36" s="340"/>
    </row>
    <row r="37" spans="1:14" s="2" customFormat="1" ht="15" customHeight="1" x14ac:dyDescent="0.25">
      <c r="A37" s="171">
        <v>45173</v>
      </c>
      <c r="B37" s="172" t="s">
        <v>148</v>
      </c>
      <c r="C37" s="172" t="s">
        <v>148</v>
      </c>
      <c r="D37" s="173" t="s">
        <v>130</v>
      </c>
      <c r="E37" s="167">
        <v>6000</v>
      </c>
      <c r="F37" s="339">
        <v>3652</v>
      </c>
      <c r="G37" s="305">
        <f t="shared" si="1"/>
        <v>1.642935377875137</v>
      </c>
      <c r="H37" s="183" t="s">
        <v>142</v>
      </c>
      <c r="I37" s="173" t="s">
        <v>44</v>
      </c>
      <c r="J37" s="405" t="s">
        <v>198</v>
      </c>
      <c r="K37" s="172" t="s">
        <v>64</v>
      </c>
      <c r="L37" s="172" t="s">
        <v>45</v>
      </c>
      <c r="M37" s="410"/>
      <c r="N37" s="340"/>
    </row>
    <row r="38" spans="1:14" s="2" customFormat="1" ht="15" customHeight="1" x14ac:dyDescent="0.25">
      <c r="A38" s="171">
        <v>45173</v>
      </c>
      <c r="B38" s="172" t="s">
        <v>148</v>
      </c>
      <c r="C38" s="172" t="s">
        <v>148</v>
      </c>
      <c r="D38" s="173" t="s">
        <v>130</v>
      </c>
      <c r="E38" s="167">
        <v>4000</v>
      </c>
      <c r="F38" s="339">
        <v>3652</v>
      </c>
      <c r="G38" s="305">
        <f t="shared" si="1"/>
        <v>1.095290251916758</v>
      </c>
      <c r="H38" s="183" t="s">
        <v>142</v>
      </c>
      <c r="I38" s="173" t="s">
        <v>44</v>
      </c>
      <c r="J38" s="405" t="s">
        <v>198</v>
      </c>
      <c r="K38" s="172" t="s">
        <v>64</v>
      </c>
      <c r="L38" s="172" t="s">
        <v>45</v>
      </c>
      <c r="M38" s="410"/>
      <c r="N38" s="340"/>
    </row>
    <row r="39" spans="1:14" s="2" customFormat="1" ht="15" customHeight="1" x14ac:dyDescent="0.25">
      <c r="A39" s="171">
        <v>45173</v>
      </c>
      <c r="B39" s="172" t="s">
        <v>210</v>
      </c>
      <c r="C39" s="172" t="s">
        <v>128</v>
      </c>
      <c r="D39" s="173" t="s">
        <v>81</v>
      </c>
      <c r="E39" s="167">
        <v>2000</v>
      </c>
      <c r="F39" s="339">
        <v>3652</v>
      </c>
      <c r="G39" s="305">
        <f t="shared" si="1"/>
        <v>0.547645125958379</v>
      </c>
      <c r="H39" s="183" t="s">
        <v>136</v>
      </c>
      <c r="I39" s="173" t="s">
        <v>44</v>
      </c>
      <c r="J39" s="405" t="s">
        <v>610</v>
      </c>
      <c r="K39" s="172" t="s">
        <v>64</v>
      </c>
      <c r="L39" s="172" t="s">
        <v>45</v>
      </c>
      <c r="M39" s="410"/>
      <c r="N39" s="340"/>
    </row>
    <row r="40" spans="1:14" s="2" customFormat="1" ht="15" customHeight="1" x14ac:dyDescent="0.25">
      <c r="A40" s="497">
        <v>45174</v>
      </c>
      <c r="B40" s="172" t="s">
        <v>115</v>
      </c>
      <c r="C40" s="172" t="s">
        <v>116</v>
      </c>
      <c r="D40" s="173" t="s">
        <v>14</v>
      </c>
      <c r="E40" s="167">
        <v>8000</v>
      </c>
      <c r="F40" s="339">
        <v>3652</v>
      </c>
      <c r="G40" s="305">
        <f t="shared" si="1"/>
        <v>2.190580503833516</v>
      </c>
      <c r="H40" s="183" t="s">
        <v>42</v>
      </c>
      <c r="I40" s="173" t="s">
        <v>44</v>
      </c>
      <c r="J40" s="405" t="s">
        <v>204</v>
      </c>
      <c r="K40" s="172" t="s">
        <v>64</v>
      </c>
      <c r="L40" s="172" t="s">
        <v>45</v>
      </c>
      <c r="M40" s="410"/>
      <c r="N40" s="340"/>
    </row>
    <row r="41" spans="1:14" s="2" customFormat="1" ht="15" customHeight="1" x14ac:dyDescent="0.25">
      <c r="A41" s="497">
        <v>45174</v>
      </c>
      <c r="B41" s="172" t="s">
        <v>115</v>
      </c>
      <c r="C41" s="172" t="s">
        <v>116</v>
      </c>
      <c r="D41" s="173" t="s">
        <v>14</v>
      </c>
      <c r="E41" s="167">
        <v>8000</v>
      </c>
      <c r="F41" s="339">
        <v>3652</v>
      </c>
      <c r="G41" s="305">
        <f t="shared" si="1"/>
        <v>2.190580503833516</v>
      </c>
      <c r="H41" s="183" t="s">
        <v>42</v>
      </c>
      <c r="I41" s="173" t="s">
        <v>44</v>
      </c>
      <c r="J41" s="405" t="s">
        <v>204</v>
      </c>
      <c r="K41" s="172" t="s">
        <v>64</v>
      </c>
      <c r="L41" s="172" t="s">
        <v>45</v>
      </c>
      <c r="M41" s="410"/>
      <c r="N41" s="340"/>
    </row>
    <row r="42" spans="1:14" s="2" customFormat="1" ht="15" customHeight="1" x14ac:dyDescent="0.25">
      <c r="A42" s="497">
        <v>45174</v>
      </c>
      <c r="B42" s="172" t="s">
        <v>115</v>
      </c>
      <c r="C42" s="172" t="s">
        <v>116</v>
      </c>
      <c r="D42" s="173" t="s">
        <v>14</v>
      </c>
      <c r="E42" s="167">
        <v>7000</v>
      </c>
      <c r="F42" s="339">
        <v>3652</v>
      </c>
      <c r="G42" s="305">
        <f t="shared" si="1"/>
        <v>1.9167579408543265</v>
      </c>
      <c r="H42" s="183" t="s">
        <v>42</v>
      </c>
      <c r="I42" s="173" t="s">
        <v>44</v>
      </c>
      <c r="J42" s="405" t="s">
        <v>204</v>
      </c>
      <c r="K42" s="172" t="s">
        <v>64</v>
      </c>
      <c r="L42" s="172" t="s">
        <v>45</v>
      </c>
      <c r="M42" s="410"/>
      <c r="N42" s="340"/>
    </row>
    <row r="43" spans="1:14" s="2" customFormat="1" ht="15" customHeight="1" x14ac:dyDescent="0.25">
      <c r="A43" s="497">
        <v>45174</v>
      </c>
      <c r="B43" s="172" t="s">
        <v>115</v>
      </c>
      <c r="C43" s="172" t="s">
        <v>116</v>
      </c>
      <c r="D43" s="173" t="s">
        <v>14</v>
      </c>
      <c r="E43" s="167">
        <v>7000</v>
      </c>
      <c r="F43" s="339">
        <v>3652</v>
      </c>
      <c r="G43" s="305">
        <f t="shared" si="1"/>
        <v>1.9167579408543265</v>
      </c>
      <c r="H43" s="183" t="s">
        <v>42</v>
      </c>
      <c r="I43" s="173" t="s">
        <v>44</v>
      </c>
      <c r="J43" s="405" t="s">
        <v>204</v>
      </c>
      <c r="K43" s="172" t="s">
        <v>64</v>
      </c>
      <c r="L43" s="172" t="s">
        <v>45</v>
      </c>
      <c r="M43" s="410"/>
      <c r="N43" s="340"/>
    </row>
    <row r="44" spans="1:14" s="2" customFormat="1" ht="15" customHeight="1" x14ac:dyDescent="0.25">
      <c r="A44" s="171">
        <v>45174</v>
      </c>
      <c r="B44" s="172" t="s">
        <v>115</v>
      </c>
      <c r="C44" s="172" t="s">
        <v>116</v>
      </c>
      <c r="D44" s="173" t="s">
        <v>114</v>
      </c>
      <c r="E44" s="152">
        <v>12000</v>
      </c>
      <c r="F44" s="339">
        <v>3652</v>
      </c>
      <c r="G44" s="305">
        <f t="shared" si="1"/>
        <v>3.285870755750274</v>
      </c>
      <c r="H44" s="183" t="s">
        <v>141</v>
      </c>
      <c r="I44" s="173" t="s">
        <v>44</v>
      </c>
      <c r="J44" s="405" t="s">
        <v>211</v>
      </c>
      <c r="K44" s="172" t="s">
        <v>64</v>
      </c>
      <c r="L44" s="172" t="s">
        <v>45</v>
      </c>
      <c r="M44" s="410"/>
      <c r="N44" s="340"/>
    </row>
    <row r="45" spans="1:14" s="2" customFormat="1" ht="15" customHeight="1" x14ac:dyDescent="0.25">
      <c r="A45" s="171">
        <v>45174</v>
      </c>
      <c r="B45" s="172" t="s">
        <v>115</v>
      </c>
      <c r="C45" s="172" t="s">
        <v>116</v>
      </c>
      <c r="D45" s="173" t="s">
        <v>114</v>
      </c>
      <c r="E45" s="152">
        <v>11000</v>
      </c>
      <c r="F45" s="339">
        <v>3652</v>
      </c>
      <c r="G45" s="305">
        <f t="shared" si="1"/>
        <v>3.0120481927710845</v>
      </c>
      <c r="H45" s="183" t="s">
        <v>141</v>
      </c>
      <c r="I45" s="173" t="s">
        <v>44</v>
      </c>
      <c r="J45" s="405" t="s">
        <v>211</v>
      </c>
      <c r="K45" s="172" t="s">
        <v>64</v>
      </c>
      <c r="L45" s="172" t="s">
        <v>45</v>
      </c>
      <c r="M45" s="410"/>
      <c r="N45" s="340"/>
    </row>
    <row r="46" spans="1:14" s="2" customFormat="1" ht="15" customHeight="1" x14ac:dyDescent="0.25">
      <c r="A46" s="171">
        <v>45174</v>
      </c>
      <c r="B46" s="172" t="s">
        <v>115</v>
      </c>
      <c r="C46" s="172" t="s">
        <v>116</v>
      </c>
      <c r="D46" s="173" t="s">
        <v>114</v>
      </c>
      <c r="E46" s="152">
        <v>8000</v>
      </c>
      <c r="F46" s="339">
        <v>3652</v>
      </c>
      <c r="G46" s="305">
        <f t="shared" si="1"/>
        <v>2.190580503833516</v>
      </c>
      <c r="H46" s="183" t="s">
        <v>141</v>
      </c>
      <c r="I46" s="173" t="s">
        <v>44</v>
      </c>
      <c r="J46" s="405" t="s">
        <v>211</v>
      </c>
      <c r="K46" s="172" t="s">
        <v>64</v>
      </c>
      <c r="L46" s="172" t="s">
        <v>45</v>
      </c>
      <c r="M46" s="410"/>
      <c r="N46" s="340"/>
    </row>
    <row r="47" spans="1:14" s="2" customFormat="1" ht="15" customHeight="1" x14ac:dyDescent="0.25">
      <c r="A47" s="171">
        <v>45174</v>
      </c>
      <c r="B47" s="172" t="s">
        <v>115</v>
      </c>
      <c r="C47" s="172" t="s">
        <v>116</v>
      </c>
      <c r="D47" s="173" t="s">
        <v>114</v>
      </c>
      <c r="E47" s="167">
        <v>7000</v>
      </c>
      <c r="F47" s="339">
        <v>3652</v>
      </c>
      <c r="G47" s="305">
        <f t="shared" si="1"/>
        <v>1.9167579408543265</v>
      </c>
      <c r="H47" s="183" t="s">
        <v>141</v>
      </c>
      <c r="I47" s="173" t="s">
        <v>44</v>
      </c>
      <c r="J47" s="405" t="s">
        <v>211</v>
      </c>
      <c r="K47" s="172" t="s">
        <v>64</v>
      </c>
      <c r="L47" s="172" t="s">
        <v>45</v>
      </c>
      <c r="M47" s="410"/>
      <c r="N47" s="340"/>
    </row>
    <row r="48" spans="1:14" s="2" customFormat="1" ht="15" customHeight="1" x14ac:dyDescent="0.25">
      <c r="A48" s="171">
        <v>45174</v>
      </c>
      <c r="B48" s="172" t="s">
        <v>115</v>
      </c>
      <c r="C48" s="172" t="s">
        <v>116</v>
      </c>
      <c r="D48" s="173" t="s">
        <v>114</v>
      </c>
      <c r="E48" s="167">
        <v>6000</v>
      </c>
      <c r="F48" s="339">
        <v>3652</v>
      </c>
      <c r="G48" s="305">
        <f t="shared" si="1"/>
        <v>1.642935377875137</v>
      </c>
      <c r="H48" s="183" t="s">
        <v>141</v>
      </c>
      <c r="I48" s="173" t="s">
        <v>44</v>
      </c>
      <c r="J48" s="405" t="s">
        <v>211</v>
      </c>
      <c r="K48" s="172" t="s">
        <v>64</v>
      </c>
      <c r="L48" s="172" t="s">
        <v>45</v>
      </c>
      <c r="M48" s="410"/>
      <c r="N48" s="340"/>
    </row>
    <row r="49" spans="1:14" s="2" customFormat="1" ht="15" customHeight="1" x14ac:dyDescent="0.25">
      <c r="A49" s="171">
        <v>45174</v>
      </c>
      <c r="B49" s="172" t="s">
        <v>115</v>
      </c>
      <c r="C49" s="172" t="s">
        <v>116</v>
      </c>
      <c r="D49" s="173" t="s">
        <v>114</v>
      </c>
      <c r="E49" s="167">
        <v>7000</v>
      </c>
      <c r="F49" s="339">
        <v>3652</v>
      </c>
      <c r="G49" s="305">
        <f t="shared" ref="G49:G53" si="4">E49/F49</f>
        <v>1.9167579408543265</v>
      </c>
      <c r="H49" s="183" t="s">
        <v>141</v>
      </c>
      <c r="I49" s="173" t="s">
        <v>44</v>
      </c>
      <c r="J49" s="405" t="s">
        <v>211</v>
      </c>
      <c r="K49" s="172" t="s">
        <v>64</v>
      </c>
      <c r="L49" s="172" t="s">
        <v>45</v>
      </c>
      <c r="M49" s="410"/>
      <c r="N49" s="340"/>
    </row>
    <row r="50" spans="1:14" s="2" customFormat="1" ht="15" customHeight="1" x14ac:dyDescent="0.25">
      <c r="A50" s="171">
        <v>45174</v>
      </c>
      <c r="B50" s="172" t="s">
        <v>115</v>
      </c>
      <c r="C50" s="172" t="s">
        <v>116</v>
      </c>
      <c r="D50" s="173" t="s">
        <v>130</v>
      </c>
      <c r="E50" s="177">
        <v>7000</v>
      </c>
      <c r="F50" s="339">
        <v>3652</v>
      </c>
      <c r="G50" s="305">
        <f t="shared" si="4"/>
        <v>1.9167579408543265</v>
      </c>
      <c r="H50" s="183" t="s">
        <v>150</v>
      </c>
      <c r="I50" s="173" t="s">
        <v>44</v>
      </c>
      <c r="J50" s="405" t="s">
        <v>218</v>
      </c>
      <c r="K50" s="172" t="s">
        <v>64</v>
      </c>
      <c r="L50" s="172" t="s">
        <v>45</v>
      </c>
      <c r="M50" s="410"/>
      <c r="N50" s="340"/>
    </row>
    <row r="51" spans="1:14" s="2" customFormat="1" ht="15" customHeight="1" x14ac:dyDescent="0.25">
      <c r="A51" s="171">
        <v>45174</v>
      </c>
      <c r="B51" s="172" t="s">
        <v>115</v>
      </c>
      <c r="C51" s="172" t="s">
        <v>116</v>
      </c>
      <c r="D51" s="173" t="s">
        <v>130</v>
      </c>
      <c r="E51" s="161">
        <v>6000</v>
      </c>
      <c r="F51" s="339">
        <v>3652</v>
      </c>
      <c r="G51" s="305">
        <f t="shared" si="4"/>
        <v>1.642935377875137</v>
      </c>
      <c r="H51" s="183" t="s">
        <v>150</v>
      </c>
      <c r="I51" s="173" t="s">
        <v>44</v>
      </c>
      <c r="J51" s="405" t="s">
        <v>218</v>
      </c>
      <c r="K51" s="172" t="s">
        <v>64</v>
      </c>
      <c r="L51" s="172" t="s">
        <v>45</v>
      </c>
      <c r="M51" s="410"/>
      <c r="N51" s="340"/>
    </row>
    <row r="52" spans="1:14" s="2" customFormat="1" ht="15" customHeight="1" x14ac:dyDescent="0.25">
      <c r="A52" s="171">
        <v>45174</v>
      </c>
      <c r="B52" s="172" t="s">
        <v>115</v>
      </c>
      <c r="C52" s="172" t="s">
        <v>116</v>
      </c>
      <c r="D52" s="173" t="s">
        <v>130</v>
      </c>
      <c r="E52" s="167">
        <v>7000</v>
      </c>
      <c r="F52" s="339">
        <v>3652</v>
      </c>
      <c r="G52" s="305">
        <f t="shared" si="4"/>
        <v>1.9167579408543265</v>
      </c>
      <c r="H52" s="183" t="s">
        <v>150</v>
      </c>
      <c r="I52" s="173" t="s">
        <v>44</v>
      </c>
      <c r="J52" s="405" t="s">
        <v>218</v>
      </c>
      <c r="K52" s="172" t="s">
        <v>64</v>
      </c>
      <c r="L52" s="172" t="s">
        <v>45</v>
      </c>
      <c r="M52" s="410"/>
      <c r="N52" s="340"/>
    </row>
    <row r="53" spans="1:14" s="2" customFormat="1" ht="15" customHeight="1" x14ac:dyDescent="0.25">
      <c r="A53" s="171">
        <v>45174</v>
      </c>
      <c r="B53" s="172" t="s">
        <v>115</v>
      </c>
      <c r="C53" s="172" t="s">
        <v>116</v>
      </c>
      <c r="D53" s="173" t="s">
        <v>130</v>
      </c>
      <c r="E53" s="167">
        <v>8000</v>
      </c>
      <c r="F53" s="339">
        <v>3652</v>
      </c>
      <c r="G53" s="305">
        <f t="shared" si="4"/>
        <v>2.190580503833516</v>
      </c>
      <c r="H53" s="183" t="s">
        <v>150</v>
      </c>
      <c r="I53" s="173" t="s">
        <v>44</v>
      </c>
      <c r="J53" s="405" t="s">
        <v>218</v>
      </c>
      <c r="K53" s="172" t="s">
        <v>64</v>
      </c>
      <c r="L53" s="172" t="s">
        <v>45</v>
      </c>
      <c r="M53" s="410"/>
      <c r="N53" s="340"/>
    </row>
    <row r="54" spans="1:14" s="2" customFormat="1" ht="15" customHeight="1" x14ac:dyDescent="0.25">
      <c r="A54" s="171">
        <v>45174</v>
      </c>
      <c r="B54" s="172" t="s">
        <v>115</v>
      </c>
      <c r="C54" s="172" t="s">
        <v>116</v>
      </c>
      <c r="D54" s="173" t="s">
        <v>130</v>
      </c>
      <c r="E54" s="167">
        <v>8000</v>
      </c>
      <c r="F54" s="339">
        <v>3652</v>
      </c>
      <c r="G54" s="305">
        <f t="shared" si="1"/>
        <v>2.190580503833516</v>
      </c>
      <c r="H54" s="183" t="s">
        <v>150</v>
      </c>
      <c r="I54" s="173" t="s">
        <v>44</v>
      </c>
      <c r="J54" s="405" t="s">
        <v>218</v>
      </c>
      <c r="K54" s="172" t="s">
        <v>64</v>
      </c>
      <c r="L54" s="172" t="s">
        <v>45</v>
      </c>
      <c r="M54" s="410"/>
      <c r="N54" s="340"/>
    </row>
    <row r="55" spans="1:14" s="2" customFormat="1" ht="15" customHeight="1" x14ac:dyDescent="0.25">
      <c r="A55" s="171">
        <v>45174</v>
      </c>
      <c r="B55" s="172" t="s">
        <v>115</v>
      </c>
      <c r="C55" s="172" t="s">
        <v>116</v>
      </c>
      <c r="D55" s="173" t="s">
        <v>130</v>
      </c>
      <c r="E55" s="167">
        <v>13000</v>
      </c>
      <c r="F55" s="339">
        <v>3652</v>
      </c>
      <c r="G55" s="305">
        <f t="shared" si="1"/>
        <v>3.5596933187294635</v>
      </c>
      <c r="H55" s="183" t="s">
        <v>150</v>
      </c>
      <c r="I55" s="173" t="s">
        <v>44</v>
      </c>
      <c r="J55" s="405" t="s">
        <v>218</v>
      </c>
      <c r="K55" s="172" t="s">
        <v>64</v>
      </c>
      <c r="L55" s="172" t="s">
        <v>45</v>
      </c>
      <c r="M55" s="410"/>
      <c r="N55" s="340"/>
    </row>
    <row r="56" spans="1:14" s="2" customFormat="1" ht="15" customHeight="1" x14ac:dyDescent="0.25">
      <c r="A56" s="171">
        <v>45174</v>
      </c>
      <c r="B56" s="172" t="s">
        <v>148</v>
      </c>
      <c r="C56" s="172" t="s">
        <v>148</v>
      </c>
      <c r="D56" s="173" t="s">
        <v>130</v>
      </c>
      <c r="E56" s="167">
        <v>6000</v>
      </c>
      <c r="F56" s="339">
        <v>3652</v>
      </c>
      <c r="G56" s="305">
        <f t="shared" si="1"/>
        <v>1.642935377875137</v>
      </c>
      <c r="H56" s="183" t="s">
        <v>150</v>
      </c>
      <c r="I56" s="173" t="s">
        <v>44</v>
      </c>
      <c r="J56" s="405" t="s">
        <v>218</v>
      </c>
      <c r="K56" s="172" t="s">
        <v>64</v>
      </c>
      <c r="L56" s="172" t="s">
        <v>45</v>
      </c>
      <c r="M56" s="410"/>
      <c r="N56" s="340"/>
    </row>
    <row r="57" spans="1:14" s="2" customFormat="1" ht="15" customHeight="1" x14ac:dyDescent="0.25">
      <c r="A57" s="171">
        <v>45174</v>
      </c>
      <c r="B57" s="172" t="s">
        <v>148</v>
      </c>
      <c r="C57" s="172" t="s">
        <v>148</v>
      </c>
      <c r="D57" s="173" t="s">
        <v>130</v>
      </c>
      <c r="E57" s="167">
        <v>4000</v>
      </c>
      <c r="F57" s="339">
        <v>3652</v>
      </c>
      <c r="G57" s="305">
        <f t="shared" si="1"/>
        <v>1.095290251916758</v>
      </c>
      <c r="H57" s="183" t="s">
        <v>150</v>
      </c>
      <c r="I57" s="173" t="s">
        <v>44</v>
      </c>
      <c r="J57" s="405" t="s">
        <v>218</v>
      </c>
      <c r="K57" s="172" t="s">
        <v>64</v>
      </c>
      <c r="L57" s="172" t="s">
        <v>45</v>
      </c>
      <c r="M57" s="410"/>
      <c r="N57" s="340"/>
    </row>
    <row r="58" spans="1:14" s="2" customFormat="1" ht="15" customHeight="1" x14ac:dyDescent="0.25">
      <c r="A58" s="171">
        <v>45174</v>
      </c>
      <c r="B58" s="172" t="s">
        <v>226</v>
      </c>
      <c r="C58" s="172" t="s">
        <v>128</v>
      </c>
      <c r="D58" s="173" t="s">
        <v>81</v>
      </c>
      <c r="E58" s="167">
        <v>20000</v>
      </c>
      <c r="F58" s="339">
        <v>3652</v>
      </c>
      <c r="G58" s="305">
        <f t="shared" si="1"/>
        <v>5.47645125958379</v>
      </c>
      <c r="H58" s="183" t="s">
        <v>129</v>
      </c>
      <c r="I58" s="173" t="s">
        <v>44</v>
      </c>
      <c r="J58" s="405" t="s">
        <v>611</v>
      </c>
      <c r="K58" s="172" t="s">
        <v>64</v>
      </c>
      <c r="L58" s="172" t="s">
        <v>45</v>
      </c>
      <c r="M58" s="410"/>
      <c r="N58" s="340"/>
    </row>
    <row r="59" spans="1:14" s="2" customFormat="1" ht="15" customHeight="1" x14ac:dyDescent="0.25">
      <c r="A59" s="171">
        <v>45174</v>
      </c>
      <c r="B59" s="172" t="s">
        <v>538</v>
      </c>
      <c r="C59" s="172" t="s">
        <v>128</v>
      </c>
      <c r="D59" s="173" t="s">
        <v>81</v>
      </c>
      <c r="E59" s="167">
        <v>100000</v>
      </c>
      <c r="F59" s="339">
        <v>3652</v>
      </c>
      <c r="G59" s="305">
        <f t="shared" si="1"/>
        <v>27.38225629791895</v>
      </c>
      <c r="H59" s="183" t="s">
        <v>129</v>
      </c>
      <c r="I59" s="173" t="s">
        <v>44</v>
      </c>
      <c r="J59" s="405" t="s">
        <v>612</v>
      </c>
      <c r="K59" s="172" t="s">
        <v>64</v>
      </c>
      <c r="L59" s="172" t="s">
        <v>45</v>
      </c>
      <c r="M59" s="410"/>
      <c r="N59" s="340"/>
    </row>
    <row r="60" spans="1:14" s="2" customFormat="1" ht="15" customHeight="1" x14ac:dyDescent="0.25">
      <c r="A60" s="171">
        <v>45174</v>
      </c>
      <c r="B60" s="157" t="s">
        <v>131</v>
      </c>
      <c r="C60" s="157" t="s">
        <v>117</v>
      </c>
      <c r="D60" s="157" t="s">
        <v>14</v>
      </c>
      <c r="E60" s="177">
        <v>40000</v>
      </c>
      <c r="F60" s="339">
        <v>3652</v>
      </c>
      <c r="G60" s="305">
        <f t="shared" si="1"/>
        <v>10.95290251916758</v>
      </c>
      <c r="H60" s="183" t="s">
        <v>42</v>
      </c>
      <c r="I60" s="173" t="s">
        <v>44</v>
      </c>
      <c r="J60" s="481" t="s">
        <v>236</v>
      </c>
      <c r="K60" s="172" t="s">
        <v>64</v>
      </c>
      <c r="L60" s="172" t="s">
        <v>45</v>
      </c>
      <c r="M60" s="410"/>
      <c r="N60" s="340"/>
    </row>
    <row r="61" spans="1:14" s="2" customFormat="1" ht="15" customHeight="1" x14ac:dyDescent="0.25">
      <c r="A61" s="171">
        <v>45174</v>
      </c>
      <c r="B61" s="157" t="s">
        <v>231</v>
      </c>
      <c r="C61" s="157" t="s">
        <v>117</v>
      </c>
      <c r="D61" s="179" t="s">
        <v>14</v>
      </c>
      <c r="E61" s="466">
        <v>40000</v>
      </c>
      <c r="F61" s="339">
        <v>3652</v>
      </c>
      <c r="G61" s="305">
        <f t="shared" si="1"/>
        <v>10.95290251916758</v>
      </c>
      <c r="H61" s="183" t="s">
        <v>300</v>
      </c>
      <c r="I61" s="173" t="s">
        <v>44</v>
      </c>
      <c r="J61" s="481" t="s">
        <v>236</v>
      </c>
      <c r="K61" s="172" t="s">
        <v>64</v>
      </c>
      <c r="L61" s="172" t="s">
        <v>45</v>
      </c>
      <c r="M61" s="410"/>
      <c r="N61" s="340"/>
    </row>
    <row r="62" spans="1:14" s="2" customFormat="1" ht="15" customHeight="1" x14ac:dyDescent="0.25">
      <c r="A62" s="171">
        <v>45174</v>
      </c>
      <c r="B62" s="157" t="s">
        <v>232</v>
      </c>
      <c r="C62" s="157" t="s">
        <v>117</v>
      </c>
      <c r="D62" s="157" t="s">
        <v>114</v>
      </c>
      <c r="E62" s="161">
        <v>20000</v>
      </c>
      <c r="F62" s="339">
        <v>3652</v>
      </c>
      <c r="G62" s="305">
        <f t="shared" si="1"/>
        <v>5.47645125958379</v>
      </c>
      <c r="H62" s="183" t="s">
        <v>124</v>
      </c>
      <c r="I62" s="173" t="s">
        <v>44</v>
      </c>
      <c r="J62" s="481" t="s">
        <v>236</v>
      </c>
      <c r="K62" s="172" t="s">
        <v>64</v>
      </c>
      <c r="L62" s="172" t="s">
        <v>45</v>
      </c>
      <c r="M62" s="410"/>
      <c r="N62" s="340"/>
    </row>
    <row r="63" spans="1:14" s="2" customFormat="1" ht="15" customHeight="1" x14ac:dyDescent="0.25">
      <c r="A63" s="171">
        <v>45174</v>
      </c>
      <c r="B63" s="157" t="s">
        <v>233</v>
      </c>
      <c r="C63" s="157" t="s">
        <v>117</v>
      </c>
      <c r="D63" s="179" t="s">
        <v>114</v>
      </c>
      <c r="E63" s="161">
        <v>20000</v>
      </c>
      <c r="F63" s="339">
        <v>3652</v>
      </c>
      <c r="G63" s="305">
        <f t="shared" si="1"/>
        <v>5.47645125958379</v>
      </c>
      <c r="H63" s="183" t="s">
        <v>141</v>
      </c>
      <c r="I63" s="173" t="s">
        <v>44</v>
      </c>
      <c r="J63" s="481" t="s">
        <v>236</v>
      </c>
      <c r="K63" s="172" t="s">
        <v>64</v>
      </c>
      <c r="L63" s="172" t="s">
        <v>45</v>
      </c>
      <c r="M63" s="410"/>
      <c r="N63" s="340"/>
    </row>
    <row r="64" spans="1:14" s="2" customFormat="1" ht="15" customHeight="1" x14ac:dyDescent="0.25">
      <c r="A64" s="171">
        <v>45174</v>
      </c>
      <c r="B64" s="157" t="s">
        <v>234</v>
      </c>
      <c r="C64" s="157" t="s">
        <v>117</v>
      </c>
      <c r="D64" s="157" t="s">
        <v>130</v>
      </c>
      <c r="E64" s="161">
        <v>25000</v>
      </c>
      <c r="F64" s="339">
        <v>3652</v>
      </c>
      <c r="G64" s="305">
        <f t="shared" si="1"/>
        <v>6.8455640744797375</v>
      </c>
      <c r="H64" s="183" t="s">
        <v>142</v>
      </c>
      <c r="I64" s="173" t="s">
        <v>44</v>
      </c>
      <c r="J64" s="481" t="s">
        <v>236</v>
      </c>
      <c r="K64" s="172" t="s">
        <v>64</v>
      </c>
      <c r="L64" s="172" t="s">
        <v>45</v>
      </c>
      <c r="M64" s="410"/>
      <c r="N64" s="340"/>
    </row>
    <row r="65" spans="1:14" s="2" customFormat="1" ht="15" customHeight="1" x14ac:dyDescent="0.25">
      <c r="A65" s="171">
        <v>45174</v>
      </c>
      <c r="B65" s="157" t="s">
        <v>235</v>
      </c>
      <c r="C65" s="157" t="s">
        <v>117</v>
      </c>
      <c r="D65" s="157" t="s">
        <v>130</v>
      </c>
      <c r="E65" s="161">
        <v>25000</v>
      </c>
      <c r="F65" s="339">
        <v>3652</v>
      </c>
      <c r="G65" s="305">
        <f t="shared" si="1"/>
        <v>6.8455640744797375</v>
      </c>
      <c r="H65" s="183" t="s">
        <v>150</v>
      </c>
      <c r="I65" s="173" t="s">
        <v>44</v>
      </c>
      <c r="J65" s="481" t="s">
        <v>236</v>
      </c>
      <c r="K65" s="172" t="s">
        <v>64</v>
      </c>
      <c r="L65" s="172" t="s">
        <v>45</v>
      </c>
      <c r="M65" s="410"/>
      <c r="N65" s="340"/>
    </row>
    <row r="66" spans="1:14" s="2" customFormat="1" ht="15" customHeight="1" x14ac:dyDescent="0.25">
      <c r="A66" s="497">
        <v>45174</v>
      </c>
      <c r="B66" s="157" t="s">
        <v>239</v>
      </c>
      <c r="C66" s="157" t="s">
        <v>240</v>
      </c>
      <c r="D66" s="179" t="s">
        <v>81</v>
      </c>
      <c r="E66" s="167">
        <v>445000</v>
      </c>
      <c r="F66" s="339">
        <v>3652</v>
      </c>
      <c r="G66" s="305">
        <f t="shared" si="1"/>
        <v>121.85104052573932</v>
      </c>
      <c r="H66" s="183" t="s">
        <v>42</v>
      </c>
      <c r="I66" s="173" t="s">
        <v>44</v>
      </c>
      <c r="J66" s="405" t="s">
        <v>302</v>
      </c>
      <c r="K66" s="172" t="s">
        <v>64</v>
      </c>
      <c r="L66" s="172" t="s">
        <v>45</v>
      </c>
      <c r="M66" s="410"/>
      <c r="N66" s="340"/>
    </row>
    <row r="67" spans="1:14" s="2" customFormat="1" ht="15" customHeight="1" x14ac:dyDescent="0.25">
      <c r="A67" s="497">
        <v>45174</v>
      </c>
      <c r="B67" s="172" t="s">
        <v>241</v>
      </c>
      <c r="C67" s="157" t="s">
        <v>240</v>
      </c>
      <c r="D67" s="179" t="s">
        <v>81</v>
      </c>
      <c r="E67" s="167">
        <v>15000</v>
      </c>
      <c r="F67" s="339">
        <v>3652</v>
      </c>
      <c r="G67" s="305">
        <f t="shared" si="1"/>
        <v>4.1073384446878425</v>
      </c>
      <c r="H67" s="183" t="s">
        <v>42</v>
      </c>
      <c r="I67" s="173" t="s">
        <v>44</v>
      </c>
      <c r="J67" s="405" t="s">
        <v>302</v>
      </c>
      <c r="K67" s="172" t="s">
        <v>64</v>
      </c>
      <c r="L67" s="172" t="s">
        <v>45</v>
      </c>
      <c r="M67" s="410"/>
      <c r="N67" s="340"/>
    </row>
    <row r="68" spans="1:14" s="2" customFormat="1" ht="15" customHeight="1" x14ac:dyDescent="0.25">
      <c r="A68" s="171">
        <v>45174</v>
      </c>
      <c r="B68" s="172" t="s">
        <v>183</v>
      </c>
      <c r="C68" s="172" t="s">
        <v>127</v>
      </c>
      <c r="D68" s="173" t="s">
        <v>81</v>
      </c>
      <c r="E68" s="167">
        <v>21000</v>
      </c>
      <c r="F68" s="339">
        <v>3652</v>
      </c>
      <c r="G68" s="305">
        <f t="shared" si="1"/>
        <v>5.7502738225629795</v>
      </c>
      <c r="H68" s="183" t="s">
        <v>42</v>
      </c>
      <c r="I68" s="173" t="s">
        <v>44</v>
      </c>
      <c r="J68" s="405" t="s">
        <v>191</v>
      </c>
      <c r="K68" s="172" t="s">
        <v>64</v>
      </c>
      <c r="L68" s="172" t="s">
        <v>45</v>
      </c>
      <c r="M68" s="410"/>
      <c r="N68" s="340"/>
    </row>
    <row r="69" spans="1:14" s="2" customFormat="1" ht="15" customHeight="1" x14ac:dyDescent="0.25">
      <c r="A69" s="171">
        <v>45174</v>
      </c>
      <c r="B69" s="172" t="s">
        <v>183</v>
      </c>
      <c r="C69" s="172" t="s">
        <v>127</v>
      </c>
      <c r="D69" s="173" t="s">
        <v>81</v>
      </c>
      <c r="E69" s="167">
        <v>22000</v>
      </c>
      <c r="F69" s="339">
        <v>3652</v>
      </c>
      <c r="G69" s="305">
        <f t="shared" si="1"/>
        <v>6.024096385542169</v>
      </c>
      <c r="H69" s="183" t="s">
        <v>42</v>
      </c>
      <c r="I69" s="173" t="s">
        <v>44</v>
      </c>
      <c r="J69" s="481" t="s">
        <v>191</v>
      </c>
      <c r="K69" s="172" t="s">
        <v>64</v>
      </c>
      <c r="L69" s="172" t="s">
        <v>45</v>
      </c>
      <c r="M69" s="410"/>
      <c r="N69" s="340"/>
    </row>
    <row r="70" spans="1:14" s="2" customFormat="1" ht="15" customHeight="1" x14ac:dyDescent="0.25">
      <c r="A70" s="171">
        <v>45174</v>
      </c>
      <c r="B70" s="172" t="s">
        <v>184</v>
      </c>
      <c r="C70" s="172" t="s">
        <v>127</v>
      </c>
      <c r="D70" s="173" t="s">
        <v>81</v>
      </c>
      <c r="E70" s="152">
        <v>26000</v>
      </c>
      <c r="F70" s="339">
        <v>3652</v>
      </c>
      <c r="G70" s="305">
        <f t="shared" si="1"/>
        <v>7.119386637458927</v>
      </c>
      <c r="H70" s="183" t="s">
        <v>42</v>
      </c>
      <c r="I70" s="173" t="s">
        <v>44</v>
      </c>
      <c r="J70" s="481" t="s">
        <v>191</v>
      </c>
      <c r="K70" s="172" t="s">
        <v>64</v>
      </c>
      <c r="L70" s="172" t="s">
        <v>45</v>
      </c>
      <c r="M70" s="410"/>
      <c r="N70" s="340"/>
    </row>
    <row r="71" spans="1:14" s="2" customFormat="1" ht="15" customHeight="1" x14ac:dyDescent="0.25">
      <c r="A71" s="171">
        <v>45174</v>
      </c>
      <c r="B71" s="172" t="s">
        <v>185</v>
      </c>
      <c r="C71" s="172" t="s">
        <v>127</v>
      </c>
      <c r="D71" s="173" t="s">
        <v>81</v>
      </c>
      <c r="E71" s="152">
        <v>20000</v>
      </c>
      <c r="F71" s="339">
        <v>3652</v>
      </c>
      <c r="G71" s="305">
        <f t="shared" si="1"/>
        <v>5.47645125958379</v>
      </c>
      <c r="H71" s="183" t="s">
        <v>42</v>
      </c>
      <c r="I71" s="173" t="s">
        <v>44</v>
      </c>
      <c r="J71" s="481" t="s">
        <v>191</v>
      </c>
      <c r="K71" s="172" t="s">
        <v>64</v>
      </c>
      <c r="L71" s="172" t="s">
        <v>45</v>
      </c>
      <c r="M71" s="410"/>
      <c r="N71" s="340"/>
    </row>
    <row r="72" spans="1:14" s="2" customFormat="1" ht="15" customHeight="1" x14ac:dyDescent="0.25">
      <c r="A72" s="171">
        <v>45174</v>
      </c>
      <c r="B72" s="172" t="s">
        <v>186</v>
      </c>
      <c r="C72" s="172" t="s">
        <v>127</v>
      </c>
      <c r="D72" s="173" t="s">
        <v>81</v>
      </c>
      <c r="E72" s="152">
        <v>19000</v>
      </c>
      <c r="F72" s="339">
        <v>3652</v>
      </c>
      <c r="G72" s="305">
        <f t="shared" ref="G72:G77" si="5">E72/F72</f>
        <v>5.2026286966046005</v>
      </c>
      <c r="H72" s="183" t="s">
        <v>42</v>
      </c>
      <c r="I72" s="173" t="s">
        <v>44</v>
      </c>
      <c r="J72" s="481" t="s">
        <v>191</v>
      </c>
      <c r="K72" s="172" t="s">
        <v>64</v>
      </c>
      <c r="L72" s="172" t="s">
        <v>45</v>
      </c>
      <c r="M72" s="410"/>
      <c r="N72" s="340"/>
    </row>
    <row r="73" spans="1:14" s="2" customFormat="1" ht="15" customHeight="1" x14ac:dyDescent="0.25">
      <c r="A73" s="171">
        <v>45174</v>
      </c>
      <c r="B73" s="172" t="s">
        <v>187</v>
      </c>
      <c r="C73" s="172" t="s">
        <v>127</v>
      </c>
      <c r="D73" s="173" t="s">
        <v>81</v>
      </c>
      <c r="E73" s="462">
        <v>14500</v>
      </c>
      <c r="F73" s="339">
        <v>3652</v>
      </c>
      <c r="G73" s="305">
        <f t="shared" si="5"/>
        <v>3.9704271631982477</v>
      </c>
      <c r="H73" s="183" t="s">
        <v>42</v>
      </c>
      <c r="I73" s="173" t="s">
        <v>44</v>
      </c>
      <c r="J73" s="481" t="s">
        <v>191</v>
      </c>
      <c r="K73" s="172" t="s">
        <v>64</v>
      </c>
      <c r="L73" s="172" t="s">
        <v>45</v>
      </c>
      <c r="M73" s="410"/>
      <c r="N73" s="340"/>
    </row>
    <row r="74" spans="1:14" s="2" customFormat="1" ht="15" customHeight="1" x14ac:dyDescent="0.25">
      <c r="A74" s="171">
        <v>45174</v>
      </c>
      <c r="B74" s="172" t="s">
        <v>188</v>
      </c>
      <c r="C74" s="172" t="s">
        <v>127</v>
      </c>
      <c r="D74" s="173" t="s">
        <v>81</v>
      </c>
      <c r="E74" s="152">
        <v>8400</v>
      </c>
      <c r="F74" s="339">
        <v>3652</v>
      </c>
      <c r="G74" s="305">
        <f t="shared" si="5"/>
        <v>2.3001095290251916</v>
      </c>
      <c r="H74" s="183" t="s">
        <v>42</v>
      </c>
      <c r="I74" s="173" t="s">
        <v>44</v>
      </c>
      <c r="J74" s="481" t="s">
        <v>191</v>
      </c>
      <c r="K74" s="172" t="s">
        <v>64</v>
      </c>
      <c r="L74" s="172" t="s">
        <v>45</v>
      </c>
      <c r="M74" s="410"/>
      <c r="N74" s="340"/>
    </row>
    <row r="75" spans="1:14" s="2" customFormat="1" ht="15" customHeight="1" x14ac:dyDescent="0.25">
      <c r="A75" s="171">
        <v>45174</v>
      </c>
      <c r="B75" s="172" t="s">
        <v>188</v>
      </c>
      <c r="C75" s="172" t="s">
        <v>127</v>
      </c>
      <c r="D75" s="173" t="s">
        <v>81</v>
      </c>
      <c r="E75" s="152">
        <v>8400</v>
      </c>
      <c r="F75" s="339">
        <v>3652</v>
      </c>
      <c r="G75" s="305">
        <f t="shared" si="5"/>
        <v>2.3001095290251916</v>
      </c>
      <c r="H75" s="183" t="s">
        <v>42</v>
      </c>
      <c r="I75" s="173" t="s">
        <v>44</v>
      </c>
      <c r="J75" s="481" t="s">
        <v>191</v>
      </c>
      <c r="K75" s="172" t="s">
        <v>64</v>
      </c>
      <c r="L75" s="172" t="s">
        <v>45</v>
      </c>
      <c r="M75" s="410"/>
      <c r="N75" s="340"/>
    </row>
    <row r="76" spans="1:14" s="2" customFormat="1" ht="15" customHeight="1" x14ac:dyDescent="0.25">
      <c r="A76" s="171">
        <v>45174</v>
      </c>
      <c r="B76" s="172" t="s">
        <v>189</v>
      </c>
      <c r="C76" s="172" t="s">
        <v>127</v>
      </c>
      <c r="D76" s="173" t="s">
        <v>81</v>
      </c>
      <c r="E76" s="152">
        <v>24800</v>
      </c>
      <c r="F76" s="339">
        <v>3652</v>
      </c>
      <c r="G76" s="305">
        <f t="shared" si="5"/>
        <v>6.7907995618838992</v>
      </c>
      <c r="H76" s="183" t="s">
        <v>42</v>
      </c>
      <c r="I76" s="173" t="s">
        <v>44</v>
      </c>
      <c r="J76" s="481" t="s">
        <v>191</v>
      </c>
      <c r="K76" s="172" t="s">
        <v>64</v>
      </c>
      <c r="L76" s="172" t="s">
        <v>45</v>
      </c>
      <c r="M76" s="410"/>
      <c r="N76" s="340"/>
    </row>
    <row r="77" spans="1:14" s="2" customFormat="1" ht="15" customHeight="1" x14ac:dyDescent="0.25">
      <c r="A77" s="171">
        <v>45174</v>
      </c>
      <c r="B77" s="172" t="s">
        <v>190</v>
      </c>
      <c r="C77" s="172" t="s">
        <v>127</v>
      </c>
      <c r="D77" s="173" t="s">
        <v>81</v>
      </c>
      <c r="E77" s="152">
        <v>72000</v>
      </c>
      <c r="F77" s="339">
        <v>3652</v>
      </c>
      <c r="G77" s="305">
        <f t="shared" si="5"/>
        <v>19.715224534501644</v>
      </c>
      <c r="H77" s="183" t="s">
        <v>42</v>
      </c>
      <c r="I77" s="173" t="s">
        <v>44</v>
      </c>
      <c r="J77" s="481" t="s">
        <v>191</v>
      </c>
      <c r="K77" s="172" t="s">
        <v>64</v>
      </c>
      <c r="L77" s="172" t="s">
        <v>45</v>
      </c>
      <c r="M77" s="410"/>
      <c r="N77" s="340"/>
    </row>
    <row r="78" spans="1:14" s="2" customFormat="1" ht="15" customHeight="1" x14ac:dyDescent="0.25">
      <c r="A78" s="171">
        <v>45175</v>
      </c>
      <c r="B78" s="172" t="s">
        <v>115</v>
      </c>
      <c r="C78" s="172" t="s">
        <v>116</v>
      </c>
      <c r="D78" s="173" t="s">
        <v>130</v>
      </c>
      <c r="E78" s="161">
        <v>6000</v>
      </c>
      <c r="F78" s="339">
        <v>3652</v>
      </c>
      <c r="G78" s="305">
        <f t="shared" si="1"/>
        <v>1.642935377875137</v>
      </c>
      <c r="H78" s="183" t="s">
        <v>150</v>
      </c>
      <c r="I78" s="173" t="s">
        <v>44</v>
      </c>
      <c r="J78" s="405" t="s">
        <v>243</v>
      </c>
      <c r="K78" s="172" t="s">
        <v>64</v>
      </c>
      <c r="L78" s="172" t="s">
        <v>45</v>
      </c>
      <c r="M78" s="410"/>
      <c r="N78" s="340"/>
    </row>
    <row r="79" spans="1:14" s="2" customFormat="1" ht="15" customHeight="1" x14ac:dyDescent="0.25">
      <c r="A79" s="171">
        <v>45175</v>
      </c>
      <c r="B79" s="172" t="s">
        <v>115</v>
      </c>
      <c r="C79" s="172" t="s">
        <v>116</v>
      </c>
      <c r="D79" s="173" t="s">
        <v>130</v>
      </c>
      <c r="E79" s="462">
        <v>8000</v>
      </c>
      <c r="F79" s="339">
        <v>3652</v>
      </c>
      <c r="G79" s="305">
        <f t="shared" si="1"/>
        <v>2.190580503833516</v>
      </c>
      <c r="H79" s="183" t="s">
        <v>150</v>
      </c>
      <c r="I79" s="173" t="s">
        <v>44</v>
      </c>
      <c r="J79" s="405" t="s">
        <v>243</v>
      </c>
      <c r="K79" s="172" t="s">
        <v>64</v>
      </c>
      <c r="L79" s="172" t="s">
        <v>45</v>
      </c>
      <c r="M79" s="410"/>
      <c r="N79" s="340"/>
    </row>
    <row r="80" spans="1:14" s="2" customFormat="1" ht="15" customHeight="1" x14ac:dyDescent="0.25">
      <c r="A80" s="171">
        <v>45175</v>
      </c>
      <c r="B80" s="172" t="s">
        <v>115</v>
      </c>
      <c r="C80" s="172" t="s">
        <v>116</v>
      </c>
      <c r="D80" s="173" t="s">
        <v>130</v>
      </c>
      <c r="E80" s="462">
        <v>8000</v>
      </c>
      <c r="F80" s="339">
        <v>3652</v>
      </c>
      <c r="G80" s="305">
        <f t="shared" si="1"/>
        <v>2.190580503833516</v>
      </c>
      <c r="H80" s="183" t="s">
        <v>150</v>
      </c>
      <c r="I80" s="173" t="s">
        <v>44</v>
      </c>
      <c r="J80" s="405" t="s">
        <v>243</v>
      </c>
      <c r="K80" s="172" t="s">
        <v>64</v>
      </c>
      <c r="L80" s="172" t="s">
        <v>45</v>
      </c>
      <c r="M80" s="410"/>
      <c r="N80" s="340"/>
    </row>
    <row r="81" spans="1:14" s="2" customFormat="1" ht="15" customHeight="1" x14ac:dyDescent="0.25">
      <c r="A81" s="171">
        <v>45175</v>
      </c>
      <c r="B81" s="172" t="s">
        <v>115</v>
      </c>
      <c r="C81" s="172" t="s">
        <v>116</v>
      </c>
      <c r="D81" s="173" t="s">
        <v>130</v>
      </c>
      <c r="E81" s="462">
        <v>7000</v>
      </c>
      <c r="F81" s="339">
        <v>3652</v>
      </c>
      <c r="G81" s="305">
        <f t="shared" si="1"/>
        <v>1.9167579408543265</v>
      </c>
      <c r="H81" s="183" t="s">
        <v>150</v>
      </c>
      <c r="I81" s="173" t="s">
        <v>44</v>
      </c>
      <c r="J81" s="405" t="s">
        <v>243</v>
      </c>
      <c r="K81" s="172" t="s">
        <v>64</v>
      </c>
      <c r="L81" s="172" t="s">
        <v>45</v>
      </c>
      <c r="M81" s="410"/>
      <c r="N81" s="340"/>
    </row>
    <row r="82" spans="1:14" s="2" customFormat="1" ht="15" customHeight="1" x14ac:dyDescent="0.25">
      <c r="A82" s="171">
        <v>45175</v>
      </c>
      <c r="B82" s="172" t="s">
        <v>115</v>
      </c>
      <c r="C82" s="172" t="s">
        <v>116</v>
      </c>
      <c r="D82" s="173" t="s">
        <v>130</v>
      </c>
      <c r="E82" s="167">
        <v>9000</v>
      </c>
      <c r="F82" s="339">
        <v>3652</v>
      </c>
      <c r="G82" s="305">
        <f>E82/F82</f>
        <v>2.4644030668127055</v>
      </c>
      <c r="H82" s="183" t="s">
        <v>150</v>
      </c>
      <c r="I82" s="173" t="s">
        <v>44</v>
      </c>
      <c r="J82" s="405" t="s">
        <v>243</v>
      </c>
      <c r="K82" s="172" t="s">
        <v>64</v>
      </c>
      <c r="L82" s="172" t="s">
        <v>45</v>
      </c>
      <c r="M82" s="410"/>
      <c r="N82" s="340"/>
    </row>
    <row r="83" spans="1:14" s="2" customFormat="1" ht="15" customHeight="1" x14ac:dyDescent="0.25">
      <c r="A83" s="171">
        <v>45175</v>
      </c>
      <c r="B83" s="172" t="s">
        <v>115</v>
      </c>
      <c r="C83" s="172" t="s">
        <v>116</v>
      </c>
      <c r="D83" s="173" t="s">
        <v>130</v>
      </c>
      <c r="E83" s="167">
        <v>10000</v>
      </c>
      <c r="F83" s="339">
        <v>3652</v>
      </c>
      <c r="G83" s="305">
        <f t="shared" ref="G83:G87" si="6">E83/F83</f>
        <v>2.738225629791895</v>
      </c>
      <c r="H83" s="183" t="s">
        <v>150</v>
      </c>
      <c r="I83" s="173" t="s">
        <v>44</v>
      </c>
      <c r="J83" s="405" t="s">
        <v>243</v>
      </c>
      <c r="K83" s="172" t="s">
        <v>64</v>
      </c>
      <c r="L83" s="172" t="s">
        <v>45</v>
      </c>
      <c r="M83" s="410"/>
      <c r="N83" s="340"/>
    </row>
    <row r="84" spans="1:14" s="2" customFormat="1" ht="15" customHeight="1" x14ac:dyDescent="0.25">
      <c r="A84" s="171">
        <v>45175</v>
      </c>
      <c r="B84" s="172" t="s">
        <v>148</v>
      </c>
      <c r="C84" s="172" t="s">
        <v>148</v>
      </c>
      <c r="D84" s="173" t="s">
        <v>130</v>
      </c>
      <c r="E84" s="167">
        <v>10000</v>
      </c>
      <c r="F84" s="339">
        <v>3652</v>
      </c>
      <c r="G84" s="305">
        <f t="shared" si="6"/>
        <v>2.738225629791895</v>
      </c>
      <c r="H84" s="183" t="s">
        <v>150</v>
      </c>
      <c r="I84" s="173" t="s">
        <v>44</v>
      </c>
      <c r="J84" s="405" t="s">
        <v>243</v>
      </c>
      <c r="K84" s="172" t="s">
        <v>64</v>
      </c>
      <c r="L84" s="172" t="s">
        <v>45</v>
      </c>
      <c r="M84" s="410"/>
      <c r="N84" s="340"/>
    </row>
    <row r="85" spans="1:14" s="2" customFormat="1" ht="15" customHeight="1" x14ac:dyDescent="0.25">
      <c r="A85" s="171">
        <v>45175</v>
      </c>
      <c r="B85" s="172" t="s">
        <v>115</v>
      </c>
      <c r="C85" s="172" t="s">
        <v>116</v>
      </c>
      <c r="D85" s="173" t="s">
        <v>130</v>
      </c>
      <c r="E85" s="167">
        <v>10000</v>
      </c>
      <c r="F85" s="339">
        <v>3652</v>
      </c>
      <c r="G85" s="305">
        <f t="shared" si="6"/>
        <v>2.738225629791895</v>
      </c>
      <c r="H85" s="183" t="s">
        <v>142</v>
      </c>
      <c r="I85" s="173" t="s">
        <v>44</v>
      </c>
      <c r="J85" s="405" t="s">
        <v>249</v>
      </c>
      <c r="K85" s="172" t="s">
        <v>64</v>
      </c>
      <c r="L85" s="172" t="s">
        <v>45</v>
      </c>
      <c r="M85" s="410"/>
      <c r="N85" s="340"/>
    </row>
    <row r="86" spans="1:14" s="2" customFormat="1" ht="15" customHeight="1" x14ac:dyDescent="0.25">
      <c r="A86" s="171">
        <v>45175</v>
      </c>
      <c r="B86" s="172" t="s">
        <v>115</v>
      </c>
      <c r="C86" s="172" t="s">
        <v>116</v>
      </c>
      <c r="D86" s="173" t="s">
        <v>130</v>
      </c>
      <c r="E86" s="167">
        <v>15000</v>
      </c>
      <c r="F86" s="339">
        <v>3652</v>
      </c>
      <c r="G86" s="305">
        <f t="shared" si="6"/>
        <v>4.1073384446878425</v>
      </c>
      <c r="H86" s="183" t="s">
        <v>142</v>
      </c>
      <c r="I86" s="173" t="s">
        <v>44</v>
      </c>
      <c r="J86" s="405" t="s">
        <v>249</v>
      </c>
      <c r="K86" s="172" t="s">
        <v>64</v>
      </c>
      <c r="L86" s="172" t="s">
        <v>45</v>
      </c>
      <c r="M86" s="410"/>
      <c r="N86" s="340"/>
    </row>
    <row r="87" spans="1:14" s="2" customFormat="1" ht="15" customHeight="1" x14ac:dyDescent="0.25">
      <c r="A87" s="171">
        <v>45175</v>
      </c>
      <c r="B87" s="172" t="s">
        <v>115</v>
      </c>
      <c r="C87" s="172" t="s">
        <v>116</v>
      </c>
      <c r="D87" s="173" t="s">
        <v>130</v>
      </c>
      <c r="E87" s="167">
        <v>5000</v>
      </c>
      <c r="F87" s="339">
        <v>3652</v>
      </c>
      <c r="G87" s="305">
        <f t="shared" si="6"/>
        <v>1.3691128148959475</v>
      </c>
      <c r="H87" s="183" t="s">
        <v>142</v>
      </c>
      <c r="I87" s="173" t="s">
        <v>44</v>
      </c>
      <c r="J87" s="405" t="s">
        <v>249</v>
      </c>
      <c r="K87" s="172" t="s">
        <v>64</v>
      </c>
      <c r="L87" s="172" t="s">
        <v>45</v>
      </c>
      <c r="M87" s="410"/>
      <c r="N87" s="340"/>
    </row>
    <row r="88" spans="1:14" s="2" customFormat="1" ht="15" customHeight="1" x14ac:dyDescent="0.25">
      <c r="A88" s="171">
        <v>45175</v>
      </c>
      <c r="B88" s="172" t="s">
        <v>115</v>
      </c>
      <c r="C88" s="172" t="s">
        <v>116</v>
      </c>
      <c r="D88" s="173" t="s">
        <v>130</v>
      </c>
      <c r="E88" s="167">
        <v>7000</v>
      </c>
      <c r="F88" s="339">
        <v>3652</v>
      </c>
      <c r="G88" s="305">
        <f t="shared" si="1"/>
        <v>1.9167579408543265</v>
      </c>
      <c r="H88" s="183" t="s">
        <v>142</v>
      </c>
      <c r="I88" s="173" t="s">
        <v>44</v>
      </c>
      <c r="J88" s="405" t="s">
        <v>249</v>
      </c>
      <c r="K88" s="172" t="s">
        <v>64</v>
      </c>
      <c r="L88" s="172" t="s">
        <v>45</v>
      </c>
      <c r="M88" s="410"/>
      <c r="N88" s="340"/>
    </row>
    <row r="89" spans="1:14" s="2" customFormat="1" ht="15" customHeight="1" x14ac:dyDescent="0.25">
      <c r="A89" s="171">
        <v>45175</v>
      </c>
      <c r="B89" s="172" t="s">
        <v>115</v>
      </c>
      <c r="C89" s="172" t="s">
        <v>116</v>
      </c>
      <c r="D89" s="173" t="s">
        <v>130</v>
      </c>
      <c r="E89" s="167">
        <v>6000</v>
      </c>
      <c r="F89" s="339">
        <v>3652</v>
      </c>
      <c r="G89" s="305">
        <f t="shared" si="1"/>
        <v>1.642935377875137</v>
      </c>
      <c r="H89" s="183" t="s">
        <v>142</v>
      </c>
      <c r="I89" s="173" t="s">
        <v>44</v>
      </c>
      <c r="J89" s="405" t="s">
        <v>249</v>
      </c>
      <c r="K89" s="172" t="s">
        <v>64</v>
      </c>
      <c r="L89" s="172" t="s">
        <v>45</v>
      </c>
      <c r="M89" s="410"/>
      <c r="N89" s="340"/>
    </row>
    <row r="90" spans="1:14" s="2" customFormat="1" ht="15" customHeight="1" x14ac:dyDescent="0.25">
      <c r="A90" s="171">
        <v>45175</v>
      </c>
      <c r="B90" s="172" t="s">
        <v>115</v>
      </c>
      <c r="C90" s="172" t="s">
        <v>116</v>
      </c>
      <c r="D90" s="173" t="s">
        <v>130</v>
      </c>
      <c r="E90" s="167">
        <v>15000</v>
      </c>
      <c r="F90" s="339">
        <v>3652</v>
      </c>
      <c r="G90" s="305">
        <f t="shared" si="1"/>
        <v>4.1073384446878425</v>
      </c>
      <c r="H90" s="183" t="s">
        <v>142</v>
      </c>
      <c r="I90" s="173" t="s">
        <v>44</v>
      </c>
      <c r="J90" s="405" t="s">
        <v>249</v>
      </c>
      <c r="K90" s="172" t="s">
        <v>64</v>
      </c>
      <c r="L90" s="172" t="s">
        <v>45</v>
      </c>
      <c r="M90" s="410"/>
      <c r="N90" s="340"/>
    </row>
    <row r="91" spans="1:14" s="2" customFormat="1" ht="15" customHeight="1" x14ac:dyDescent="0.25">
      <c r="A91" s="171">
        <v>45175</v>
      </c>
      <c r="B91" s="172" t="s">
        <v>148</v>
      </c>
      <c r="C91" s="172" t="s">
        <v>148</v>
      </c>
      <c r="D91" s="173" t="s">
        <v>130</v>
      </c>
      <c r="E91" s="167">
        <v>4000</v>
      </c>
      <c r="F91" s="339">
        <v>3652</v>
      </c>
      <c r="G91" s="305">
        <f t="shared" si="1"/>
        <v>1.095290251916758</v>
      </c>
      <c r="H91" s="183" t="s">
        <v>142</v>
      </c>
      <c r="I91" s="173" t="s">
        <v>44</v>
      </c>
      <c r="J91" s="405" t="s">
        <v>249</v>
      </c>
      <c r="K91" s="172" t="s">
        <v>64</v>
      </c>
      <c r="L91" s="172" t="s">
        <v>45</v>
      </c>
      <c r="M91" s="410"/>
      <c r="N91" s="340"/>
    </row>
    <row r="92" spans="1:14" s="2" customFormat="1" ht="15" customHeight="1" x14ac:dyDescent="0.25">
      <c r="A92" s="171">
        <v>45175</v>
      </c>
      <c r="B92" s="172" t="s">
        <v>148</v>
      </c>
      <c r="C92" s="172" t="s">
        <v>148</v>
      </c>
      <c r="D92" s="173" t="s">
        <v>130</v>
      </c>
      <c r="E92" s="167">
        <v>5000</v>
      </c>
      <c r="F92" s="339">
        <v>3652</v>
      </c>
      <c r="G92" s="305">
        <f t="shared" si="1"/>
        <v>1.3691128148959475</v>
      </c>
      <c r="H92" s="183" t="s">
        <v>142</v>
      </c>
      <c r="I92" s="173" t="s">
        <v>44</v>
      </c>
      <c r="J92" s="405" t="s">
        <v>249</v>
      </c>
      <c r="K92" s="172" t="s">
        <v>64</v>
      </c>
      <c r="L92" s="172" t="s">
        <v>45</v>
      </c>
      <c r="M92" s="410"/>
      <c r="N92" s="340"/>
    </row>
    <row r="93" spans="1:14" s="2" customFormat="1" ht="15" customHeight="1" x14ac:dyDescent="0.25">
      <c r="A93" s="171">
        <v>45175</v>
      </c>
      <c r="B93" s="172" t="s">
        <v>115</v>
      </c>
      <c r="C93" s="172" t="s">
        <v>116</v>
      </c>
      <c r="D93" s="173" t="s">
        <v>114</v>
      </c>
      <c r="E93" s="177">
        <v>12000</v>
      </c>
      <c r="F93" s="339">
        <v>3652</v>
      </c>
      <c r="G93" s="305">
        <f t="shared" si="1"/>
        <v>3.285870755750274</v>
      </c>
      <c r="H93" s="183" t="s">
        <v>141</v>
      </c>
      <c r="I93" s="173" t="s">
        <v>44</v>
      </c>
      <c r="J93" s="405" t="s">
        <v>257</v>
      </c>
      <c r="K93" s="172" t="s">
        <v>64</v>
      </c>
      <c r="L93" s="172" t="s">
        <v>45</v>
      </c>
      <c r="M93" s="410"/>
      <c r="N93" s="340"/>
    </row>
    <row r="94" spans="1:14" s="2" customFormat="1" ht="15" customHeight="1" x14ac:dyDescent="0.25">
      <c r="A94" s="171">
        <v>45175</v>
      </c>
      <c r="B94" s="172" t="s">
        <v>115</v>
      </c>
      <c r="C94" s="172" t="s">
        <v>116</v>
      </c>
      <c r="D94" s="173" t="s">
        <v>114</v>
      </c>
      <c r="E94" s="161">
        <v>7000</v>
      </c>
      <c r="F94" s="339">
        <v>3652</v>
      </c>
      <c r="G94" s="305">
        <f t="shared" si="1"/>
        <v>1.9167579408543265</v>
      </c>
      <c r="H94" s="183" t="s">
        <v>141</v>
      </c>
      <c r="I94" s="173" t="s">
        <v>44</v>
      </c>
      <c r="J94" s="405" t="s">
        <v>257</v>
      </c>
      <c r="K94" s="172" t="s">
        <v>64</v>
      </c>
      <c r="L94" s="172" t="s">
        <v>45</v>
      </c>
      <c r="M94" s="410"/>
      <c r="N94" s="340"/>
    </row>
    <row r="95" spans="1:14" s="2" customFormat="1" ht="15" customHeight="1" x14ac:dyDescent="0.25">
      <c r="A95" s="171">
        <v>45175</v>
      </c>
      <c r="B95" s="172" t="s">
        <v>115</v>
      </c>
      <c r="C95" s="172" t="s">
        <v>116</v>
      </c>
      <c r="D95" s="173" t="s">
        <v>114</v>
      </c>
      <c r="E95" s="167">
        <v>6000</v>
      </c>
      <c r="F95" s="339">
        <v>3652</v>
      </c>
      <c r="G95" s="305">
        <f t="shared" si="1"/>
        <v>1.642935377875137</v>
      </c>
      <c r="H95" s="183" t="s">
        <v>141</v>
      </c>
      <c r="I95" s="173" t="s">
        <v>44</v>
      </c>
      <c r="J95" s="405" t="s">
        <v>257</v>
      </c>
      <c r="K95" s="172" t="s">
        <v>64</v>
      </c>
      <c r="L95" s="172" t="s">
        <v>45</v>
      </c>
      <c r="M95" s="410"/>
      <c r="N95" s="340"/>
    </row>
    <row r="96" spans="1:14" s="2" customFormat="1" ht="15" customHeight="1" x14ac:dyDescent="0.25">
      <c r="A96" s="171">
        <v>45175</v>
      </c>
      <c r="B96" s="172" t="s">
        <v>115</v>
      </c>
      <c r="C96" s="172" t="s">
        <v>116</v>
      </c>
      <c r="D96" s="173" t="s">
        <v>114</v>
      </c>
      <c r="E96" s="167">
        <v>4000</v>
      </c>
      <c r="F96" s="339">
        <v>3652</v>
      </c>
      <c r="G96" s="305">
        <f t="shared" si="1"/>
        <v>1.095290251916758</v>
      </c>
      <c r="H96" s="183" t="s">
        <v>141</v>
      </c>
      <c r="I96" s="173" t="s">
        <v>44</v>
      </c>
      <c r="J96" s="405" t="s">
        <v>257</v>
      </c>
      <c r="K96" s="172" t="s">
        <v>64</v>
      </c>
      <c r="L96" s="172" t="s">
        <v>45</v>
      </c>
      <c r="M96" s="410"/>
      <c r="N96" s="340"/>
    </row>
    <row r="97" spans="1:14" s="2" customFormat="1" ht="15" customHeight="1" x14ac:dyDescent="0.25">
      <c r="A97" s="171">
        <v>45175</v>
      </c>
      <c r="B97" s="172" t="s">
        <v>115</v>
      </c>
      <c r="C97" s="172" t="s">
        <v>116</v>
      </c>
      <c r="D97" s="173" t="s">
        <v>114</v>
      </c>
      <c r="E97" s="167">
        <v>6000</v>
      </c>
      <c r="F97" s="339">
        <v>3652</v>
      </c>
      <c r="G97" s="305">
        <f t="shared" si="1"/>
        <v>1.642935377875137</v>
      </c>
      <c r="H97" s="183" t="s">
        <v>141</v>
      </c>
      <c r="I97" s="173" t="s">
        <v>44</v>
      </c>
      <c r="J97" s="405" t="s">
        <v>257</v>
      </c>
      <c r="K97" s="172" t="s">
        <v>64</v>
      </c>
      <c r="L97" s="172" t="s">
        <v>45</v>
      </c>
      <c r="M97" s="410"/>
      <c r="N97" s="340"/>
    </row>
    <row r="98" spans="1:14" s="2" customFormat="1" ht="15" customHeight="1" x14ac:dyDescent="0.25">
      <c r="A98" s="171">
        <v>45175</v>
      </c>
      <c r="B98" s="172" t="s">
        <v>115</v>
      </c>
      <c r="C98" s="172" t="s">
        <v>116</v>
      </c>
      <c r="D98" s="173" t="s">
        <v>114</v>
      </c>
      <c r="E98" s="167">
        <v>6000</v>
      </c>
      <c r="F98" s="339">
        <v>3652</v>
      </c>
      <c r="G98" s="305">
        <f t="shared" si="1"/>
        <v>1.642935377875137</v>
      </c>
      <c r="H98" s="183" t="s">
        <v>141</v>
      </c>
      <c r="I98" s="173" t="s">
        <v>44</v>
      </c>
      <c r="J98" s="405" t="s">
        <v>257</v>
      </c>
      <c r="K98" s="172" t="s">
        <v>64</v>
      </c>
      <c r="L98" s="172" t="s">
        <v>45</v>
      </c>
      <c r="M98" s="410"/>
      <c r="N98" s="340"/>
    </row>
    <row r="99" spans="1:14" s="2" customFormat="1" ht="15" customHeight="1" x14ac:dyDescent="0.25">
      <c r="A99" s="171">
        <v>45175</v>
      </c>
      <c r="B99" s="172" t="s">
        <v>115</v>
      </c>
      <c r="C99" s="172" t="s">
        <v>116</v>
      </c>
      <c r="D99" s="173" t="s">
        <v>114</v>
      </c>
      <c r="E99" s="167">
        <v>9000</v>
      </c>
      <c r="F99" s="339">
        <v>3652</v>
      </c>
      <c r="G99" s="305">
        <f t="shared" si="1"/>
        <v>2.4644030668127055</v>
      </c>
      <c r="H99" s="183" t="s">
        <v>141</v>
      </c>
      <c r="I99" s="173" t="s">
        <v>44</v>
      </c>
      <c r="J99" s="405" t="s">
        <v>257</v>
      </c>
      <c r="K99" s="172" t="s">
        <v>64</v>
      </c>
      <c r="L99" s="172" t="s">
        <v>45</v>
      </c>
      <c r="M99" s="410"/>
      <c r="N99" s="340"/>
    </row>
    <row r="100" spans="1:14" s="2" customFormat="1" ht="15" customHeight="1" x14ac:dyDescent="0.25">
      <c r="A100" s="171">
        <v>45176</v>
      </c>
      <c r="B100" s="172" t="s">
        <v>115</v>
      </c>
      <c r="C100" s="172" t="s">
        <v>116</v>
      </c>
      <c r="D100" s="173" t="s">
        <v>130</v>
      </c>
      <c r="E100" s="167">
        <v>6000</v>
      </c>
      <c r="F100" s="339">
        <v>3652</v>
      </c>
      <c r="G100" s="305">
        <f t="shared" si="1"/>
        <v>1.642935377875137</v>
      </c>
      <c r="H100" s="183" t="s">
        <v>150</v>
      </c>
      <c r="I100" s="173" t="s">
        <v>44</v>
      </c>
      <c r="J100" s="405" t="s">
        <v>264</v>
      </c>
      <c r="K100" s="172" t="s">
        <v>64</v>
      </c>
      <c r="L100" s="172" t="s">
        <v>45</v>
      </c>
      <c r="M100" s="410"/>
      <c r="N100" s="340"/>
    </row>
    <row r="101" spans="1:14" s="2" customFormat="1" ht="15" customHeight="1" x14ac:dyDescent="0.25">
      <c r="A101" s="171">
        <v>45176</v>
      </c>
      <c r="B101" s="172" t="s">
        <v>115</v>
      </c>
      <c r="C101" s="172" t="s">
        <v>116</v>
      </c>
      <c r="D101" s="173" t="s">
        <v>130</v>
      </c>
      <c r="E101" s="167">
        <v>9000</v>
      </c>
      <c r="F101" s="339">
        <v>3652</v>
      </c>
      <c r="G101" s="305">
        <f t="shared" si="1"/>
        <v>2.4644030668127055</v>
      </c>
      <c r="H101" s="183" t="s">
        <v>150</v>
      </c>
      <c r="I101" s="173" t="s">
        <v>44</v>
      </c>
      <c r="J101" s="405" t="s">
        <v>264</v>
      </c>
      <c r="K101" s="172" t="s">
        <v>64</v>
      </c>
      <c r="L101" s="172" t="s">
        <v>45</v>
      </c>
      <c r="M101" s="410"/>
      <c r="N101" s="340"/>
    </row>
    <row r="102" spans="1:14" s="2" customFormat="1" ht="15" customHeight="1" x14ac:dyDescent="0.25">
      <c r="A102" s="171">
        <v>45176</v>
      </c>
      <c r="B102" s="172" t="s">
        <v>115</v>
      </c>
      <c r="C102" s="172" t="s">
        <v>116</v>
      </c>
      <c r="D102" s="173" t="s">
        <v>130</v>
      </c>
      <c r="E102" s="167">
        <v>7000</v>
      </c>
      <c r="F102" s="339">
        <v>3652</v>
      </c>
      <c r="G102" s="305">
        <f t="shared" si="1"/>
        <v>1.9167579408543265</v>
      </c>
      <c r="H102" s="183" t="s">
        <v>150</v>
      </c>
      <c r="I102" s="173" t="s">
        <v>44</v>
      </c>
      <c r="J102" s="405" t="s">
        <v>264</v>
      </c>
      <c r="K102" s="172" t="s">
        <v>64</v>
      </c>
      <c r="L102" s="172" t="s">
        <v>45</v>
      </c>
      <c r="M102" s="410"/>
      <c r="N102" s="340"/>
    </row>
    <row r="103" spans="1:14" s="2" customFormat="1" ht="15" customHeight="1" x14ac:dyDescent="0.25">
      <c r="A103" s="171">
        <v>45176</v>
      </c>
      <c r="B103" s="172" t="s">
        <v>115</v>
      </c>
      <c r="C103" s="172" t="s">
        <v>116</v>
      </c>
      <c r="D103" s="173" t="s">
        <v>130</v>
      </c>
      <c r="E103" s="167">
        <v>8000</v>
      </c>
      <c r="F103" s="339">
        <v>3652</v>
      </c>
      <c r="G103" s="305">
        <f t="shared" si="1"/>
        <v>2.190580503833516</v>
      </c>
      <c r="H103" s="183" t="s">
        <v>150</v>
      </c>
      <c r="I103" s="173" t="s">
        <v>44</v>
      </c>
      <c r="J103" s="405" t="s">
        <v>264</v>
      </c>
      <c r="K103" s="172" t="s">
        <v>64</v>
      </c>
      <c r="L103" s="172" t="s">
        <v>45</v>
      </c>
      <c r="M103" s="410"/>
      <c r="N103" s="340"/>
    </row>
    <row r="104" spans="1:14" s="2" customFormat="1" ht="15" customHeight="1" x14ac:dyDescent="0.25">
      <c r="A104" s="171">
        <v>45176</v>
      </c>
      <c r="B104" s="172" t="s">
        <v>115</v>
      </c>
      <c r="C104" s="172" t="s">
        <v>116</v>
      </c>
      <c r="D104" s="173" t="s">
        <v>130</v>
      </c>
      <c r="E104" s="167">
        <v>8000</v>
      </c>
      <c r="F104" s="339">
        <v>3652</v>
      </c>
      <c r="G104" s="305">
        <f t="shared" si="1"/>
        <v>2.190580503833516</v>
      </c>
      <c r="H104" s="183" t="s">
        <v>150</v>
      </c>
      <c r="I104" s="173" t="s">
        <v>44</v>
      </c>
      <c r="J104" s="405" t="s">
        <v>264</v>
      </c>
      <c r="K104" s="172" t="s">
        <v>64</v>
      </c>
      <c r="L104" s="172" t="s">
        <v>45</v>
      </c>
      <c r="M104" s="410"/>
      <c r="N104" s="340"/>
    </row>
    <row r="105" spans="1:14" s="2" customFormat="1" ht="15" customHeight="1" x14ac:dyDescent="0.25">
      <c r="A105" s="171">
        <v>45176</v>
      </c>
      <c r="B105" s="172" t="s">
        <v>115</v>
      </c>
      <c r="C105" s="172" t="s">
        <v>116</v>
      </c>
      <c r="D105" s="173" t="s">
        <v>130</v>
      </c>
      <c r="E105" s="167">
        <v>10000</v>
      </c>
      <c r="F105" s="339">
        <v>3652</v>
      </c>
      <c r="G105" s="305">
        <f t="shared" si="1"/>
        <v>2.738225629791895</v>
      </c>
      <c r="H105" s="183" t="s">
        <v>150</v>
      </c>
      <c r="I105" s="173" t="s">
        <v>44</v>
      </c>
      <c r="J105" s="405" t="s">
        <v>264</v>
      </c>
      <c r="K105" s="172" t="s">
        <v>64</v>
      </c>
      <c r="L105" s="172" t="s">
        <v>45</v>
      </c>
      <c r="M105" s="410"/>
      <c r="N105" s="340"/>
    </row>
    <row r="106" spans="1:14" s="2" customFormat="1" ht="15" customHeight="1" x14ac:dyDescent="0.25">
      <c r="A106" s="171">
        <v>45176</v>
      </c>
      <c r="B106" s="172" t="s">
        <v>148</v>
      </c>
      <c r="C106" s="172" t="s">
        <v>148</v>
      </c>
      <c r="D106" s="173" t="s">
        <v>130</v>
      </c>
      <c r="E106" s="167">
        <v>5000</v>
      </c>
      <c r="F106" s="339">
        <v>3652</v>
      </c>
      <c r="G106" s="305">
        <f t="shared" si="1"/>
        <v>1.3691128148959475</v>
      </c>
      <c r="H106" s="183" t="s">
        <v>150</v>
      </c>
      <c r="I106" s="173" t="s">
        <v>44</v>
      </c>
      <c r="J106" s="405" t="s">
        <v>264</v>
      </c>
      <c r="K106" s="172" t="s">
        <v>64</v>
      </c>
      <c r="L106" s="172" t="s">
        <v>45</v>
      </c>
      <c r="M106" s="410"/>
      <c r="N106" s="340"/>
    </row>
    <row r="107" spans="1:14" s="2" customFormat="1" ht="15" customHeight="1" x14ac:dyDescent="0.25">
      <c r="A107" s="171">
        <v>45176</v>
      </c>
      <c r="B107" s="172" t="s">
        <v>148</v>
      </c>
      <c r="C107" s="172" t="s">
        <v>148</v>
      </c>
      <c r="D107" s="173" t="s">
        <v>130</v>
      </c>
      <c r="E107" s="167">
        <v>3000</v>
      </c>
      <c r="F107" s="339">
        <v>3652</v>
      </c>
      <c r="G107" s="305">
        <f t="shared" si="1"/>
        <v>0.8214676889375685</v>
      </c>
      <c r="H107" s="183" t="s">
        <v>150</v>
      </c>
      <c r="I107" s="173" t="s">
        <v>44</v>
      </c>
      <c r="J107" s="405" t="s">
        <v>264</v>
      </c>
      <c r="K107" s="172" t="s">
        <v>64</v>
      </c>
      <c r="L107" s="172" t="s">
        <v>45</v>
      </c>
      <c r="M107" s="410"/>
      <c r="N107" s="340"/>
    </row>
    <row r="108" spans="1:14" s="2" customFormat="1" ht="15" customHeight="1" x14ac:dyDescent="0.25">
      <c r="A108" s="171">
        <v>45176</v>
      </c>
      <c r="B108" s="172" t="s">
        <v>115</v>
      </c>
      <c r="C108" s="172" t="s">
        <v>116</v>
      </c>
      <c r="D108" s="173" t="s">
        <v>130</v>
      </c>
      <c r="E108" s="167">
        <v>10000</v>
      </c>
      <c r="F108" s="339">
        <v>3652</v>
      </c>
      <c r="G108" s="305">
        <f t="shared" si="1"/>
        <v>2.738225629791895</v>
      </c>
      <c r="H108" s="183" t="s">
        <v>142</v>
      </c>
      <c r="I108" s="173" t="s">
        <v>44</v>
      </c>
      <c r="J108" s="405" t="s">
        <v>270</v>
      </c>
      <c r="K108" s="172" t="s">
        <v>64</v>
      </c>
      <c r="L108" s="172" t="s">
        <v>45</v>
      </c>
      <c r="M108" s="410"/>
      <c r="N108" s="340"/>
    </row>
    <row r="109" spans="1:14" s="2" customFormat="1" ht="15" customHeight="1" x14ac:dyDescent="0.25">
      <c r="A109" s="171">
        <v>45176</v>
      </c>
      <c r="B109" s="172" t="s">
        <v>115</v>
      </c>
      <c r="C109" s="172" t="s">
        <v>116</v>
      </c>
      <c r="D109" s="173" t="s">
        <v>130</v>
      </c>
      <c r="E109" s="161">
        <v>12000</v>
      </c>
      <c r="F109" s="339">
        <v>3652</v>
      </c>
      <c r="G109" s="305">
        <f t="shared" si="1"/>
        <v>3.285870755750274</v>
      </c>
      <c r="H109" s="183" t="s">
        <v>142</v>
      </c>
      <c r="I109" s="173" t="s">
        <v>44</v>
      </c>
      <c r="J109" s="405" t="s">
        <v>270</v>
      </c>
      <c r="K109" s="172" t="s">
        <v>64</v>
      </c>
      <c r="L109" s="172" t="s">
        <v>45</v>
      </c>
      <c r="M109" s="410"/>
      <c r="N109" s="340"/>
    </row>
    <row r="110" spans="1:14" s="2" customFormat="1" ht="15" customHeight="1" x14ac:dyDescent="0.25">
      <c r="A110" s="171">
        <v>45176</v>
      </c>
      <c r="B110" s="172" t="s">
        <v>115</v>
      </c>
      <c r="C110" s="172" t="s">
        <v>116</v>
      </c>
      <c r="D110" s="173" t="s">
        <v>130</v>
      </c>
      <c r="E110" s="161">
        <v>15000</v>
      </c>
      <c r="F110" s="339">
        <v>3652</v>
      </c>
      <c r="G110" s="305">
        <f t="shared" si="1"/>
        <v>4.1073384446878425</v>
      </c>
      <c r="H110" s="183" t="s">
        <v>142</v>
      </c>
      <c r="I110" s="173" t="s">
        <v>44</v>
      </c>
      <c r="J110" s="405" t="s">
        <v>270</v>
      </c>
      <c r="K110" s="172" t="s">
        <v>64</v>
      </c>
      <c r="L110" s="172" t="s">
        <v>45</v>
      </c>
      <c r="M110" s="410"/>
      <c r="N110" s="340"/>
    </row>
    <row r="111" spans="1:14" s="2" customFormat="1" ht="15" customHeight="1" x14ac:dyDescent="0.25">
      <c r="A111" s="171">
        <v>45176</v>
      </c>
      <c r="B111" s="172" t="s">
        <v>115</v>
      </c>
      <c r="C111" s="172" t="s">
        <v>116</v>
      </c>
      <c r="D111" s="173" t="s">
        <v>130</v>
      </c>
      <c r="E111" s="462">
        <v>3000</v>
      </c>
      <c r="F111" s="339">
        <v>3652</v>
      </c>
      <c r="G111" s="305">
        <f t="shared" si="1"/>
        <v>0.8214676889375685</v>
      </c>
      <c r="H111" s="183" t="s">
        <v>142</v>
      </c>
      <c r="I111" s="173" t="s">
        <v>44</v>
      </c>
      <c r="J111" s="405" t="s">
        <v>270</v>
      </c>
      <c r="K111" s="172" t="s">
        <v>64</v>
      </c>
      <c r="L111" s="172" t="s">
        <v>45</v>
      </c>
      <c r="M111" s="410"/>
      <c r="N111" s="340"/>
    </row>
    <row r="112" spans="1:14" s="2" customFormat="1" ht="15" customHeight="1" x14ac:dyDescent="0.25">
      <c r="A112" s="171">
        <v>45176</v>
      </c>
      <c r="B112" s="172" t="s">
        <v>115</v>
      </c>
      <c r="C112" s="172" t="s">
        <v>116</v>
      </c>
      <c r="D112" s="173" t="s">
        <v>130</v>
      </c>
      <c r="E112" s="462">
        <v>7000</v>
      </c>
      <c r="F112" s="339">
        <v>3652</v>
      </c>
      <c r="G112" s="305">
        <f t="shared" si="1"/>
        <v>1.9167579408543265</v>
      </c>
      <c r="H112" s="183" t="s">
        <v>142</v>
      </c>
      <c r="I112" s="173" t="s">
        <v>44</v>
      </c>
      <c r="J112" s="405" t="s">
        <v>270</v>
      </c>
      <c r="K112" s="172" t="s">
        <v>64</v>
      </c>
      <c r="L112" s="172" t="s">
        <v>45</v>
      </c>
      <c r="M112" s="410"/>
      <c r="N112" s="340"/>
    </row>
    <row r="113" spans="1:14" s="2" customFormat="1" ht="15" customHeight="1" x14ac:dyDescent="0.25">
      <c r="A113" s="171">
        <v>45176</v>
      </c>
      <c r="B113" s="172" t="s">
        <v>115</v>
      </c>
      <c r="C113" s="172" t="s">
        <v>116</v>
      </c>
      <c r="D113" s="173" t="s">
        <v>130</v>
      </c>
      <c r="E113" s="462">
        <v>5000</v>
      </c>
      <c r="F113" s="339">
        <v>3652</v>
      </c>
      <c r="G113" s="305">
        <f t="shared" si="1"/>
        <v>1.3691128148959475</v>
      </c>
      <c r="H113" s="183" t="s">
        <v>142</v>
      </c>
      <c r="I113" s="173" t="s">
        <v>44</v>
      </c>
      <c r="J113" s="405" t="s">
        <v>270</v>
      </c>
      <c r="K113" s="172" t="s">
        <v>64</v>
      </c>
      <c r="L113" s="172" t="s">
        <v>45</v>
      </c>
      <c r="M113" s="410"/>
      <c r="N113" s="340"/>
    </row>
    <row r="114" spans="1:14" s="2" customFormat="1" ht="15" customHeight="1" x14ac:dyDescent="0.25">
      <c r="A114" s="171">
        <v>45176</v>
      </c>
      <c r="B114" s="172" t="s">
        <v>148</v>
      </c>
      <c r="C114" s="172" t="s">
        <v>148</v>
      </c>
      <c r="D114" s="173" t="s">
        <v>130</v>
      </c>
      <c r="E114" s="167">
        <v>10000</v>
      </c>
      <c r="F114" s="339">
        <v>3652</v>
      </c>
      <c r="G114" s="305">
        <f t="shared" si="1"/>
        <v>2.738225629791895</v>
      </c>
      <c r="H114" s="183" t="s">
        <v>142</v>
      </c>
      <c r="I114" s="173" t="s">
        <v>44</v>
      </c>
      <c r="J114" s="405" t="s">
        <v>270</v>
      </c>
      <c r="K114" s="172" t="s">
        <v>64</v>
      </c>
      <c r="L114" s="172" t="s">
        <v>45</v>
      </c>
      <c r="M114" s="410"/>
      <c r="N114" s="340"/>
    </row>
    <row r="115" spans="1:14" s="2" customFormat="1" ht="15" customHeight="1" x14ac:dyDescent="0.25">
      <c r="A115" s="171">
        <v>45176</v>
      </c>
      <c r="B115" s="172" t="s">
        <v>115</v>
      </c>
      <c r="C115" s="172" t="s">
        <v>116</v>
      </c>
      <c r="D115" s="173" t="s">
        <v>114</v>
      </c>
      <c r="E115" s="161">
        <v>12000</v>
      </c>
      <c r="F115" s="339">
        <v>3652</v>
      </c>
      <c r="G115" s="305">
        <f t="shared" si="1"/>
        <v>3.285870755750274</v>
      </c>
      <c r="H115" s="183" t="s">
        <v>141</v>
      </c>
      <c r="I115" s="173" t="s">
        <v>44</v>
      </c>
      <c r="J115" s="405" t="s">
        <v>276</v>
      </c>
      <c r="K115" s="172" t="s">
        <v>64</v>
      </c>
      <c r="L115" s="172" t="s">
        <v>45</v>
      </c>
      <c r="M115" s="410"/>
      <c r="N115" s="340"/>
    </row>
    <row r="116" spans="1:14" s="2" customFormat="1" ht="15" customHeight="1" x14ac:dyDescent="0.25">
      <c r="A116" s="171">
        <v>45176</v>
      </c>
      <c r="B116" s="172" t="s">
        <v>115</v>
      </c>
      <c r="C116" s="172" t="s">
        <v>116</v>
      </c>
      <c r="D116" s="173" t="s">
        <v>114</v>
      </c>
      <c r="E116" s="161">
        <v>8000</v>
      </c>
      <c r="F116" s="339">
        <v>3652</v>
      </c>
      <c r="G116" s="305">
        <f t="shared" si="1"/>
        <v>2.190580503833516</v>
      </c>
      <c r="H116" s="183" t="s">
        <v>141</v>
      </c>
      <c r="I116" s="173" t="s">
        <v>44</v>
      </c>
      <c r="J116" s="405" t="s">
        <v>276</v>
      </c>
      <c r="K116" s="172" t="s">
        <v>64</v>
      </c>
      <c r="L116" s="172" t="s">
        <v>45</v>
      </c>
      <c r="M116" s="410"/>
      <c r="N116" s="340"/>
    </row>
    <row r="117" spans="1:14" s="2" customFormat="1" ht="15" customHeight="1" x14ac:dyDescent="0.25">
      <c r="A117" s="171">
        <v>45176</v>
      </c>
      <c r="B117" s="172" t="s">
        <v>115</v>
      </c>
      <c r="C117" s="172" t="s">
        <v>116</v>
      </c>
      <c r="D117" s="173" t="s">
        <v>114</v>
      </c>
      <c r="E117" s="462">
        <v>7000</v>
      </c>
      <c r="F117" s="339">
        <v>3652</v>
      </c>
      <c r="G117" s="305">
        <f t="shared" si="1"/>
        <v>1.9167579408543265</v>
      </c>
      <c r="H117" s="183" t="s">
        <v>141</v>
      </c>
      <c r="I117" s="173" t="s">
        <v>44</v>
      </c>
      <c r="J117" s="405" t="s">
        <v>276</v>
      </c>
      <c r="K117" s="172" t="s">
        <v>64</v>
      </c>
      <c r="L117" s="172" t="s">
        <v>45</v>
      </c>
      <c r="M117" s="410"/>
      <c r="N117" s="340"/>
    </row>
    <row r="118" spans="1:14" s="2" customFormat="1" ht="15" customHeight="1" x14ac:dyDescent="0.25">
      <c r="A118" s="171">
        <v>45176</v>
      </c>
      <c r="B118" s="172" t="s">
        <v>115</v>
      </c>
      <c r="C118" s="172" t="s">
        <v>116</v>
      </c>
      <c r="D118" s="173" t="s">
        <v>114</v>
      </c>
      <c r="E118" s="462">
        <v>8000</v>
      </c>
      <c r="F118" s="339">
        <v>3652</v>
      </c>
      <c r="G118" s="305">
        <f t="shared" si="1"/>
        <v>2.190580503833516</v>
      </c>
      <c r="H118" s="183" t="s">
        <v>141</v>
      </c>
      <c r="I118" s="173" t="s">
        <v>44</v>
      </c>
      <c r="J118" s="405" t="s">
        <v>276</v>
      </c>
      <c r="K118" s="172" t="s">
        <v>64</v>
      </c>
      <c r="L118" s="172" t="s">
        <v>45</v>
      </c>
      <c r="M118" s="410"/>
      <c r="N118" s="340"/>
    </row>
    <row r="119" spans="1:14" s="2" customFormat="1" ht="15" customHeight="1" x14ac:dyDescent="0.25">
      <c r="A119" s="171">
        <v>45176</v>
      </c>
      <c r="B119" s="172" t="s">
        <v>115</v>
      </c>
      <c r="C119" s="172" t="s">
        <v>116</v>
      </c>
      <c r="D119" s="173" t="s">
        <v>114</v>
      </c>
      <c r="E119" s="462">
        <v>7000</v>
      </c>
      <c r="F119" s="339">
        <v>3652</v>
      </c>
      <c r="G119" s="305">
        <f t="shared" si="1"/>
        <v>1.9167579408543265</v>
      </c>
      <c r="H119" s="183" t="s">
        <v>141</v>
      </c>
      <c r="I119" s="173" t="s">
        <v>44</v>
      </c>
      <c r="J119" s="405" t="s">
        <v>276</v>
      </c>
      <c r="K119" s="172" t="s">
        <v>64</v>
      </c>
      <c r="L119" s="172" t="s">
        <v>45</v>
      </c>
      <c r="M119" s="410"/>
      <c r="N119" s="340"/>
    </row>
    <row r="120" spans="1:14" s="2" customFormat="1" ht="15" customHeight="1" x14ac:dyDescent="0.25">
      <c r="A120" s="171">
        <v>45177</v>
      </c>
      <c r="B120" s="172" t="s">
        <v>115</v>
      </c>
      <c r="C120" s="172" t="s">
        <v>116</v>
      </c>
      <c r="D120" s="173" t="s">
        <v>130</v>
      </c>
      <c r="E120" s="161">
        <v>10000</v>
      </c>
      <c r="F120" s="339">
        <v>3652</v>
      </c>
      <c r="G120" s="305">
        <f t="shared" si="1"/>
        <v>2.738225629791895</v>
      </c>
      <c r="H120" s="183" t="s">
        <v>142</v>
      </c>
      <c r="I120" s="173" t="s">
        <v>44</v>
      </c>
      <c r="J120" s="405" t="s">
        <v>281</v>
      </c>
      <c r="K120" s="172" t="s">
        <v>64</v>
      </c>
      <c r="L120" s="172" t="s">
        <v>45</v>
      </c>
      <c r="M120" s="410"/>
      <c r="N120" s="340"/>
    </row>
    <row r="121" spans="1:14" s="2" customFormat="1" ht="15" customHeight="1" x14ac:dyDescent="0.25">
      <c r="A121" s="171">
        <v>45177</v>
      </c>
      <c r="B121" s="172" t="s">
        <v>115</v>
      </c>
      <c r="C121" s="172" t="s">
        <v>116</v>
      </c>
      <c r="D121" s="173" t="s">
        <v>130</v>
      </c>
      <c r="E121" s="161">
        <v>8000</v>
      </c>
      <c r="F121" s="339">
        <v>3652</v>
      </c>
      <c r="G121" s="305">
        <f t="shared" si="1"/>
        <v>2.190580503833516</v>
      </c>
      <c r="H121" s="183" t="s">
        <v>142</v>
      </c>
      <c r="I121" s="173" t="s">
        <v>44</v>
      </c>
      <c r="J121" s="405" t="s">
        <v>281</v>
      </c>
      <c r="K121" s="172" t="s">
        <v>64</v>
      </c>
      <c r="L121" s="172" t="s">
        <v>45</v>
      </c>
      <c r="M121" s="410"/>
      <c r="N121" s="340"/>
    </row>
    <row r="122" spans="1:14" s="2" customFormat="1" ht="15" customHeight="1" x14ac:dyDescent="0.25">
      <c r="A122" s="171">
        <v>45177</v>
      </c>
      <c r="B122" s="172" t="s">
        <v>115</v>
      </c>
      <c r="C122" s="172" t="s">
        <v>116</v>
      </c>
      <c r="D122" s="173" t="s">
        <v>130</v>
      </c>
      <c r="E122" s="161">
        <v>5000</v>
      </c>
      <c r="F122" s="339">
        <v>3652</v>
      </c>
      <c r="G122" s="305">
        <f t="shared" si="1"/>
        <v>1.3691128148959475</v>
      </c>
      <c r="H122" s="183" t="s">
        <v>142</v>
      </c>
      <c r="I122" s="173" t="s">
        <v>44</v>
      </c>
      <c r="J122" s="405" t="s">
        <v>281</v>
      </c>
      <c r="K122" s="172" t="s">
        <v>64</v>
      </c>
      <c r="L122" s="172" t="s">
        <v>45</v>
      </c>
      <c r="M122" s="410"/>
      <c r="N122" s="340"/>
    </row>
    <row r="123" spans="1:14" s="2" customFormat="1" ht="15" customHeight="1" x14ac:dyDescent="0.25">
      <c r="A123" s="171">
        <v>45177</v>
      </c>
      <c r="B123" s="172" t="s">
        <v>115</v>
      </c>
      <c r="C123" s="172" t="s">
        <v>116</v>
      </c>
      <c r="D123" s="173" t="s">
        <v>130</v>
      </c>
      <c r="E123" s="161">
        <v>5000</v>
      </c>
      <c r="F123" s="339">
        <v>3652</v>
      </c>
      <c r="G123" s="305">
        <f t="shared" si="1"/>
        <v>1.3691128148959475</v>
      </c>
      <c r="H123" s="183" t="s">
        <v>142</v>
      </c>
      <c r="I123" s="173" t="s">
        <v>44</v>
      </c>
      <c r="J123" s="405" t="s">
        <v>281</v>
      </c>
      <c r="K123" s="172" t="s">
        <v>64</v>
      </c>
      <c r="L123" s="172" t="s">
        <v>45</v>
      </c>
      <c r="M123" s="410"/>
      <c r="N123" s="340"/>
    </row>
    <row r="124" spans="1:14" s="2" customFormat="1" ht="15" customHeight="1" x14ac:dyDescent="0.25">
      <c r="A124" s="171">
        <v>45177</v>
      </c>
      <c r="B124" s="172" t="s">
        <v>115</v>
      </c>
      <c r="C124" s="172" t="s">
        <v>116</v>
      </c>
      <c r="D124" s="173" t="s">
        <v>130</v>
      </c>
      <c r="E124" s="161">
        <v>7000</v>
      </c>
      <c r="F124" s="339">
        <v>3652</v>
      </c>
      <c r="G124" s="305">
        <f t="shared" si="1"/>
        <v>1.9167579408543265</v>
      </c>
      <c r="H124" s="183" t="s">
        <v>142</v>
      </c>
      <c r="I124" s="173" t="s">
        <v>44</v>
      </c>
      <c r="J124" s="405" t="s">
        <v>281</v>
      </c>
      <c r="K124" s="172" t="s">
        <v>64</v>
      </c>
      <c r="L124" s="172" t="s">
        <v>45</v>
      </c>
      <c r="M124" s="410"/>
      <c r="N124" s="340"/>
    </row>
    <row r="125" spans="1:14" s="2" customFormat="1" ht="15" customHeight="1" x14ac:dyDescent="0.25">
      <c r="A125" s="171">
        <v>45177</v>
      </c>
      <c r="B125" s="172" t="s">
        <v>115</v>
      </c>
      <c r="C125" s="172" t="s">
        <v>116</v>
      </c>
      <c r="D125" s="173" t="s">
        <v>130</v>
      </c>
      <c r="E125" s="161">
        <v>5000</v>
      </c>
      <c r="F125" s="339">
        <v>3652</v>
      </c>
      <c r="G125" s="305">
        <f t="shared" si="1"/>
        <v>1.3691128148959475</v>
      </c>
      <c r="H125" s="183" t="s">
        <v>142</v>
      </c>
      <c r="I125" s="173" t="s">
        <v>44</v>
      </c>
      <c r="J125" s="405" t="s">
        <v>281</v>
      </c>
      <c r="K125" s="172" t="s">
        <v>64</v>
      </c>
      <c r="L125" s="172" t="s">
        <v>45</v>
      </c>
      <c r="M125" s="410"/>
      <c r="N125" s="340"/>
    </row>
    <row r="126" spans="1:14" s="2" customFormat="1" ht="15" customHeight="1" x14ac:dyDescent="0.25">
      <c r="A126" s="171">
        <v>45177</v>
      </c>
      <c r="B126" s="172" t="s">
        <v>115</v>
      </c>
      <c r="C126" s="172" t="s">
        <v>116</v>
      </c>
      <c r="D126" s="173" t="s">
        <v>130</v>
      </c>
      <c r="E126" s="161">
        <v>15000</v>
      </c>
      <c r="F126" s="339">
        <v>3652</v>
      </c>
      <c r="G126" s="305">
        <f t="shared" si="1"/>
        <v>4.1073384446878425</v>
      </c>
      <c r="H126" s="183" t="s">
        <v>142</v>
      </c>
      <c r="I126" s="173" t="s">
        <v>44</v>
      </c>
      <c r="J126" s="405" t="s">
        <v>281</v>
      </c>
      <c r="K126" s="172" t="s">
        <v>64</v>
      </c>
      <c r="L126" s="172" t="s">
        <v>45</v>
      </c>
      <c r="M126" s="410"/>
      <c r="N126" s="340"/>
    </row>
    <row r="127" spans="1:14" s="2" customFormat="1" ht="15" customHeight="1" x14ac:dyDescent="0.25">
      <c r="A127" s="171">
        <v>45177</v>
      </c>
      <c r="B127" s="172" t="s">
        <v>148</v>
      </c>
      <c r="C127" s="172" t="s">
        <v>148</v>
      </c>
      <c r="D127" s="173" t="s">
        <v>130</v>
      </c>
      <c r="E127" s="161">
        <v>7000</v>
      </c>
      <c r="F127" s="339">
        <v>3652</v>
      </c>
      <c r="G127" s="305">
        <f t="shared" si="1"/>
        <v>1.9167579408543265</v>
      </c>
      <c r="H127" s="183" t="s">
        <v>142</v>
      </c>
      <c r="I127" s="173" t="s">
        <v>44</v>
      </c>
      <c r="J127" s="405" t="s">
        <v>281</v>
      </c>
      <c r="K127" s="172" t="s">
        <v>64</v>
      </c>
      <c r="L127" s="172" t="s">
        <v>45</v>
      </c>
      <c r="M127" s="410"/>
      <c r="N127" s="340"/>
    </row>
    <row r="128" spans="1:14" s="2" customFormat="1" ht="15" customHeight="1" x14ac:dyDescent="0.25">
      <c r="A128" s="171">
        <v>45177</v>
      </c>
      <c r="B128" s="172" t="s">
        <v>148</v>
      </c>
      <c r="C128" s="172" t="s">
        <v>148</v>
      </c>
      <c r="D128" s="173" t="s">
        <v>130</v>
      </c>
      <c r="E128" s="161">
        <v>3000</v>
      </c>
      <c r="F128" s="339">
        <v>3652</v>
      </c>
      <c r="G128" s="305">
        <f t="shared" si="1"/>
        <v>0.8214676889375685</v>
      </c>
      <c r="H128" s="183" t="s">
        <v>142</v>
      </c>
      <c r="I128" s="173" t="s">
        <v>44</v>
      </c>
      <c r="J128" s="405" t="s">
        <v>281</v>
      </c>
      <c r="K128" s="172" t="s">
        <v>64</v>
      </c>
      <c r="L128" s="172" t="s">
        <v>45</v>
      </c>
      <c r="M128" s="410"/>
      <c r="N128" s="340"/>
    </row>
    <row r="129" spans="1:14" s="2" customFormat="1" ht="15" customHeight="1" x14ac:dyDescent="0.25">
      <c r="A129" s="171">
        <v>45177</v>
      </c>
      <c r="B129" s="172" t="s">
        <v>115</v>
      </c>
      <c r="C129" s="172" t="s">
        <v>116</v>
      </c>
      <c r="D129" s="173" t="s">
        <v>130</v>
      </c>
      <c r="E129" s="167">
        <v>6000</v>
      </c>
      <c r="F129" s="339">
        <v>3652</v>
      </c>
      <c r="G129" s="305">
        <f t="shared" si="1"/>
        <v>1.642935377875137</v>
      </c>
      <c r="H129" s="183" t="s">
        <v>150</v>
      </c>
      <c r="I129" s="173" t="s">
        <v>44</v>
      </c>
      <c r="J129" s="405" t="s">
        <v>288</v>
      </c>
      <c r="K129" s="172" t="s">
        <v>64</v>
      </c>
      <c r="L129" s="172" t="s">
        <v>45</v>
      </c>
      <c r="M129" s="410"/>
      <c r="N129" s="340"/>
    </row>
    <row r="130" spans="1:14" s="2" customFormat="1" ht="15" customHeight="1" x14ac:dyDescent="0.25">
      <c r="A130" s="171">
        <v>45177</v>
      </c>
      <c r="B130" s="172" t="s">
        <v>115</v>
      </c>
      <c r="C130" s="172" t="s">
        <v>116</v>
      </c>
      <c r="D130" s="173" t="s">
        <v>130</v>
      </c>
      <c r="E130" s="167">
        <v>8000</v>
      </c>
      <c r="F130" s="339">
        <v>3652</v>
      </c>
      <c r="G130" s="305">
        <f t="shared" si="1"/>
        <v>2.190580503833516</v>
      </c>
      <c r="H130" s="183" t="s">
        <v>150</v>
      </c>
      <c r="I130" s="173" t="s">
        <v>44</v>
      </c>
      <c r="J130" s="405" t="s">
        <v>288</v>
      </c>
      <c r="K130" s="172" t="s">
        <v>64</v>
      </c>
      <c r="L130" s="172" t="s">
        <v>45</v>
      </c>
      <c r="M130" s="410"/>
      <c r="N130" s="340"/>
    </row>
    <row r="131" spans="1:14" s="2" customFormat="1" ht="15" customHeight="1" x14ac:dyDescent="0.25">
      <c r="A131" s="171">
        <v>45177</v>
      </c>
      <c r="B131" s="172" t="s">
        <v>115</v>
      </c>
      <c r="C131" s="172" t="s">
        <v>116</v>
      </c>
      <c r="D131" s="173" t="s">
        <v>130</v>
      </c>
      <c r="E131" s="167">
        <v>8000</v>
      </c>
      <c r="F131" s="339">
        <v>3652</v>
      </c>
      <c r="G131" s="305">
        <f t="shared" si="1"/>
        <v>2.190580503833516</v>
      </c>
      <c r="H131" s="183" t="s">
        <v>150</v>
      </c>
      <c r="I131" s="173" t="s">
        <v>44</v>
      </c>
      <c r="J131" s="405" t="s">
        <v>288</v>
      </c>
      <c r="K131" s="172" t="s">
        <v>64</v>
      </c>
      <c r="L131" s="172" t="s">
        <v>45</v>
      </c>
      <c r="M131" s="410"/>
      <c r="N131" s="340"/>
    </row>
    <row r="132" spans="1:14" s="2" customFormat="1" ht="15" customHeight="1" x14ac:dyDescent="0.25">
      <c r="A132" s="171">
        <v>45177</v>
      </c>
      <c r="B132" s="172" t="s">
        <v>115</v>
      </c>
      <c r="C132" s="172" t="s">
        <v>116</v>
      </c>
      <c r="D132" s="173" t="s">
        <v>130</v>
      </c>
      <c r="E132" s="167">
        <v>8000</v>
      </c>
      <c r="F132" s="339">
        <v>3652</v>
      </c>
      <c r="G132" s="305">
        <f t="shared" si="1"/>
        <v>2.190580503833516</v>
      </c>
      <c r="H132" s="183" t="s">
        <v>150</v>
      </c>
      <c r="I132" s="173" t="s">
        <v>44</v>
      </c>
      <c r="J132" s="405" t="s">
        <v>288</v>
      </c>
      <c r="K132" s="172" t="s">
        <v>64</v>
      </c>
      <c r="L132" s="172" t="s">
        <v>45</v>
      </c>
      <c r="M132" s="410"/>
      <c r="N132" s="340"/>
    </row>
    <row r="133" spans="1:14" s="2" customFormat="1" ht="15" customHeight="1" x14ac:dyDescent="0.25">
      <c r="A133" s="171">
        <v>45177</v>
      </c>
      <c r="B133" s="172" t="s">
        <v>115</v>
      </c>
      <c r="C133" s="172" t="s">
        <v>116</v>
      </c>
      <c r="D133" s="173" t="s">
        <v>130</v>
      </c>
      <c r="E133" s="161">
        <v>7000</v>
      </c>
      <c r="F133" s="339">
        <v>3652</v>
      </c>
      <c r="G133" s="305">
        <f t="shared" si="1"/>
        <v>1.9167579408543265</v>
      </c>
      <c r="H133" s="183" t="s">
        <v>150</v>
      </c>
      <c r="I133" s="173" t="s">
        <v>44</v>
      </c>
      <c r="J133" s="405" t="s">
        <v>288</v>
      </c>
      <c r="K133" s="172" t="s">
        <v>64</v>
      </c>
      <c r="L133" s="172" t="s">
        <v>45</v>
      </c>
      <c r="M133" s="410"/>
      <c r="N133" s="340"/>
    </row>
    <row r="134" spans="1:14" s="2" customFormat="1" ht="15" customHeight="1" x14ac:dyDescent="0.25">
      <c r="A134" s="171">
        <v>45177</v>
      </c>
      <c r="B134" s="172" t="s">
        <v>115</v>
      </c>
      <c r="C134" s="172" t="s">
        <v>116</v>
      </c>
      <c r="D134" s="173" t="s">
        <v>130</v>
      </c>
      <c r="E134" s="161">
        <v>7000</v>
      </c>
      <c r="F134" s="339">
        <v>3652</v>
      </c>
      <c r="G134" s="305">
        <f t="shared" si="1"/>
        <v>1.9167579408543265</v>
      </c>
      <c r="H134" s="183" t="s">
        <v>150</v>
      </c>
      <c r="I134" s="173" t="s">
        <v>44</v>
      </c>
      <c r="J134" s="405" t="s">
        <v>288</v>
      </c>
      <c r="K134" s="172" t="s">
        <v>64</v>
      </c>
      <c r="L134" s="172" t="s">
        <v>45</v>
      </c>
      <c r="M134" s="410"/>
      <c r="N134" s="340"/>
    </row>
    <row r="135" spans="1:14" s="2" customFormat="1" ht="15" customHeight="1" x14ac:dyDescent="0.25">
      <c r="A135" s="171">
        <v>45177</v>
      </c>
      <c r="B135" s="172" t="s">
        <v>148</v>
      </c>
      <c r="C135" s="172" t="s">
        <v>148</v>
      </c>
      <c r="D135" s="173" t="s">
        <v>130</v>
      </c>
      <c r="E135" s="161">
        <v>6000</v>
      </c>
      <c r="F135" s="339">
        <v>3652</v>
      </c>
      <c r="G135" s="305">
        <f t="shared" si="1"/>
        <v>1.642935377875137</v>
      </c>
      <c r="H135" s="183" t="s">
        <v>150</v>
      </c>
      <c r="I135" s="173" t="s">
        <v>44</v>
      </c>
      <c r="J135" s="405" t="s">
        <v>288</v>
      </c>
      <c r="K135" s="172" t="s">
        <v>64</v>
      </c>
      <c r="L135" s="172" t="s">
        <v>45</v>
      </c>
      <c r="M135" s="410"/>
      <c r="N135" s="340"/>
    </row>
    <row r="136" spans="1:14" s="2" customFormat="1" ht="15" customHeight="1" x14ac:dyDescent="0.25">
      <c r="A136" s="171">
        <v>45177</v>
      </c>
      <c r="B136" s="172" t="s">
        <v>148</v>
      </c>
      <c r="C136" s="172" t="s">
        <v>148</v>
      </c>
      <c r="D136" s="173" t="s">
        <v>130</v>
      </c>
      <c r="E136" s="161">
        <v>4000</v>
      </c>
      <c r="F136" s="339">
        <v>3652</v>
      </c>
      <c r="G136" s="305">
        <f t="shared" si="1"/>
        <v>1.095290251916758</v>
      </c>
      <c r="H136" s="183" t="s">
        <v>150</v>
      </c>
      <c r="I136" s="173" t="s">
        <v>44</v>
      </c>
      <c r="J136" s="405" t="s">
        <v>288</v>
      </c>
      <c r="K136" s="172" t="s">
        <v>64</v>
      </c>
      <c r="L136" s="172" t="s">
        <v>45</v>
      </c>
      <c r="M136" s="410"/>
      <c r="N136" s="340"/>
    </row>
    <row r="137" spans="1:14" s="2" customFormat="1" ht="15" customHeight="1" x14ac:dyDescent="0.25">
      <c r="A137" s="171">
        <v>45177</v>
      </c>
      <c r="B137" s="172" t="s">
        <v>115</v>
      </c>
      <c r="C137" s="172" t="s">
        <v>116</v>
      </c>
      <c r="D137" s="173" t="s">
        <v>114</v>
      </c>
      <c r="E137" s="462">
        <v>12000</v>
      </c>
      <c r="F137" s="339">
        <v>3652</v>
      </c>
      <c r="G137" s="305">
        <f t="shared" si="1"/>
        <v>3.285870755750274</v>
      </c>
      <c r="H137" s="183" t="s">
        <v>141</v>
      </c>
      <c r="I137" s="173" t="s">
        <v>44</v>
      </c>
      <c r="J137" s="405" t="s">
        <v>293</v>
      </c>
      <c r="K137" s="172" t="s">
        <v>64</v>
      </c>
      <c r="L137" s="172" t="s">
        <v>45</v>
      </c>
      <c r="M137" s="410"/>
      <c r="N137" s="340"/>
    </row>
    <row r="138" spans="1:14" s="2" customFormat="1" ht="15" customHeight="1" x14ac:dyDescent="0.25">
      <c r="A138" s="171">
        <v>45177</v>
      </c>
      <c r="B138" s="172" t="s">
        <v>115</v>
      </c>
      <c r="C138" s="172" t="s">
        <v>116</v>
      </c>
      <c r="D138" s="173" t="s">
        <v>114</v>
      </c>
      <c r="E138" s="462">
        <v>8000</v>
      </c>
      <c r="F138" s="339">
        <v>3652</v>
      </c>
      <c r="G138" s="305">
        <f t="shared" si="1"/>
        <v>2.190580503833516</v>
      </c>
      <c r="H138" s="183" t="s">
        <v>141</v>
      </c>
      <c r="I138" s="173" t="s">
        <v>44</v>
      </c>
      <c r="J138" s="405" t="s">
        <v>293</v>
      </c>
      <c r="K138" s="172" t="s">
        <v>64</v>
      </c>
      <c r="L138" s="172" t="s">
        <v>45</v>
      </c>
      <c r="M138" s="410"/>
      <c r="N138" s="340"/>
    </row>
    <row r="139" spans="1:14" s="2" customFormat="1" ht="15" customHeight="1" x14ac:dyDescent="0.25">
      <c r="A139" s="171">
        <v>45177</v>
      </c>
      <c r="B139" s="172" t="s">
        <v>115</v>
      </c>
      <c r="C139" s="172" t="s">
        <v>116</v>
      </c>
      <c r="D139" s="173" t="s">
        <v>114</v>
      </c>
      <c r="E139" s="462">
        <v>7000</v>
      </c>
      <c r="F139" s="339">
        <v>3652</v>
      </c>
      <c r="G139" s="305">
        <f t="shared" si="1"/>
        <v>1.9167579408543265</v>
      </c>
      <c r="H139" s="183" t="s">
        <v>141</v>
      </c>
      <c r="I139" s="173" t="s">
        <v>44</v>
      </c>
      <c r="J139" s="405" t="s">
        <v>293</v>
      </c>
      <c r="K139" s="172" t="s">
        <v>64</v>
      </c>
      <c r="L139" s="172" t="s">
        <v>45</v>
      </c>
      <c r="M139" s="410"/>
      <c r="N139" s="340"/>
    </row>
    <row r="140" spans="1:14" s="2" customFormat="1" ht="15" customHeight="1" x14ac:dyDescent="0.25">
      <c r="A140" s="171">
        <v>45177</v>
      </c>
      <c r="B140" s="172" t="s">
        <v>115</v>
      </c>
      <c r="C140" s="172" t="s">
        <v>116</v>
      </c>
      <c r="D140" s="173" t="s">
        <v>114</v>
      </c>
      <c r="E140" s="462">
        <v>8000</v>
      </c>
      <c r="F140" s="339">
        <v>3652</v>
      </c>
      <c r="G140" s="305">
        <f t="shared" si="1"/>
        <v>2.190580503833516</v>
      </c>
      <c r="H140" s="183" t="s">
        <v>141</v>
      </c>
      <c r="I140" s="173" t="s">
        <v>44</v>
      </c>
      <c r="J140" s="405" t="s">
        <v>293</v>
      </c>
      <c r="K140" s="172" t="s">
        <v>64</v>
      </c>
      <c r="L140" s="172" t="s">
        <v>45</v>
      </c>
      <c r="M140" s="410"/>
      <c r="N140" s="340"/>
    </row>
    <row r="141" spans="1:14" s="2" customFormat="1" ht="15" customHeight="1" x14ac:dyDescent="0.25">
      <c r="A141" s="171">
        <v>45177</v>
      </c>
      <c r="B141" s="172" t="s">
        <v>115</v>
      </c>
      <c r="C141" s="172" t="s">
        <v>116</v>
      </c>
      <c r="D141" s="173" t="s">
        <v>114</v>
      </c>
      <c r="E141" s="462">
        <v>10000</v>
      </c>
      <c r="F141" s="339">
        <v>3652</v>
      </c>
      <c r="G141" s="305">
        <f t="shared" si="1"/>
        <v>2.738225629791895</v>
      </c>
      <c r="H141" s="183" t="s">
        <v>141</v>
      </c>
      <c r="I141" s="173" t="s">
        <v>44</v>
      </c>
      <c r="J141" s="405" t="s">
        <v>293</v>
      </c>
      <c r="K141" s="172" t="s">
        <v>64</v>
      </c>
      <c r="L141" s="172" t="s">
        <v>45</v>
      </c>
      <c r="M141" s="410"/>
      <c r="N141" s="340"/>
    </row>
    <row r="142" spans="1:14" s="2" customFormat="1" ht="15" customHeight="1" x14ac:dyDescent="0.25">
      <c r="A142" s="171">
        <v>45177</v>
      </c>
      <c r="B142" s="172" t="s">
        <v>301</v>
      </c>
      <c r="C142" s="172" t="s">
        <v>119</v>
      </c>
      <c r="D142" s="173" t="s">
        <v>81</v>
      </c>
      <c r="E142" s="167">
        <v>50000</v>
      </c>
      <c r="F142" s="339">
        <v>3652</v>
      </c>
      <c r="G142" s="305">
        <f t="shared" si="1"/>
        <v>13.691128148959475</v>
      </c>
      <c r="H142" s="183" t="s">
        <v>42</v>
      </c>
      <c r="I142" s="173" t="s">
        <v>44</v>
      </c>
      <c r="J142" s="405" t="s">
        <v>303</v>
      </c>
      <c r="K142" s="172" t="s">
        <v>64</v>
      </c>
      <c r="L142" s="172" t="s">
        <v>45</v>
      </c>
      <c r="M142" s="410"/>
      <c r="N142" s="340"/>
    </row>
    <row r="143" spans="1:14" s="2" customFormat="1" ht="15" customHeight="1" x14ac:dyDescent="0.25">
      <c r="A143" s="171">
        <v>45177</v>
      </c>
      <c r="B143" s="172" t="s">
        <v>304</v>
      </c>
      <c r="C143" s="172" t="s">
        <v>119</v>
      </c>
      <c r="D143" s="173" t="s">
        <v>81</v>
      </c>
      <c r="E143" s="167">
        <v>70000</v>
      </c>
      <c r="F143" s="339">
        <v>3652</v>
      </c>
      <c r="G143" s="305">
        <f t="shared" si="1"/>
        <v>19.167579408543265</v>
      </c>
      <c r="H143" s="183" t="s">
        <v>42</v>
      </c>
      <c r="I143" s="173" t="s">
        <v>44</v>
      </c>
      <c r="J143" s="405" t="s">
        <v>319</v>
      </c>
      <c r="K143" s="172" t="s">
        <v>64</v>
      </c>
      <c r="L143" s="172" t="s">
        <v>45</v>
      </c>
      <c r="M143" s="410"/>
      <c r="N143" s="340"/>
    </row>
    <row r="144" spans="1:14" s="2" customFormat="1" ht="15" customHeight="1" x14ac:dyDescent="0.25">
      <c r="A144" s="171">
        <v>45179</v>
      </c>
      <c r="B144" s="172" t="s">
        <v>231</v>
      </c>
      <c r="C144" s="172" t="s">
        <v>117</v>
      </c>
      <c r="D144" s="173" t="s">
        <v>14</v>
      </c>
      <c r="E144" s="161">
        <v>20000</v>
      </c>
      <c r="F144" s="339">
        <v>3652</v>
      </c>
      <c r="G144" s="305">
        <f t="shared" si="1"/>
        <v>5.47645125958379</v>
      </c>
      <c r="H144" s="183" t="s">
        <v>300</v>
      </c>
      <c r="I144" s="173" t="s">
        <v>44</v>
      </c>
      <c r="J144" s="481" t="s">
        <v>236</v>
      </c>
      <c r="K144" s="172" t="s">
        <v>64</v>
      </c>
      <c r="L144" s="172" t="s">
        <v>45</v>
      </c>
      <c r="M144" s="410"/>
      <c r="N144" s="340"/>
    </row>
    <row r="145" spans="1:14" s="2" customFormat="1" ht="15" customHeight="1" x14ac:dyDescent="0.25">
      <c r="A145" s="171">
        <v>45180</v>
      </c>
      <c r="B145" s="172" t="s">
        <v>115</v>
      </c>
      <c r="C145" s="172" t="s">
        <v>116</v>
      </c>
      <c r="D145" s="173" t="s">
        <v>130</v>
      </c>
      <c r="E145" s="161">
        <v>7000</v>
      </c>
      <c r="F145" s="339">
        <v>3652</v>
      </c>
      <c r="G145" s="305">
        <f t="shared" si="1"/>
        <v>1.9167579408543265</v>
      </c>
      <c r="H145" s="183" t="s">
        <v>150</v>
      </c>
      <c r="I145" s="173" t="s">
        <v>44</v>
      </c>
      <c r="J145" s="405" t="s">
        <v>305</v>
      </c>
      <c r="K145" s="172" t="s">
        <v>64</v>
      </c>
      <c r="L145" s="172" t="s">
        <v>45</v>
      </c>
      <c r="M145" s="410"/>
      <c r="N145" s="340"/>
    </row>
    <row r="146" spans="1:14" s="2" customFormat="1" ht="15" customHeight="1" x14ac:dyDescent="0.25">
      <c r="A146" s="171">
        <v>45180</v>
      </c>
      <c r="B146" s="172" t="s">
        <v>115</v>
      </c>
      <c r="C146" s="172" t="s">
        <v>116</v>
      </c>
      <c r="D146" s="173" t="s">
        <v>130</v>
      </c>
      <c r="E146" s="161">
        <v>8000</v>
      </c>
      <c r="F146" s="339">
        <v>3652</v>
      </c>
      <c r="G146" s="305">
        <f t="shared" si="1"/>
        <v>2.190580503833516</v>
      </c>
      <c r="H146" s="183" t="s">
        <v>150</v>
      </c>
      <c r="I146" s="173" t="s">
        <v>44</v>
      </c>
      <c r="J146" s="405" t="s">
        <v>305</v>
      </c>
      <c r="K146" s="172" t="s">
        <v>64</v>
      </c>
      <c r="L146" s="172" t="s">
        <v>45</v>
      </c>
      <c r="M146" s="410"/>
      <c r="N146" s="340"/>
    </row>
    <row r="147" spans="1:14" s="2" customFormat="1" ht="15" customHeight="1" x14ac:dyDescent="0.25">
      <c r="A147" s="171">
        <v>45180</v>
      </c>
      <c r="B147" s="172" t="s">
        <v>115</v>
      </c>
      <c r="C147" s="172" t="s">
        <v>116</v>
      </c>
      <c r="D147" s="173" t="s">
        <v>130</v>
      </c>
      <c r="E147" s="161">
        <v>8000</v>
      </c>
      <c r="F147" s="339">
        <v>3652</v>
      </c>
      <c r="G147" s="305">
        <f t="shared" si="1"/>
        <v>2.190580503833516</v>
      </c>
      <c r="H147" s="183" t="s">
        <v>150</v>
      </c>
      <c r="I147" s="173" t="s">
        <v>44</v>
      </c>
      <c r="J147" s="405" t="s">
        <v>305</v>
      </c>
      <c r="K147" s="172" t="s">
        <v>64</v>
      </c>
      <c r="L147" s="172" t="s">
        <v>45</v>
      </c>
      <c r="M147" s="410"/>
      <c r="N147" s="340"/>
    </row>
    <row r="148" spans="1:14" s="2" customFormat="1" ht="15" customHeight="1" x14ac:dyDescent="0.25">
      <c r="A148" s="171">
        <v>45180</v>
      </c>
      <c r="B148" s="172" t="s">
        <v>148</v>
      </c>
      <c r="C148" s="172" t="s">
        <v>148</v>
      </c>
      <c r="D148" s="173" t="s">
        <v>130</v>
      </c>
      <c r="E148" s="161">
        <v>10000</v>
      </c>
      <c r="F148" s="339">
        <v>3652</v>
      </c>
      <c r="G148" s="305">
        <f t="shared" si="1"/>
        <v>2.738225629791895</v>
      </c>
      <c r="H148" s="183" t="s">
        <v>150</v>
      </c>
      <c r="I148" s="173" t="s">
        <v>44</v>
      </c>
      <c r="J148" s="405" t="s">
        <v>305</v>
      </c>
      <c r="K148" s="172" t="s">
        <v>64</v>
      </c>
      <c r="L148" s="172" t="s">
        <v>45</v>
      </c>
      <c r="M148" s="410"/>
      <c r="N148" s="340"/>
    </row>
    <row r="149" spans="1:14" s="2" customFormat="1" ht="15" customHeight="1" x14ac:dyDescent="0.25">
      <c r="A149" s="171">
        <v>45180</v>
      </c>
      <c r="B149" s="172" t="s">
        <v>115</v>
      </c>
      <c r="C149" s="172" t="s">
        <v>116</v>
      </c>
      <c r="D149" s="173" t="s">
        <v>114</v>
      </c>
      <c r="E149" s="462">
        <v>12000</v>
      </c>
      <c r="F149" s="339">
        <v>3652</v>
      </c>
      <c r="G149" s="305">
        <f t="shared" si="1"/>
        <v>3.285870755750274</v>
      </c>
      <c r="H149" s="183" t="s">
        <v>141</v>
      </c>
      <c r="I149" s="173" t="s">
        <v>44</v>
      </c>
      <c r="J149" s="405" t="s">
        <v>310</v>
      </c>
      <c r="K149" s="172" t="s">
        <v>64</v>
      </c>
      <c r="L149" s="172" t="s">
        <v>45</v>
      </c>
      <c r="M149" s="410"/>
      <c r="N149" s="340"/>
    </row>
    <row r="150" spans="1:14" s="2" customFormat="1" ht="15" customHeight="1" x14ac:dyDescent="0.25">
      <c r="A150" s="171">
        <v>45180</v>
      </c>
      <c r="B150" s="172" t="s">
        <v>115</v>
      </c>
      <c r="C150" s="172" t="s">
        <v>116</v>
      </c>
      <c r="D150" s="173" t="s">
        <v>114</v>
      </c>
      <c r="E150" s="462">
        <v>11000</v>
      </c>
      <c r="F150" s="339">
        <v>3652</v>
      </c>
      <c r="G150" s="305">
        <f t="shared" si="1"/>
        <v>3.0120481927710845</v>
      </c>
      <c r="H150" s="183" t="s">
        <v>141</v>
      </c>
      <c r="I150" s="173" t="s">
        <v>44</v>
      </c>
      <c r="J150" s="405" t="s">
        <v>310</v>
      </c>
      <c r="K150" s="172" t="s">
        <v>64</v>
      </c>
      <c r="L150" s="172" t="s">
        <v>45</v>
      </c>
      <c r="M150" s="410"/>
      <c r="N150" s="340"/>
    </row>
    <row r="151" spans="1:14" s="2" customFormat="1" ht="15" customHeight="1" x14ac:dyDescent="0.25">
      <c r="A151" s="171">
        <v>45180</v>
      </c>
      <c r="B151" s="172" t="s">
        <v>115</v>
      </c>
      <c r="C151" s="172" t="s">
        <v>116</v>
      </c>
      <c r="D151" s="173" t="s">
        <v>130</v>
      </c>
      <c r="E151" s="161">
        <v>10000</v>
      </c>
      <c r="F151" s="339">
        <v>3652</v>
      </c>
      <c r="G151" s="305">
        <f t="shared" si="1"/>
        <v>2.738225629791895</v>
      </c>
      <c r="H151" s="183" t="s">
        <v>142</v>
      </c>
      <c r="I151" s="173" t="s">
        <v>44</v>
      </c>
      <c r="J151" s="405" t="s">
        <v>307</v>
      </c>
      <c r="K151" s="172" t="s">
        <v>64</v>
      </c>
      <c r="L151" s="172" t="s">
        <v>45</v>
      </c>
      <c r="M151" s="410"/>
      <c r="N151" s="340"/>
    </row>
    <row r="152" spans="1:14" s="2" customFormat="1" ht="15" customHeight="1" x14ac:dyDescent="0.25">
      <c r="A152" s="171">
        <v>45180</v>
      </c>
      <c r="B152" s="172" t="s">
        <v>115</v>
      </c>
      <c r="C152" s="172" t="s">
        <v>116</v>
      </c>
      <c r="D152" s="173" t="s">
        <v>130</v>
      </c>
      <c r="E152" s="161">
        <v>5000</v>
      </c>
      <c r="F152" s="339">
        <v>3652</v>
      </c>
      <c r="G152" s="305">
        <f t="shared" si="1"/>
        <v>1.3691128148959475</v>
      </c>
      <c r="H152" s="183" t="s">
        <v>142</v>
      </c>
      <c r="I152" s="173" t="s">
        <v>44</v>
      </c>
      <c r="J152" s="405" t="s">
        <v>307</v>
      </c>
      <c r="K152" s="172" t="s">
        <v>64</v>
      </c>
      <c r="L152" s="172" t="s">
        <v>45</v>
      </c>
      <c r="M152" s="410"/>
      <c r="N152" s="340"/>
    </row>
    <row r="153" spans="1:14" s="2" customFormat="1" ht="15" customHeight="1" x14ac:dyDescent="0.25">
      <c r="A153" s="171">
        <v>45180</v>
      </c>
      <c r="B153" s="172" t="s">
        <v>115</v>
      </c>
      <c r="C153" s="172" t="s">
        <v>116</v>
      </c>
      <c r="D153" s="173" t="s">
        <v>130</v>
      </c>
      <c r="E153" s="161">
        <v>5000</v>
      </c>
      <c r="F153" s="339">
        <v>3652</v>
      </c>
      <c r="G153" s="305">
        <f t="shared" si="1"/>
        <v>1.3691128148959475</v>
      </c>
      <c r="H153" s="183" t="s">
        <v>142</v>
      </c>
      <c r="I153" s="173" t="s">
        <v>44</v>
      </c>
      <c r="J153" s="405" t="s">
        <v>307</v>
      </c>
      <c r="K153" s="172" t="s">
        <v>64</v>
      </c>
      <c r="L153" s="172" t="s">
        <v>45</v>
      </c>
      <c r="M153" s="410"/>
      <c r="N153" s="340"/>
    </row>
    <row r="154" spans="1:14" s="2" customFormat="1" ht="15" customHeight="1" x14ac:dyDescent="0.25">
      <c r="A154" s="171">
        <v>45181</v>
      </c>
      <c r="B154" s="172" t="s">
        <v>314</v>
      </c>
      <c r="C154" s="172" t="s">
        <v>134</v>
      </c>
      <c r="D154" s="494" t="s">
        <v>81</v>
      </c>
      <c r="E154" s="167">
        <v>195000</v>
      </c>
      <c r="F154" s="339">
        <v>3652</v>
      </c>
      <c r="G154" s="305">
        <f t="shared" si="1"/>
        <v>53.39539978094195</v>
      </c>
      <c r="H154" s="183" t="s">
        <v>42</v>
      </c>
      <c r="I154" s="173" t="s">
        <v>44</v>
      </c>
      <c r="J154" s="405" t="s">
        <v>320</v>
      </c>
      <c r="K154" s="172" t="s">
        <v>64</v>
      </c>
      <c r="L154" s="172" t="s">
        <v>45</v>
      </c>
      <c r="M154" s="410"/>
      <c r="N154" s="340"/>
    </row>
    <row r="155" spans="1:14" s="2" customFormat="1" ht="15" customHeight="1" x14ac:dyDescent="0.25">
      <c r="A155" s="171">
        <v>45181</v>
      </c>
      <c r="B155" s="172" t="s">
        <v>315</v>
      </c>
      <c r="C155" s="172" t="s">
        <v>135</v>
      </c>
      <c r="D155" s="494" t="s">
        <v>81</v>
      </c>
      <c r="E155" s="167">
        <v>5000</v>
      </c>
      <c r="F155" s="339">
        <v>3652</v>
      </c>
      <c r="G155" s="305">
        <f t="shared" si="1"/>
        <v>1.3691128148959475</v>
      </c>
      <c r="H155" s="183" t="s">
        <v>42</v>
      </c>
      <c r="I155" s="173" t="s">
        <v>44</v>
      </c>
      <c r="J155" s="405" t="s">
        <v>320</v>
      </c>
      <c r="K155" s="172" t="s">
        <v>64</v>
      </c>
      <c r="L155" s="172" t="s">
        <v>45</v>
      </c>
      <c r="M155" s="410"/>
      <c r="N155" s="340"/>
    </row>
    <row r="156" spans="1:14" s="2" customFormat="1" ht="15" customHeight="1" x14ac:dyDescent="0.25">
      <c r="A156" s="171">
        <v>45181</v>
      </c>
      <c r="B156" s="172" t="s">
        <v>316</v>
      </c>
      <c r="C156" s="172" t="s">
        <v>137</v>
      </c>
      <c r="D156" s="494" t="s">
        <v>81</v>
      </c>
      <c r="E156" s="167">
        <v>319000</v>
      </c>
      <c r="F156" s="339">
        <v>3652</v>
      </c>
      <c r="G156" s="305">
        <f t="shared" si="1"/>
        <v>87.349397590361448</v>
      </c>
      <c r="H156" s="183" t="s">
        <v>42</v>
      </c>
      <c r="I156" s="173" t="s">
        <v>44</v>
      </c>
      <c r="J156" s="405" t="s">
        <v>343</v>
      </c>
      <c r="K156" s="172" t="s">
        <v>64</v>
      </c>
      <c r="L156" s="172" t="s">
        <v>45</v>
      </c>
      <c r="M156" s="410"/>
      <c r="N156" s="340"/>
    </row>
    <row r="157" spans="1:14" s="2" customFormat="1" ht="15" customHeight="1" x14ac:dyDescent="0.25">
      <c r="A157" s="171">
        <v>45181</v>
      </c>
      <c r="B157" s="157" t="s">
        <v>131</v>
      </c>
      <c r="C157" s="157" t="s">
        <v>117</v>
      </c>
      <c r="D157" s="157" t="s">
        <v>14</v>
      </c>
      <c r="E157" s="161">
        <v>40000</v>
      </c>
      <c r="F157" s="339">
        <v>3652</v>
      </c>
      <c r="G157" s="305">
        <f t="shared" si="1"/>
        <v>10.95290251916758</v>
      </c>
      <c r="H157" s="183" t="s">
        <v>42</v>
      </c>
      <c r="I157" s="173" t="s">
        <v>44</v>
      </c>
      <c r="J157" s="481" t="s">
        <v>236</v>
      </c>
      <c r="K157" s="172" t="s">
        <v>64</v>
      </c>
      <c r="L157" s="172" t="s">
        <v>45</v>
      </c>
      <c r="M157" s="410"/>
      <c r="N157" s="340"/>
    </row>
    <row r="158" spans="1:14" s="2" customFormat="1" ht="15" customHeight="1" x14ac:dyDescent="0.25">
      <c r="A158" s="171">
        <v>45181</v>
      </c>
      <c r="B158" s="157" t="s">
        <v>231</v>
      </c>
      <c r="C158" s="157" t="s">
        <v>117</v>
      </c>
      <c r="D158" s="157" t="s">
        <v>14</v>
      </c>
      <c r="E158" s="161">
        <v>40000</v>
      </c>
      <c r="F158" s="339">
        <v>3652</v>
      </c>
      <c r="G158" s="305">
        <f t="shared" si="1"/>
        <v>10.95290251916758</v>
      </c>
      <c r="H158" s="183" t="s">
        <v>300</v>
      </c>
      <c r="I158" s="173" t="s">
        <v>44</v>
      </c>
      <c r="J158" s="481" t="s">
        <v>236</v>
      </c>
      <c r="K158" s="172" t="s">
        <v>64</v>
      </c>
      <c r="L158" s="172" t="s">
        <v>45</v>
      </c>
      <c r="M158" s="410"/>
      <c r="N158" s="340"/>
    </row>
    <row r="159" spans="1:14" s="2" customFormat="1" ht="15" customHeight="1" x14ac:dyDescent="0.25">
      <c r="A159" s="171">
        <v>45181</v>
      </c>
      <c r="B159" s="157" t="s">
        <v>232</v>
      </c>
      <c r="C159" s="157" t="s">
        <v>117</v>
      </c>
      <c r="D159" s="157" t="s">
        <v>114</v>
      </c>
      <c r="E159" s="161">
        <v>20000</v>
      </c>
      <c r="F159" s="339">
        <v>3652</v>
      </c>
      <c r="G159" s="305">
        <f t="shared" si="1"/>
        <v>5.47645125958379</v>
      </c>
      <c r="H159" s="183" t="s">
        <v>124</v>
      </c>
      <c r="I159" s="173" t="s">
        <v>44</v>
      </c>
      <c r="J159" s="481" t="s">
        <v>236</v>
      </c>
      <c r="K159" s="172" t="s">
        <v>64</v>
      </c>
      <c r="L159" s="172" t="s">
        <v>45</v>
      </c>
      <c r="M159" s="410"/>
      <c r="N159" s="340"/>
    </row>
    <row r="160" spans="1:14" s="2" customFormat="1" ht="15" customHeight="1" x14ac:dyDescent="0.25">
      <c r="A160" s="171">
        <v>45181</v>
      </c>
      <c r="B160" s="157" t="s">
        <v>233</v>
      </c>
      <c r="C160" s="157" t="s">
        <v>117</v>
      </c>
      <c r="D160" s="157" t="s">
        <v>114</v>
      </c>
      <c r="E160" s="161">
        <v>20000</v>
      </c>
      <c r="F160" s="339">
        <v>3652</v>
      </c>
      <c r="G160" s="305">
        <f t="shared" si="1"/>
        <v>5.47645125958379</v>
      </c>
      <c r="H160" s="183" t="s">
        <v>141</v>
      </c>
      <c r="I160" s="173" t="s">
        <v>44</v>
      </c>
      <c r="J160" s="481" t="s">
        <v>236</v>
      </c>
      <c r="K160" s="172" t="s">
        <v>64</v>
      </c>
      <c r="L160" s="172" t="s">
        <v>45</v>
      </c>
      <c r="M160" s="410"/>
      <c r="N160" s="340"/>
    </row>
    <row r="161" spans="1:14" s="2" customFormat="1" ht="15" customHeight="1" x14ac:dyDescent="0.25">
      <c r="A161" s="171">
        <v>45181</v>
      </c>
      <c r="B161" s="157" t="s">
        <v>234</v>
      </c>
      <c r="C161" s="157" t="s">
        <v>117</v>
      </c>
      <c r="D161" s="157" t="s">
        <v>130</v>
      </c>
      <c r="E161" s="161">
        <v>25000</v>
      </c>
      <c r="F161" s="339">
        <v>3652</v>
      </c>
      <c r="G161" s="305">
        <f t="shared" si="1"/>
        <v>6.8455640744797375</v>
      </c>
      <c r="H161" s="183" t="s">
        <v>142</v>
      </c>
      <c r="I161" s="173" t="s">
        <v>44</v>
      </c>
      <c r="J161" s="481" t="s">
        <v>236</v>
      </c>
      <c r="K161" s="172" t="s">
        <v>64</v>
      </c>
      <c r="L161" s="172" t="s">
        <v>45</v>
      </c>
      <c r="M161" s="410"/>
      <c r="N161" s="340"/>
    </row>
    <row r="162" spans="1:14" s="2" customFormat="1" ht="15" customHeight="1" x14ac:dyDescent="0.25">
      <c r="A162" s="171">
        <v>45181</v>
      </c>
      <c r="B162" s="157" t="s">
        <v>235</v>
      </c>
      <c r="C162" s="157" t="s">
        <v>117</v>
      </c>
      <c r="D162" s="157" t="s">
        <v>130</v>
      </c>
      <c r="E162" s="161">
        <v>25000</v>
      </c>
      <c r="F162" s="339">
        <v>3652</v>
      </c>
      <c r="G162" s="305">
        <f t="shared" si="1"/>
        <v>6.8455640744797375</v>
      </c>
      <c r="H162" s="183" t="s">
        <v>150</v>
      </c>
      <c r="I162" s="173" t="s">
        <v>44</v>
      </c>
      <c r="J162" s="481" t="s">
        <v>236</v>
      </c>
      <c r="K162" s="172" t="s">
        <v>64</v>
      </c>
      <c r="L162" s="172" t="s">
        <v>45</v>
      </c>
      <c r="M162" s="410"/>
      <c r="N162" s="340"/>
    </row>
    <row r="163" spans="1:14" s="2" customFormat="1" ht="15" customHeight="1" x14ac:dyDescent="0.25">
      <c r="A163" s="171">
        <v>45181</v>
      </c>
      <c r="B163" s="172" t="s">
        <v>115</v>
      </c>
      <c r="C163" s="172" t="s">
        <v>116</v>
      </c>
      <c r="D163" s="173" t="s">
        <v>130</v>
      </c>
      <c r="E163" s="161">
        <v>10000</v>
      </c>
      <c r="F163" s="339">
        <v>3652</v>
      </c>
      <c r="G163" s="305">
        <f t="shared" si="1"/>
        <v>2.738225629791895</v>
      </c>
      <c r="H163" s="183" t="s">
        <v>142</v>
      </c>
      <c r="I163" s="173" t="s">
        <v>44</v>
      </c>
      <c r="J163" s="405" t="s">
        <v>321</v>
      </c>
      <c r="K163" s="172" t="s">
        <v>64</v>
      </c>
      <c r="L163" s="172" t="s">
        <v>45</v>
      </c>
      <c r="M163" s="410"/>
      <c r="N163" s="340"/>
    </row>
    <row r="164" spans="1:14" s="2" customFormat="1" ht="15" customHeight="1" x14ac:dyDescent="0.25">
      <c r="A164" s="171">
        <v>45181</v>
      </c>
      <c r="B164" s="172" t="s">
        <v>115</v>
      </c>
      <c r="C164" s="172" t="s">
        <v>116</v>
      </c>
      <c r="D164" s="173" t="s">
        <v>130</v>
      </c>
      <c r="E164" s="161">
        <v>7000</v>
      </c>
      <c r="F164" s="339">
        <v>3652</v>
      </c>
      <c r="G164" s="305">
        <f t="shared" si="1"/>
        <v>1.9167579408543265</v>
      </c>
      <c r="H164" s="183" t="s">
        <v>142</v>
      </c>
      <c r="I164" s="173" t="s">
        <v>44</v>
      </c>
      <c r="J164" s="405" t="s">
        <v>321</v>
      </c>
      <c r="K164" s="172" t="s">
        <v>64</v>
      </c>
      <c r="L164" s="172" t="s">
        <v>45</v>
      </c>
      <c r="M164" s="410"/>
      <c r="N164" s="340"/>
    </row>
    <row r="165" spans="1:14" s="2" customFormat="1" ht="15" customHeight="1" x14ac:dyDescent="0.25">
      <c r="A165" s="171">
        <v>45181</v>
      </c>
      <c r="B165" s="172" t="s">
        <v>115</v>
      </c>
      <c r="C165" s="172" t="s">
        <v>116</v>
      </c>
      <c r="D165" s="173" t="s">
        <v>130</v>
      </c>
      <c r="E165" s="161">
        <v>5000</v>
      </c>
      <c r="F165" s="339">
        <v>3652</v>
      </c>
      <c r="G165" s="305">
        <f t="shared" si="1"/>
        <v>1.3691128148959475</v>
      </c>
      <c r="H165" s="183" t="s">
        <v>142</v>
      </c>
      <c r="I165" s="173" t="s">
        <v>44</v>
      </c>
      <c r="J165" s="405" t="s">
        <v>321</v>
      </c>
      <c r="K165" s="172" t="s">
        <v>64</v>
      </c>
      <c r="L165" s="172" t="s">
        <v>45</v>
      </c>
      <c r="M165" s="410"/>
      <c r="N165" s="340"/>
    </row>
    <row r="166" spans="1:14" s="2" customFormat="1" ht="15" customHeight="1" x14ac:dyDescent="0.25">
      <c r="A166" s="171">
        <v>45181</v>
      </c>
      <c r="B166" s="172" t="s">
        <v>115</v>
      </c>
      <c r="C166" s="172" t="s">
        <v>116</v>
      </c>
      <c r="D166" s="173" t="s">
        <v>130</v>
      </c>
      <c r="E166" s="161">
        <v>10000</v>
      </c>
      <c r="F166" s="339">
        <v>3652</v>
      </c>
      <c r="G166" s="305">
        <f t="shared" si="1"/>
        <v>2.738225629791895</v>
      </c>
      <c r="H166" s="183" t="s">
        <v>142</v>
      </c>
      <c r="I166" s="173" t="s">
        <v>44</v>
      </c>
      <c r="J166" s="405" t="s">
        <v>321</v>
      </c>
      <c r="K166" s="172" t="s">
        <v>64</v>
      </c>
      <c r="L166" s="172" t="s">
        <v>45</v>
      </c>
      <c r="M166" s="410"/>
      <c r="N166" s="340"/>
    </row>
    <row r="167" spans="1:14" s="2" customFormat="1" ht="15" customHeight="1" x14ac:dyDescent="0.25">
      <c r="A167" s="171">
        <v>45181</v>
      </c>
      <c r="B167" s="172" t="s">
        <v>115</v>
      </c>
      <c r="C167" s="172" t="s">
        <v>116</v>
      </c>
      <c r="D167" s="173" t="s">
        <v>130</v>
      </c>
      <c r="E167" s="161">
        <v>3000</v>
      </c>
      <c r="F167" s="339">
        <v>3652</v>
      </c>
      <c r="G167" s="305">
        <f t="shared" si="1"/>
        <v>0.8214676889375685</v>
      </c>
      <c r="H167" s="183" t="s">
        <v>142</v>
      </c>
      <c r="I167" s="173" t="s">
        <v>44</v>
      </c>
      <c r="J167" s="405" t="s">
        <v>321</v>
      </c>
      <c r="K167" s="172" t="s">
        <v>64</v>
      </c>
      <c r="L167" s="172" t="s">
        <v>45</v>
      </c>
      <c r="M167" s="410"/>
      <c r="N167" s="340"/>
    </row>
    <row r="168" spans="1:14" s="2" customFormat="1" ht="15" customHeight="1" x14ac:dyDescent="0.25">
      <c r="A168" s="171">
        <v>45181</v>
      </c>
      <c r="B168" s="172" t="s">
        <v>115</v>
      </c>
      <c r="C168" s="172" t="s">
        <v>116</v>
      </c>
      <c r="D168" s="173" t="s">
        <v>130</v>
      </c>
      <c r="E168" s="161">
        <v>10000</v>
      </c>
      <c r="F168" s="339">
        <v>3652</v>
      </c>
      <c r="G168" s="305">
        <f t="shared" si="1"/>
        <v>2.738225629791895</v>
      </c>
      <c r="H168" s="183" t="s">
        <v>142</v>
      </c>
      <c r="I168" s="173" t="s">
        <v>44</v>
      </c>
      <c r="J168" s="405" t="s">
        <v>321</v>
      </c>
      <c r="K168" s="172" t="s">
        <v>64</v>
      </c>
      <c r="L168" s="172" t="s">
        <v>45</v>
      </c>
      <c r="M168" s="410"/>
      <c r="N168" s="340"/>
    </row>
    <row r="169" spans="1:14" s="2" customFormat="1" ht="15" customHeight="1" x14ac:dyDescent="0.25">
      <c r="A169" s="171">
        <v>45181</v>
      </c>
      <c r="B169" s="172" t="s">
        <v>148</v>
      </c>
      <c r="C169" s="172" t="s">
        <v>148</v>
      </c>
      <c r="D169" s="173" t="s">
        <v>130</v>
      </c>
      <c r="E169" s="161">
        <v>10000</v>
      </c>
      <c r="F169" s="339">
        <v>3652</v>
      </c>
      <c r="G169" s="305">
        <f t="shared" si="1"/>
        <v>2.738225629791895</v>
      </c>
      <c r="H169" s="183" t="s">
        <v>142</v>
      </c>
      <c r="I169" s="173" t="s">
        <v>44</v>
      </c>
      <c r="J169" s="405" t="s">
        <v>321</v>
      </c>
      <c r="K169" s="172" t="s">
        <v>64</v>
      </c>
      <c r="L169" s="172" t="s">
        <v>45</v>
      </c>
      <c r="M169" s="410"/>
      <c r="N169" s="340"/>
    </row>
    <row r="170" spans="1:14" s="2" customFormat="1" ht="15" customHeight="1" x14ac:dyDescent="0.25">
      <c r="A170" s="171">
        <v>45181</v>
      </c>
      <c r="B170" s="172" t="s">
        <v>147</v>
      </c>
      <c r="C170" s="172" t="s">
        <v>116</v>
      </c>
      <c r="D170" s="173" t="s">
        <v>130</v>
      </c>
      <c r="E170" s="161">
        <v>6000</v>
      </c>
      <c r="F170" s="339">
        <v>3652</v>
      </c>
      <c r="G170" s="305">
        <f t="shared" si="1"/>
        <v>1.642935377875137</v>
      </c>
      <c r="H170" s="183" t="s">
        <v>150</v>
      </c>
      <c r="I170" s="173" t="s">
        <v>44</v>
      </c>
      <c r="J170" s="405" t="s">
        <v>327</v>
      </c>
      <c r="K170" s="172" t="s">
        <v>64</v>
      </c>
      <c r="L170" s="172" t="s">
        <v>45</v>
      </c>
      <c r="M170" s="410"/>
      <c r="N170" s="340"/>
    </row>
    <row r="171" spans="1:14" s="2" customFormat="1" ht="15" customHeight="1" x14ac:dyDescent="0.25">
      <c r="A171" s="171">
        <v>45181</v>
      </c>
      <c r="B171" s="172" t="s">
        <v>115</v>
      </c>
      <c r="C171" s="172" t="s">
        <v>116</v>
      </c>
      <c r="D171" s="173" t="s">
        <v>130</v>
      </c>
      <c r="E171" s="161">
        <v>8000</v>
      </c>
      <c r="F171" s="339">
        <v>3652</v>
      </c>
      <c r="G171" s="305">
        <f t="shared" si="1"/>
        <v>2.190580503833516</v>
      </c>
      <c r="H171" s="183" t="s">
        <v>150</v>
      </c>
      <c r="I171" s="173" t="s">
        <v>44</v>
      </c>
      <c r="J171" s="405" t="s">
        <v>327</v>
      </c>
      <c r="K171" s="172" t="s">
        <v>64</v>
      </c>
      <c r="L171" s="172" t="s">
        <v>45</v>
      </c>
      <c r="M171" s="410"/>
      <c r="N171" s="340"/>
    </row>
    <row r="172" spans="1:14" s="2" customFormat="1" ht="15" customHeight="1" x14ac:dyDescent="0.25">
      <c r="A172" s="171">
        <v>45181</v>
      </c>
      <c r="B172" s="172" t="s">
        <v>115</v>
      </c>
      <c r="C172" s="172" t="s">
        <v>116</v>
      </c>
      <c r="D172" s="173" t="s">
        <v>130</v>
      </c>
      <c r="E172" s="161">
        <v>6000</v>
      </c>
      <c r="F172" s="339">
        <v>3652</v>
      </c>
      <c r="G172" s="305">
        <f t="shared" si="1"/>
        <v>1.642935377875137</v>
      </c>
      <c r="H172" s="183" t="s">
        <v>150</v>
      </c>
      <c r="I172" s="173" t="s">
        <v>44</v>
      </c>
      <c r="J172" s="405" t="s">
        <v>327</v>
      </c>
      <c r="K172" s="172" t="s">
        <v>64</v>
      </c>
      <c r="L172" s="172" t="s">
        <v>45</v>
      </c>
      <c r="M172" s="410"/>
      <c r="N172" s="340"/>
    </row>
    <row r="173" spans="1:14" s="2" customFormat="1" ht="15" customHeight="1" x14ac:dyDescent="0.25">
      <c r="A173" s="171">
        <v>45181</v>
      </c>
      <c r="B173" s="172" t="s">
        <v>115</v>
      </c>
      <c r="C173" s="172" t="s">
        <v>116</v>
      </c>
      <c r="D173" s="173" t="s">
        <v>130</v>
      </c>
      <c r="E173" s="161">
        <v>9000</v>
      </c>
      <c r="F173" s="339">
        <v>3652</v>
      </c>
      <c r="G173" s="305">
        <f t="shared" si="1"/>
        <v>2.4644030668127055</v>
      </c>
      <c r="H173" s="183" t="s">
        <v>150</v>
      </c>
      <c r="I173" s="173" t="s">
        <v>44</v>
      </c>
      <c r="J173" s="405" t="s">
        <v>327</v>
      </c>
      <c r="K173" s="172" t="s">
        <v>64</v>
      </c>
      <c r="L173" s="172" t="s">
        <v>45</v>
      </c>
      <c r="M173" s="410"/>
      <c r="N173" s="340"/>
    </row>
    <row r="174" spans="1:14" s="2" customFormat="1" ht="15" customHeight="1" x14ac:dyDescent="0.25">
      <c r="A174" s="171">
        <v>45181</v>
      </c>
      <c r="B174" s="172" t="s">
        <v>115</v>
      </c>
      <c r="C174" s="172" t="s">
        <v>116</v>
      </c>
      <c r="D174" s="173" t="s">
        <v>130</v>
      </c>
      <c r="E174" s="161">
        <v>6000</v>
      </c>
      <c r="F174" s="339">
        <v>3652</v>
      </c>
      <c r="G174" s="305">
        <f t="shared" si="1"/>
        <v>1.642935377875137</v>
      </c>
      <c r="H174" s="183" t="s">
        <v>150</v>
      </c>
      <c r="I174" s="173" t="s">
        <v>44</v>
      </c>
      <c r="J174" s="405" t="s">
        <v>327</v>
      </c>
      <c r="K174" s="172" t="s">
        <v>64</v>
      </c>
      <c r="L174" s="172" t="s">
        <v>45</v>
      </c>
      <c r="M174" s="410"/>
      <c r="N174" s="340"/>
    </row>
    <row r="175" spans="1:14" s="2" customFormat="1" ht="15" customHeight="1" x14ac:dyDescent="0.25">
      <c r="A175" s="171">
        <v>45181</v>
      </c>
      <c r="B175" s="172" t="s">
        <v>115</v>
      </c>
      <c r="C175" s="172" t="s">
        <v>116</v>
      </c>
      <c r="D175" s="173" t="s">
        <v>130</v>
      </c>
      <c r="E175" s="161">
        <v>7000</v>
      </c>
      <c r="F175" s="339">
        <v>3652</v>
      </c>
      <c r="G175" s="305">
        <f t="shared" si="1"/>
        <v>1.9167579408543265</v>
      </c>
      <c r="H175" s="183" t="s">
        <v>150</v>
      </c>
      <c r="I175" s="173" t="s">
        <v>44</v>
      </c>
      <c r="J175" s="405" t="s">
        <v>327</v>
      </c>
      <c r="K175" s="172" t="s">
        <v>64</v>
      </c>
      <c r="L175" s="172" t="s">
        <v>45</v>
      </c>
      <c r="M175" s="410"/>
      <c r="N175" s="340"/>
    </row>
    <row r="176" spans="1:14" s="2" customFormat="1" ht="15" customHeight="1" x14ac:dyDescent="0.25">
      <c r="A176" s="171">
        <v>45181</v>
      </c>
      <c r="B176" s="172" t="s">
        <v>148</v>
      </c>
      <c r="C176" s="172" t="s">
        <v>148</v>
      </c>
      <c r="D176" s="173" t="s">
        <v>130</v>
      </c>
      <c r="E176" s="161">
        <v>4000</v>
      </c>
      <c r="F176" s="339">
        <v>3652</v>
      </c>
      <c r="G176" s="305">
        <f t="shared" si="1"/>
        <v>1.095290251916758</v>
      </c>
      <c r="H176" s="183" t="s">
        <v>150</v>
      </c>
      <c r="I176" s="173" t="s">
        <v>44</v>
      </c>
      <c r="J176" s="405" t="s">
        <v>327</v>
      </c>
      <c r="K176" s="172" t="s">
        <v>64</v>
      </c>
      <c r="L176" s="172" t="s">
        <v>45</v>
      </c>
      <c r="M176" s="410"/>
      <c r="N176" s="340"/>
    </row>
    <row r="177" spans="1:14" s="2" customFormat="1" ht="15" customHeight="1" x14ac:dyDescent="0.25">
      <c r="A177" s="171">
        <v>45181</v>
      </c>
      <c r="B177" s="172" t="s">
        <v>148</v>
      </c>
      <c r="C177" s="172" t="s">
        <v>148</v>
      </c>
      <c r="D177" s="173" t="s">
        <v>130</v>
      </c>
      <c r="E177" s="161">
        <v>5000</v>
      </c>
      <c r="F177" s="339">
        <v>3652</v>
      </c>
      <c r="G177" s="305">
        <f t="shared" si="1"/>
        <v>1.3691128148959475</v>
      </c>
      <c r="H177" s="183" t="s">
        <v>150</v>
      </c>
      <c r="I177" s="173" t="s">
        <v>44</v>
      </c>
      <c r="J177" s="405" t="s">
        <v>327</v>
      </c>
      <c r="K177" s="172" t="s">
        <v>64</v>
      </c>
      <c r="L177" s="172" t="s">
        <v>45</v>
      </c>
      <c r="M177" s="410"/>
      <c r="N177" s="340"/>
    </row>
    <row r="178" spans="1:14" s="2" customFormat="1" ht="15" customHeight="1" x14ac:dyDescent="0.25">
      <c r="A178" s="171">
        <v>45181</v>
      </c>
      <c r="B178" s="172" t="s">
        <v>115</v>
      </c>
      <c r="C178" s="172" t="s">
        <v>116</v>
      </c>
      <c r="D178" s="173" t="s">
        <v>114</v>
      </c>
      <c r="E178" s="462">
        <v>12000</v>
      </c>
      <c r="F178" s="339">
        <v>3652</v>
      </c>
      <c r="G178" s="305">
        <f t="shared" si="1"/>
        <v>3.285870755750274</v>
      </c>
      <c r="H178" s="183" t="s">
        <v>141</v>
      </c>
      <c r="I178" s="173" t="s">
        <v>44</v>
      </c>
      <c r="J178" s="405" t="s">
        <v>332</v>
      </c>
      <c r="K178" s="172" t="s">
        <v>64</v>
      </c>
      <c r="L178" s="172" t="s">
        <v>45</v>
      </c>
      <c r="M178" s="410"/>
      <c r="N178" s="340"/>
    </row>
    <row r="179" spans="1:14" s="2" customFormat="1" ht="15" customHeight="1" x14ac:dyDescent="0.25">
      <c r="A179" s="171">
        <v>45181</v>
      </c>
      <c r="B179" s="172" t="s">
        <v>115</v>
      </c>
      <c r="C179" s="172" t="s">
        <v>116</v>
      </c>
      <c r="D179" s="173" t="s">
        <v>114</v>
      </c>
      <c r="E179" s="462">
        <v>11000</v>
      </c>
      <c r="F179" s="339">
        <v>3652</v>
      </c>
      <c r="G179" s="305">
        <f t="shared" si="1"/>
        <v>3.0120481927710845</v>
      </c>
      <c r="H179" s="183" t="s">
        <v>141</v>
      </c>
      <c r="I179" s="173" t="s">
        <v>44</v>
      </c>
      <c r="J179" s="405" t="s">
        <v>332</v>
      </c>
      <c r="K179" s="172" t="s">
        <v>64</v>
      </c>
      <c r="L179" s="172" t="s">
        <v>45</v>
      </c>
      <c r="M179" s="410"/>
      <c r="N179" s="340"/>
    </row>
    <row r="180" spans="1:14" s="2" customFormat="1" ht="15" customHeight="1" x14ac:dyDescent="0.25">
      <c r="A180" s="171">
        <v>45182</v>
      </c>
      <c r="B180" s="172" t="s">
        <v>115</v>
      </c>
      <c r="C180" s="172" t="s">
        <v>116</v>
      </c>
      <c r="D180" s="173" t="s">
        <v>114</v>
      </c>
      <c r="E180" s="462">
        <v>6000</v>
      </c>
      <c r="F180" s="339">
        <v>3652</v>
      </c>
      <c r="G180" s="305">
        <f t="shared" si="1"/>
        <v>1.642935377875137</v>
      </c>
      <c r="H180" s="183" t="s">
        <v>141</v>
      </c>
      <c r="I180" s="173" t="s">
        <v>44</v>
      </c>
      <c r="J180" s="405" t="s">
        <v>333</v>
      </c>
      <c r="K180" s="172" t="s">
        <v>64</v>
      </c>
      <c r="L180" s="172" t="s">
        <v>45</v>
      </c>
      <c r="M180" s="410"/>
      <c r="N180" s="340"/>
    </row>
    <row r="181" spans="1:14" s="2" customFormat="1" ht="15" customHeight="1" x14ac:dyDescent="0.25">
      <c r="A181" s="171">
        <v>45182</v>
      </c>
      <c r="B181" s="172" t="s">
        <v>115</v>
      </c>
      <c r="C181" s="172" t="s">
        <v>116</v>
      </c>
      <c r="D181" s="173" t="s">
        <v>114</v>
      </c>
      <c r="E181" s="462">
        <v>8000</v>
      </c>
      <c r="F181" s="339">
        <v>3652</v>
      </c>
      <c r="G181" s="305">
        <f t="shared" si="1"/>
        <v>2.190580503833516</v>
      </c>
      <c r="H181" s="183" t="s">
        <v>141</v>
      </c>
      <c r="I181" s="173" t="s">
        <v>44</v>
      </c>
      <c r="J181" s="405" t="s">
        <v>333</v>
      </c>
      <c r="K181" s="172" t="s">
        <v>64</v>
      </c>
      <c r="L181" s="172" t="s">
        <v>45</v>
      </c>
      <c r="M181" s="410"/>
      <c r="N181" s="340"/>
    </row>
    <row r="182" spans="1:14" s="2" customFormat="1" ht="15" customHeight="1" x14ac:dyDescent="0.25">
      <c r="A182" s="171">
        <v>45182</v>
      </c>
      <c r="B182" s="172" t="s">
        <v>115</v>
      </c>
      <c r="C182" s="172" t="s">
        <v>116</v>
      </c>
      <c r="D182" s="173" t="s">
        <v>114</v>
      </c>
      <c r="E182" s="462">
        <v>7000</v>
      </c>
      <c r="F182" s="339">
        <v>3652</v>
      </c>
      <c r="G182" s="305">
        <f t="shared" si="1"/>
        <v>1.9167579408543265</v>
      </c>
      <c r="H182" s="183" t="s">
        <v>141</v>
      </c>
      <c r="I182" s="173" t="s">
        <v>44</v>
      </c>
      <c r="J182" s="405" t="s">
        <v>333</v>
      </c>
      <c r="K182" s="172" t="s">
        <v>64</v>
      </c>
      <c r="L182" s="172" t="s">
        <v>45</v>
      </c>
      <c r="M182" s="410"/>
      <c r="N182" s="340"/>
    </row>
    <row r="183" spans="1:14" s="2" customFormat="1" ht="15" customHeight="1" x14ac:dyDescent="0.25">
      <c r="A183" s="171">
        <v>45182</v>
      </c>
      <c r="B183" s="172" t="s">
        <v>115</v>
      </c>
      <c r="C183" s="172" t="s">
        <v>116</v>
      </c>
      <c r="D183" s="173" t="s">
        <v>114</v>
      </c>
      <c r="E183" s="462">
        <v>10000</v>
      </c>
      <c r="F183" s="339">
        <v>3652</v>
      </c>
      <c r="G183" s="305">
        <f t="shared" si="1"/>
        <v>2.738225629791895</v>
      </c>
      <c r="H183" s="183" t="s">
        <v>141</v>
      </c>
      <c r="I183" s="173" t="s">
        <v>44</v>
      </c>
      <c r="J183" s="405" t="s">
        <v>333</v>
      </c>
      <c r="K183" s="172" t="s">
        <v>64</v>
      </c>
      <c r="L183" s="172" t="s">
        <v>45</v>
      </c>
      <c r="M183" s="410"/>
      <c r="N183" s="340"/>
    </row>
    <row r="184" spans="1:14" s="2" customFormat="1" ht="15" customHeight="1" x14ac:dyDescent="0.25">
      <c r="A184" s="171">
        <v>45182</v>
      </c>
      <c r="B184" s="172" t="s">
        <v>338</v>
      </c>
      <c r="C184" s="172" t="s">
        <v>127</v>
      </c>
      <c r="D184" s="494" t="s">
        <v>81</v>
      </c>
      <c r="E184" s="167">
        <v>110000</v>
      </c>
      <c r="F184" s="339">
        <v>3652</v>
      </c>
      <c r="G184" s="305">
        <f t="shared" si="1"/>
        <v>30.120481927710845</v>
      </c>
      <c r="H184" s="183" t="s">
        <v>42</v>
      </c>
      <c r="I184" s="173" t="s">
        <v>44</v>
      </c>
      <c r="J184" s="405" t="s">
        <v>391</v>
      </c>
      <c r="K184" s="172" t="s">
        <v>64</v>
      </c>
      <c r="L184" s="172" t="s">
        <v>45</v>
      </c>
      <c r="M184" s="410"/>
      <c r="N184" s="340"/>
    </row>
    <row r="185" spans="1:14" s="2" customFormat="1" ht="15" customHeight="1" x14ac:dyDescent="0.25">
      <c r="A185" s="171">
        <v>45182</v>
      </c>
      <c r="B185" s="172" t="s">
        <v>339</v>
      </c>
      <c r="C185" s="172" t="s">
        <v>127</v>
      </c>
      <c r="D185" s="494" t="s">
        <v>81</v>
      </c>
      <c r="E185" s="167">
        <v>100000</v>
      </c>
      <c r="F185" s="339">
        <v>3652</v>
      </c>
      <c r="G185" s="305">
        <f t="shared" si="1"/>
        <v>27.38225629791895</v>
      </c>
      <c r="H185" s="183" t="s">
        <v>42</v>
      </c>
      <c r="I185" s="173" t="s">
        <v>44</v>
      </c>
      <c r="J185" s="405" t="s">
        <v>391</v>
      </c>
      <c r="K185" s="172" t="s">
        <v>64</v>
      </c>
      <c r="L185" s="172" t="s">
        <v>45</v>
      </c>
      <c r="M185" s="410"/>
      <c r="N185" s="340"/>
    </row>
    <row r="186" spans="1:14" s="2" customFormat="1" ht="15" customHeight="1" x14ac:dyDescent="0.25">
      <c r="A186" s="171">
        <v>45182</v>
      </c>
      <c r="B186" s="172" t="s">
        <v>340</v>
      </c>
      <c r="C186" s="172" t="s">
        <v>127</v>
      </c>
      <c r="D186" s="494" t="s">
        <v>81</v>
      </c>
      <c r="E186" s="167">
        <v>105000</v>
      </c>
      <c r="F186" s="339">
        <v>3652</v>
      </c>
      <c r="G186" s="305">
        <f t="shared" si="1"/>
        <v>28.751369112814896</v>
      </c>
      <c r="H186" s="183" t="s">
        <v>42</v>
      </c>
      <c r="I186" s="173" t="s">
        <v>44</v>
      </c>
      <c r="J186" s="405" t="s">
        <v>391</v>
      </c>
      <c r="K186" s="172" t="s">
        <v>64</v>
      </c>
      <c r="L186" s="172" t="s">
        <v>45</v>
      </c>
      <c r="M186" s="410"/>
      <c r="N186" s="340"/>
    </row>
    <row r="187" spans="1:14" s="2" customFormat="1" ht="15" customHeight="1" x14ac:dyDescent="0.25">
      <c r="A187" s="171">
        <v>45182</v>
      </c>
      <c r="B187" s="172" t="s">
        <v>341</v>
      </c>
      <c r="C187" s="172" t="s">
        <v>127</v>
      </c>
      <c r="D187" s="173" t="s">
        <v>81</v>
      </c>
      <c r="E187" s="167">
        <v>48000</v>
      </c>
      <c r="F187" s="339">
        <v>3652</v>
      </c>
      <c r="G187" s="305">
        <f t="shared" si="1"/>
        <v>13.143483023001096</v>
      </c>
      <c r="H187" s="183" t="s">
        <v>42</v>
      </c>
      <c r="I187" s="173" t="s">
        <v>44</v>
      </c>
      <c r="J187" s="405" t="s">
        <v>391</v>
      </c>
      <c r="K187" s="172" t="s">
        <v>64</v>
      </c>
      <c r="L187" s="172" t="s">
        <v>45</v>
      </c>
      <c r="M187" s="410"/>
      <c r="N187" s="340"/>
    </row>
    <row r="188" spans="1:14" s="2" customFormat="1" ht="15" customHeight="1" x14ac:dyDescent="0.25">
      <c r="A188" s="171">
        <v>45182</v>
      </c>
      <c r="B188" s="172" t="s">
        <v>115</v>
      </c>
      <c r="C188" s="172" t="s">
        <v>116</v>
      </c>
      <c r="D188" s="173" t="s">
        <v>14</v>
      </c>
      <c r="E188" s="167">
        <v>4000</v>
      </c>
      <c r="F188" s="339">
        <v>3652</v>
      </c>
      <c r="G188" s="305">
        <f t="shared" si="1"/>
        <v>1.095290251916758</v>
      </c>
      <c r="H188" s="183" t="s">
        <v>42</v>
      </c>
      <c r="I188" s="173" t="s">
        <v>44</v>
      </c>
      <c r="J188" s="405" t="s">
        <v>345</v>
      </c>
      <c r="K188" s="172" t="s">
        <v>64</v>
      </c>
      <c r="L188" s="172" t="s">
        <v>45</v>
      </c>
      <c r="M188" s="410"/>
      <c r="N188" s="340"/>
    </row>
    <row r="189" spans="1:14" s="2" customFormat="1" ht="15" customHeight="1" x14ac:dyDescent="0.25">
      <c r="A189" s="171">
        <v>45182</v>
      </c>
      <c r="B189" s="172" t="s">
        <v>115</v>
      </c>
      <c r="C189" s="172" t="s">
        <v>116</v>
      </c>
      <c r="D189" s="173" t="s">
        <v>14</v>
      </c>
      <c r="E189" s="167">
        <v>4000</v>
      </c>
      <c r="F189" s="339">
        <v>3652</v>
      </c>
      <c r="G189" s="305">
        <f t="shared" si="1"/>
        <v>1.095290251916758</v>
      </c>
      <c r="H189" s="183" t="s">
        <v>42</v>
      </c>
      <c r="I189" s="173" t="s">
        <v>44</v>
      </c>
      <c r="J189" s="405" t="s">
        <v>345</v>
      </c>
      <c r="K189" s="172" t="s">
        <v>64</v>
      </c>
      <c r="L189" s="172" t="s">
        <v>45</v>
      </c>
      <c r="M189" s="410"/>
      <c r="N189" s="340"/>
    </row>
    <row r="190" spans="1:14" s="2" customFormat="1" ht="15" customHeight="1" x14ac:dyDescent="0.25">
      <c r="A190" s="171">
        <v>45182</v>
      </c>
      <c r="B190" s="172" t="s">
        <v>115</v>
      </c>
      <c r="C190" s="172" t="s">
        <v>116</v>
      </c>
      <c r="D190" s="173" t="s">
        <v>14</v>
      </c>
      <c r="E190" s="167">
        <v>5000</v>
      </c>
      <c r="F190" s="339">
        <v>3652</v>
      </c>
      <c r="G190" s="305">
        <f t="shared" si="1"/>
        <v>1.3691128148959475</v>
      </c>
      <c r="H190" s="183" t="s">
        <v>42</v>
      </c>
      <c r="I190" s="173" t="s">
        <v>44</v>
      </c>
      <c r="J190" s="405" t="s">
        <v>345</v>
      </c>
      <c r="K190" s="172" t="s">
        <v>64</v>
      </c>
      <c r="L190" s="172" t="s">
        <v>45</v>
      </c>
      <c r="M190" s="410"/>
      <c r="N190" s="340"/>
    </row>
    <row r="191" spans="1:14" s="2" customFormat="1" ht="15" customHeight="1" x14ac:dyDescent="0.25">
      <c r="A191" s="171">
        <v>45182</v>
      </c>
      <c r="B191" s="172" t="s">
        <v>115</v>
      </c>
      <c r="C191" s="172" t="s">
        <v>116</v>
      </c>
      <c r="D191" s="173" t="s">
        <v>14</v>
      </c>
      <c r="E191" s="167">
        <v>5000</v>
      </c>
      <c r="F191" s="339">
        <v>3652</v>
      </c>
      <c r="G191" s="305">
        <f t="shared" si="1"/>
        <v>1.3691128148959475</v>
      </c>
      <c r="H191" s="183" t="s">
        <v>42</v>
      </c>
      <c r="I191" s="173" t="s">
        <v>44</v>
      </c>
      <c r="J191" s="405" t="s">
        <v>345</v>
      </c>
      <c r="K191" s="172" t="s">
        <v>64</v>
      </c>
      <c r="L191" s="172" t="s">
        <v>45</v>
      </c>
      <c r="M191" s="410"/>
      <c r="N191" s="340"/>
    </row>
    <row r="192" spans="1:14" s="2" customFormat="1" ht="15" customHeight="1" x14ac:dyDescent="0.25">
      <c r="A192" s="171">
        <v>45182</v>
      </c>
      <c r="B192" s="157" t="s">
        <v>115</v>
      </c>
      <c r="C192" s="157" t="s">
        <v>116</v>
      </c>
      <c r="D192" s="179" t="s">
        <v>14</v>
      </c>
      <c r="E192" s="167">
        <v>10000</v>
      </c>
      <c r="F192" s="339">
        <v>3652</v>
      </c>
      <c r="G192" s="305">
        <f t="shared" si="1"/>
        <v>2.738225629791895</v>
      </c>
      <c r="H192" s="183" t="s">
        <v>42</v>
      </c>
      <c r="I192" s="173" t="s">
        <v>44</v>
      </c>
      <c r="J192" s="405" t="s">
        <v>345</v>
      </c>
      <c r="K192" s="172" t="s">
        <v>64</v>
      </c>
      <c r="L192" s="172" t="s">
        <v>45</v>
      </c>
      <c r="M192" s="410"/>
      <c r="N192" s="340"/>
    </row>
    <row r="193" spans="1:14" s="2" customFormat="1" ht="15" customHeight="1" x14ac:dyDescent="0.25">
      <c r="A193" s="171">
        <v>45182</v>
      </c>
      <c r="B193" s="172" t="s">
        <v>115</v>
      </c>
      <c r="C193" s="172" t="s">
        <v>116</v>
      </c>
      <c r="D193" s="173" t="s">
        <v>130</v>
      </c>
      <c r="E193" s="161">
        <v>6000</v>
      </c>
      <c r="F193" s="339">
        <v>3652</v>
      </c>
      <c r="G193" s="305">
        <f t="shared" si="1"/>
        <v>1.642935377875137</v>
      </c>
      <c r="H193" s="183" t="s">
        <v>150</v>
      </c>
      <c r="I193" s="173" t="s">
        <v>44</v>
      </c>
      <c r="J193" s="405" t="s">
        <v>351</v>
      </c>
      <c r="K193" s="172" t="s">
        <v>64</v>
      </c>
      <c r="L193" s="172" t="s">
        <v>45</v>
      </c>
      <c r="M193" s="410"/>
      <c r="N193" s="340"/>
    </row>
    <row r="194" spans="1:14" s="2" customFormat="1" ht="15" customHeight="1" x14ac:dyDescent="0.25">
      <c r="A194" s="171">
        <v>45182</v>
      </c>
      <c r="B194" s="172" t="s">
        <v>115</v>
      </c>
      <c r="C194" s="172" t="s">
        <v>116</v>
      </c>
      <c r="D194" s="173" t="s">
        <v>130</v>
      </c>
      <c r="E194" s="161">
        <v>7000</v>
      </c>
      <c r="F194" s="339">
        <v>3652</v>
      </c>
      <c r="G194" s="305">
        <f t="shared" si="1"/>
        <v>1.9167579408543265</v>
      </c>
      <c r="H194" s="183" t="s">
        <v>150</v>
      </c>
      <c r="I194" s="173" t="s">
        <v>44</v>
      </c>
      <c r="J194" s="405" t="s">
        <v>351</v>
      </c>
      <c r="K194" s="172" t="s">
        <v>64</v>
      </c>
      <c r="L194" s="172" t="s">
        <v>45</v>
      </c>
      <c r="M194" s="410"/>
      <c r="N194" s="340"/>
    </row>
    <row r="195" spans="1:14" s="2" customFormat="1" ht="15" customHeight="1" x14ac:dyDescent="0.25">
      <c r="A195" s="171">
        <v>45182</v>
      </c>
      <c r="B195" s="172" t="s">
        <v>115</v>
      </c>
      <c r="C195" s="172" t="s">
        <v>116</v>
      </c>
      <c r="D195" s="173" t="s">
        <v>130</v>
      </c>
      <c r="E195" s="161">
        <v>7000</v>
      </c>
      <c r="F195" s="339">
        <v>3652</v>
      </c>
      <c r="G195" s="305">
        <f t="shared" si="1"/>
        <v>1.9167579408543265</v>
      </c>
      <c r="H195" s="183" t="s">
        <v>150</v>
      </c>
      <c r="I195" s="173" t="s">
        <v>44</v>
      </c>
      <c r="J195" s="405" t="s">
        <v>351</v>
      </c>
      <c r="K195" s="172" t="s">
        <v>64</v>
      </c>
      <c r="L195" s="172" t="s">
        <v>45</v>
      </c>
      <c r="M195" s="410"/>
      <c r="N195" s="340"/>
    </row>
    <row r="196" spans="1:14" s="2" customFormat="1" ht="15" customHeight="1" x14ac:dyDescent="0.25">
      <c r="A196" s="171">
        <v>45182</v>
      </c>
      <c r="B196" s="172" t="s">
        <v>115</v>
      </c>
      <c r="C196" s="172" t="s">
        <v>116</v>
      </c>
      <c r="D196" s="173" t="s">
        <v>130</v>
      </c>
      <c r="E196" s="161">
        <v>9000</v>
      </c>
      <c r="F196" s="339">
        <v>3652</v>
      </c>
      <c r="G196" s="305">
        <f t="shared" si="1"/>
        <v>2.4644030668127055</v>
      </c>
      <c r="H196" s="183" t="s">
        <v>150</v>
      </c>
      <c r="I196" s="173" t="s">
        <v>44</v>
      </c>
      <c r="J196" s="405" t="s">
        <v>351</v>
      </c>
      <c r="K196" s="172" t="s">
        <v>64</v>
      </c>
      <c r="L196" s="172" t="s">
        <v>45</v>
      </c>
      <c r="M196" s="410"/>
      <c r="N196" s="340"/>
    </row>
    <row r="197" spans="1:14" s="2" customFormat="1" ht="15" customHeight="1" x14ac:dyDescent="0.25">
      <c r="A197" s="171">
        <v>45182</v>
      </c>
      <c r="B197" s="172" t="s">
        <v>115</v>
      </c>
      <c r="C197" s="172" t="s">
        <v>116</v>
      </c>
      <c r="D197" s="173" t="s">
        <v>130</v>
      </c>
      <c r="E197" s="161">
        <v>8000</v>
      </c>
      <c r="F197" s="339">
        <v>3652</v>
      </c>
      <c r="G197" s="305">
        <f t="shared" si="1"/>
        <v>2.190580503833516</v>
      </c>
      <c r="H197" s="183" t="s">
        <v>150</v>
      </c>
      <c r="I197" s="173" t="s">
        <v>44</v>
      </c>
      <c r="J197" s="405" t="s">
        <v>351</v>
      </c>
      <c r="K197" s="172" t="s">
        <v>64</v>
      </c>
      <c r="L197" s="172" t="s">
        <v>45</v>
      </c>
      <c r="M197" s="410"/>
      <c r="N197" s="340"/>
    </row>
    <row r="198" spans="1:14" s="2" customFormat="1" ht="15" customHeight="1" x14ac:dyDescent="0.25">
      <c r="A198" s="171">
        <v>45182</v>
      </c>
      <c r="B198" s="172" t="s">
        <v>115</v>
      </c>
      <c r="C198" s="172" t="s">
        <v>116</v>
      </c>
      <c r="D198" s="173" t="s">
        <v>130</v>
      </c>
      <c r="E198" s="161">
        <v>11000</v>
      </c>
      <c r="F198" s="339">
        <v>3652</v>
      </c>
      <c r="G198" s="305">
        <f t="shared" si="1"/>
        <v>3.0120481927710845</v>
      </c>
      <c r="H198" s="183" t="s">
        <v>150</v>
      </c>
      <c r="I198" s="173" t="s">
        <v>44</v>
      </c>
      <c r="J198" s="405" t="s">
        <v>351</v>
      </c>
      <c r="K198" s="172" t="s">
        <v>64</v>
      </c>
      <c r="L198" s="172" t="s">
        <v>45</v>
      </c>
      <c r="M198" s="410"/>
      <c r="N198" s="340"/>
    </row>
    <row r="199" spans="1:14" s="2" customFormat="1" ht="15" customHeight="1" x14ac:dyDescent="0.25">
      <c r="A199" s="171">
        <v>45182</v>
      </c>
      <c r="B199" s="172" t="s">
        <v>148</v>
      </c>
      <c r="C199" s="172" t="s">
        <v>148</v>
      </c>
      <c r="D199" s="173" t="s">
        <v>130</v>
      </c>
      <c r="E199" s="161">
        <v>3000</v>
      </c>
      <c r="F199" s="339">
        <v>3652</v>
      </c>
      <c r="G199" s="305">
        <f t="shared" si="1"/>
        <v>0.8214676889375685</v>
      </c>
      <c r="H199" s="183" t="s">
        <v>150</v>
      </c>
      <c r="I199" s="173" t="s">
        <v>44</v>
      </c>
      <c r="J199" s="405" t="s">
        <v>351</v>
      </c>
      <c r="K199" s="172" t="s">
        <v>64</v>
      </c>
      <c r="L199" s="172" t="s">
        <v>45</v>
      </c>
      <c r="M199" s="410"/>
      <c r="N199" s="340"/>
    </row>
    <row r="200" spans="1:14" s="2" customFormat="1" ht="15" customHeight="1" x14ac:dyDescent="0.25">
      <c r="A200" s="171">
        <v>45182</v>
      </c>
      <c r="B200" s="172" t="s">
        <v>148</v>
      </c>
      <c r="C200" s="172" t="s">
        <v>148</v>
      </c>
      <c r="D200" s="173" t="s">
        <v>130</v>
      </c>
      <c r="E200" s="161">
        <v>8000</v>
      </c>
      <c r="F200" s="339">
        <v>3652</v>
      </c>
      <c r="G200" s="305">
        <f t="shared" si="1"/>
        <v>2.190580503833516</v>
      </c>
      <c r="H200" s="183" t="s">
        <v>150</v>
      </c>
      <c r="I200" s="173" t="s">
        <v>44</v>
      </c>
      <c r="J200" s="405" t="s">
        <v>351</v>
      </c>
      <c r="K200" s="172" t="s">
        <v>64</v>
      </c>
      <c r="L200" s="172" t="s">
        <v>45</v>
      </c>
      <c r="M200" s="410"/>
      <c r="N200" s="340"/>
    </row>
    <row r="201" spans="1:14" s="2" customFormat="1" ht="15" customHeight="1" x14ac:dyDescent="0.25">
      <c r="A201" s="171">
        <v>45182</v>
      </c>
      <c r="B201" s="172" t="s">
        <v>115</v>
      </c>
      <c r="C201" s="172" t="s">
        <v>116</v>
      </c>
      <c r="D201" s="173" t="s">
        <v>130</v>
      </c>
      <c r="E201" s="161">
        <v>10000</v>
      </c>
      <c r="F201" s="339">
        <v>3652</v>
      </c>
      <c r="G201" s="305">
        <f t="shared" si="1"/>
        <v>2.738225629791895</v>
      </c>
      <c r="H201" s="183" t="s">
        <v>142</v>
      </c>
      <c r="I201" s="173" t="s">
        <v>44</v>
      </c>
      <c r="J201" s="405" t="s">
        <v>357</v>
      </c>
      <c r="K201" s="172" t="s">
        <v>64</v>
      </c>
      <c r="L201" s="172" t="s">
        <v>45</v>
      </c>
      <c r="M201" s="410"/>
      <c r="N201" s="340"/>
    </row>
    <row r="202" spans="1:14" s="2" customFormat="1" ht="15" customHeight="1" x14ac:dyDescent="0.25">
      <c r="A202" s="171">
        <v>45182</v>
      </c>
      <c r="B202" s="172" t="s">
        <v>115</v>
      </c>
      <c r="C202" s="172" t="s">
        <v>116</v>
      </c>
      <c r="D202" s="173" t="s">
        <v>130</v>
      </c>
      <c r="E202" s="161">
        <v>12000</v>
      </c>
      <c r="F202" s="339">
        <v>3652</v>
      </c>
      <c r="G202" s="305">
        <f t="shared" si="1"/>
        <v>3.285870755750274</v>
      </c>
      <c r="H202" s="183" t="s">
        <v>142</v>
      </c>
      <c r="I202" s="173" t="s">
        <v>44</v>
      </c>
      <c r="J202" s="405" t="s">
        <v>357</v>
      </c>
      <c r="K202" s="172" t="s">
        <v>64</v>
      </c>
      <c r="L202" s="172" t="s">
        <v>45</v>
      </c>
      <c r="M202" s="410"/>
      <c r="N202" s="340"/>
    </row>
    <row r="203" spans="1:14" s="2" customFormat="1" ht="15" customHeight="1" x14ac:dyDescent="0.25">
      <c r="A203" s="171">
        <v>45182</v>
      </c>
      <c r="B203" s="172" t="s">
        <v>115</v>
      </c>
      <c r="C203" s="172" t="s">
        <v>116</v>
      </c>
      <c r="D203" s="173" t="s">
        <v>130</v>
      </c>
      <c r="E203" s="161">
        <v>5000</v>
      </c>
      <c r="F203" s="339">
        <v>3652</v>
      </c>
      <c r="G203" s="305">
        <f t="shared" si="1"/>
        <v>1.3691128148959475</v>
      </c>
      <c r="H203" s="183" t="s">
        <v>142</v>
      </c>
      <c r="I203" s="173" t="s">
        <v>44</v>
      </c>
      <c r="J203" s="405" t="s">
        <v>357</v>
      </c>
      <c r="K203" s="172" t="s">
        <v>64</v>
      </c>
      <c r="L203" s="172" t="s">
        <v>45</v>
      </c>
      <c r="M203" s="410"/>
      <c r="N203" s="340"/>
    </row>
    <row r="204" spans="1:14" s="2" customFormat="1" ht="15" customHeight="1" x14ac:dyDescent="0.25">
      <c r="A204" s="171">
        <v>45182</v>
      </c>
      <c r="B204" s="172" t="s">
        <v>115</v>
      </c>
      <c r="C204" s="172" t="s">
        <v>116</v>
      </c>
      <c r="D204" s="173" t="s">
        <v>130</v>
      </c>
      <c r="E204" s="161">
        <v>7000</v>
      </c>
      <c r="F204" s="339">
        <v>3652</v>
      </c>
      <c r="G204" s="305">
        <f t="shared" si="1"/>
        <v>1.9167579408543265</v>
      </c>
      <c r="H204" s="183" t="s">
        <v>142</v>
      </c>
      <c r="I204" s="173" t="s">
        <v>44</v>
      </c>
      <c r="J204" s="405" t="s">
        <v>357</v>
      </c>
      <c r="K204" s="172" t="s">
        <v>64</v>
      </c>
      <c r="L204" s="172" t="s">
        <v>45</v>
      </c>
      <c r="M204" s="410"/>
      <c r="N204" s="340"/>
    </row>
    <row r="205" spans="1:14" s="2" customFormat="1" ht="15" customHeight="1" x14ac:dyDescent="0.25">
      <c r="A205" s="171">
        <v>45182</v>
      </c>
      <c r="B205" s="172" t="s">
        <v>115</v>
      </c>
      <c r="C205" s="172" t="s">
        <v>116</v>
      </c>
      <c r="D205" s="173" t="s">
        <v>130</v>
      </c>
      <c r="E205" s="161">
        <v>10000</v>
      </c>
      <c r="F205" s="339">
        <v>3652</v>
      </c>
      <c r="G205" s="305">
        <f t="shared" si="1"/>
        <v>2.738225629791895</v>
      </c>
      <c r="H205" s="183" t="s">
        <v>142</v>
      </c>
      <c r="I205" s="173" t="s">
        <v>44</v>
      </c>
      <c r="J205" s="405" t="s">
        <v>357</v>
      </c>
      <c r="K205" s="172" t="s">
        <v>64</v>
      </c>
      <c r="L205" s="172" t="s">
        <v>45</v>
      </c>
      <c r="M205" s="410"/>
      <c r="N205" s="340"/>
    </row>
    <row r="206" spans="1:14" s="2" customFormat="1" ht="15" customHeight="1" x14ac:dyDescent="0.25">
      <c r="A206" s="171">
        <v>45182</v>
      </c>
      <c r="B206" s="172" t="s">
        <v>115</v>
      </c>
      <c r="C206" s="172" t="s">
        <v>116</v>
      </c>
      <c r="D206" s="173" t="s">
        <v>130</v>
      </c>
      <c r="E206" s="161">
        <v>15000</v>
      </c>
      <c r="F206" s="339">
        <v>3652</v>
      </c>
      <c r="G206" s="305">
        <f t="shared" si="1"/>
        <v>4.1073384446878425</v>
      </c>
      <c r="H206" s="183" t="s">
        <v>142</v>
      </c>
      <c r="I206" s="173" t="s">
        <v>44</v>
      </c>
      <c r="J206" s="405" t="s">
        <v>357</v>
      </c>
      <c r="K206" s="172" t="s">
        <v>64</v>
      </c>
      <c r="L206" s="172" t="s">
        <v>45</v>
      </c>
      <c r="M206" s="410"/>
      <c r="N206" s="340"/>
    </row>
    <row r="207" spans="1:14" s="2" customFormat="1" ht="15" customHeight="1" x14ac:dyDescent="0.25">
      <c r="A207" s="171">
        <v>45182</v>
      </c>
      <c r="B207" s="172" t="s">
        <v>148</v>
      </c>
      <c r="C207" s="172" t="s">
        <v>148</v>
      </c>
      <c r="D207" s="173" t="s">
        <v>130</v>
      </c>
      <c r="E207" s="161">
        <v>10000</v>
      </c>
      <c r="F207" s="339">
        <v>3652</v>
      </c>
      <c r="G207" s="305">
        <f t="shared" si="1"/>
        <v>2.738225629791895</v>
      </c>
      <c r="H207" s="183" t="s">
        <v>142</v>
      </c>
      <c r="I207" s="173" t="s">
        <v>44</v>
      </c>
      <c r="J207" s="405" t="s">
        <v>357</v>
      </c>
      <c r="K207" s="172" t="s">
        <v>64</v>
      </c>
      <c r="L207" s="172" t="s">
        <v>45</v>
      </c>
      <c r="M207" s="410"/>
      <c r="N207" s="340"/>
    </row>
    <row r="208" spans="1:14" s="2" customFormat="1" ht="15" customHeight="1" x14ac:dyDescent="0.25">
      <c r="A208" s="171">
        <v>45183</v>
      </c>
      <c r="B208" s="172" t="s">
        <v>115</v>
      </c>
      <c r="C208" s="172" t="s">
        <v>116</v>
      </c>
      <c r="D208" s="173" t="s">
        <v>130</v>
      </c>
      <c r="E208" s="161">
        <v>10000</v>
      </c>
      <c r="F208" s="339">
        <v>3652</v>
      </c>
      <c r="G208" s="305">
        <f t="shared" si="1"/>
        <v>2.738225629791895</v>
      </c>
      <c r="H208" s="183" t="s">
        <v>142</v>
      </c>
      <c r="I208" s="173" t="s">
        <v>44</v>
      </c>
      <c r="J208" s="405" t="s">
        <v>363</v>
      </c>
      <c r="K208" s="172" t="s">
        <v>64</v>
      </c>
      <c r="L208" s="172" t="s">
        <v>45</v>
      </c>
      <c r="M208" s="410"/>
      <c r="N208" s="340"/>
    </row>
    <row r="209" spans="1:14" s="2" customFormat="1" ht="15" customHeight="1" x14ac:dyDescent="0.25">
      <c r="A209" s="171">
        <v>45183</v>
      </c>
      <c r="B209" s="172" t="s">
        <v>115</v>
      </c>
      <c r="C209" s="172" t="s">
        <v>116</v>
      </c>
      <c r="D209" s="173" t="s">
        <v>130</v>
      </c>
      <c r="E209" s="161">
        <v>8000</v>
      </c>
      <c r="F209" s="339">
        <v>3652</v>
      </c>
      <c r="G209" s="305">
        <f t="shared" si="1"/>
        <v>2.190580503833516</v>
      </c>
      <c r="H209" s="183" t="s">
        <v>142</v>
      </c>
      <c r="I209" s="173" t="s">
        <v>44</v>
      </c>
      <c r="J209" s="405" t="s">
        <v>363</v>
      </c>
      <c r="K209" s="172" t="s">
        <v>64</v>
      </c>
      <c r="L209" s="172" t="s">
        <v>45</v>
      </c>
      <c r="M209" s="410"/>
      <c r="N209" s="340"/>
    </row>
    <row r="210" spans="1:14" s="2" customFormat="1" ht="15" customHeight="1" x14ac:dyDescent="0.25">
      <c r="A210" s="171">
        <v>45183</v>
      </c>
      <c r="B210" s="172" t="s">
        <v>115</v>
      </c>
      <c r="C210" s="172" t="s">
        <v>116</v>
      </c>
      <c r="D210" s="173" t="s">
        <v>130</v>
      </c>
      <c r="E210" s="161">
        <v>6000</v>
      </c>
      <c r="F210" s="339">
        <v>3652</v>
      </c>
      <c r="G210" s="305">
        <f t="shared" si="1"/>
        <v>1.642935377875137</v>
      </c>
      <c r="H210" s="183" t="s">
        <v>142</v>
      </c>
      <c r="I210" s="173" t="s">
        <v>44</v>
      </c>
      <c r="J210" s="405" t="s">
        <v>363</v>
      </c>
      <c r="K210" s="172" t="s">
        <v>64</v>
      </c>
      <c r="L210" s="172" t="s">
        <v>45</v>
      </c>
      <c r="M210" s="410"/>
      <c r="N210" s="340"/>
    </row>
    <row r="211" spans="1:14" s="2" customFormat="1" ht="15" customHeight="1" x14ac:dyDescent="0.25">
      <c r="A211" s="171">
        <v>45183</v>
      </c>
      <c r="B211" s="172" t="s">
        <v>115</v>
      </c>
      <c r="C211" s="172" t="s">
        <v>116</v>
      </c>
      <c r="D211" s="173" t="s">
        <v>130</v>
      </c>
      <c r="E211" s="161">
        <v>10000</v>
      </c>
      <c r="F211" s="339">
        <v>3652</v>
      </c>
      <c r="G211" s="305">
        <f t="shared" si="1"/>
        <v>2.738225629791895</v>
      </c>
      <c r="H211" s="183" t="s">
        <v>142</v>
      </c>
      <c r="I211" s="173" t="s">
        <v>44</v>
      </c>
      <c r="J211" s="405" t="s">
        <v>363</v>
      </c>
      <c r="K211" s="172" t="s">
        <v>64</v>
      </c>
      <c r="L211" s="172" t="s">
        <v>45</v>
      </c>
      <c r="M211" s="410"/>
      <c r="N211" s="340"/>
    </row>
    <row r="212" spans="1:14" s="2" customFormat="1" ht="15" customHeight="1" x14ac:dyDescent="0.25">
      <c r="A212" s="171">
        <v>45183</v>
      </c>
      <c r="B212" s="172" t="s">
        <v>115</v>
      </c>
      <c r="C212" s="172" t="s">
        <v>116</v>
      </c>
      <c r="D212" s="173" t="s">
        <v>130</v>
      </c>
      <c r="E212" s="161">
        <v>10000</v>
      </c>
      <c r="F212" s="339">
        <v>3652</v>
      </c>
      <c r="G212" s="305">
        <f t="shared" si="1"/>
        <v>2.738225629791895</v>
      </c>
      <c r="H212" s="183" t="s">
        <v>142</v>
      </c>
      <c r="I212" s="173" t="s">
        <v>44</v>
      </c>
      <c r="J212" s="405" t="s">
        <v>363</v>
      </c>
      <c r="K212" s="172" t="s">
        <v>64</v>
      </c>
      <c r="L212" s="172" t="s">
        <v>45</v>
      </c>
      <c r="M212" s="410"/>
      <c r="N212" s="340"/>
    </row>
    <row r="213" spans="1:14" s="2" customFormat="1" ht="15" customHeight="1" x14ac:dyDescent="0.25">
      <c r="A213" s="171">
        <v>45183</v>
      </c>
      <c r="B213" s="172" t="s">
        <v>115</v>
      </c>
      <c r="C213" s="172" t="s">
        <v>116</v>
      </c>
      <c r="D213" s="173" t="s">
        <v>130</v>
      </c>
      <c r="E213" s="161">
        <v>15000</v>
      </c>
      <c r="F213" s="339">
        <v>3652</v>
      </c>
      <c r="G213" s="305">
        <f t="shared" si="1"/>
        <v>4.1073384446878425</v>
      </c>
      <c r="H213" s="183" t="s">
        <v>142</v>
      </c>
      <c r="I213" s="173" t="s">
        <v>44</v>
      </c>
      <c r="J213" s="405" t="s">
        <v>363</v>
      </c>
      <c r="K213" s="172" t="s">
        <v>64</v>
      </c>
      <c r="L213" s="172" t="s">
        <v>45</v>
      </c>
      <c r="M213" s="410"/>
      <c r="N213" s="340"/>
    </row>
    <row r="214" spans="1:14" s="2" customFormat="1" ht="15" customHeight="1" x14ac:dyDescent="0.25">
      <c r="A214" s="171">
        <v>45183</v>
      </c>
      <c r="B214" s="172" t="s">
        <v>148</v>
      </c>
      <c r="C214" s="172" t="s">
        <v>148</v>
      </c>
      <c r="D214" s="173" t="s">
        <v>130</v>
      </c>
      <c r="E214" s="161">
        <v>10000</v>
      </c>
      <c r="F214" s="339">
        <v>3652</v>
      </c>
      <c r="G214" s="305">
        <f t="shared" si="1"/>
        <v>2.738225629791895</v>
      </c>
      <c r="H214" s="183" t="s">
        <v>142</v>
      </c>
      <c r="I214" s="173" t="s">
        <v>44</v>
      </c>
      <c r="J214" s="405" t="s">
        <v>363</v>
      </c>
      <c r="K214" s="172" t="s">
        <v>64</v>
      </c>
      <c r="L214" s="172" t="s">
        <v>45</v>
      </c>
      <c r="M214" s="410"/>
      <c r="N214" s="340"/>
    </row>
    <row r="215" spans="1:14" s="2" customFormat="1" ht="15" customHeight="1" x14ac:dyDescent="0.25">
      <c r="A215" s="171">
        <v>45183</v>
      </c>
      <c r="B215" s="172" t="s">
        <v>115</v>
      </c>
      <c r="C215" s="172" t="s">
        <v>116</v>
      </c>
      <c r="D215" s="173" t="s">
        <v>130</v>
      </c>
      <c r="E215" s="161">
        <v>8000</v>
      </c>
      <c r="F215" s="339">
        <v>3652</v>
      </c>
      <c r="G215" s="305">
        <f t="shared" si="1"/>
        <v>2.190580503833516</v>
      </c>
      <c r="H215" s="183" t="s">
        <v>150</v>
      </c>
      <c r="I215" s="173" t="s">
        <v>44</v>
      </c>
      <c r="J215" s="405" t="s">
        <v>367</v>
      </c>
      <c r="K215" s="172" t="s">
        <v>64</v>
      </c>
      <c r="L215" s="172" t="s">
        <v>45</v>
      </c>
      <c r="M215" s="410"/>
      <c r="N215" s="340"/>
    </row>
    <row r="216" spans="1:14" s="2" customFormat="1" ht="15" customHeight="1" x14ac:dyDescent="0.25">
      <c r="A216" s="171">
        <v>45183</v>
      </c>
      <c r="B216" s="172" t="s">
        <v>115</v>
      </c>
      <c r="C216" s="172" t="s">
        <v>116</v>
      </c>
      <c r="D216" s="173" t="s">
        <v>130</v>
      </c>
      <c r="E216" s="161">
        <v>7000</v>
      </c>
      <c r="F216" s="339">
        <v>3652</v>
      </c>
      <c r="G216" s="305">
        <f t="shared" si="1"/>
        <v>1.9167579408543265</v>
      </c>
      <c r="H216" s="183" t="s">
        <v>150</v>
      </c>
      <c r="I216" s="173" t="s">
        <v>44</v>
      </c>
      <c r="J216" s="405" t="s">
        <v>367</v>
      </c>
      <c r="K216" s="172" t="s">
        <v>64</v>
      </c>
      <c r="L216" s="172" t="s">
        <v>45</v>
      </c>
      <c r="M216" s="410"/>
      <c r="N216" s="340"/>
    </row>
    <row r="217" spans="1:14" s="2" customFormat="1" ht="15" customHeight="1" x14ac:dyDescent="0.25">
      <c r="A217" s="171">
        <v>45183</v>
      </c>
      <c r="B217" s="172" t="s">
        <v>115</v>
      </c>
      <c r="C217" s="172" t="s">
        <v>116</v>
      </c>
      <c r="D217" s="173" t="s">
        <v>130</v>
      </c>
      <c r="E217" s="161">
        <v>8000</v>
      </c>
      <c r="F217" s="339">
        <v>3652</v>
      </c>
      <c r="G217" s="305">
        <f t="shared" si="1"/>
        <v>2.190580503833516</v>
      </c>
      <c r="H217" s="183" t="s">
        <v>150</v>
      </c>
      <c r="I217" s="173" t="s">
        <v>44</v>
      </c>
      <c r="J217" s="405" t="s">
        <v>367</v>
      </c>
      <c r="K217" s="172" t="s">
        <v>64</v>
      </c>
      <c r="L217" s="172" t="s">
        <v>45</v>
      </c>
      <c r="M217" s="410"/>
      <c r="N217" s="340"/>
    </row>
    <row r="218" spans="1:14" s="2" customFormat="1" ht="15" customHeight="1" x14ac:dyDescent="0.25">
      <c r="A218" s="171">
        <v>45183</v>
      </c>
      <c r="B218" s="172" t="s">
        <v>115</v>
      </c>
      <c r="C218" s="172" t="s">
        <v>116</v>
      </c>
      <c r="D218" s="173" t="s">
        <v>130</v>
      </c>
      <c r="E218" s="161">
        <v>10000</v>
      </c>
      <c r="F218" s="339">
        <v>3652</v>
      </c>
      <c r="G218" s="305">
        <f t="shared" si="1"/>
        <v>2.738225629791895</v>
      </c>
      <c r="H218" s="183" t="s">
        <v>150</v>
      </c>
      <c r="I218" s="173" t="s">
        <v>44</v>
      </c>
      <c r="J218" s="405" t="s">
        <v>367</v>
      </c>
      <c r="K218" s="172" t="s">
        <v>64</v>
      </c>
      <c r="L218" s="172" t="s">
        <v>45</v>
      </c>
      <c r="M218" s="410"/>
      <c r="N218" s="340"/>
    </row>
    <row r="219" spans="1:14" s="2" customFormat="1" ht="15" customHeight="1" x14ac:dyDescent="0.25">
      <c r="A219" s="171">
        <v>45183</v>
      </c>
      <c r="B219" s="172" t="s">
        <v>115</v>
      </c>
      <c r="C219" s="172" t="s">
        <v>116</v>
      </c>
      <c r="D219" s="173" t="s">
        <v>130</v>
      </c>
      <c r="E219" s="161">
        <v>12000</v>
      </c>
      <c r="F219" s="339">
        <v>3652</v>
      </c>
      <c r="G219" s="305">
        <f t="shared" si="1"/>
        <v>3.285870755750274</v>
      </c>
      <c r="H219" s="183" t="s">
        <v>150</v>
      </c>
      <c r="I219" s="173" t="s">
        <v>44</v>
      </c>
      <c r="J219" s="405" t="s">
        <v>367</v>
      </c>
      <c r="K219" s="172" t="s">
        <v>64</v>
      </c>
      <c r="L219" s="172" t="s">
        <v>45</v>
      </c>
      <c r="M219" s="410"/>
      <c r="N219" s="340"/>
    </row>
    <row r="220" spans="1:14" s="2" customFormat="1" ht="15" customHeight="1" x14ac:dyDescent="0.25">
      <c r="A220" s="171">
        <v>45183</v>
      </c>
      <c r="B220" s="172" t="s">
        <v>148</v>
      </c>
      <c r="C220" s="172" t="s">
        <v>148</v>
      </c>
      <c r="D220" s="173" t="s">
        <v>130</v>
      </c>
      <c r="E220" s="161">
        <v>4000</v>
      </c>
      <c r="F220" s="339">
        <v>3652</v>
      </c>
      <c r="G220" s="305">
        <f t="shared" si="1"/>
        <v>1.095290251916758</v>
      </c>
      <c r="H220" s="183" t="s">
        <v>150</v>
      </c>
      <c r="I220" s="173" t="s">
        <v>44</v>
      </c>
      <c r="J220" s="405" t="s">
        <v>367</v>
      </c>
      <c r="K220" s="172" t="s">
        <v>64</v>
      </c>
      <c r="L220" s="172" t="s">
        <v>45</v>
      </c>
      <c r="M220" s="410"/>
      <c r="N220" s="340"/>
    </row>
    <row r="221" spans="1:14" s="2" customFormat="1" ht="15" customHeight="1" x14ac:dyDescent="0.25">
      <c r="A221" s="171">
        <v>45183</v>
      </c>
      <c r="B221" s="172" t="s">
        <v>148</v>
      </c>
      <c r="C221" s="172" t="s">
        <v>148</v>
      </c>
      <c r="D221" s="173" t="s">
        <v>130</v>
      </c>
      <c r="E221" s="161">
        <v>6000</v>
      </c>
      <c r="F221" s="339">
        <v>3652</v>
      </c>
      <c r="G221" s="305">
        <f t="shared" si="1"/>
        <v>1.642935377875137</v>
      </c>
      <c r="H221" s="183" t="s">
        <v>150</v>
      </c>
      <c r="I221" s="173" t="s">
        <v>44</v>
      </c>
      <c r="J221" s="405" t="s">
        <v>367</v>
      </c>
      <c r="K221" s="172" t="s">
        <v>64</v>
      </c>
      <c r="L221" s="172" t="s">
        <v>45</v>
      </c>
      <c r="M221" s="410"/>
      <c r="N221" s="340"/>
    </row>
    <row r="222" spans="1:14" s="2" customFormat="1" ht="15" customHeight="1" x14ac:dyDescent="0.25">
      <c r="A222" s="171">
        <v>45183</v>
      </c>
      <c r="B222" s="172" t="s">
        <v>115</v>
      </c>
      <c r="C222" s="172" t="s">
        <v>116</v>
      </c>
      <c r="D222" s="173" t="s">
        <v>114</v>
      </c>
      <c r="E222" s="462">
        <v>12000</v>
      </c>
      <c r="F222" s="339">
        <v>3652</v>
      </c>
      <c r="G222" s="305">
        <f t="shared" si="1"/>
        <v>3.285870755750274</v>
      </c>
      <c r="H222" s="183" t="s">
        <v>141</v>
      </c>
      <c r="I222" s="173" t="s">
        <v>44</v>
      </c>
      <c r="J222" s="405" t="s">
        <v>373</v>
      </c>
      <c r="K222" s="172" t="s">
        <v>64</v>
      </c>
      <c r="L222" s="172" t="s">
        <v>45</v>
      </c>
      <c r="M222" s="410"/>
      <c r="N222" s="340"/>
    </row>
    <row r="223" spans="1:14" s="2" customFormat="1" ht="15" customHeight="1" x14ac:dyDescent="0.25">
      <c r="A223" s="171">
        <v>45183</v>
      </c>
      <c r="B223" s="172" t="s">
        <v>115</v>
      </c>
      <c r="C223" s="172" t="s">
        <v>116</v>
      </c>
      <c r="D223" s="173" t="s">
        <v>114</v>
      </c>
      <c r="E223" s="462">
        <v>9000</v>
      </c>
      <c r="F223" s="339">
        <v>3652</v>
      </c>
      <c r="G223" s="305">
        <f t="shared" si="1"/>
        <v>2.4644030668127055</v>
      </c>
      <c r="H223" s="183" t="s">
        <v>141</v>
      </c>
      <c r="I223" s="173" t="s">
        <v>44</v>
      </c>
      <c r="J223" s="405" t="s">
        <v>373</v>
      </c>
      <c r="K223" s="172" t="s">
        <v>64</v>
      </c>
      <c r="L223" s="172" t="s">
        <v>45</v>
      </c>
      <c r="M223" s="410"/>
      <c r="N223" s="340"/>
    </row>
    <row r="224" spans="1:14" s="2" customFormat="1" ht="15" customHeight="1" x14ac:dyDescent="0.25">
      <c r="A224" s="171">
        <v>45183</v>
      </c>
      <c r="B224" s="172" t="s">
        <v>115</v>
      </c>
      <c r="C224" s="172" t="s">
        <v>116</v>
      </c>
      <c r="D224" s="173" t="s">
        <v>114</v>
      </c>
      <c r="E224" s="167">
        <v>6000</v>
      </c>
      <c r="F224" s="339">
        <v>3652</v>
      </c>
      <c r="G224" s="305">
        <f t="shared" si="1"/>
        <v>1.642935377875137</v>
      </c>
      <c r="H224" s="183" t="s">
        <v>141</v>
      </c>
      <c r="I224" s="173" t="s">
        <v>44</v>
      </c>
      <c r="J224" s="405" t="s">
        <v>373</v>
      </c>
      <c r="K224" s="172" t="s">
        <v>64</v>
      </c>
      <c r="L224" s="172" t="s">
        <v>45</v>
      </c>
      <c r="M224" s="410"/>
      <c r="N224" s="340"/>
    </row>
    <row r="225" spans="1:14" s="2" customFormat="1" ht="15" customHeight="1" x14ac:dyDescent="0.25">
      <c r="A225" s="171">
        <v>45183</v>
      </c>
      <c r="B225" s="172" t="s">
        <v>115</v>
      </c>
      <c r="C225" s="172" t="s">
        <v>116</v>
      </c>
      <c r="D225" s="173" t="s">
        <v>114</v>
      </c>
      <c r="E225" s="161">
        <v>7000</v>
      </c>
      <c r="F225" s="339">
        <v>3652</v>
      </c>
      <c r="G225" s="305">
        <f t="shared" si="1"/>
        <v>1.9167579408543265</v>
      </c>
      <c r="H225" s="183" t="s">
        <v>141</v>
      </c>
      <c r="I225" s="173" t="s">
        <v>44</v>
      </c>
      <c r="J225" s="405" t="s">
        <v>373</v>
      </c>
      <c r="K225" s="172" t="s">
        <v>64</v>
      </c>
      <c r="L225" s="172" t="s">
        <v>45</v>
      </c>
      <c r="M225" s="410"/>
      <c r="N225" s="340"/>
    </row>
    <row r="226" spans="1:14" s="2" customFormat="1" ht="15" customHeight="1" x14ac:dyDescent="0.25">
      <c r="A226" s="171">
        <v>45183</v>
      </c>
      <c r="B226" s="172" t="s">
        <v>115</v>
      </c>
      <c r="C226" s="172" t="s">
        <v>116</v>
      </c>
      <c r="D226" s="173" t="s">
        <v>114</v>
      </c>
      <c r="E226" s="161">
        <v>10000</v>
      </c>
      <c r="F226" s="339">
        <v>3652</v>
      </c>
      <c r="G226" s="305">
        <f t="shared" si="1"/>
        <v>2.738225629791895</v>
      </c>
      <c r="H226" s="183" t="s">
        <v>141</v>
      </c>
      <c r="I226" s="173" t="s">
        <v>44</v>
      </c>
      <c r="J226" s="405" t="s">
        <v>373</v>
      </c>
      <c r="K226" s="172" t="s">
        <v>64</v>
      </c>
      <c r="L226" s="172" t="s">
        <v>45</v>
      </c>
      <c r="M226" s="410"/>
      <c r="N226" s="340"/>
    </row>
    <row r="227" spans="1:14" s="2" customFormat="1" ht="15" customHeight="1" x14ac:dyDescent="0.25">
      <c r="A227" s="171">
        <v>45184</v>
      </c>
      <c r="B227" s="172" t="s">
        <v>115</v>
      </c>
      <c r="C227" s="172" t="s">
        <v>116</v>
      </c>
      <c r="D227" s="173" t="s">
        <v>114</v>
      </c>
      <c r="E227" s="161">
        <v>12000</v>
      </c>
      <c r="F227" s="339">
        <v>3652</v>
      </c>
      <c r="G227" s="305">
        <f t="shared" si="1"/>
        <v>3.285870755750274</v>
      </c>
      <c r="H227" s="183" t="s">
        <v>141</v>
      </c>
      <c r="I227" s="173" t="s">
        <v>44</v>
      </c>
      <c r="J227" s="405" t="s">
        <v>378</v>
      </c>
      <c r="K227" s="172" t="s">
        <v>64</v>
      </c>
      <c r="L227" s="172" t="s">
        <v>45</v>
      </c>
      <c r="M227" s="410"/>
      <c r="N227" s="340"/>
    </row>
    <row r="228" spans="1:14" s="2" customFormat="1" ht="15" customHeight="1" x14ac:dyDescent="0.25">
      <c r="A228" s="171">
        <v>45184</v>
      </c>
      <c r="B228" s="172" t="s">
        <v>115</v>
      </c>
      <c r="C228" s="172" t="s">
        <v>116</v>
      </c>
      <c r="D228" s="173" t="s">
        <v>114</v>
      </c>
      <c r="E228" s="161">
        <v>11000</v>
      </c>
      <c r="F228" s="339">
        <v>3652</v>
      </c>
      <c r="G228" s="305">
        <f t="shared" si="1"/>
        <v>3.0120481927710845</v>
      </c>
      <c r="H228" s="183" t="s">
        <v>141</v>
      </c>
      <c r="I228" s="173" t="s">
        <v>44</v>
      </c>
      <c r="J228" s="405" t="s">
        <v>378</v>
      </c>
      <c r="K228" s="172" t="s">
        <v>64</v>
      </c>
      <c r="L228" s="172" t="s">
        <v>45</v>
      </c>
      <c r="M228" s="410"/>
      <c r="N228" s="340"/>
    </row>
    <row r="229" spans="1:14" s="2" customFormat="1" ht="15" customHeight="1" x14ac:dyDescent="0.25">
      <c r="A229" s="171">
        <v>45184</v>
      </c>
      <c r="B229" s="614" t="s">
        <v>115</v>
      </c>
      <c r="C229" s="157" t="s">
        <v>116</v>
      </c>
      <c r="D229" s="179" t="s">
        <v>14</v>
      </c>
      <c r="E229" s="161">
        <v>2000</v>
      </c>
      <c r="F229" s="339">
        <v>3652</v>
      </c>
      <c r="G229" s="305">
        <f>E229/F229</f>
        <v>0.547645125958379</v>
      </c>
      <c r="H229" s="183" t="s">
        <v>42</v>
      </c>
      <c r="I229" s="173" t="s">
        <v>44</v>
      </c>
      <c r="J229" s="405" t="s">
        <v>379</v>
      </c>
      <c r="K229" s="172" t="s">
        <v>64</v>
      </c>
      <c r="L229" s="172" t="s">
        <v>45</v>
      </c>
      <c r="M229" s="410"/>
      <c r="N229" s="340"/>
    </row>
    <row r="230" spans="1:14" s="2" customFormat="1" ht="15" customHeight="1" x14ac:dyDescent="0.25">
      <c r="A230" s="171">
        <v>45184</v>
      </c>
      <c r="B230" s="172" t="s">
        <v>115</v>
      </c>
      <c r="C230" s="157" t="s">
        <v>116</v>
      </c>
      <c r="D230" s="179" t="s">
        <v>14</v>
      </c>
      <c r="E230" s="167">
        <v>2000</v>
      </c>
      <c r="F230" s="339">
        <v>3652</v>
      </c>
      <c r="G230" s="305">
        <f t="shared" si="1"/>
        <v>0.547645125958379</v>
      </c>
      <c r="H230" s="183" t="s">
        <v>42</v>
      </c>
      <c r="I230" s="173" t="s">
        <v>44</v>
      </c>
      <c r="J230" s="405" t="s">
        <v>379</v>
      </c>
      <c r="K230" s="172" t="s">
        <v>64</v>
      </c>
      <c r="L230" s="172" t="s">
        <v>45</v>
      </c>
      <c r="M230" s="410"/>
      <c r="N230" s="340"/>
    </row>
    <row r="231" spans="1:14" s="2" customFormat="1" ht="15" customHeight="1" x14ac:dyDescent="0.25">
      <c r="A231" s="171">
        <v>45184</v>
      </c>
      <c r="B231" s="172" t="s">
        <v>115</v>
      </c>
      <c r="C231" s="172" t="s">
        <v>116</v>
      </c>
      <c r="D231" s="173" t="s">
        <v>130</v>
      </c>
      <c r="E231" s="161">
        <v>10000</v>
      </c>
      <c r="F231" s="339">
        <v>3652</v>
      </c>
      <c r="G231" s="305">
        <f t="shared" si="1"/>
        <v>2.738225629791895</v>
      </c>
      <c r="H231" s="183" t="s">
        <v>142</v>
      </c>
      <c r="I231" s="173" t="s">
        <v>44</v>
      </c>
      <c r="J231" s="405" t="s">
        <v>382</v>
      </c>
      <c r="K231" s="172" t="s">
        <v>64</v>
      </c>
      <c r="L231" s="172" t="s">
        <v>45</v>
      </c>
      <c r="M231" s="410"/>
      <c r="N231" s="340"/>
    </row>
    <row r="232" spans="1:14" s="2" customFormat="1" ht="15" customHeight="1" x14ac:dyDescent="0.25">
      <c r="A232" s="171">
        <v>45184</v>
      </c>
      <c r="B232" s="172" t="s">
        <v>115</v>
      </c>
      <c r="C232" s="172" t="s">
        <v>116</v>
      </c>
      <c r="D232" s="173" t="s">
        <v>130</v>
      </c>
      <c r="E232" s="161">
        <v>16000</v>
      </c>
      <c r="F232" s="339">
        <v>3652</v>
      </c>
      <c r="G232" s="305">
        <f t="shared" si="1"/>
        <v>4.381161007667032</v>
      </c>
      <c r="H232" s="183" t="s">
        <v>142</v>
      </c>
      <c r="I232" s="173" t="s">
        <v>44</v>
      </c>
      <c r="J232" s="405" t="s">
        <v>382</v>
      </c>
      <c r="K232" s="172" t="s">
        <v>64</v>
      </c>
      <c r="L232" s="172" t="s">
        <v>45</v>
      </c>
      <c r="M232" s="410"/>
      <c r="N232" s="340"/>
    </row>
    <row r="233" spans="1:14" s="2" customFormat="1" ht="15" customHeight="1" x14ac:dyDescent="0.25">
      <c r="A233" s="171">
        <v>45184</v>
      </c>
      <c r="B233" s="172" t="s">
        <v>115</v>
      </c>
      <c r="C233" s="172" t="s">
        <v>116</v>
      </c>
      <c r="D233" s="173" t="s">
        <v>130</v>
      </c>
      <c r="E233" s="161">
        <v>5000</v>
      </c>
      <c r="F233" s="339">
        <v>3652</v>
      </c>
      <c r="G233" s="305">
        <f t="shared" si="1"/>
        <v>1.3691128148959475</v>
      </c>
      <c r="H233" s="183" t="s">
        <v>142</v>
      </c>
      <c r="I233" s="173" t="s">
        <v>44</v>
      </c>
      <c r="J233" s="405" t="s">
        <v>382</v>
      </c>
      <c r="K233" s="172" t="s">
        <v>64</v>
      </c>
      <c r="L233" s="172" t="s">
        <v>45</v>
      </c>
      <c r="M233" s="410"/>
      <c r="N233" s="340"/>
    </row>
    <row r="234" spans="1:14" s="2" customFormat="1" ht="15" customHeight="1" x14ac:dyDescent="0.25">
      <c r="A234" s="171">
        <v>45184</v>
      </c>
      <c r="B234" s="172" t="s">
        <v>115</v>
      </c>
      <c r="C234" s="172" t="s">
        <v>116</v>
      </c>
      <c r="D234" s="173" t="s">
        <v>130</v>
      </c>
      <c r="E234" s="161">
        <v>5000</v>
      </c>
      <c r="F234" s="339">
        <v>3652</v>
      </c>
      <c r="G234" s="305">
        <f t="shared" si="1"/>
        <v>1.3691128148959475</v>
      </c>
      <c r="H234" s="183" t="s">
        <v>142</v>
      </c>
      <c r="I234" s="173" t="s">
        <v>44</v>
      </c>
      <c r="J234" s="405" t="s">
        <v>382</v>
      </c>
      <c r="K234" s="172" t="s">
        <v>64</v>
      </c>
      <c r="L234" s="172" t="s">
        <v>45</v>
      </c>
      <c r="M234" s="410"/>
      <c r="N234" s="340"/>
    </row>
    <row r="235" spans="1:14" s="2" customFormat="1" ht="15" customHeight="1" x14ac:dyDescent="0.25">
      <c r="A235" s="171">
        <v>45184</v>
      </c>
      <c r="B235" s="172" t="s">
        <v>115</v>
      </c>
      <c r="C235" s="172" t="s">
        <v>116</v>
      </c>
      <c r="D235" s="173" t="s">
        <v>130</v>
      </c>
      <c r="E235" s="161">
        <v>5000</v>
      </c>
      <c r="F235" s="339">
        <v>3652</v>
      </c>
      <c r="G235" s="305">
        <f t="shared" si="1"/>
        <v>1.3691128148959475</v>
      </c>
      <c r="H235" s="183" t="s">
        <v>142</v>
      </c>
      <c r="I235" s="173" t="s">
        <v>44</v>
      </c>
      <c r="J235" s="405" t="s">
        <v>382</v>
      </c>
      <c r="K235" s="172" t="s">
        <v>64</v>
      </c>
      <c r="L235" s="172" t="s">
        <v>45</v>
      </c>
      <c r="M235" s="410"/>
      <c r="N235" s="340"/>
    </row>
    <row r="236" spans="1:14" s="2" customFormat="1" ht="15" customHeight="1" x14ac:dyDescent="0.25">
      <c r="A236" s="171">
        <v>45184</v>
      </c>
      <c r="B236" s="172" t="s">
        <v>115</v>
      </c>
      <c r="C236" s="172" t="s">
        <v>116</v>
      </c>
      <c r="D236" s="173" t="s">
        <v>130</v>
      </c>
      <c r="E236" s="161">
        <v>15000</v>
      </c>
      <c r="F236" s="339">
        <v>3652</v>
      </c>
      <c r="G236" s="305">
        <f t="shared" si="1"/>
        <v>4.1073384446878425</v>
      </c>
      <c r="H236" s="183" t="s">
        <v>142</v>
      </c>
      <c r="I236" s="173" t="s">
        <v>44</v>
      </c>
      <c r="J236" s="405" t="s">
        <v>382</v>
      </c>
      <c r="K236" s="172" t="s">
        <v>64</v>
      </c>
      <c r="L236" s="172" t="s">
        <v>45</v>
      </c>
      <c r="M236" s="410"/>
      <c r="N236" s="340"/>
    </row>
    <row r="237" spans="1:14" s="2" customFormat="1" ht="15" customHeight="1" x14ac:dyDescent="0.25">
      <c r="A237" s="171">
        <v>45184</v>
      </c>
      <c r="B237" s="172" t="s">
        <v>148</v>
      </c>
      <c r="C237" s="172" t="s">
        <v>148</v>
      </c>
      <c r="D237" s="173" t="s">
        <v>130</v>
      </c>
      <c r="E237" s="161">
        <v>10000</v>
      </c>
      <c r="F237" s="339">
        <v>3652</v>
      </c>
      <c r="G237" s="305">
        <f t="shared" si="1"/>
        <v>2.738225629791895</v>
      </c>
      <c r="H237" s="183" t="s">
        <v>142</v>
      </c>
      <c r="I237" s="173" t="s">
        <v>44</v>
      </c>
      <c r="J237" s="405" t="s">
        <v>382</v>
      </c>
      <c r="K237" s="172" t="s">
        <v>64</v>
      </c>
      <c r="L237" s="172" t="s">
        <v>45</v>
      </c>
      <c r="M237" s="410"/>
      <c r="N237" s="340"/>
    </row>
    <row r="238" spans="1:14" s="2" customFormat="1" ht="15" customHeight="1" x14ac:dyDescent="0.25">
      <c r="A238" s="670">
        <v>45184</v>
      </c>
      <c r="B238" s="671" t="s">
        <v>620</v>
      </c>
      <c r="C238" s="172" t="s">
        <v>139</v>
      </c>
      <c r="D238" s="494" t="s">
        <v>14</v>
      </c>
      <c r="E238" s="167">
        <v>1211440</v>
      </c>
      <c r="F238" s="339">
        <v>3652</v>
      </c>
      <c r="G238" s="305">
        <f t="shared" si="1"/>
        <v>331.7196056955093</v>
      </c>
      <c r="H238" s="183" t="s">
        <v>129</v>
      </c>
      <c r="I238" s="173" t="s">
        <v>44</v>
      </c>
      <c r="J238" s="405" t="s">
        <v>392</v>
      </c>
      <c r="K238" s="172" t="s">
        <v>64</v>
      </c>
      <c r="L238" s="172" t="s">
        <v>45</v>
      </c>
      <c r="M238" s="410"/>
      <c r="N238" s="340"/>
    </row>
    <row r="239" spans="1:14" s="2" customFormat="1" ht="15" customHeight="1" x14ac:dyDescent="0.25">
      <c r="A239" s="670">
        <v>45184</v>
      </c>
      <c r="B239" s="671" t="s">
        <v>157</v>
      </c>
      <c r="C239" s="172" t="s">
        <v>128</v>
      </c>
      <c r="D239" s="494" t="s">
        <v>81</v>
      </c>
      <c r="E239" s="167">
        <v>2500</v>
      </c>
      <c r="F239" s="339">
        <v>3652</v>
      </c>
      <c r="G239" s="305">
        <f t="shared" si="1"/>
        <v>0.68455640744797375</v>
      </c>
      <c r="H239" s="183" t="s">
        <v>129</v>
      </c>
      <c r="I239" s="173" t="s">
        <v>44</v>
      </c>
      <c r="J239" s="481" t="s">
        <v>613</v>
      </c>
      <c r="K239" s="172" t="s">
        <v>64</v>
      </c>
      <c r="L239" s="172" t="s">
        <v>45</v>
      </c>
      <c r="M239" s="410"/>
      <c r="N239" s="340"/>
    </row>
    <row r="240" spans="1:14" s="2" customFormat="1" ht="15" customHeight="1" x14ac:dyDescent="0.25">
      <c r="A240" s="670">
        <v>45184</v>
      </c>
      <c r="B240" s="671" t="s">
        <v>621</v>
      </c>
      <c r="C240" s="172" t="s">
        <v>139</v>
      </c>
      <c r="D240" s="173" t="s">
        <v>14</v>
      </c>
      <c r="E240" s="161">
        <v>654720</v>
      </c>
      <c r="F240" s="339">
        <v>3652</v>
      </c>
      <c r="G240" s="305">
        <f t="shared" si="1"/>
        <v>179.27710843373495</v>
      </c>
      <c r="H240" s="183" t="s">
        <v>129</v>
      </c>
      <c r="I240" s="173" t="s">
        <v>44</v>
      </c>
      <c r="J240" s="405" t="s">
        <v>411</v>
      </c>
      <c r="K240" s="172" t="s">
        <v>64</v>
      </c>
      <c r="L240" s="172" t="s">
        <v>45</v>
      </c>
      <c r="M240" s="410"/>
      <c r="N240" s="340"/>
    </row>
    <row r="241" spans="1:14" s="2" customFormat="1" ht="15" customHeight="1" x14ac:dyDescent="0.25">
      <c r="A241" s="96">
        <v>45184</v>
      </c>
      <c r="B241" s="672" t="s">
        <v>157</v>
      </c>
      <c r="C241" s="172" t="s">
        <v>128</v>
      </c>
      <c r="D241" s="173" t="s">
        <v>81</v>
      </c>
      <c r="E241" s="161">
        <v>2000</v>
      </c>
      <c r="F241" s="339">
        <v>3652</v>
      </c>
      <c r="G241" s="305">
        <f t="shared" si="1"/>
        <v>0.547645125958379</v>
      </c>
      <c r="H241" s="183" t="s">
        <v>129</v>
      </c>
      <c r="I241" s="173" t="s">
        <v>44</v>
      </c>
      <c r="J241" s="405" t="s">
        <v>614</v>
      </c>
      <c r="K241" s="172" t="s">
        <v>64</v>
      </c>
      <c r="L241" s="172" t="s">
        <v>45</v>
      </c>
      <c r="M241" s="410"/>
      <c r="N241" s="340"/>
    </row>
    <row r="242" spans="1:14" s="2" customFormat="1" ht="15" customHeight="1" x14ac:dyDescent="0.25">
      <c r="A242" s="171">
        <v>45185</v>
      </c>
      <c r="B242" s="172" t="s">
        <v>115</v>
      </c>
      <c r="C242" s="172" t="s">
        <v>116</v>
      </c>
      <c r="D242" s="173" t="s">
        <v>114</v>
      </c>
      <c r="E242" s="161">
        <v>12000</v>
      </c>
      <c r="F242" s="339">
        <v>3652</v>
      </c>
      <c r="G242" s="305">
        <f t="shared" si="1"/>
        <v>3.285870755750274</v>
      </c>
      <c r="H242" s="183" t="s">
        <v>141</v>
      </c>
      <c r="I242" s="173" t="s">
        <v>44</v>
      </c>
      <c r="J242" s="405" t="s">
        <v>393</v>
      </c>
      <c r="K242" s="172" t="s">
        <v>64</v>
      </c>
      <c r="L242" s="172" t="s">
        <v>45</v>
      </c>
      <c r="M242" s="410"/>
      <c r="N242" s="340"/>
    </row>
    <row r="243" spans="1:14" s="2" customFormat="1" ht="15" customHeight="1" x14ac:dyDescent="0.25">
      <c r="A243" s="171">
        <v>45185</v>
      </c>
      <c r="B243" s="172" t="s">
        <v>115</v>
      </c>
      <c r="C243" s="172" t="s">
        <v>116</v>
      </c>
      <c r="D243" s="173" t="s">
        <v>114</v>
      </c>
      <c r="E243" s="161">
        <v>11000</v>
      </c>
      <c r="F243" s="339">
        <v>3652</v>
      </c>
      <c r="G243" s="305">
        <f t="shared" si="1"/>
        <v>3.0120481927710845</v>
      </c>
      <c r="H243" s="183" t="s">
        <v>141</v>
      </c>
      <c r="I243" s="173" t="s">
        <v>44</v>
      </c>
      <c r="J243" s="405" t="s">
        <v>393</v>
      </c>
      <c r="K243" s="172" t="s">
        <v>64</v>
      </c>
      <c r="L243" s="172" t="s">
        <v>45</v>
      </c>
      <c r="M243" s="410"/>
      <c r="N243" s="340"/>
    </row>
    <row r="244" spans="1:14" s="2" customFormat="1" ht="15" customHeight="1" x14ac:dyDescent="0.25">
      <c r="A244" s="171">
        <v>45185</v>
      </c>
      <c r="B244" s="172" t="s">
        <v>115</v>
      </c>
      <c r="C244" s="172" t="s">
        <v>116</v>
      </c>
      <c r="D244" s="173" t="s">
        <v>130</v>
      </c>
      <c r="E244" s="161">
        <v>10000</v>
      </c>
      <c r="F244" s="339">
        <v>3652</v>
      </c>
      <c r="G244" s="305">
        <f t="shared" si="1"/>
        <v>2.738225629791895</v>
      </c>
      <c r="H244" s="183" t="s">
        <v>142</v>
      </c>
      <c r="I244" s="173" t="s">
        <v>44</v>
      </c>
      <c r="J244" s="405" t="s">
        <v>383</v>
      </c>
      <c r="K244" s="172" t="s">
        <v>64</v>
      </c>
      <c r="L244" s="172" t="s">
        <v>45</v>
      </c>
      <c r="M244" s="410"/>
      <c r="N244" s="340"/>
    </row>
    <row r="245" spans="1:14" s="2" customFormat="1" ht="15" customHeight="1" x14ac:dyDescent="0.25">
      <c r="A245" s="171">
        <v>45185</v>
      </c>
      <c r="B245" s="172" t="s">
        <v>115</v>
      </c>
      <c r="C245" s="172" t="s">
        <v>116</v>
      </c>
      <c r="D245" s="173" t="s">
        <v>130</v>
      </c>
      <c r="E245" s="161">
        <v>10000</v>
      </c>
      <c r="F245" s="339">
        <v>3652</v>
      </c>
      <c r="G245" s="305">
        <f t="shared" si="1"/>
        <v>2.738225629791895</v>
      </c>
      <c r="H245" s="183" t="s">
        <v>142</v>
      </c>
      <c r="I245" s="173" t="s">
        <v>44</v>
      </c>
      <c r="J245" s="405" t="s">
        <v>383</v>
      </c>
      <c r="K245" s="172" t="s">
        <v>64</v>
      </c>
      <c r="L245" s="172" t="s">
        <v>45</v>
      </c>
      <c r="M245" s="410"/>
      <c r="N245" s="340"/>
    </row>
    <row r="246" spans="1:14" s="2" customFormat="1" ht="15" customHeight="1" x14ac:dyDescent="0.25">
      <c r="A246" s="171">
        <v>45187</v>
      </c>
      <c r="B246" s="172" t="s">
        <v>115</v>
      </c>
      <c r="C246" s="172" t="s">
        <v>116</v>
      </c>
      <c r="D246" s="173" t="s">
        <v>130</v>
      </c>
      <c r="E246" s="161">
        <v>10000</v>
      </c>
      <c r="F246" s="339">
        <v>3652</v>
      </c>
      <c r="G246" s="305">
        <f t="shared" si="1"/>
        <v>2.738225629791895</v>
      </c>
      <c r="H246" s="183" t="s">
        <v>142</v>
      </c>
      <c r="I246" s="173" t="s">
        <v>44</v>
      </c>
      <c r="J246" s="405" t="s">
        <v>394</v>
      </c>
      <c r="K246" s="172" t="s">
        <v>64</v>
      </c>
      <c r="L246" s="172" t="s">
        <v>45</v>
      </c>
      <c r="M246" s="410"/>
      <c r="N246" s="340"/>
    </row>
    <row r="247" spans="1:14" s="2" customFormat="1" ht="15" customHeight="1" x14ac:dyDescent="0.25">
      <c r="A247" s="171">
        <v>45187</v>
      </c>
      <c r="B247" s="172" t="s">
        <v>115</v>
      </c>
      <c r="C247" s="172" t="s">
        <v>116</v>
      </c>
      <c r="D247" s="173" t="s">
        <v>130</v>
      </c>
      <c r="E247" s="161">
        <v>6000</v>
      </c>
      <c r="F247" s="339">
        <v>3652</v>
      </c>
      <c r="G247" s="305">
        <f t="shared" si="1"/>
        <v>1.642935377875137</v>
      </c>
      <c r="H247" s="183" t="s">
        <v>142</v>
      </c>
      <c r="I247" s="173" t="s">
        <v>44</v>
      </c>
      <c r="J247" s="405" t="s">
        <v>394</v>
      </c>
      <c r="K247" s="172" t="s">
        <v>64</v>
      </c>
      <c r="L247" s="172" t="s">
        <v>45</v>
      </c>
      <c r="M247" s="410"/>
      <c r="N247" s="340"/>
    </row>
    <row r="248" spans="1:14" s="2" customFormat="1" ht="15" customHeight="1" x14ac:dyDescent="0.25">
      <c r="A248" s="171">
        <v>45187</v>
      </c>
      <c r="B248" s="172" t="s">
        <v>115</v>
      </c>
      <c r="C248" s="172" t="s">
        <v>116</v>
      </c>
      <c r="D248" s="173" t="s">
        <v>130</v>
      </c>
      <c r="E248" s="161">
        <v>5000</v>
      </c>
      <c r="F248" s="339">
        <v>3652</v>
      </c>
      <c r="G248" s="305">
        <f t="shared" si="1"/>
        <v>1.3691128148959475</v>
      </c>
      <c r="H248" s="183" t="s">
        <v>142</v>
      </c>
      <c r="I248" s="173" t="s">
        <v>44</v>
      </c>
      <c r="J248" s="405" t="s">
        <v>394</v>
      </c>
      <c r="K248" s="172" t="s">
        <v>64</v>
      </c>
      <c r="L248" s="172" t="s">
        <v>45</v>
      </c>
      <c r="M248" s="410"/>
      <c r="N248" s="340"/>
    </row>
    <row r="249" spans="1:14" s="2" customFormat="1" ht="15" customHeight="1" x14ac:dyDescent="0.25">
      <c r="A249" s="171">
        <v>45187</v>
      </c>
      <c r="B249" s="172" t="s">
        <v>115</v>
      </c>
      <c r="C249" s="172" t="s">
        <v>116</v>
      </c>
      <c r="D249" s="173" t="s">
        <v>130</v>
      </c>
      <c r="E249" s="161">
        <v>5000</v>
      </c>
      <c r="F249" s="339">
        <v>3652</v>
      </c>
      <c r="G249" s="305">
        <f t="shared" si="1"/>
        <v>1.3691128148959475</v>
      </c>
      <c r="H249" s="183" t="s">
        <v>142</v>
      </c>
      <c r="I249" s="173" t="s">
        <v>44</v>
      </c>
      <c r="J249" s="405" t="s">
        <v>394</v>
      </c>
      <c r="K249" s="172" t="s">
        <v>64</v>
      </c>
      <c r="L249" s="172" t="s">
        <v>45</v>
      </c>
      <c r="M249" s="410"/>
      <c r="N249" s="340"/>
    </row>
    <row r="250" spans="1:14" s="2" customFormat="1" ht="15" customHeight="1" x14ac:dyDescent="0.25">
      <c r="A250" s="171">
        <v>45187</v>
      </c>
      <c r="B250" s="172" t="s">
        <v>115</v>
      </c>
      <c r="C250" s="172" t="s">
        <v>116</v>
      </c>
      <c r="D250" s="173" t="s">
        <v>130</v>
      </c>
      <c r="E250" s="161">
        <v>10000</v>
      </c>
      <c r="F250" s="339">
        <v>3652</v>
      </c>
      <c r="G250" s="305">
        <f t="shared" si="1"/>
        <v>2.738225629791895</v>
      </c>
      <c r="H250" s="183" t="s">
        <v>142</v>
      </c>
      <c r="I250" s="173" t="s">
        <v>44</v>
      </c>
      <c r="J250" s="405" t="s">
        <v>394</v>
      </c>
      <c r="K250" s="172" t="s">
        <v>64</v>
      </c>
      <c r="L250" s="172" t="s">
        <v>45</v>
      </c>
      <c r="M250" s="410"/>
      <c r="N250" s="340"/>
    </row>
    <row r="251" spans="1:14" s="2" customFormat="1" ht="15" customHeight="1" x14ac:dyDescent="0.25">
      <c r="A251" s="171">
        <v>45187</v>
      </c>
      <c r="B251" s="172" t="s">
        <v>115</v>
      </c>
      <c r="C251" s="172" t="s">
        <v>116</v>
      </c>
      <c r="D251" s="173" t="s">
        <v>130</v>
      </c>
      <c r="E251" s="161">
        <v>20000</v>
      </c>
      <c r="F251" s="339">
        <v>3652</v>
      </c>
      <c r="G251" s="305">
        <f t="shared" si="1"/>
        <v>5.47645125958379</v>
      </c>
      <c r="H251" s="183" t="s">
        <v>142</v>
      </c>
      <c r="I251" s="173" t="s">
        <v>44</v>
      </c>
      <c r="J251" s="405" t="s">
        <v>394</v>
      </c>
      <c r="K251" s="172" t="s">
        <v>64</v>
      </c>
      <c r="L251" s="172" t="s">
        <v>45</v>
      </c>
      <c r="M251" s="410"/>
      <c r="N251" s="340"/>
    </row>
    <row r="252" spans="1:14" s="2" customFormat="1" ht="15" customHeight="1" x14ac:dyDescent="0.25">
      <c r="A252" s="171">
        <v>45187</v>
      </c>
      <c r="B252" s="172" t="s">
        <v>148</v>
      </c>
      <c r="C252" s="172" t="s">
        <v>148</v>
      </c>
      <c r="D252" s="173" t="s">
        <v>130</v>
      </c>
      <c r="E252" s="161">
        <v>10000</v>
      </c>
      <c r="F252" s="339">
        <v>3652</v>
      </c>
      <c r="G252" s="305">
        <f t="shared" si="1"/>
        <v>2.738225629791895</v>
      </c>
      <c r="H252" s="183" t="s">
        <v>142</v>
      </c>
      <c r="I252" s="173" t="s">
        <v>44</v>
      </c>
      <c r="J252" s="405" t="s">
        <v>394</v>
      </c>
      <c r="K252" s="172" t="s">
        <v>64</v>
      </c>
      <c r="L252" s="172" t="s">
        <v>45</v>
      </c>
      <c r="M252" s="410"/>
      <c r="N252" s="340"/>
    </row>
    <row r="253" spans="1:14" s="2" customFormat="1" ht="15" customHeight="1" x14ac:dyDescent="0.25">
      <c r="A253" s="171">
        <v>45187</v>
      </c>
      <c r="B253" s="172" t="s">
        <v>115</v>
      </c>
      <c r="C253" s="172" t="s">
        <v>116</v>
      </c>
      <c r="D253" s="173" t="s">
        <v>130</v>
      </c>
      <c r="E253" s="161">
        <v>6000</v>
      </c>
      <c r="F253" s="339">
        <v>3652</v>
      </c>
      <c r="G253" s="305">
        <f t="shared" si="1"/>
        <v>1.642935377875137</v>
      </c>
      <c r="H253" s="183" t="s">
        <v>150</v>
      </c>
      <c r="I253" s="173" t="s">
        <v>44</v>
      </c>
      <c r="J253" s="405" t="s">
        <v>399</v>
      </c>
      <c r="K253" s="172" t="s">
        <v>64</v>
      </c>
      <c r="L253" s="172" t="s">
        <v>45</v>
      </c>
      <c r="M253" s="410"/>
      <c r="N253" s="340"/>
    </row>
    <row r="254" spans="1:14" s="2" customFormat="1" ht="15" customHeight="1" x14ac:dyDescent="0.25">
      <c r="A254" s="171">
        <v>45187</v>
      </c>
      <c r="B254" s="172" t="s">
        <v>115</v>
      </c>
      <c r="C254" s="172" t="s">
        <v>116</v>
      </c>
      <c r="D254" s="173" t="s">
        <v>130</v>
      </c>
      <c r="E254" s="161">
        <v>8000</v>
      </c>
      <c r="F254" s="339">
        <v>3652</v>
      </c>
      <c r="G254" s="305">
        <f t="shared" si="1"/>
        <v>2.190580503833516</v>
      </c>
      <c r="H254" s="183" t="s">
        <v>150</v>
      </c>
      <c r="I254" s="173" t="s">
        <v>44</v>
      </c>
      <c r="J254" s="405" t="s">
        <v>399</v>
      </c>
      <c r="K254" s="172" t="s">
        <v>64</v>
      </c>
      <c r="L254" s="172" t="s">
        <v>45</v>
      </c>
      <c r="M254" s="410"/>
      <c r="N254" s="340"/>
    </row>
    <row r="255" spans="1:14" s="2" customFormat="1" ht="15" customHeight="1" x14ac:dyDescent="0.25">
      <c r="A255" s="171">
        <v>45187</v>
      </c>
      <c r="B255" s="172" t="s">
        <v>115</v>
      </c>
      <c r="C255" s="172" t="s">
        <v>116</v>
      </c>
      <c r="D255" s="173" t="s">
        <v>130</v>
      </c>
      <c r="E255" s="161">
        <v>8000</v>
      </c>
      <c r="F255" s="339">
        <v>3652</v>
      </c>
      <c r="G255" s="305">
        <f t="shared" si="1"/>
        <v>2.190580503833516</v>
      </c>
      <c r="H255" s="183" t="s">
        <v>150</v>
      </c>
      <c r="I255" s="173" t="s">
        <v>44</v>
      </c>
      <c r="J255" s="405" t="s">
        <v>399</v>
      </c>
      <c r="K255" s="172" t="s">
        <v>64</v>
      </c>
      <c r="L255" s="172" t="s">
        <v>45</v>
      </c>
      <c r="M255" s="410"/>
      <c r="N255" s="340"/>
    </row>
    <row r="256" spans="1:14" s="2" customFormat="1" ht="15" customHeight="1" x14ac:dyDescent="0.25">
      <c r="A256" s="171">
        <v>45187</v>
      </c>
      <c r="B256" s="172" t="s">
        <v>115</v>
      </c>
      <c r="C256" s="172" t="s">
        <v>116</v>
      </c>
      <c r="D256" s="173" t="s">
        <v>130</v>
      </c>
      <c r="E256" s="161">
        <v>7000</v>
      </c>
      <c r="F256" s="339">
        <v>3652</v>
      </c>
      <c r="G256" s="305">
        <f t="shared" si="1"/>
        <v>1.9167579408543265</v>
      </c>
      <c r="H256" s="183" t="s">
        <v>150</v>
      </c>
      <c r="I256" s="173" t="s">
        <v>44</v>
      </c>
      <c r="J256" s="405" t="s">
        <v>399</v>
      </c>
      <c r="K256" s="172" t="s">
        <v>64</v>
      </c>
      <c r="L256" s="172" t="s">
        <v>45</v>
      </c>
      <c r="M256" s="410"/>
      <c r="N256" s="340"/>
    </row>
    <row r="257" spans="1:14" s="2" customFormat="1" ht="15" customHeight="1" x14ac:dyDescent="0.25">
      <c r="A257" s="171">
        <v>45187</v>
      </c>
      <c r="B257" s="172" t="s">
        <v>115</v>
      </c>
      <c r="C257" s="172" t="s">
        <v>116</v>
      </c>
      <c r="D257" s="173" t="s">
        <v>130</v>
      </c>
      <c r="E257" s="161">
        <v>6000</v>
      </c>
      <c r="F257" s="339">
        <v>3652</v>
      </c>
      <c r="G257" s="305">
        <f t="shared" si="1"/>
        <v>1.642935377875137</v>
      </c>
      <c r="H257" s="183" t="s">
        <v>150</v>
      </c>
      <c r="I257" s="173" t="s">
        <v>44</v>
      </c>
      <c r="J257" s="405" t="s">
        <v>399</v>
      </c>
      <c r="K257" s="172" t="s">
        <v>64</v>
      </c>
      <c r="L257" s="172" t="s">
        <v>45</v>
      </c>
      <c r="M257" s="410"/>
      <c r="N257" s="340"/>
    </row>
    <row r="258" spans="1:14" s="2" customFormat="1" ht="15" customHeight="1" x14ac:dyDescent="0.25">
      <c r="A258" s="171">
        <v>45187</v>
      </c>
      <c r="B258" s="172" t="s">
        <v>115</v>
      </c>
      <c r="C258" s="172" t="s">
        <v>116</v>
      </c>
      <c r="D258" s="173" t="s">
        <v>130</v>
      </c>
      <c r="E258" s="161">
        <v>10000</v>
      </c>
      <c r="F258" s="339">
        <v>3652</v>
      </c>
      <c r="G258" s="305">
        <f t="shared" si="1"/>
        <v>2.738225629791895</v>
      </c>
      <c r="H258" s="183" t="s">
        <v>150</v>
      </c>
      <c r="I258" s="173" t="s">
        <v>44</v>
      </c>
      <c r="J258" s="405" t="s">
        <v>399</v>
      </c>
      <c r="K258" s="172" t="s">
        <v>64</v>
      </c>
      <c r="L258" s="172" t="s">
        <v>45</v>
      </c>
      <c r="M258" s="410"/>
      <c r="N258" s="340"/>
    </row>
    <row r="259" spans="1:14" s="2" customFormat="1" ht="15" customHeight="1" x14ac:dyDescent="0.25">
      <c r="A259" s="171">
        <v>45187</v>
      </c>
      <c r="B259" s="172" t="s">
        <v>148</v>
      </c>
      <c r="C259" s="172" t="s">
        <v>148</v>
      </c>
      <c r="D259" s="173" t="s">
        <v>130</v>
      </c>
      <c r="E259" s="161">
        <v>6000</v>
      </c>
      <c r="F259" s="339">
        <v>3652</v>
      </c>
      <c r="G259" s="305">
        <f t="shared" si="1"/>
        <v>1.642935377875137</v>
      </c>
      <c r="H259" s="183" t="s">
        <v>150</v>
      </c>
      <c r="I259" s="173" t="s">
        <v>44</v>
      </c>
      <c r="J259" s="405" t="s">
        <v>399</v>
      </c>
      <c r="K259" s="172" t="s">
        <v>64</v>
      </c>
      <c r="L259" s="172" t="s">
        <v>45</v>
      </c>
      <c r="M259" s="410"/>
      <c r="N259" s="340"/>
    </row>
    <row r="260" spans="1:14" s="2" customFormat="1" ht="15" customHeight="1" x14ac:dyDescent="0.25">
      <c r="A260" s="171">
        <v>45187</v>
      </c>
      <c r="B260" s="172" t="s">
        <v>148</v>
      </c>
      <c r="C260" s="172" t="s">
        <v>148</v>
      </c>
      <c r="D260" s="173" t="s">
        <v>130</v>
      </c>
      <c r="E260" s="161">
        <v>4000</v>
      </c>
      <c r="F260" s="339">
        <v>3652</v>
      </c>
      <c r="G260" s="305">
        <f t="shared" si="1"/>
        <v>1.095290251916758</v>
      </c>
      <c r="H260" s="183" t="s">
        <v>150</v>
      </c>
      <c r="I260" s="173" t="s">
        <v>44</v>
      </c>
      <c r="J260" s="405" t="s">
        <v>399</v>
      </c>
      <c r="K260" s="172" t="s">
        <v>64</v>
      </c>
      <c r="L260" s="172" t="s">
        <v>45</v>
      </c>
      <c r="M260" s="410"/>
      <c r="N260" s="340"/>
    </row>
    <row r="261" spans="1:14" s="2" customFormat="1" ht="15" customHeight="1" x14ac:dyDescent="0.25">
      <c r="A261" s="171">
        <v>45187</v>
      </c>
      <c r="B261" s="172" t="s">
        <v>115</v>
      </c>
      <c r="C261" s="172" t="s">
        <v>116</v>
      </c>
      <c r="D261" s="173" t="s">
        <v>114</v>
      </c>
      <c r="E261" s="161">
        <v>12000</v>
      </c>
      <c r="F261" s="339">
        <v>3652</v>
      </c>
      <c r="G261" s="305">
        <f t="shared" si="1"/>
        <v>3.285870755750274</v>
      </c>
      <c r="H261" s="183" t="s">
        <v>141</v>
      </c>
      <c r="I261" s="173" t="s">
        <v>44</v>
      </c>
      <c r="J261" s="405" t="s">
        <v>405</v>
      </c>
      <c r="K261" s="172" t="s">
        <v>64</v>
      </c>
      <c r="L261" s="172" t="s">
        <v>45</v>
      </c>
      <c r="M261" s="410"/>
      <c r="N261" s="340"/>
    </row>
    <row r="262" spans="1:14" s="2" customFormat="1" ht="15" customHeight="1" x14ac:dyDescent="0.25">
      <c r="A262" s="171">
        <v>45187</v>
      </c>
      <c r="B262" s="172" t="s">
        <v>115</v>
      </c>
      <c r="C262" s="172" t="s">
        <v>116</v>
      </c>
      <c r="D262" s="173" t="s">
        <v>114</v>
      </c>
      <c r="E262" s="161">
        <v>9000</v>
      </c>
      <c r="F262" s="339">
        <v>3652</v>
      </c>
      <c r="G262" s="305">
        <f t="shared" si="1"/>
        <v>2.4644030668127055</v>
      </c>
      <c r="H262" s="183" t="s">
        <v>141</v>
      </c>
      <c r="I262" s="173" t="s">
        <v>44</v>
      </c>
      <c r="J262" s="405" t="s">
        <v>405</v>
      </c>
      <c r="K262" s="172" t="s">
        <v>64</v>
      </c>
      <c r="L262" s="172" t="s">
        <v>45</v>
      </c>
      <c r="M262" s="410"/>
      <c r="N262" s="340"/>
    </row>
    <row r="263" spans="1:14" s="2" customFormat="1" ht="15" customHeight="1" x14ac:dyDescent="0.25">
      <c r="A263" s="636">
        <v>45187</v>
      </c>
      <c r="B263" s="614" t="s">
        <v>115</v>
      </c>
      <c r="C263" s="614" t="s">
        <v>116</v>
      </c>
      <c r="D263" s="638" t="s">
        <v>114</v>
      </c>
      <c r="E263" s="161">
        <v>6000</v>
      </c>
      <c r="F263" s="339">
        <v>3652</v>
      </c>
      <c r="G263" s="305">
        <f t="shared" si="1"/>
        <v>1.642935377875137</v>
      </c>
      <c r="H263" s="183" t="s">
        <v>141</v>
      </c>
      <c r="I263" s="173" t="s">
        <v>44</v>
      </c>
      <c r="J263" s="405" t="s">
        <v>405</v>
      </c>
      <c r="K263" s="172" t="s">
        <v>64</v>
      </c>
      <c r="L263" s="172" t="s">
        <v>45</v>
      </c>
      <c r="M263" s="410"/>
      <c r="N263" s="340"/>
    </row>
    <row r="264" spans="1:14" s="2" customFormat="1" ht="15" customHeight="1" x14ac:dyDescent="0.25">
      <c r="A264" s="171">
        <v>45187</v>
      </c>
      <c r="B264" s="172" t="s">
        <v>115</v>
      </c>
      <c r="C264" s="172" t="s">
        <v>116</v>
      </c>
      <c r="D264" s="173" t="s">
        <v>114</v>
      </c>
      <c r="E264" s="161">
        <v>8000</v>
      </c>
      <c r="F264" s="339">
        <v>3652</v>
      </c>
      <c r="G264" s="305">
        <f t="shared" si="1"/>
        <v>2.190580503833516</v>
      </c>
      <c r="H264" s="183" t="s">
        <v>141</v>
      </c>
      <c r="I264" s="173" t="s">
        <v>44</v>
      </c>
      <c r="J264" s="405" t="s">
        <v>405</v>
      </c>
      <c r="K264" s="172" t="s">
        <v>64</v>
      </c>
      <c r="L264" s="172" t="s">
        <v>45</v>
      </c>
      <c r="M264" s="410"/>
      <c r="N264" s="340"/>
    </row>
    <row r="265" spans="1:14" s="2" customFormat="1" ht="15" customHeight="1" x14ac:dyDescent="0.25">
      <c r="A265" s="171">
        <v>45187</v>
      </c>
      <c r="B265" s="172" t="s">
        <v>115</v>
      </c>
      <c r="C265" s="172" t="s">
        <v>116</v>
      </c>
      <c r="D265" s="173" t="s">
        <v>114</v>
      </c>
      <c r="E265" s="161">
        <v>10000</v>
      </c>
      <c r="F265" s="339">
        <v>3652</v>
      </c>
      <c r="G265" s="305">
        <f t="shared" si="1"/>
        <v>2.738225629791895</v>
      </c>
      <c r="H265" s="183" t="s">
        <v>141</v>
      </c>
      <c r="I265" s="173" t="s">
        <v>44</v>
      </c>
      <c r="J265" s="405" t="s">
        <v>405</v>
      </c>
      <c r="K265" s="172" t="s">
        <v>64</v>
      </c>
      <c r="L265" s="172" t="s">
        <v>45</v>
      </c>
      <c r="M265" s="410"/>
      <c r="N265" s="340"/>
    </row>
    <row r="266" spans="1:14" s="2" customFormat="1" ht="15" customHeight="1" x14ac:dyDescent="0.25">
      <c r="A266" s="171">
        <v>45188</v>
      </c>
      <c r="B266" s="157" t="s">
        <v>131</v>
      </c>
      <c r="C266" s="157" t="s">
        <v>117</v>
      </c>
      <c r="D266" s="157" t="s">
        <v>14</v>
      </c>
      <c r="E266" s="161">
        <v>40000</v>
      </c>
      <c r="F266" s="339">
        <v>3652</v>
      </c>
      <c r="G266" s="305">
        <f t="shared" si="1"/>
        <v>10.95290251916758</v>
      </c>
      <c r="H266" s="183" t="s">
        <v>42</v>
      </c>
      <c r="I266" s="173" t="s">
        <v>44</v>
      </c>
      <c r="J266" s="405" t="s">
        <v>486</v>
      </c>
      <c r="K266" s="172" t="s">
        <v>64</v>
      </c>
      <c r="L266" s="172" t="s">
        <v>45</v>
      </c>
      <c r="M266" s="410"/>
      <c r="N266" s="340"/>
    </row>
    <row r="267" spans="1:14" s="2" customFormat="1" ht="15" customHeight="1" x14ac:dyDescent="0.25">
      <c r="A267" s="171">
        <v>45188</v>
      </c>
      <c r="B267" s="157" t="s">
        <v>231</v>
      </c>
      <c r="C267" s="157" t="s">
        <v>117</v>
      </c>
      <c r="D267" s="157" t="s">
        <v>14</v>
      </c>
      <c r="E267" s="161">
        <v>40000</v>
      </c>
      <c r="F267" s="339">
        <v>3652</v>
      </c>
      <c r="G267" s="305">
        <f t="shared" si="1"/>
        <v>10.95290251916758</v>
      </c>
      <c r="H267" s="183" t="s">
        <v>300</v>
      </c>
      <c r="I267" s="173" t="s">
        <v>44</v>
      </c>
      <c r="J267" s="405" t="s">
        <v>486</v>
      </c>
      <c r="K267" s="172" t="s">
        <v>64</v>
      </c>
      <c r="L267" s="172" t="s">
        <v>45</v>
      </c>
      <c r="M267" s="410"/>
      <c r="N267" s="340"/>
    </row>
    <row r="268" spans="1:14" s="2" customFormat="1" ht="15" customHeight="1" x14ac:dyDescent="0.25">
      <c r="A268" s="171">
        <v>45188</v>
      </c>
      <c r="B268" s="157" t="s">
        <v>232</v>
      </c>
      <c r="C268" s="157" t="s">
        <v>117</v>
      </c>
      <c r="D268" s="157" t="s">
        <v>114</v>
      </c>
      <c r="E268" s="161">
        <v>20000</v>
      </c>
      <c r="F268" s="339">
        <v>3652</v>
      </c>
      <c r="G268" s="305">
        <f t="shared" si="1"/>
        <v>5.47645125958379</v>
      </c>
      <c r="H268" s="183" t="s">
        <v>124</v>
      </c>
      <c r="I268" s="173" t="s">
        <v>44</v>
      </c>
      <c r="J268" s="405" t="s">
        <v>486</v>
      </c>
      <c r="K268" s="172" t="s">
        <v>64</v>
      </c>
      <c r="L268" s="172" t="s">
        <v>45</v>
      </c>
      <c r="M268" s="410"/>
      <c r="N268" s="340"/>
    </row>
    <row r="269" spans="1:14" s="2" customFormat="1" ht="15" customHeight="1" x14ac:dyDescent="0.25">
      <c r="A269" s="171">
        <v>45188</v>
      </c>
      <c r="B269" s="157" t="s">
        <v>233</v>
      </c>
      <c r="C269" s="157" t="s">
        <v>117</v>
      </c>
      <c r="D269" s="157" t="s">
        <v>114</v>
      </c>
      <c r="E269" s="161">
        <v>20000</v>
      </c>
      <c r="F269" s="339">
        <v>3652</v>
      </c>
      <c r="G269" s="305">
        <f t="shared" si="1"/>
        <v>5.47645125958379</v>
      </c>
      <c r="H269" s="183" t="s">
        <v>141</v>
      </c>
      <c r="I269" s="173" t="s">
        <v>44</v>
      </c>
      <c r="J269" s="405" t="s">
        <v>486</v>
      </c>
      <c r="K269" s="172" t="s">
        <v>64</v>
      </c>
      <c r="L269" s="172" t="s">
        <v>45</v>
      </c>
      <c r="M269" s="410"/>
      <c r="N269" s="340"/>
    </row>
    <row r="270" spans="1:14" s="2" customFormat="1" ht="15" customHeight="1" x14ac:dyDescent="0.25">
      <c r="A270" s="171">
        <v>45188</v>
      </c>
      <c r="B270" s="157" t="s">
        <v>234</v>
      </c>
      <c r="C270" s="157" t="s">
        <v>117</v>
      </c>
      <c r="D270" s="157" t="s">
        <v>130</v>
      </c>
      <c r="E270" s="161">
        <v>25000</v>
      </c>
      <c r="F270" s="339">
        <v>3652</v>
      </c>
      <c r="G270" s="305">
        <f t="shared" si="1"/>
        <v>6.8455640744797375</v>
      </c>
      <c r="H270" s="183" t="s">
        <v>142</v>
      </c>
      <c r="I270" s="173" t="s">
        <v>44</v>
      </c>
      <c r="J270" s="405" t="s">
        <v>486</v>
      </c>
      <c r="K270" s="172" t="s">
        <v>64</v>
      </c>
      <c r="L270" s="172" t="s">
        <v>45</v>
      </c>
      <c r="M270" s="410"/>
      <c r="N270" s="340"/>
    </row>
    <row r="271" spans="1:14" s="2" customFormat="1" ht="15" customHeight="1" x14ac:dyDescent="0.25">
      <c r="A271" s="171">
        <v>45188</v>
      </c>
      <c r="B271" s="157" t="s">
        <v>235</v>
      </c>
      <c r="C271" s="157" t="s">
        <v>117</v>
      </c>
      <c r="D271" s="157" t="s">
        <v>130</v>
      </c>
      <c r="E271" s="161">
        <v>25000</v>
      </c>
      <c r="F271" s="339">
        <v>3652</v>
      </c>
      <c r="G271" s="305">
        <f t="shared" si="1"/>
        <v>6.8455640744797375</v>
      </c>
      <c r="H271" s="183" t="s">
        <v>150</v>
      </c>
      <c r="I271" s="173" t="s">
        <v>44</v>
      </c>
      <c r="J271" s="405" t="s">
        <v>486</v>
      </c>
      <c r="K271" s="172" t="s">
        <v>64</v>
      </c>
      <c r="L271" s="172" t="s">
        <v>45</v>
      </c>
      <c r="M271" s="410"/>
      <c r="N271" s="340"/>
    </row>
    <row r="272" spans="1:14" s="2" customFormat="1" ht="15" customHeight="1" x14ac:dyDescent="0.25">
      <c r="A272" s="171">
        <v>45188</v>
      </c>
      <c r="B272" s="172" t="s">
        <v>115</v>
      </c>
      <c r="C272" s="172" t="s">
        <v>116</v>
      </c>
      <c r="D272" s="173" t="s">
        <v>130</v>
      </c>
      <c r="E272" s="161">
        <v>10000</v>
      </c>
      <c r="F272" s="339">
        <v>3652</v>
      </c>
      <c r="G272" s="305">
        <f t="shared" si="1"/>
        <v>2.738225629791895</v>
      </c>
      <c r="H272" s="183" t="s">
        <v>142</v>
      </c>
      <c r="I272" s="173" t="s">
        <v>44</v>
      </c>
      <c r="J272" s="405" t="s">
        <v>412</v>
      </c>
      <c r="K272" s="172" t="s">
        <v>64</v>
      </c>
      <c r="L272" s="172" t="s">
        <v>45</v>
      </c>
      <c r="M272" s="410"/>
      <c r="N272" s="340"/>
    </row>
    <row r="273" spans="1:14" s="2" customFormat="1" ht="15" customHeight="1" x14ac:dyDescent="0.25">
      <c r="A273" s="171">
        <v>45188</v>
      </c>
      <c r="B273" s="172" t="s">
        <v>115</v>
      </c>
      <c r="C273" s="172" t="s">
        <v>116</v>
      </c>
      <c r="D273" s="173" t="s">
        <v>130</v>
      </c>
      <c r="E273" s="161">
        <v>8000</v>
      </c>
      <c r="F273" s="339">
        <v>3652</v>
      </c>
      <c r="G273" s="305">
        <f t="shared" si="1"/>
        <v>2.190580503833516</v>
      </c>
      <c r="H273" s="183" t="s">
        <v>142</v>
      </c>
      <c r="I273" s="173" t="s">
        <v>44</v>
      </c>
      <c r="J273" s="405" t="s">
        <v>412</v>
      </c>
      <c r="K273" s="172" t="s">
        <v>64</v>
      </c>
      <c r="L273" s="172" t="s">
        <v>45</v>
      </c>
      <c r="M273" s="410"/>
      <c r="N273" s="340"/>
    </row>
    <row r="274" spans="1:14" s="2" customFormat="1" ht="15" customHeight="1" x14ac:dyDescent="0.25">
      <c r="A274" s="171">
        <v>45188</v>
      </c>
      <c r="B274" s="172" t="s">
        <v>115</v>
      </c>
      <c r="C274" s="172" t="s">
        <v>116</v>
      </c>
      <c r="D274" s="173" t="s">
        <v>130</v>
      </c>
      <c r="E274" s="161">
        <v>5000</v>
      </c>
      <c r="F274" s="339">
        <v>3652</v>
      </c>
      <c r="G274" s="305">
        <f t="shared" si="1"/>
        <v>1.3691128148959475</v>
      </c>
      <c r="H274" s="183" t="s">
        <v>142</v>
      </c>
      <c r="I274" s="173" t="s">
        <v>44</v>
      </c>
      <c r="J274" s="405" t="s">
        <v>412</v>
      </c>
      <c r="K274" s="172" t="s">
        <v>64</v>
      </c>
      <c r="L274" s="172" t="s">
        <v>45</v>
      </c>
      <c r="M274" s="410"/>
      <c r="N274" s="340"/>
    </row>
    <row r="275" spans="1:14" s="2" customFormat="1" ht="15" customHeight="1" x14ac:dyDescent="0.25">
      <c r="A275" s="171">
        <v>45188</v>
      </c>
      <c r="B275" s="172" t="s">
        <v>115</v>
      </c>
      <c r="C275" s="172" t="s">
        <v>116</v>
      </c>
      <c r="D275" s="173" t="s">
        <v>130</v>
      </c>
      <c r="E275" s="161">
        <v>10000</v>
      </c>
      <c r="F275" s="339">
        <v>3652</v>
      </c>
      <c r="G275" s="305">
        <f t="shared" si="1"/>
        <v>2.738225629791895</v>
      </c>
      <c r="H275" s="183" t="s">
        <v>142</v>
      </c>
      <c r="I275" s="173" t="s">
        <v>44</v>
      </c>
      <c r="J275" s="405" t="s">
        <v>412</v>
      </c>
      <c r="K275" s="172" t="s">
        <v>64</v>
      </c>
      <c r="L275" s="172" t="s">
        <v>45</v>
      </c>
      <c r="M275" s="410"/>
      <c r="N275" s="340"/>
    </row>
    <row r="276" spans="1:14" s="2" customFormat="1" ht="15" customHeight="1" x14ac:dyDescent="0.25">
      <c r="A276" s="171">
        <v>45188</v>
      </c>
      <c r="B276" s="172" t="s">
        <v>115</v>
      </c>
      <c r="C276" s="172" t="s">
        <v>116</v>
      </c>
      <c r="D276" s="173" t="s">
        <v>130</v>
      </c>
      <c r="E276" s="161">
        <v>5000</v>
      </c>
      <c r="F276" s="339">
        <v>3652</v>
      </c>
      <c r="G276" s="305">
        <f t="shared" si="1"/>
        <v>1.3691128148959475</v>
      </c>
      <c r="H276" s="183" t="s">
        <v>142</v>
      </c>
      <c r="I276" s="173" t="s">
        <v>44</v>
      </c>
      <c r="J276" s="405" t="s">
        <v>412</v>
      </c>
      <c r="K276" s="172" t="s">
        <v>64</v>
      </c>
      <c r="L276" s="172" t="s">
        <v>45</v>
      </c>
      <c r="M276" s="410"/>
      <c r="N276" s="340"/>
    </row>
    <row r="277" spans="1:14" s="2" customFormat="1" ht="15" customHeight="1" x14ac:dyDescent="0.25">
      <c r="A277" s="171">
        <v>45188</v>
      </c>
      <c r="B277" s="172" t="s">
        <v>115</v>
      </c>
      <c r="C277" s="172" t="s">
        <v>116</v>
      </c>
      <c r="D277" s="173" t="s">
        <v>130</v>
      </c>
      <c r="E277" s="161">
        <v>5000</v>
      </c>
      <c r="F277" s="339">
        <v>3652</v>
      </c>
      <c r="G277" s="305">
        <f t="shared" si="1"/>
        <v>1.3691128148959475</v>
      </c>
      <c r="H277" s="183" t="s">
        <v>142</v>
      </c>
      <c r="I277" s="173" t="s">
        <v>44</v>
      </c>
      <c r="J277" s="405" t="s">
        <v>412</v>
      </c>
      <c r="K277" s="172" t="s">
        <v>64</v>
      </c>
      <c r="L277" s="172" t="s">
        <v>45</v>
      </c>
      <c r="M277" s="410"/>
      <c r="N277" s="340"/>
    </row>
    <row r="278" spans="1:14" s="2" customFormat="1" ht="15" customHeight="1" x14ac:dyDescent="0.25">
      <c r="A278" s="171">
        <v>45188</v>
      </c>
      <c r="B278" s="172" t="s">
        <v>115</v>
      </c>
      <c r="C278" s="172" t="s">
        <v>116</v>
      </c>
      <c r="D278" s="173" t="s">
        <v>130</v>
      </c>
      <c r="E278" s="161">
        <v>18000</v>
      </c>
      <c r="F278" s="339">
        <v>3652</v>
      </c>
      <c r="G278" s="305">
        <f t="shared" si="1"/>
        <v>4.928806133625411</v>
      </c>
      <c r="H278" s="183" t="s">
        <v>142</v>
      </c>
      <c r="I278" s="173" t="s">
        <v>44</v>
      </c>
      <c r="J278" s="405" t="s">
        <v>412</v>
      </c>
      <c r="K278" s="172" t="s">
        <v>64</v>
      </c>
      <c r="L278" s="172" t="s">
        <v>45</v>
      </c>
      <c r="M278" s="410"/>
      <c r="N278" s="340"/>
    </row>
    <row r="279" spans="1:14" s="2" customFormat="1" ht="15" customHeight="1" x14ac:dyDescent="0.25">
      <c r="A279" s="171">
        <v>45188</v>
      </c>
      <c r="B279" s="172" t="s">
        <v>148</v>
      </c>
      <c r="C279" s="172" t="s">
        <v>148</v>
      </c>
      <c r="D279" s="173" t="s">
        <v>130</v>
      </c>
      <c r="E279" s="161">
        <v>10000</v>
      </c>
      <c r="F279" s="339">
        <v>3652</v>
      </c>
      <c r="G279" s="305">
        <f t="shared" si="1"/>
        <v>2.738225629791895</v>
      </c>
      <c r="H279" s="183" t="s">
        <v>142</v>
      </c>
      <c r="I279" s="173" t="s">
        <v>44</v>
      </c>
      <c r="J279" s="405" t="s">
        <v>412</v>
      </c>
      <c r="K279" s="172" t="s">
        <v>64</v>
      </c>
      <c r="L279" s="172" t="s">
        <v>45</v>
      </c>
      <c r="M279" s="410"/>
      <c r="N279" s="340"/>
    </row>
    <row r="280" spans="1:14" s="2" customFormat="1" ht="15" customHeight="1" x14ac:dyDescent="0.25">
      <c r="A280" s="171">
        <v>45188</v>
      </c>
      <c r="B280" s="172" t="s">
        <v>115</v>
      </c>
      <c r="C280" s="172" t="s">
        <v>116</v>
      </c>
      <c r="D280" s="173" t="s">
        <v>130</v>
      </c>
      <c r="E280" s="161">
        <v>6000</v>
      </c>
      <c r="F280" s="339">
        <v>3652</v>
      </c>
      <c r="G280" s="305">
        <f t="shared" si="1"/>
        <v>1.642935377875137</v>
      </c>
      <c r="H280" s="183" t="s">
        <v>150</v>
      </c>
      <c r="I280" s="173" t="s">
        <v>44</v>
      </c>
      <c r="J280" s="405" t="s">
        <v>418</v>
      </c>
      <c r="K280" s="172" t="s">
        <v>64</v>
      </c>
      <c r="L280" s="172" t="s">
        <v>45</v>
      </c>
      <c r="M280" s="410"/>
      <c r="N280" s="340"/>
    </row>
    <row r="281" spans="1:14" s="2" customFormat="1" ht="15" customHeight="1" x14ac:dyDescent="0.25">
      <c r="A281" s="171">
        <v>45188</v>
      </c>
      <c r="B281" s="172" t="s">
        <v>115</v>
      </c>
      <c r="C281" s="172" t="s">
        <v>116</v>
      </c>
      <c r="D281" s="173" t="s">
        <v>130</v>
      </c>
      <c r="E281" s="161">
        <v>10000</v>
      </c>
      <c r="F281" s="339">
        <v>3652</v>
      </c>
      <c r="G281" s="305">
        <f t="shared" si="1"/>
        <v>2.738225629791895</v>
      </c>
      <c r="H281" s="183" t="s">
        <v>150</v>
      </c>
      <c r="I281" s="173" t="s">
        <v>44</v>
      </c>
      <c r="J281" s="405" t="s">
        <v>418</v>
      </c>
      <c r="K281" s="172" t="s">
        <v>64</v>
      </c>
      <c r="L281" s="172" t="s">
        <v>45</v>
      </c>
      <c r="M281" s="410"/>
      <c r="N281" s="340"/>
    </row>
    <row r="282" spans="1:14" s="2" customFormat="1" ht="15" customHeight="1" x14ac:dyDescent="0.25">
      <c r="A282" s="171">
        <v>45188</v>
      </c>
      <c r="B282" s="172" t="s">
        <v>115</v>
      </c>
      <c r="C282" s="172" t="s">
        <v>116</v>
      </c>
      <c r="D282" s="173" t="s">
        <v>130</v>
      </c>
      <c r="E282" s="161">
        <v>7000</v>
      </c>
      <c r="F282" s="339">
        <v>3652</v>
      </c>
      <c r="G282" s="305">
        <f t="shared" si="1"/>
        <v>1.9167579408543265</v>
      </c>
      <c r="H282" s="183" t="s">
        <v>150</v>
      </c>
      <c r="I282" s="173" t="s">
        <v>44</v>
      </c>
      <c r="J282" s="405" t="s">
        <v>418</v>
      </c>
      <c r="K282" s="172" t="s">
        <v>64</v>
      </c>
      <c r="L282" s="172" t="s">
        <v>45</v>
      </c>
      <c r="M282" s="410"/>
      <c r="N282" s="340"/>
    </row>
    <row r="283" spans="1:14" s="2" customFormat="1" ht="15" customHeight="1" x14ac:dyDescent="0.25">
      <c r="A283" s="171">
        <v>45188</v>
      </c>
      <c r="B283" s="172" t="s">
        <v>115</v>
      </c>
      <c r="C283" s="172" t="s">
        <v>116</v>
      </c>
      <c r="D283" s="173" t="s">
        <v>130</v>
      </c>
      <c r="E283" s="161">
        <v>10000</v>
      </c>
      <c r="F283" s="339">
        <v>3652</v>
      </c>
      <c r="G283" s="305">
        <f t="shared" si="1"/>
        <v>2.738225629791895</v>
      </c>
      <c r="H283" s="183" t="s">
        <v>150</v>
      </c>
      <c r="I283" s="173" t="s">
        <v>44</v>
      </c>
      <c r="J283" s="405" t="s">
        <v>418</v>
      </c>
      <c r="K283" s="172" t="s">
        <v>64</v>
      </c>
      <c r="L283" s="172" t="s">
        <v>45</v>
      </c>
      <c r="M283" s="410"/>
      <c r="N283" s="340"/>
    </row>
    <row r="284" spans="1:14" s="2" customFormat="1" ht="15" customHeight="1" x14ac:dyDescent="0.25">
      <c r="A284" s="171">
        <v>45188</v>
      </c>
      <c r="B284" s="172" t="s">
        <v>115</v>
      </c>
      <c r="C284" s="172" t="s">
        <v>116</v>
      </c>
      <c r="D284" s="173" t="s">
        <v>130</v>
      </c>
      <c r="E284" s="161">
        <v>12000</v>
      </c>
      <c r="F284" s="339">
        <v>3652</v>
      </c>
      <c r="G284" s="305">
        <f t="shared" si="1"/>
        <v>3.285870755750274</v>
      </c>
      <c r="H284" s="183" t="s">
        <v>150</v>
      </c>
      <c r="I284" s="173" t="s">
        <v>44</v>
      </c>
      <c r="J284" s="405" t="s">
        <v>418</v>
      </c>
      <c r="K284" s="172" t="s">
        <v>64</v>
      </c>
      <c r="L284" s="172" t="s">
        <v>45</v>
      </c>
      <c r="M284" s="410"/>
      <c r="N284" s="340"/>
    </row>
    <row r="285" spans="1:14" s="2" customFormat="1" ht="15" customHeight="1" x14ac:dyDescent="0.25">
      <c r="A285" s="171">
        <v>45188</v>
      </c>
      <c r="B285" s="172" t="s">
        <v>115</v>
      </c>
      <c r="C285" s="172" t="s">
        <v>116</v>
      </c>
      <c r="D285" s="173" t="s">
        <v>130</v>
      </c>
      <c r="E285" s="161">
        <v>6000</v>
      </c>
      <c r="F285" s="339">
        <v>3652</v>
      </c>
      <c r="G285" s="305">
        <f t="shared" si="1"/>
        <v>1.642935377875137</v>
      </c>
      <c r="H285" s="183" t="s">
        <v>150</v>
      </c>
      <c r="I285" s="173" t="s">
        <v>44</v>
      </c>
      <c r="J285" s="405" t="s">
        <v>418</v>
      </c>
      <c r="K285" s="172" t="s">
        <v>64</v>
      </c>
      <c r="L285" s="172" t="s">
        <v>45</v>
      </c>
      <c r="M285" s="410"/>
      <c r="N285" s="340"/>
    </row>
    <row r="286" spans="1:14" s="2" customFormat="1" ht="15" customHeight="1" x14ac:dyDescent="0.25">
      <c r="A286" s="171">
        <v>45188</v>
      </c>
      <c r="B286" s="172" t="s">
        <v>148</v>
      </c>
      <c r="C286" s="172" t="s">
        <v>148</v>
      </c>
      <c r="D286" s="173" t="s">
        <v>130</v>
      </c>
      <c r="E286" s="161">
        <v>3000</v>
      </c>
      <c r="F286" s="339">
        <v>3652</v>
      </c>
      <c r="G286" s="305">
        <f t="shared" si="1"/>
        <v>0.8214676889375685</v>
      </c>
      <c r="H286" s="183" t="s">
        <v>150</v>
      </c>
      <c r="I286" s="173" t="s">
        <v>44</v>
      </c>
      <c r="J286" s="405" t="s">
        <v>418</v>
      </c>
      <c r="K286" s="172" t="s">
        <v>64</v>
      </c>
      <c r="L286" s="172" t="s">
        <v>45</v>
      </c>
      <c r="M286" s="410"/>
      <c r="N286" s="340"/>
    </row>
    <row r="287" spans="1:14" s="2" customFormat="1" ht="15" customHeight="1" x14ac:dyDescent="0.25">
      <c r="A287" s="171">
        <v>45188</v>
      </c>
      <c r="B287" s="172" t="s">
        <v>148</v>
      </c>
      <c r="C287" s="172" t="s">
        <v>148</v>
      </c>
      <c r="D287" s="173" t="s">
        <v>130</v>
      </c>
      <c r="E287" s="161">
        <v>6000</v>
      </c>
      <c r="F287" s="339">
        <v>3652</v>
      </c>
      <c r="G287" s="305">
        <f t="shared" si="1"/>
        <v>1.642935377875137</v>
      </c>
      <c r="H287" s="183" t="s">
        <v>150</v>
      </c>
      <c r="I287" s="173" t="s">
        <v>44</v>
      </c>
      <c r="J287" s="405" t="s">
        <v>418</v>
      </c>
      <c r="K287" s="172" t="s">
        <v>64</v>
      </c>
      <c r="L287" s="172" t="s">
        <v>45</v>
      </c>
      <c r="M287" s="410"/>
      <c r="N287" s="340"/>
    </row>
    <row r="288" spans="1:14" s="2" customFormat="1" ht="15" customHeight="1" x14ac:dyDescent="0.25">
      <c r="A288" s="171">
        <v>45188</v>
      </c>
      <c r="B288" s="172" t="s">
        <v>148</v>
      </c>
      <c r="C288" s="172" t="s">
        <v>148</v>
      </c>
      <c r="D288" s="173" t="s">
        <v>130</v>
      </c>
      <c r="E288" s="161">
        <v>1000</v>
      </c>
      <c r="F288" s="339">
        <v>3652</v>
      </c>
      <c r="G288" s="305">
        <f t="shared" ref="G288:G366" si="7">E288/F288</f>
        <v>0.2738225629791895</v>
      </c>
      <c r="H288" s="183" t="s">
        <v>150</v>
      </c>
      <c r="I288" s="173" t="s">
        <v>44</v>
      </c>
      <c r="J288" s="405" t="s">
        <v>418</v>
      </c>
      <c r="K288" s="172" t="s">
        <v>64</v>
      </c>
      <c r="L288" s="172" t="s">
        <v>45</v>
      </c>
      <c r="M288" s="410"/>
      <c r="N288" s="340"/>
    </row>
    <row r="289" spans="1:14" s="2" customFormat="1" ht="15" customHeight="1" x14ac:dyDescent="0.25">
      <c r="A289" s="171">
        <v>45188</v>
      </c>
      <c r="B289" s="172" t="s">
        <v>115</v>
      </c>
      <c r="C289" s="172" t="s">
        <v>116</v>
      </c>
      <c r="D289" s="173" t="s">
        <v>114</v>
      </c>
      <c r="E289" s="161">
        <v>12000</v>
      </c>
      <c r="F289" s="339">
        <v>3652</v>
      </c>
      <c r="G289" s="305">
        <f t="shared" si="7"/>
        <v>3.285870755750274</v>
      </c>
      <c r="H289" s="183" t="s">
        <v>141</v>
      </c>
      <c r="I289" s="173" t="s">
        <v>44</v>
      </c>
      <c r="J289" s="405" t="s">
        <v>424</v>
      </c>
      <c r="K289" s="172" t="s">
        <v>64</v>
      </c>
      <c r="L289" s="172" t="s">
        <v>45</v>
      </c>
      <c r="M289" s="410"/>
      <c r="N289" s="340"/>
    </row>
    <row r="290" spans="1:14" s="2" customFormat="1" ht="15" customHeight="1" x14ac:dyDescent="0.25">
      <c r="A290" s="171">
        <v>45188</v>
      </c>
      <c r="B290" s="172" t="s">
        <v>115</v>
      </c>
      <c r="C290" s="172" t="s">
        <v>116</v>
      </c>
      <c r="D290" s="173" t="s">
        <v>114</v>
      </c>
      <c r="E290" s="161">
        <v>9000</v>
      </c>
      <c r="F290" s="339">
        <v>3652</v>
      </c>
      <c r="G290" s="305">
        <f t="shared" si="7"/>
        <v>2.4644030668127055</v>
      </c>
      <c r="H290" s="183" t="s">
        <v>141</v>
      </c>
      <c r="I290" s="173" t="s">
        <v>44</v>
      </c>
      <c r="J290" s="405" t="s">
        <v>424</v>
      </c>
      <c r="K290" s="172" t="s">
        <v>64</v>
      </c>
      <c r="L290" s="172" t="s">
        <v>45</v>
      </c>
      <c r="M290" s="410"/>
      <c r="N290" s="340"/>
    </row>
    <row r="291" spans="1:14" s="2" customFormat="1" ht="15" customHeight="1" x14ac:dyDescent="0.25">
      <c r="A291" s="171">
        <v>45188</v>
      </c>
      <c r="B291" s="172" t="s">
        <v>115</v>
      </c>
      <c r="C291" s="172" t="s">
        <v>116</v>
      </c>
      <c r="D291" s="173" t="s">
        <v>114</v>
      </c>
      <c r="E291" s="161">
        <v>4000</v>
      </c>
      <c r="F291" s="339">
        <v>3652</v>
      </c>
      <c r="G291" s="305">
        <f t="shared" si="7"/>
        <v>1.095290251916758</v>
      </c>
      <c r="H291" s="183" t="s">
        <v>141</v>
      </c>
      <c r="I291" s="173" t="s">
        <v>44</v>
      </c>
      <c r="J291" s="405" t="s">
        <v>424</v>
      </c>
      <c r="K291" s="172" t="s">
        <v>64</v>
      </c>
      <c r="L291" s="172" t="s">
        <v>45</v>
      </c>
      <c r="M291" s="410"/>
      <c r="N291" s="340"/>
    </row>
    <row r="292" spans="1:14" s="2" customFormat="1" ht="15" customHeight="1" x14ac:dyDescent="0.25">
      <c r="A292" s="171">
        <v>45188</v>
      </c>
      <c r="B292" s="172" t="s">
        <v>115</v>
      </c>
      <c r="C292" s="172" t="s">
        <v>116</v>
      </c>
      <c r="D292" s="173" t="s">
        <v>114</v>
      </c>
      <c r="E292" s="161">
        <v>5000</v>
      </c>
      <c r="F292" s="339">
        <v>3652</v>
      </c>
      <c r="G292" s="305">
        <f t="shared" si="7"/>
        <v>1.3691128148959475</v>
      </c>
      <c r="H292" s="183" t="s">
        <v>141</v>
      </c>
      <c r="I292" s="173" t="s">
        <v>44</v>
      </c>
      <c r="J292" s="405" t="s">
        <v>424</v>
      </c>
      <c r="K292" s="172" t="s">
        <v>64</v>
      </c>
      <c r="L292" s="172" t="s">
        <v>45</v>
      </c>
      <c r="M292" s="410"/>
      <c r="N292" s="340"/>
    </row>
    <row r="293" spans="1:14" s="2" customFormat="1" ht="15" customHeight="1" x14ac:dyDescent="0.25">
      <c r="A293" s="171">
        <v>45188</v>
      </c>
      <c r="B293" s="172" t="s">
        <v>115</v>
      </c>
      <c r="C293" s="172" t="s">
        <v>116</v>
      </c>
      <c r="D293" s="173" t="s">
        <v>114</v>
      </c>
      <c r="E293" s="161">
        <v>6000</v>
      </c>
      <c r="F293" s="339">
        <v>3652</v>
      </c>
      <c r="G293" s="305">
        <f t="shared" si="7"/>
        <v>1.642935377875137</v>
      </c>
      <c r="H293" s="183" t="s">
        <v>141</v>
      </c>
      <c r="I293" s="173" t="s">
        <v>44</v>
      </c>
      <c r="J293" s="405" t="s">
        <v>424</v>
      </c>
      <c r="K293" s="172" t="s">
        <v>64</v>
      </c>
      <c r="L293" s="172" t="s">
        <v>45</v>
      </c>
      <c r="M293" s="410"/>
      <c r="N293" s="340"/>
    </row>
    <row r="294" spans="1:14" s="2" customFormat="1" ht="15" customHeight="1" x14ac:dyDescent="0.25">
      <c r="A294" s="171">
        <v>45188</v>
      </c>
      <c r="B294" s="172" t="s">
        <v>115</v>
      </c>
      <c r="C294" s="172" t="s">
        <v>116</v>
      </c>
      <c r="D294" s="494" t="s">
        <v>14</v>
      </c>
      <c r="E294" s="167">
        <v>1000</v>
      </c>
      <c r="F294" s="339">
        <v>3652</v>
      </c>
      <c r="G294" s="305">
        <f t="shared" si="7"/>
        <v>0.2738225629791895</v>
      </c>
      <c r="H294" s="183" t="s">
        <v>42</v>
      </c>
      <c r="I294" s="173" t="s">
        <v>44</v>
      </c>
      <c r="J294" s="405" t="s">
        <v>429</v>
      </c>
      <c r="K294" s="172" t="s">
        <v>64</v>
      </c>
      <c r="L294" s="172" t="s">
        <v>45</v>
      </c>
      <c r="M294" s="410"/>
      <c r="N294" s="340"/>
    </row>
    <row r="295" spans="1:14" s="2" customFormat="1" ht="15" customHeight="1" x14ac:dyDescent="0.25">
      <c r="A295" s="171">
        <v>45188</v>
      </c>
      <c r="B295" s="172" t="s">
        <v>115</v>
      </c>
      <c r="C295" s="172" t="s">
        <v>116</v>
      </c>
      <c r="D295" s="494" t="s">
        <v>14</v>
      </c>
      <c r="E295" s="167">
        <v>1000</v>
      </c>
      <c r="F295" s="339">
        <v>3652</v>
      </c>
      <c r="G295" s="305">
        <f t="shared" si="7"/>
        <v>0.2738225629791895</v>
      </c>
      <c r="H295" s="183" t="s">
        <v>42</v>
      </c>
      <c r="I295" s="173" t="s">
        <v>44</v>
      </c>
      <c r="J295" s="405" t="s">
        <v>429</v>
      </c>
      <c r="K295" s="172" t="s">
        <v>64</v>
      </c>
      <c r="L295" s="172" t="s">
        <v>45</v>
      </c>
      <c r="M295" s="410"/>
      <c r="N295" s="340"/>
    </row>
    <row r="296" spans="1:14" s="2" customFormat="1" ht="15" customHeight="1" x14ac:dyDescent="0.25">
      <c r="A296" s="171">
        <v>45189</v>
      </c>
      <c r="B296" s="172" t="s">
        <v>115</v>
      </c>
      <c r="C296" s="172" t="s">
        <v>116</v>
      </c>
      <c r="D296" s="494" t="s">
        <v>14</v>
      </c>
      <c r="E296" s="167">
        <v>8000</v>
      </c>
      <c r="F296" s="339">
        <v>3652</v>
      </c>
      <c r="G296" s="305">
        <f t="shared" si="7"/>
        <v>2.190580503833516</v>
      </c>
      <c r="H296" s="183" t="s">
        <v>42</v>
      </c>
      <c r="I296" s="173" t="s">
        <v>44</v>
      </c>
      <c r="J296" s="405" t="s">
        <v>429</v>
      </c>
      <c r="K296" s="172" t="s">
        <v>64</v>
      </c>
      <c r="L296" s="172" t="s">
        <v>45</v>
      </c>
      <c r="M296" s="410"/>
      <c r="N296" s="340"/>
    </row>
    <row r="297" spans="1:14" s="2" customFormat="1" ht="15" customHeight="1" x14ac:dyDescent="0.25">
      <c r="A297" s="171">
        <v>45189</v>
      </c>
      <c r="B297" s="172" t="s">
        <v>115</v>
      </c>
      <c r="C297" s="172" t="s">
        <v>116</v>
      </c>
      <c r="D297" s="494" t="s">
        <v>14</v>
      </c>
      <c r="E297" s="167">
        <v>3000</v>
      </c>
      <c r="F297" s="339">
        <v>3652</v>
      </c>
      <c r="G297" s="305">
        <f t="shared" si="7"/>
        <v>0.8214676889375685</v>
      </c>
      <c r="H297" s="183" t="s">
        <v>42</v>
      </c>
      <c r="I297" s="173" t="s">
        <v>44</v>
      </c>
      <c r="J297" s="405" t="s">
        <v>429</v>
      </c>
      <c r="K297" s="172" t="s">
        <v>64</v>
      </c>
      <c r="L297" s="172" t="s">
        <v>45</v>
      </c>
      <c r="M297" s="410"/>
      <c r="N297" s="340"/>
    </row>
    <row r="298" spans="1:14" s="2" customFormat="1" ht="15" customHeight="1" x14ac:dyDescent="0.25">
      <c r="A298" s="171">
        <v>45189</v>
      </c>
      <c r="B298" s="172" t="s">
        <v>115</v>
      </c>
      <c r="C298" s="172" t="s">
        <v>116</v>
      </c>
      <c r="D298" s="494" t="s">
        <v>14</v>
      </c>
      <c r="E298" s="167">
        <v>4000</v>
      </c>
      <c r="F298" s="339">
        <v>3652</v>
      </c>
      <c r="G298" s="305">
        <f t="shared" si="7"/>
        <v>1.095290251916758</v>
      </c>
      <c r="H298" s="183" t="s">
        <v>42</v>
      </c>
      <c r="I298" s="173" t="s">
        <v>44</v>
      </c>
      <c r="J298" s="405" t="s">
        <v>429</v>
      </c>
      <c r="K298" s="172" t="s">
        <v>64</v>
      </c>
      <c r="L298" s="172" t="s">
        <v>45</v>
      </c>
      <c r="M298" s="410"/>
      <c r="N298" s="340"/>
    </row>
    <row r="299" spans="1:14" s="2" customFormat="1" ht="15" customHeight="1" x14ac:dyDescent="0.25">
      <c r="A299" s="171">
        <v>45189</v>
      </c>
      <c r="B299" s="172" t="s">
        <v>115</v>
      </c>
      <c r="C299" s="172" t="s">
        <v>116</v>
      </c>
      <c r="D299" s="173" t="s">
        <v>130</v>
      </c>
      <c r="E299" s="161">
        <v>10000</v>
      </c>
      <c r="F299" s="339">
        <v>3652</v>
      </c>
      <c r="G299" s="305">
        <f t="shared" si="7"/>
        <v>2.738225629791895</v>
      </c>
      <c r="H299" s="183" t="s">
        <v>142</v>
      </c>
      <c r="I299" s="173" t="s">
        <v>44</v>
      </c>
      <c r="J299" s="405" t="s">
        <v>435</v>
      </c>
      <c r="K299" s="172" t="s">
        <v>64</v>
      </c>
      <c r="L299" s="172" t="s">
        <v>45</v>
      </c>
      <c r="M299" s="410"/>
      <c r="N299" s="340"/>
    </row>
    <row r="300" spans="1:14" s="2" customFormat="1" ht="15" customHeight="1" x14ac:dyDescent="0.25">
      <c r="A300" s="171">
        <v>45189</v>
      </c>
      <c r="B300" s="172" t="s">
        <v>115</v>
      </c>
      <c r="C300" s="172" t="s">
        <v>116</v>
      </c>
      <c r="D300" s="173" t="s">
        <v>130</v>
      </c>
      <c r="E300" s="161">
        <v>10000</v>
      </c>
      <c r="F300" s="339">
        <v>3652</v>
      </c>
      <c r="G300" s="305">
        <f t="shared" si="7"/>
        <v>2.738225629791895</v>
      </c>
      <c r="H300" s="183" t="s">
        <v>142</v>
      </c>
      <c r="I300" s="173" t="s">
        <v>44</v>
      </c>
      <c r="J300" s="405" t="s">
        <v>435</v>
      </c>
      <c r="K300" s="172" t="s">
        <v>64</v>
      </c>
      <c r="L300" s="172" t="s">
        <v>45</v>
      </c>
      <c r="M300" s="410"/>
      <c r="N300" s="340"/>
    </row>
    <row r="301" spans="1:14" s="2" customFormat="1" ht="15" customHeight="1" x14ac:dyDescent="0.25">
      <c r="A301" s="171">
        <v>45189</v>
      </c>
      <c r="B301" s="172" t="s">
        <v>115</v>
      </c>
      <c r="C301" s="172" t="s">
        <v>116</v>
      </c>
      <c r="D301" s="173" t="s">
        <v>130</v>
      </c>
      <c r="E301" s="161">
        <v>10000</v>
      </c>
      <c r="F301" s="339">
        <v>3652</v>
      </c>
      <c r="G301" s="305">
        <f t="shared" si="7"/>
        <v>2.738225629791895</v>
      </c>
      <c r="H301" s="183" t="s">
        <v>142</v>
      </c>
      <c r="I301" s="173" t="s">
        <v>44</v>
      </c>
      <c r="J301" s="405" t="s">
        <v>435</v>
      </c>
      <c r="K301" s="172" t="s">
        <v>64</v>
      </c>
      <c r="L301" s="172" t="s">
        <v>45</v>
      </c>
      <c r="M301" s="410"/>
      <c r="N301" s="340"/>
    </row>
    <row r="302" spans="1:14" s="2" customFormat="1" ht="15" customHeight="1" x14ac:dyDescent="0.25">
      <c r="A302" s="171">
        <v>45189</v>
      </c>
      <c r="B302" s="172" t="s">
        <v>115</v>
      </c>
      <c r="C302" s="172" t="s">
        <v>116</v>
      </c>
      <c r="D302" s="173" t="s">
        <v>130</v>
      </c>
      <c r="E302" s="161">
        <v>10000</v>
      </c>
      <c r="F302" s="339">
        <v>3652</v>
      </c>
      <c r="G302" s="305">
        <f t="shared" si="7"/>
        <v>2.738225629791895</v>
      </c>
      <c r="H302" s="183" t="s">
        <v>142</v>
      </c>
      <c r="I302" s="173" t="s">
        <v>44</v>
      </c>
      <c r="J302" s="405" t="s">
        <v>435</v>
      </c>
      <c r="K302" s="172" t="s">
        <v>64</v>
      </c>
      <c r="L302" s="172" t="s">
        <v>45</v>
      </c>
      <c r="M302" s="410"/>
      <c r="N302" s="340"/>
    </row>
    <row r="303" spans="1:14" s="2" customFormat="1" ht="15" customHeight="1" x14ac:dyDescent="0.25">
      <c r="A303" s="171">
        <v>45189</v>
      </c>
      <c r="B303" s="172" t="s">
        <v>115</v>
      </c>
      <c r="C303" s="172" t="s">
        <v>116</v>
      </c>
      <c r="D303" s="173" t="s">
        <v>130</v>
      </c>
      <c r="E303" s="161">
        <v>15000</v>
      </c>
      <c r="F303" s="339">
        <v>3652</v>
      </c>
      <c r="G303" s="305">
        <f t="shared" si="7"/>
        <v>4.1073384446878425</v>
      </c>
      <c r="H303" s="183" t="s">
        <v>142</v>
      </c>
      <c r="I303" s="173" t="s">
        <v>44</v>
      </c>
      <c r="J303" s="405" t="s">
        <v>435</v>
      </c>
      <c r="K303" s="172" t="s">
        <v>64</v>
      </c>
      <c r="L303" s="172" t="s">
        <v>45</v>
      </c>
      <c r="M303" s="410"/>
      <c r="N303" s="340"/>
    </row>
    <row r="304" spans="1:14" s="2" customFormat="1" ht="15" customHeight="1" x14ac:dyDescent="0.25">
      <c r="A304" s="171">
        <v>45189</v>
      </c>
      <c r="B304" s="172" t="s">
        <v>148</v>
      </c>
      <c r="C304" s="172" t="s">
        <v>148</v>
      </c>
      <c r="D304" s="173" t="s">
        <v>130</v>
      </c>
      <c r="E304" s="161">
        <v>10000</v>
      </c>
      <c r="F304" s="339">
        <v>3652</v>
      </c>
      <c r="G304" s="305">
        <f t="shared" si="7"/>
        <v>2.738225629791895</v>
      </c>
      <c r="H304" s="183" t="s">
        <v>142</v>
      </c>
      <c r="I304" s="173" t="s">
        <v>44</v>
      </c>
      <c r="J304" s="405" t="s">
        <v>435</v>
      </c>
      <c r="K304" s="172" t="s">
        <v>64</v>
      </c>
      <c r="L304" s="172" t="s">
        <v>45</v>
      </c>
      <c r="M304" s="410"/>
      <c r="N304" s="340"/>
    </row>
    <row r="305" spans="1:14" s="2" customFormat="1" ht="15" customHeight="1" x14ac:dyDescent="0.25">
      <c r="A305" s="171">
        <v>45189</v>
      </c>
      <c r="B305" s="172" t="s">
        <v>115</v>
      </c>
      <c r="C305" s="172" t="s">
        <v>116</v>
      </c>
      <c r="D305" s="173" t="s">
        <v>130</v>
      </c>
      <c r="E305" s="161">
        <v>6000</v>
      </c>
      <c r="F305" s="339">
        <v>3652</v>
      </c>
      <c r="G305" s="305">
        <f t="shared" si="7"/>
        <v>1.642935377875137</v>
      </c>
      <c r="H305" s="183" t="s">
        <v>150</v>
      </c>
      <c r="I305" s="173" t="s">
        <v>44</v>
      </c>
      <c r="J305" s="405" t="s">
        <v>439</v>
      </c>
      <c r="K305" s="172" t="s">
        <v>64</v>
      </c>
      <c r="L305" s="172" t="s">
        <v>45</v>
      </c>
      <c r="M305" s="410"/>
      <c r="N305" s="340"/>
    </row>
    <row r="306" spans="1:14" s="2" customFormat="1" ht="15" customHeight="1" x14ac:dyDescent="0.25">
      <c r="A306" s="171">
        <v>45189</v>
      </c>
      <c r="B306" s="172" t="s">
        <v>115</v>
      </c>
      <c r="C306" s="172" t="s">
        <v>116</v>
      </c>
      <c r="D306" s="173" t="s">
        <v>130</v>
      </c>
      <c r="E306" s="161">
        <v>14000</v>
      </c>
      <c r="F306" s="339">
        <v>3652</v>
      </c>
      <c r="G306" s="305">
        <f t="shared" si="7"/>
        <v>3.833515881708653</v>
      </c>
      <c r="H306" s="183" t="s">
        <v>150</v>
      </c>
      <c r="I306" s="173" t="s">
        <v>44</v>
      </c>
      <c r="J306" s="405" t="s">
        <v>439</v>
      </c>
      <c r="K306" s="172" t="s">
        <v>64</v>
      </c>
      <c r="L306" s="172" t="s">
        <v>45</v>
      </c>
      <c r="M306" s="410"/>
      <c r="N306" s="340"/>
    </row>
    <row r="307" spans="1:14" s="2" customFormat="1" ht="15" customHeight="1" x14ac:dyDescent="0.25">
      <c r="A307" s="171">
        <v>45189</v>
      </c>
      <c r="B307" s="172" t="s">
        <v>115</v>
      </c>
      <c r="C307" s="172" t="s">
        <v>116</v>
      </c>
      <c r="D307" s="173" t="s">
        <v>130</v>
      </c>
      <c r="E307" s="161">
        <v>7000</v>
      </c>
      <c r="F307" s="339">
        <v>3652</v>
      </c>
      <c r="G307" s="305">
        <f t="shared" si="7"/>
        <v>1.9167579408543265</v>
      </c>
      <c r="H307" s="183" t="s">
        <v>150</v>
      </c>
      <c r="I307" s="173" t="s">
        <v>44</v>
      </c>
      <c r="J307" s="405" t="s">
        <v>439</v>
      </c>
      <c r="K307" s="172" t="s">
        <v>64</v>
      </c>
      <c r="L307" s="172" t="s">
        <v>45</v>
      </c>
      <c r="M307" s="410"/>
      <c r="N307" s="340"/>
    </row>
    <row r="308" spans="1:14" s="2" customFormat="1" ht="15" customHeight="1" x14ac:dyDescent="0.25">
      <c r="A308" s="171">
        <v>45189</v>
      </c>
      <c r="B308" s="172" t="s">
        <v>115</v>
      </c>
      <c r="C308" s="172" t="s">
        <v>116</v>
      </c>
      <c r="D308" s="173" t="s">
        <v>130</v>
      </c>
      <c r="E308" s="161">
        <v>8000</v>
      </c>
      <c r="F308" s="339">
        <v>3652</v>
      </c>
      <c r="G308" s="305">
        <f t="shared" si="7"/>
        <v>2.190580503833516</v>
      </c>
      <c r="H308" s="183" t="s">
        <v>150</v>
      </c>
      <c r="I308" s="173" t="s">
        <v>44</v>
      </c>
      <c r="J308" s="405" t="s">
        <v>439</v>
      </c>
      <c r="K308" s="172" t="s">
        <v>64</v>
      </c>
      <c r="L308" s="172" t="s">
        <v>45</v>
      </c>
      <c r="M308" s="410"/>
      <c r="N308" s="340"/>
    </row>
    <row r="309" spans="1:14" s="2" customFormat="1" ht="15" customHeight="1" x14ac:dyDescent="0.25">
      <c r="A309" s="171">
        <v>45189</v>
      </c>
      <c r="B309" s="172" t="s">
        <v>115</v>
      </c>
      <c r="C309" s="172" t="s">
        <v>116</v>
      </c>
      <c r="D309" s="173" t="s">
        <v>130</v>
      </c>
      <c r="E309" s="161">
        <v>6000</v>
      </c>
      <c r="F309" s="339">
        <v>3652</v>
      </c>
      <c r="G309" s="305">
        <f t="shared" si="7"/>
        <v>1.642935377875137</v>
      </c>
      <c r="H309" s="183" t="s">
        <v>150</v>
      </c>
      <c r="I309" s="173" t="s">
        <v>44</v>
      </c>
      <c r="J309" s="405" t="s">
        <v>439</v>
      </c>
      <c r="K309" s="172" t="s">
        <v>64</v>
      </c>
      <c r="L309" s="172" t="s">
        <v>45</v>
      </c>
      <c r="M309" s="410"/>
      <c r="N309" s="340"/>
    </row>
    <row r="310" spans="1:14" s="2" customFormat="1" ht="15" customHeight="1" x14ac:dyDescent="0.25">
      <c r="A310" s="171">
        <v>45189</v>
      </c>
      <c r="B310" s="172" t="s">
        <v>115</v>
      </c>
      <c r="C310" s="172" t="s">
        <v>116</v>
      </c>
      <c r="D310" s="173" t="s">
        <v>130</v>
      </c>
      <c r="E310" s="161">
        <v>8000</v>
      </c>
      <c r="F310" s="339">
        <v>3652</v>
      </c>
      <c r="G310" s="305">
        <f t="shared" si="7"/>
        <v>2.190580503833516</v>
      </c>
      <c r="H310" s="183" t="s">
        <v>150</v>
      </c>
      <c r="I310" s="173" t="s">
        <v>44</v>
      </c>
      <c r="J310" s="405" t="s">
        <v>439</v>
      </c>
      <c r="K310" s="172" t="s">
        <v>64</v>
      </c>
      <c r="L310" s="172" t="s">
        <v>45</v>
      </c>
      <c r="M310" s="410"/>
      <c r="N310" s="340"/>
    </row>
    <row r="311" spans="1:14" s="2" customFormat="1" ht="15" customHeight="1" x14ac:dyDescent="0.25">
      <c r="A311" s="171">
        <v>45189</v>
      </c>
      <c r="B311" s="172" t="s">
        <v>148</v>
      </c>
      <c r="C311" s="172" t="s">
        <v>148</v>
      </c>
      <c r="D311" s="173" t="s">
        <v>130</v>
      </c>
      <c r="E311" s="161">
        <v>4000</v>
      </c>
      <c r="F311" s="339">
        <v>3652</v>
      </c>
      <c r="G311" s="305">
        <f t="shared" si="7"/>
        <v>1.095290251916758</v>
      </c>
      <c r="H311" s="183" t="s">
        <v>150</v>
      </c>
      <c r="I311" s="173" t="s">
        <v>44</v>
      </c>
      <c r="J311" s="405" t="s">
        <v>439</v>
      </c>
      <c r="K311" s="172" t="s">
        <v>64</v>
      </c>
      <c r="L311" s="172" t="s">
        <v>45</v>
      </c>
      <c r="M311" s="410"/>
      <c r="N311" s="340"/>
    </row>
    <row r="312" spans="1:14" s="2" customFormat="1" ht="15" customHeight="1" x14ac:dyDescent="0.25">
      <c r="A312" s="171">
        <v>45189</v>
      </c>
      <c r="B312" s="172" t="s">
        <v>148</v>
      </c>
      <c r="C312" s="172" t="s">
        <v>148</v>
      </c>
      <c r="D312" s="173" t="s">
        <v>130</v>
      </c>
      <c r="E312" s="161">
        <v>4000</v>
      </c>
      <c r="F312" s="339">
        <v>3652</v>
      </c>
      <c r="G312" s="305">
        <f t="shared" si="7"/>
        <v>1.095290251916758</v>
      </c>
      <c r="H312" s="183" t="s">
        <v>150</v>
      </c>
      <c r="I312" s="173" t="s">
        <v>44</v>
      </c>
      <c r="J312" s="405" t="s">
        <v>439</v>
      </c>
      <c r="K312" s="172" t="s">
        <v>64</v>
      </c>
      <c r="L312" s="172" t="s">
        <v>45</v>
      </c>
      <c r="M312" s="410"/>
      <c r="N312" s="340"/>
    </row>
    <row r="313" spans="1:14" s="2" customFormat="1" ht="15" customHeight="1" x14ac:dyDescent="0.25">
      <c r="A313" s="171">
        <v>45189</v>
      </c>
      <c r="B313" s="172" t="s">
        <v>148</v>
      </c>
      <c r="C313" s="172" t="s">
        <v>148</v>
      </c>
      <c r="D313" s="173" t="s">
        <v>130</v>
      </c>
      <c r="E313" s="161">
        <v>2000</v>
      </c>
      <c r="F313" s="339">
        <v>3652</v>
      </c>
      <c r="G313" s="305">
        <f t="shared" si="7"/>
        <v>0.547645125958379</v>
      </c>
      <c r="H313" s="183" t="s">
        <v>150</v>
      </c>
      <c r="I313" s="173" t="s">
        <v>44</v>
      </c>
      <c r="J313" s="405" t="s">
        <v>439</v>
      </c>
      <c r="K313" s="172" t="s">
        <v>64</v>
      </c>
      <c r="L313" s="172" t="s">
        <v>45</v>
      </c>
      <c r="M313" s="410"/>
      <c r="N313" s="340"/>
    </row>
    <row r="314" spans="1:14" s="2" customFormat="1" ht="15" customHeight="1" x14ac:dyDescent="0.25">
      <c r="A314" s="171">
        <v>45189</v>
      </c>
      <c r="B314" s="172" t="s">
        <v>115</v>
      </c>
      <c r="C314" s="172" t="s">
        <v>116</v>
      </c>
      <c r="D314" s="173" t="s">
        <v>114</v>
      </c>
      <c r="E314" s="152">
        <v>6000</v>
      </c>
      <c r="F314" s="339">
        <v>3652</v>
      </c>
      <c r="G314" s="305">
        <f t="shared" si="7"/>
        <v>1.642935377875137</v>
      </c>
      <c r="H314" s="183" t="s">
        <v>124</v>
      </c>
      <c r="I314" s="173" t="s">
        <v>44</v>
      </c>
      <c r="J314" s="405" t="s">
        <v>446</v>
      </c>
      <c r="K314" s="172" t="s">
        <v>64</v>
      </c>
      <c r="L314" s="172" t="s">
        <v>45</v>
      </c>
      <c r="M314" s="410"/>
      <c r="N314" s="340"/>
    </row>
    <row r="315" spans="1:14" s="2" customFormat="1" ht="15" customHeight="1" x14ac:dyDescent="0.25">
      <c r="A315" s="171">
        <v>45189</v>
      </c>
      <c r="B315" s="172" t="s">
        <v>115</v>
      </c>
      <c r="C315" s="172" t="s">
        <v>116</v>
      </c>
      <c r="D315" s="173" t="s">
        <v>114</v>
      </c>
      <c r="E315" s="152">
        <v>5000</v>
      </c>
      <c r="F315" s="339">
        <v>3652</v>
      </c>
      <c r="G315" s="305">
        <f t="shared" si="7"/>
        <v>1.3691128148959475</v>
      </c>
      <c r="H315" s="183" t="s">
        <v>124</v>
      </c>
      <c r="I315" s="173" t="s">
        <v>44</v>
      </c>
      <c r="J315" s="405" t="s">
        <v>446</v>
      </c>
      <c r="K315" s="172" t="s">
        <v>64</v>
      </c>
      <c r="L315" s="172" t="s">
        <v>45</v>
      </c>
      <c r="M315" s="410"/>
      <c r="N315" s="340"/>
    </row>
    <row r="316" spans="1:14" s="2" customFormat="1" ht="15" customHeight="1" x14ac:dyDescent="0.25">
      <c r="A316" s="171">
        <v>45189</v>
      </c>
      <c r="B316" s="172" t="s">
        <v>115</v>
      </c>
      <c r="C316" s="172" t="s">
        <v>116</v>
      </c>
      <c r="D316" s="173" t="s">
        <v>114</v>
      </c>
      <c r="E316" s="161">
        <v>12000</v>
      </c>
      <c r="F316" s="339">
        <v>3652</v>
      </c>
      <c r="G316" s="305">
        <f t="shared" si="7"/>
        <v>3.285870755750274</v>
      </c>
      <c r="H316" s="183" t="s">
        <v>141</v>
      </c>
      <c r="I316" s="173" t="s">
        <v>44</v>
      </c>
      <c r="J316" s="405" t="s">
        <v>449</v>
      </c>
      <c r="K316" s="172" t="s">
        <v>64</v>
      </c>
      <c r="L316" s="172" t="s">
        <v>45</v>
      </c>
      <c r="M316" s="410"/>
      <c r="N316" s="340"/>
    </row>
    <row r="317" spans="1:14" s="2" customFormat="1" ht="15" customHeight="1" x14ac:dyDescent="0.25">
      <c r="A317" s="171">
        <v>45189</v>
      </c>
      <c r="B317" s="172" t="s">
        <v>115</v>
      </c>
      <c r="C317" s="172" t="s">
        <v>116</v>
      </c>
      <c r="D317" s="173" t="s">
        <v>114</v>
      </c>
      <c r="E317" s="161">
        <v>9000</v>
      </c>
      <c r="F317" s="339">
        <v>3652</v>
      </c>
      <c r="G317" s="305">
        <f t="shared" si="7"/>
        <v>2.4644030668127055</v>
      </c>
      <c r="H317" s="183" t="s">
        <v>141</v>
      </c>
      <c r="I317" s="173" t="s">
        <v>44</v>
      </c>
      <c r="J317" s="405" t="s">
        <v>449</v>
      </c>
      <c r="K317" s="172" t="s">
        <v>64</v>
      </c>
      <c r="L317" s="172" t="s">
        <v>45</v>
      </c>
      <c r="M317" s="410"/>
      <c r="N317" s="340"/>
    </row>
    <row r="318" spans="1:14" s="2" customFormat="1" ht="15" customHeight="1" x14ac:dyDescent="0.25">
      <c r="A318" s="171">
        <v>45189</v>
      </c>
      <c r="B318" s="172" t="s">
        <v>115</v>
      </c>
      <c r="C318" s="172" t="s">
        <v>116</v>
      </c>
      <c r="D318" s="173" t="s">
        <v>114</v>
      </c>
      <c r="E318" s="161">
        <v>6000</v>
      </c>
      <c r="F318" s="339">
        <v>3652</v>
      </c>
      <c r="G318" s="305">
        <f t="shared" si="7"/>
        <v>1.642935377875137</v>
      </c>
      <c r="H318" s="183" t="s">
        <v>141</v>
      </c>
      <c r="I318" s="173" t="s">
        <v>44</v>
      </c>
      <c r="J318" s="405" t="s">
        <v>449</v>
      </c>
      <c r="K318" s="172" t="s">
        <v>64</v>
      </c>
      <c r="L318" s="172" t="s">
        <v>45</v>
      </c>
      <c r="M318" s="410"/>
      <c r="N318" s="340"/>
    </row>
    <row r="319" spans="1:14" s="2" customFormat="1" ht="15" customHeight="1" x14ac:dyDescent="0.25">
      <c r="A319" s="171">
        <v>45189</v>
      </c>
      <c r="B319" s="172" t="s">
        <v>115</v>
      </c>
      <c r="C319" s="172" t="s">
        <v>116</v>
      </c>
      <c r="D319" s="173" t="s">
        <v>114</v>
      </c>
      <c r="E319" s="161">
        <v>12000</v>
      </c>
      <c r="F319" s="339">
        <v>3652</v>
      </c>
      <c r="G319" s="305">
        <f t="shared" si="7"/>
        <v>3.285870755750274</v>
      </c>
      <c r="H319" s="183" t="s">
        <v>141</v>
      </c>
      <c r="I319" s="173" t="s">
        <v>44</v>
      </c>
      <c r="J319" s="405" t="s">
        <v>449</v>
      </c>
      <c r="K319" s="172" t="s">
        <v>64</v>
      </c>
      <c r="L319" s="172" t="s">
        <v>45</v>
      </c>
      <c r="M319" s="410"/>
      <c r="N319" s="340"/>
    </row>
    <row r="320" spans="1:14" s="2" customFormat="1" ht="15" customHeight="1" x14ac:dyDescent="0.25">
      <c r="A320" s="171">
        <v>45190</v>
      </c>
      <c r="B320" s="172" t="s">
        <v>115</v>
      </c>
      <c r="C320" s="172" t="s">
        <v>116</v>
      </c>
      <c r="D320" s="173" t="s">
        <v>114</v>
      </c>
      <c r="E320" s="152">
        <v>12000</v>
      </c>
      <c r="F320" s="339">
        <v>3652</v>
      </c>
      <c r="G320" s="305">
        <f t="shared" si="7"/>
        <v>3.285870755750274</v>
      </c>
      <c r="H320" s="183" t="s">
        <v>124</v>
      </c>
      <c r="I320" s="173" t="s">
        <v>44</v>
      </c>
      <c r="J320" s="405" t="s">
        <v>452</v>
      </c>
      <c r="K320" s="172" t="s">
        <v>64</v>
      </c>
      <c r="L320" s="172" t="s">
        <v>45</v>
      </c>
      <c r="M320" s="410"/>
      <c r="N320" s="340"/>
    </row>
    <row r="321" spans="1:14" s="2" customFormat="1" ht="15" customHeight="1" x14ac:dyDescent="0.25">
      <c r="A321" s="171">
        <v>45190</v>
      </c>
      <c r="B321" s="172" t="s">
        <v>115</v>
      </c>
      <c r="C321" s="172" t="s">
        <v>116</v>
      </c>
      <c r="D321" s="173" t="s">
        <v>114</v>
      </c>
      <c r="E321" s="152">
        <v>7000</v>
      </c>
      <c r="F321" s="339">
        <v>3652</v>
      </c>
      <c r="G321" s="305">
        <f t="shared" si="7"/>
        <v>1.9167579408543265</v>
      </c>
      <c r="H321" s="183" t="s">
        <v>124</v>
      </c>
      <c r="I321" s="173" t="s">
        <v>44</v>
      </c>
      <c r="J321" s="405" t="s">
        <v>452</v>
      </c>
      <c r="K321" s="172" t="s">
        <v>64</v>
      </c>
      <c r="L321" s="172" t="s">
        <v>45</v>
      </c>
      <c r="M321" s="410"/>
      <c r="N321" s="340"/>
    </row>
    <row r="322" spans="1:14" s="2" customFormat="1" ht="15" customHeight="1" x14ac:dyDescent="0.25">
      <c r="A322" s="171">
        <v>45190</v>
      </c>
      <c r="B322" s="172" t="s">
        <v>115</v>
      </c>
      <c r="C322" s="172" t="s">
        <v>116</v>
      </c>
      <c r="D322" s="173" t="s">
        <v>114</v>
      </c>
      <c r="E322" s="152">
        <v>5000</v>
      </c>
      <c r="F322" s="339">
        <v>3652</v>
      </c>
      <c r="G322" s="305">
        <f t="shared" si="7"/>
        <v>1.3691128148959475</v>
      </c>
      <c r="H322" s="183" t="s">
        <v>124</v>
      </c>
      <c r="I322" s="173" t="s">
        <v>44</v>
      </c>
      <c r="J322" s="405" t="s">
        <v>452</v>
      </c>
      <c r="K322" s="172" t="s">
        <v>64</v>
      </c>
      <c r="L322" s="172" t="s">
        <v>45</v>
      </c>
      <c r="M322" s="410"/>
      <c r="N322" s="340"/>
    </row>
    <row r="323" spans="1:14" s="2" customFormat="1" ht="15" customHeight="1" x14ac:dyDescent="0.25">
      <c r="A323" s="171">
        <v>45190</v>
      </c>
      <c r="B323" s="172" t="s">
        <v>115</v>
      </c>
      <c r="C323" s="172" t="s">
        <v>116</v>
      </c>
      <c r="D323" s="173" t="s">
        <v>114</v>
      </c>
      <c r="E323" s="152">
        <v>4000</v>
      </c>
      <c r="F323" s="339">
        <v>3652</v>
      </c>
      <c r="G323" s="305">
        <f t="shared" si="7"/>
        <v>1.095290251916758</v>
      </c>
      <c r="H323" s="183" t="s">
        <v>124</v>
      </c>
      <c r="I323" s="173" t="s">
        <v>44</v>
      </c>
      <c r="J323" s="405" t="s">
        <v>452</v>
      </c>
      <c r="K323" s="172" t="s">
        <v>64</v>
      </c>
      <c r="L323" s="172" t="s">
        <v>45</v>
      </c>
      <c r="M323" s="410"/>
      <c r="N323" s="340"/>
    </row>
    <row r="324" spans="1:14" s="2" customFormat="1" ht="15" customHeight="1" x14ac:dyDescent="0.25">
      <c r="A324" s="171">
        <v>45189</v>
      </c>
      <c r="B324" s="172" t="s">
        <v>625</v>
      </c>
      <c r="C324" s="172" t="s">
        <v>119</v>
      </c>
      <c r="D324" s="173" t="s">
        <v>81</v>
      </c>
      <c r="E324" s="152">
        <v>50000</v>
      </c>
      <c r="F324" s="339">
        <v>3652</v>
      </c>
      <c r="G324" s="305">
        <f t="shared" si="7"/>
        <v>13.691128148959475</v>
      </c>
      <c r="H324" s="183" t="s">
        <v>42</v>
      </c>
      <c r="I324" s="173" t="s">
        <v>44</v>
      </c>
      <c r="J324" s="405" t="s">
        <v>487</v>
      </c>
      <c r="K324" s="172" t="s">
        <v>64</v>
      </c>
      <c r="L324" s="172" t="s">
        <v>45</v>
      </c>
      <c r="M324" s="410"/>
      <c r="N324" s="340"/>
    </row>
    <row r="325" spans="1:14" s="2" customFormat="1" ht="15" customHeight="1" x14ac:dyDescent="0.25">
      <c r="A325" s="171">
        <v>45190</v>
      </c>
      <c r="B325" s="172" t="s">
        <v>115</v>
      </c>
      <c r="C325" s="172" t="s">
        <v>116</v>
      </c>
      <c r="D325" s="173" t="s">
        <v>130</v>
      </c>
      <c r="E325" s="161">
        <v>7000</v>
      </c>
      <c r="F325" s="339">
        <v>3652</v>
      </c>
      <c r="G325" s="305">
        <f t="shared" si="7"/>
        <v>1.9167579408543265</v>
      </c>
      <c r="H325" s="183" t="s">
        <v>150</v>
      </c>
      <c r="I325" s="173" t="s">
        <v>44</v>
      </c>
      <c r="J325" s="405" t="s">
        <v>456</v>
      </c>
      <c r="K325" s="172" t="s">
        <v>64</v>
      </c>
      <c r="L325" s="172" t="s">
        <v>45</v>
      </c>
      <c r="M325" s="410"/>
      <c r="N325" s="340"/>
    </row>
    <row r="326" spans="1:14" s="2" customFormat="1" ht="15" customHeight="1" x14ac:dyDescent="0.25">
      <c r="A326" s="171">
        <v>45190</v>
      </c>
      <c r="B326" s="172" t="s">
        <v>115</v>
      </c>
      <c r="C326" s="172" t="s">
        <v>116</v>
      </c>
      <c r="D326" s="173" t="s">
        <v>130</v>
      </c>
      <c r="E326" s="161">
        <v>14000</v>
      </c>
      <c r="F326" s="339">
        <v>3652</v>
      </c>
      <c r="G326" s="305">
        <f t="shared" si="7"/>
        <v>3.833515881708653</v>
      </c>
      <c r="H326" s="183" t="s">
        <v>150</v>
      </c>
      <c r="I326" s="173" t="s">
        <v>44</v>
      </c>
      <c r="J326" s="405" t="s">
        <v>456</v>
      </c>
      <c r="K326" s="172" t="s">
        <v>64</v>
      </c>
      <c r="L326" s="172" t="s">
        <v>45</v>
      </c>
      <c r="M326" s="410"/>
      <c r="N326" s="340"/>
    </row>
    <row r="327" spans="1:14" s="2" customFormat="1" ht="15" customHeight="1" x14ac:dyDescent="0.25">
      <c r="A327" s="171">
        <v>45190</v>
      </c>
      <c r="B327" s="172" t="s">
        <v>115</v>
      </c>
      <c r="C327" s="172" t="s">
        <v>116</v>
      </c>
      <c r="D327" s="173" t="s">
        <v>130</v>
      </c>
      <c r="E327" s="161">
        <v>7000</v>
      </c>
      <c r="F327" s="339">
        <v>3652</v>
      </c>
      <c r="G327" s="305">
        <f t="shared" si="7"/>
        <v>1.9167579408543265</v>
      </c>
      <c r="H327" s="183" t="s">
        <v>150</v>
      </c>
      <c r="I327" s="173" t="s">
        <v>44</v>
      </c>
      <c r="J327" s="405" t="s">
        <v>456</v>
      </c>
      <c r="K327" s="172" t="s">
        <v>64</v>
      </c>
      <c r="L327" s="172" t="s">
        <v>45</v>
      </c>
      <c r="M327" s="410"/>
      <c r="N327" s="340"/>
    </row>
    <row r="328" spans="1:14" s="2" customFormat="1" ht="15" customHeight="1" x14ac:dyDescent="0.25">
      <c r="A328" s="171">
        <v>45190</v>
      </c>
      <c r="B328" s="172" t="s">
        <v>115</v>
      </c>
      <c r="C328" s="172" t="s">
        <v>116</v>
      </c>
      <c r="D328" s="173" t="s">
        <v>130</v>
      </c>
      <c r="E328" s="161">
        <v>8000</v>
      </c>
      <c r="F328" s="339">
        <v>3652</v>
      </c>
      <c r="G328" s="305">
        <f t="shared" si="7"/>
        <v>2.190580503833516</v>
      </c>
      <c r="H328" s="183" t="s">
        <v>150</v>
      </c>
      <c r="I328" s="173" t="s">
        <v>44</v>
      </c>
      <c r="J328" s="405" t="s">
        <v>456</v>
      </c>
      <c r="K328" s="172" t="s">
        <v>64</v>
      </c>
      <c r="L328" s="172" t="s">
        <v>45</v>
      </c>
      <c r="M328" s="410"/>
      <c r="N328" s="340"/>
    </row>
    <row r="329" spans="1:14" s="2" customFormat="1" ht="15" customHeight="1" x14ac:dyDescent="0.25">
      <c r="A329" s="171">
        <v>45190</v>
      </c>
      <c r="B329" s="172" t="s">
        <v>115</v>
      </c>
      <c r="C329" s="172" t="s">
        <v>116</v>
      </c>
      <c r="D329" s="173" t="s">
        <v>130</v>
      </c>
      <c r="E329" s="622">
        <v>7000</v>
      </c>
      <c r="F329" s="339">
        <v>3652</v>
      </c>
      <c r="G329" s="305">
        <f t="shared" si="7"/>
        <v>1.9167579408543265</v>
      </c>
      <c r="H329" s="183" t="s">
        <v>150</v>
      </c>
      <c r="I329" s="173" t="s">
        <v>44</v>
      </c>
      <c r="J329" s="405" t="s">
        <v>456</v>
      </c>
      <c r="K329" s="172" t="s">
        <v>64</v>
      </c>
      <c r="L329" s="172" t="s">
        <v>45</v>
      </c>
      <c r="M329" s="410"/>
      <c r="N329" s="340"/>
    </row>
    <row r="330" spans="1:14" s="2" customFormat="1" ht="15" customHeight="1" x14ac:dyDescent="0.25">
      <c r="A330" s="171">
        <v>45190</v>
      </c>
      <c r="B330" s="155" t="s">
        <v>115</v>
      </c>
      <c r="C330" s="172" t="s">
        <v>116</v>
      </c>
      <c r="D330" s="173" t="s">
        <v>130</v>
      </c>
      <c r="E330" s="486">
        <v>7000</v>
      </c>
      <c r="F330" s="339">
        <v>3652</v>
      </c>
      <c r="G330" s="305">
        <f t="shared" si="7"/>
        <v>1.9167579408543265</v>
      </c>
      <c r="H330" s="183" t="s">
        <v>150</v>
      </c>
      <c r="I330" s="173" t="s">
        <v>44</v>
      </c>
      <c r="J330" s="405" t="s">
        <v>456</v>
      </c>
      <c r="K330" s="172" t="s">
        <v>64</v>
      </c>
      <c r="L330" s="172" t="s">
        <v>45</v>
      </c>
      <c r="M330" s="410"/>
      <c r="N330" s="340"/>
    </row>
    <row r="331" spans="1:14" s="2" customFormat="1" ht="15" customHeight="1" x14ac:dyDescent="0.25">
      <c r="A331" s="171">
        <v>45190</v>
      </c>
      <c r="B331" s="155" t="s">
        <v>148</v>
      </c>
      <c r="C331" s="155" t="s">
        <v>148</v>
      </c>
      <c r="D331" s="173" t="s">
        <v>130</v>
      </c>
      <c r="E331" s="486">
        <v>5000</v>
      </c>
      <c r="F331" s="339">
        <v>3652</v>
      </c>
      <c r="G331" s="305">
        <f t="shared" si="7"/>
        <v>1.3691128148959475</v>
      </c>
      <c r="H331" s="183" t="s">
        <v>150</v>
      </c>
      <c r="I331" s="173" t="s">
        <v>44</v>
      </c>
      <c r="J331" s="405" t="s">
        <v>456</v>
      </c>
      <c r="K331" s="172" t="s">
        <v>64</v>
      </c>
      <c r="L331" s="172" t="s">
        <v>45</v>
      </c>
      <c r="M331" s="410"/>
      <c r="N331" s="340"/>
    </row>
    <row r="332" spans="1:14" s="2" customFormat="1" ht="15" customHeight="1" x14ac:dyDescent="0.25">
      <c r="A332" s="171">
        <v>45190</v>
      </c>
      <c r="B332" s="155" t="s">
        <v>148</v>
      </c>
      <c r="C332" s="155" t="s">
        <v>148</v>
      </c>
      <c r="D332" s="173" t="s">
        <v>130</v>
      </c>
      <c r="E332" s="486">
        <v>5000</v>
      </c>
      <c r="F332" s="339">
        <v>3652</v>
      </c>
      <c r="G332" s="305">
        <f t="shared" si="7"/>
        <v>1.3691128148959475</v>
      </c>
      <c r="H332" s="183" t="s">
        <v>150</v>
      </c>
      <c r="I332" s="173" t="s">
        <v>44</v>
      </c>
      <c r="J332" s="405" t="s">
        <v>456</v>
      </c>
      <c r="K332" s="172" t="s">
        <v>64</v>
      </c>
      <c r="L332" s="172" t="s">
        <v>45</v>
      </c>
      <c r="M332" s="410"/>
      <c r="N332" s="340"/>
    </row>
    <row r="333" spans="1:14" s="2" customFormat="1" ht="15" customHeight="1" x14ac:dyDescent="0.25">
      <c r="A333" s="171">
        <v>45190</v>
      </c>
      <c r="B333" s="172" t="s">
        <v>115</v>
      </c>
      <c r="C333" s="172" t="s">
        <v>116</v>
      </c>
      <c r="D333" s="173" t="s">
        <v>130</v>
      </c>
      <c r="E333" s="161">
        <v>10000</v>
      </c>
      <c r="F333" s="339">
        <v>3652</v>
      </c>
      <c r="G333" s="305">
        <f t="shared" si="7"/>
        <v>2.738225629791895</v>
      </c>
      <c r="H333" s="183" t="s">
        <v>142</v>
      </c>
      <c r="I333" s="173" t="s">
        <v>44</v>
      </c>
      <c r="J333" s="405" t="s">
        <v>461</v>
      </c>
      <c r="K333" s="172" t="s">
        <v>64</v>
      </c>
      <c r="L333" s="172" t="s">
        <v>45</v>
      </c>
      <c r="M333" s="410"/>
      <c r="N333" s="340"/>
    </row>
    <row r="334" spans="1:14" s="2" customFormat="1" ht="15" customHeight="1" x14ac:dyDescent="0.25">
      <c r="A334" s="171">
        <v>45190</v>
      </c>
      <c r="B334" s="172" t="s">
        <v>115</v>
      </c>
      <c r="C334" s="172" t="s">
        <v>116</v>
      </c>
      <c r="D334" s="173" t="s">
        <v>130</v>
      </c>
      <c r="E334" s="161">
        <v>15000</v>
      </c>
      <c r="F334" s="339">
        <v>3652</v>
      </c>
      <c r="G334" s="305">
        <f t="shared" si="7"/>
        <v>4.1073384446878425</v>
      </c>
      <c r="H334" s="183" t="s">
        <v>142</v>
      </c>
      <c r="I334" s="173" t="s">
        <v>44</v>
      </c>
      <c r="J334" s="405" t="s">
        <v>461</v>
      </c>
      <c r="K334" s="172" t="s">
        <v>64</v>
      </c>
      <c r="L334" s="172" t="s">
        <v>45</v>
      </c>
      <c r="M334" s="410"/>
      <c r="N334" s="340"/>
    </row>
    <row r="335" spans="1:14" s="2" customFormat="1" ht="15" customHeight="1" x14ac:dyDescent="0.25">
      <c r="A335" s="171">
        <v>45190</v>
      </c>
      <c r="B335" s="172" t="s">
        <v>115</v>
      </c>
      <c r="C335" s="172" t="s">
        <v>116</v>
      </c>
      <c r="D335" s="173" t="s">
        <v>130</v>
      </c>
      <c r="E335" s="161">
        <v>7000</v>
      </c>
      <c r="F335" s="339">
        <v>3652</v>
      </c>
      <c r="G335" s="305">
        <f t="shared" si="7"/>
        <v>1.9167579408543265</v>
      </c>
      <c r="H335" s="183" t="s">
        <v>142</v>
      </c>
      <c r="I335" s="173" t="s">
        <v>44</v>
      </c>
      <c r="J335" s="405" t="s">
        <v>461</v>
      </c>
      <c r="K335" s="172" t="s">
        <v>64</v>
      </c>
      <c r="L335" s="172" t="s">
        <v>45</v>
      </c>
      <c r="M335" s="410"/>
      <c r="N335" s="340"/>
    </row>
    <row r="336" spans="1:14" s="2" customFormat="1" ht="15" customHeight="1" x14ac:dyDescent="0.25">
      <c r="A336" s="171">
        <v>45190</v>
      </c>
      <c r="B336" s="172" t="s">
        <v>115</v>
      </c>
      <c r="C336" s="172" t="s">
        <v>116</v>
      </c>
      <c r="D336" s="173" t="s">
        <v>130</v>
      </c>
      <c r="E336" s="161">
        <v>5000</v>
      </c>
      <c r="F336" s="339">
        <v>3652</v>
      </c>
      <c r="G336" s="305">
        <f t="shared" si="7"/>
        <v>1.3691128148959475</v>
      </c>
      <c r="H336" s="183" t="s">
        <v>142</v>
      </c>
      <c r="I336" s="173" t="s">
        <v>44</v>
      </c>
      <c r="J336" s="405" t="s">
        <v>461</v>
      </c>
      <c r="K336" s="172" t="s">
        <v>64</v>
      </c>
      <c r="L336" s="172" t="s">
        <v>45</v>
      </c>
      <c r="M336" s="410"/>
      <c r="N336" s="340"/>
    </row>
    <row r="337" spans="1:14" s="2" customFormat="1" ht="15" customHeight="1" x14ac:dyDescent="0.25">
      <c r="A337" s="171">
        <v>45190</v>
      </c>
      <c r="B337" s="172" t="s">
        <v>115</v>
      </c>
      <c r="C337" s="172" t="s">
        <v>116</v>
      </c>
      <c r="D337" s="173" t="s">
        <v>130</v>
      </c>
      <c r="E337" s="161">
        <v>5000</v>
      </c>
      <c r="F337" s="339">
        <v>3652</v>
      </c>
      <c r="G337" s="305">
        <f t="shared" si="7"/>
        <v>1.3691128148959475</v>
      </c>
      <c r="H337" s="183" t="s">
        <v>142</v>
      </c>
      <c r="I337" s="173" t="s">
        <v>44</v>
      </c>
      <c r="J337" s="405" t="s">
        <v>461</v>
      </c>
      <c r="K337" s="172" t="s">
        <v>64</v>
      </c>
      <c r="L337" s="172" t="s">
        <v>45</v>
      </c>
      <c r="M337" s="410"/>
      <c r="N337" s="340"/>
    </row>
    <row r="338" spans="1:14" s="2" customFormat="1" ht="15" customHeight="1" x14ac:dyDescent="0.25">
      <c r="A338" s="171">
        <v>45190</v>
      </c>
      <c r="B338" s="172" t="s">
        <v>115</v>
      </c>
      <c r="C338" s="172" t="s">
        <v>116</v>
      </c>
      <c r="D338" s="173" t="s">
        <v>130</v>
      </c>
      <c r="E338" s="161">
        <v>15000</v>
      </c>
      <c r="F338" s="339">
        <v>3652</v>
      </c>
      <c r="G338" s="305">
        <f t="shared" si="7"/>
        <v>4.1073384446878425</v>
      </c>
      <c r="H338" s="183" t="s">
        <v>142</v>
      </c>
      <c r="I338" s="173" t="s">
        <v>44</v>
      </c>
      <c r="J338" s="405" t="s">
        <v>461</v>
      </c>
      <c r="K338" s="172" t="s">
        <v>64</v>
      </c>
      <c r="L338" s="172" t="s">
        <v>45</v>
      </c>
      <c r="M338" s="410"/>
      <c r="N338" s="340"/>
    </row>
    <row r="339" spans="1:14" s="2" customFormat="1" ht="15" customHeight="1" x14ac:dyDescent="0.25">
      <c r="A339" s="171">
        <v>45190</v>
      </c>
      <c r="B339" s="172" t="s">
        <v>148</v>
      </c>
      <c r="C339" s="172" t="s">
        <v>148</v>
      </c>
      <c r="D339" s="173" t="s">
        <v>130</v>
      </c>
      <c r="E339" s="161">
        <v>10000</v>
      </c>
      <c r="F339" s="339">
        <v>3652</v>
      </c>
      <c r="G339" s="305">
        <f t="shared" si="7"/>
        <v>2.738225629791895</v>
      </c>
      <c r="H339" s="183" t="s">
        <v>142</v>
      </c>
      <c r="I339" s="173" t="s">
        <v>44</v>
      </c>
      <c r="J339" s="405" t="s">
        <v>461</v>
      </c>
      <c r="K339" s="172" t="s">
        <v>64</v>
      </c>
      <c r="L339" s="172" t="s">
        <v>45</v>
      </c>
      <c r="M339" s="410"/>
      <c r="N339" s="340"/>
    </row>
    <row r="340" spans="1:14" s="2" customFormat="1" ht="15" customHeight="1" x14ac:dyDescent="0.25">
      <c r="A340" s="171">
        <v>45190</v>
      </c>
      <c r="B340" s="172" t="s">
        <v>115</v>
      </c>
      <c r="C340" s="172" t="s">
        <v>116</v>
      </c>
      <c r="D340" s="173" t="s">
        <v>14</v>
      </c>
      <c r="E340" s="167">
        <v>7000</v>
      </c>
      <c r="F340" s="339">
        <v>3652</v>
      </c>
      <c r="G340" s="305">
        <f t="shared" si="7"/>
        <v>1.9167579408543265</v>
      </c>
      <c r="H340" s="183" t="s">
        <v>42</v>
      </c>
      <c r="I340" s="173" t="s">
        <v>44</v>
      </c>
      <c r="J340" s="405" t="s">
        <v>467</v>
      </c>
      <c r="K340" s="172" t="s">
        <v>64</v>
      </c>
      <c r="L340" s="172" t="s">
        <v>45</v>
      </c>
      <c r="M340" s="410"/>
      <c r="N340" s="340"/>
    </row>
    <row r="341" spans="1:14" s="2" customFormat="1" ht="15" customHeight="1" x14ac:dyDescent="0.25">
      <c r="A341" s="171">
        <v>45190</v>
      </c>
      <c r="B341" s="172" t="s">
        <v>115</v>
      </c>
      <c r="C341" s="172" t="s">
        <v>116</v>
      </c>
      <c r="D341" s="173" t="s">
        <v>14</v>
      </c>
      <c r="E341" s="167">
        <v>7000</v>
      </c>
      <c r="F341" s="339">
        <v>3652</v>
      </c>
      <c r="G341" s="305">
        <f t="shared" si="7"/>
        <v>1.9167579408543265</v>
      </c>
      <c r="H341" s="183" t="s">
        <v>42</v>
      </c>
      <c r="I341" s="173" t="s">
        <v>44</v>
      </c>
      <c r="J341" s="405" t="s">
        <v>467</v>
      </c>
      <c r="K341" s="172" t="s">
        <v>64</v>
      </c>
      <c r="L341" s="172" t="s">
        <v>45</v>
      </c>
      <c r="M341" s="410"/>
      <c r="N341" s="340"/>
    </row>
    <row r="342" spans="1:14" s="2" customFormat="1" ht="15" customHeight="1" x14ac:dyDescent="0.25">
      <c r="A342" s="171">
        <v>45190</v>
      </c>
      <c r="B342" s="172" t="s">
        <v>471</v>
      </c>
      <c r="C342" s="172" t="s">
        <v>139</v>
      </c>
      <c r="D342" s="626" t="s">
        <v>472</v>
      </c>
      <c r="E342" s="462">
        <v>9000</v>
      </c>
      <c r="F342" s="339">
        <v>3652</v>
      </c>
      <c r="G342" s="305">
        <f t="shared" si="7"/>
        <v>2.4644030668127055</v>
      </c>
      <c r="H342" s="183" t="s">
        <v>42</v>
      </c>
      <c r="I342" s="173" t="s">
        <v>44</v>
      </c>
      <c r="J342" s="405" t="s">
        <v>522</v>
      </c>
      <c r="K342" s="172" t="s">
        <v>64</v>
      </c>
      <c r="L342" s="172" t="s">
        <v>45</v>
      </c>
      <c r="M342" s="410"/>
      <c r="N342" s="340"/>
    </row>
    <row r="343" spans="1:14" s="2" customFormat="1" ht="15" customHeight="1" x14ac:dyDescent="0.25">
      <c r="A343" s="171">
        <v>45190</v>
      </c>
      <c r="B343" s="172" t="s">
        <v>115</v>
      </c>
      <c r="C343" s="172" t="s">
        <v>116</v>
      </c>
      <c r="D343" s="173" t="s">
        <v>114</v>
      </c>
      <c r="E343" s="161">
        <v>12000</v>
      </c>
      <c r="F343" s="339">
        <v>3652</v>
      </c>
      <c r="G343" s="305">
        <f t="shared" si="7"/>
        <v>3.285870755750274</v>
      </c>
      <c r="H343" s="183" t="s">
        <v>141</v>
      </c>
      <c r="I343" s="173" t="s">
        <v>44</v>
      </c>
      <c r="J343" s="405" t="s">
        <v>488</v>
      </c>
      <c r="K343" s="172" t="s">
        <v>64</v>
      </c>
      <c r="L343" s="172" t="s">
        <v>45</v>
      </c>
      <c r="M343" s="410"/>
      <c r="N343" s="340"/>
    </row>
    <row r="344" spans="1:14" s="2" customFormat="1" ht="15" customHeight="1" x14ac:dyDescent="0.25">
      <c r="A344" s="171">
        <v>45190</v>
      </c>
      <c r="B344" s="172" t="s">
        <v>115</v>
      </c>
      <c r="C344" s="172" t="s">
        <v>116</v>
      </c>
      <c r="D344" s="173" t="s">
        <v>114</v>
      </c>
      <c r="E344" s="161">
        <v>11000</v>
      </c>
      <c r="F344" s="339">
        <v>3652</v>
      </c>
      <c r="G344" s="305">
        <f t="shared" si="7"/>
        <v>3.0120481927710845</v>
      </c>
      <c r="H344" s="183" t="s">
        <v>141</v>
      </c>
      <c r="I344" s="173" t="s">
        <v>44</v>
      </c>
      <c r="J344" s="405" t="s">
        <v>488</v>
      </c>
      <c r="K344" s="172" t="s">
        <v>64</v>
      </c>
      <c r="L344" s="172" t="s">
        <v>45</v>
      </c>
      <c r="M344" s="410"/>
      <c r="N344" s="340"/>
    </row>
    <row r="345" spans="1:14" s="2" customFormat="1" ht="15" customHeight="1" x14ac:dyDescent="0.25">
      <c r="A345" s="171">
        <v>45190</v>
      </c>
      <c r="B345" s="157" t="s">
        <v>235</v>
      </c>
      <c r="C345" s="157" t="s">
        <v>117</v>
      </c>
      <c r="D345" s="157" t="s">
        <v>130</v>
      </c>
      <c r="E345" s="161">
        <v>15000</v>
      </c>
      <c r="F345" s="339">
        <v>3652</v>
      </c>
      <c r="G345" s="305">
        <f t="shared" si="7"/>
        <v>4.1073384446878425</v>
      </c>
      <c r="H345" s="183" t="s">
        <v>150</v>
      </c>
      <c r="I345" s="173" t="s">
        <v>44</v>
      </c>
      <c r="J345" s="405" t="s">
        <v>486</v>
      </c>
      <c r="K345" s="172" t="s">
        <v>64</v>
      </c>
      <c r="L345" s="172" t="s">
        <v>45</v>
      </c>
      <c r="M345" s="410"/>
      <c r="N345" s="340"/>
    </row>
    <row r="346" spans="1:14" s="2" customFormat="1" ht="15" customHeight="1" x14ac:dyDescent="0.25">
      <c r="A346" s="171">
        <v>45191</v>
      </c>
      <c r="B346" s="157" t="s">
        <v>231</v>
      </c>
      <c r="C346" s="157" t="s">
        <v>117</v>
      </c>
      <c r="D346" s="157" t="s">
        <v>14</v>
      </c>
      <c r="E346" s="161">
        <v>15000</v>
      </c>
      <c r="F346" s="339">
        <v>3652</v>
      </c>
      <c r="G346" s="305">
        <f t="shared" si="7"/>
        <v>4.1073384446878425</v>
      </c>
      <c r="H346" s="183" t="s">
        <v>300</v>
      </c>
      <c r="I346" s="173" t="s">
        <v>44</v>
      </c>
      <c r="J346" s="405" t="s">
        <v>486</v>
      </c>
      <c r="K346" s="172" t="s">
        <v>64</v>
      </c>
      <c r="L346" s="172" t="s">
        <v>45</v>
      </c>
      <c r="M346" s="410"/>
      <c r="N346" s="340"/>
    </row>
    <row r="347" spans="1:14" s="2" customFormat="1" ht="15" customHeight="1" x14ac:dyDescent="0.25">
      <c r="A347" s="171">
        <v>45191</v>
      </c>
      <c r="B347" s="157" t="s">
        <v>521</v>
      </c>
      <c r="C347" s="157" t="s">
        <v>117</v>
      </c>
      <c r="D347" s="157" t="s">
        <v>14</v>
      </c>
      <c r="E347" s="161">
        <v>15000</v>
      </c>
      <c r="F347" s="339">
        <v>3652</v>
      </c>
      <c r="G347" s="305">
        <f t="shared" si="7"/>
        <v>4.1073384446878425</v>
      </c>
      <c r="H347" s="183" t="s">
        <v>42</v>
      </c>
      <c r="I347" s="173" t="s">
        <v>44</v>
      </c>
      <c r="J347" s="405" t="s">
        <v>486</v>
      </c>
      <c r="K347" s="172" t="s">
        <v>64</v>
      </c>
      <c r="L347" s="172" t="s">
        <v>45</v>
      </c>
      <c r="M347" s="410"/>
      <c r="N347" s="340"/>
    </row>
    <row r="348" spans="1:14" s="2" customFormat="1" ht="15" customHeight="1" x14ac:dyDescent="0.25">
      <c r="A348" s="171">
        <v>45191</v>
      </c>
      <c r="B348" s="172" t="s">
        <v>473</v>
      </c>
      <c r="C348" s="172" t="s">
        <v>139</v>
      </c>
      <c r="D348" s="626" t="s">
        <v>472</v>
      </c>
      <c r="E348" s="462">
        <v>14500</v>
      </c>
      <c r="F348" s="339">
        <v>3652</v>
      </c>
      <c r="G348" s="305">
        <f t="shared" si="7"/>
        <v>3.9704271631982477</v>
      </c>
      <c r="H348" s="183" t="s">
        <v>42</v>
      </c>
      <c r="I348" s="173" t="s">
        <v>44</v>
      </c>
      <c r="J348" s="405" t="s">
        <v>535</v>
      </c>
      <c r="K348" s="172" t="s">
        <v>64</v>
      </c>
      <c r="L348" s="172" t="s">
        <v>45</v>
      </c>
      <c r="M348" s="410"/>
      <c r="N348" s="340"/>
    </row>
    <row r="349" spans="1:14" s="2" customFormat="1" ht="15" customHeight="1" x14ac:dyDescent="0.25">
      <c r="A349" s="171">
        <v>45191</v>
      </c>
      <c r="B349" s="172" t="s">
        <v>474</v>
      </c>
      <c r="C349" s="172" t="s">
        <v>116</v>
      </c>
      <c r="D349" s="626" t="s">
        <v>14</v>
      </c>
      <c r="E349" s="462">
        <v>6000</v>
      </c>
      <c r="F349" s="339">
        <v>3652</v>
      </c>
      <c r="G349" s="305">
        <f t="shared" si="7"/>
        <v>1.642935377875137</v>
      </c>
      <c r="H349" s="183" t="s">
        <v>42</v>
      </c>
      <c r="I349" s="173" t="s">
        <v>44</v>
      </c>
      <c r="J349" s="405" t="s">
        <v>535</v>
      </c>
      <c r="K349" s="172" t="s">
        <v>64</v>
      </c>
      <c r="L349" s="172" t="s">
        <v>45</v>
      </c>
      <c r="M349" s="410"/>
      <c r="N349" s="340"/>
    </row>
    <row r="350" spans="1:14" s="2" customFormat="1" ht="15" customHeight="1" x14ac:dyDescent="0.25">
      <c r="A350" s="171">
        <v>45191</v>
      </c>
      <c r="B350" s="157" t="s">
        <v>475</v>
      </c>
      <c r="C350" s="157" t="s">
        <v>139</v>
      </c>
      <c r="D350" s="179" t="s">
        <v>472</v>
      </c>
      <c r="E350" s="167">
        <v>17500</v>
      </c>
      <c r="F350" s="339">
        <v>3652</v>
      </c>
      <c r="G350" s="305">
        <f t="shared" si="7"/>
        <v>4.7918948521358162</v>
      </c>
      <c r="H350" s="183" t="s">
        <v>42</v>
      </c>
      <c r="I350" s="173" t="s">
        <v>44</v>
      </c>
      <c r="J350" s="405" t="s">
        <v>535</v>
      </c>
      <c r="K350" s="172" t="s">
        <v>64</v>
      </c>
      <c r="L350" s="172" t="s">
        <v>45</v>
      </c>
      <c r="M350" s="410"/>
      <c r="N350" s="340"/>
    </row>
    <row r="351" spans="1:14" s="2" customFormat="1" ht="15" customHeight="1" x14ac:dyDescent="0.25">
      <c r="A351" s="171">
        <v>45191</v>
      </c>
      <c r="B351" s="157" t="s">
        <v>476</v>
      </c>
      <c r="C351" s="157" t="s">
        <v>139</v>
      </c>
      <c r="D351" s="179" t="s">
        <v>472</v>
      </c>
      <c r="E351" s="167">
        <v>17500</v>
      </c>
      <c r="F351" s="339">
        <v>3652</v>
      </c>
      <c r="G351" s="305">
        <f t="shared" si="7"/>
        <v>4.7918948521358162</v>
      </c>
      <c r="H351" s="183" t="s">
        <v>42</v>
      </c>
      <c r="I351" s="173" t="s">
        <v>44</v>
      </c>
      <c r="J351" s="405" t="s">
        <v>535</v>
      </c>
      <c r="K351" s="172" t="s">
        <v>64</v>
      </c>
      <c r="L351" s="172" t="s">
        <v>45</v>
      </c>
      <c r="M351" s="410"/>
      <c r="N351" s="340"/>
    </row>
    <row r="352" spans="1:14" s="2" customFormat="1" ht="15" customHeight="1" x14ac:dyDescent="0.25">
      <c r="A352" s="171">
        <v>45191</v>
      </c>
      <c r="B352" s="172" t="s">
        <v>477</v>
      </c>
      <c r="C352" s="157" t="s">
        <v>139</v>
      </c>
      <c r="D352" s="179" t="s">
        <v>472</v>
      </c>
      <c r="E352" s="167">
        <v>12500</v>
      </c>
      <c r="F352" s="339">
        <v>3652</v>
      </c>
      <c r="G352" s="305">
        <f t="shared" si="7"/>
        <v>3.4227820372398687</v>
      </c>
      <c r="H352" s="183" t="s">
        <v>42</v>
      </c>
      <c r="I352" s="173" t="s">
        <v>44</v>
      </c>
      <c r="J352" s="405" t="s">
        <v>535</v>
      </c>
      <c r="K352" s="172" t="s">
        <v>64</v>
      </c>
      <c r="L352" s="172" t="s">
        <v>45</v>
      </c>
      <c r="M352" s="410"/>
      <c r="N352" s="340"/>
    </row>
    <row r="353" spans="1:16" s="2" customFormat="1" ht="15" customHeight="1" x14ac:dyDescent="0.25">
      <c r="A353" s="171">
        <v>45191</v>
      </c>
      <c r="B353" s="172" t="s">
        <v>478</v>
      </c>
      <c r="C353" s="157" t="s">
        <v>139</v>
      </c>
      <c r="D353" s="179" t="s">
        <v>472</v>
      </c>
      <c r="E353" s="167">
        <v>20000</v>
      </c>
      <c r="F353" s="339">
        <v>3652</v>
      </c>
      <c r="G353" s="305">
        <f t="shared" si="7"/>
        <v>5.47645125958379</v>
      </c>
      <c r="H353" s="183" t="s">
        <v>42</v>
      </c>
      <c r="I353" s="173" t="s">
        <v>44</v>
      </c>
      <c r="J353" s="405" t="s">
        <v>470</v>
      </c>
      <c r="K353" s="172" t="s">
        <v>64</v>
      </c>
      <c r="L353" s="172" t="s">
        <v>45</v>
      </c>
      <c r="M353" s="410"/>
      <c r="N353" s="340"/>
    </row>
    <row r="354" spans="1:16" s="2" customFormat="1" ht="15" customHeight="1" x14ac:dyDescent="0.25">
      <c r="A354" s="171">
        <v>45191</v>
      </c>
      <c r="B354" s="172" t="s">
        <v>479</v>
      </c>
      <c r="C354" s="172" t="s">
        <v>139</v>
      </c>
      <c r="D354" s="494" t="s">
        <v>472</v>
      </c>
      <c r="E354" s="167">
        <v>42000</v>
      </c>
      <c r="F354" s="339">
        <v>3652</v>
      </c>
      <c r="G354" s="305">
        <f t="shared" si="7"/>
        <v>11.500547645125959</v>
      </c>
      <c r="H354" s="183" t="s">
        <v>42</v>
      </c>
      <c r="I354" s="173" t="s">
        <v>44</v>
      </c>
      <c r="J354" s="405" t="s">
        <v>470</v>
      </c>
      <c r="K354" s="172" t="s">
        <v>64</v>
      </c>
      <c r="L354" s="172" t="s">
        <v>45</v>
      </c>
      <c r="M354" s="410"/>
      <c r="N354" s="340"/>
    </row>
    <row r="355" spans="1:16" s="2" customFormat="1" ht="15" customHeight="1" x14ac:dyDescent="0.25">
      <c r="A355" s="171">
        <v>45191</v>
      </c>
      <c r="B355" s="172" t="s">
        <v>480</v>
      </c>
      <c r="C355" s="172" t="s">
        <v>139</v>
      </c>
      <c r="D355" s="626" t="s">
        <v>472</v>
      </c>
      <c r="E355" s="167">
        <v>50000</v>
      </c>
      <c r="F355" s="339">
        <v>3652</v>
      </c>
      <c r="G355" s="305">
        <f t="shared" si="7"/>
        <v>13.691128148959475</v>
      </c>
      <c r="H355" s="183" t="s">
        <v>42</v>
      </c>
      <c r="I355" s="173" t="s">
        <v>44</v>
      </c>
      <c r="J355" s="405" t="s">
        <v>470</v>
      </c>
      <c r="K355" s="172" t="s">
        <v>64</v>
      </c>
      <c r="L355" s="172" t="s">
        <v>45</v>
      </c>
      <c r="M355" s="410"/>
      <c r="N355" s="340"/>
    </row>
    <row r="356" spans="1:16" s="2" customFormat="1" ht="15" customHeight="1" x14ac:dyDescent="0.25">
      <c r="A356" s="171">
        <v>45191</v>
      </c>
      <c r="B356" s="172" t="s">
        <v>481</v>
      </c>
      <c r="C356" s="172" t="s">
        <v>139</v>
      </c>
      <c r="D356" s="626" t="s">
        <v>472</v>
      </c>
      <c r="E356" s="167">
        <v>98000</v>
      </c>
      <c r="F356" s="339">
        <v>3652</v>
      </c>
      <c r="G356" s="305">
        <f t="shared" si="7"/>
        <v>26.834611171960571</v>
      </c>
      <c r="H356" s="183" t="s">
        <v>42</v>
      </c>
      <c r="I356" s="173" t="s">
        <v>44</v>
      </c>
      <c r="J356" s="405" t="s">
        <v>470</v>
      </c>
      <c r="K356" s="172" t="s">
        <v>64</v>
      </c>
      <c r="L356" s="172" t="s">
        <v>45</v>
      </c>
      <c r="M356" s="410"/>
      <c r="N356" s="340"/>
    </row>
    <row r="357" spans="1:16" s="2" customFormat="1" ht="15" customHeight="1" x14ac:dyDescent="0.25">
      <c r="A357" s="171">
        <v>45191</v>
      </c>
      <c r="B357" s="172" t="s">
        <v>483</v>
      </c>
      <c r="C357" s="172" t="s">
        <v>139</v>
      </c>
      <c r="D357" s="626" t="s">
        <v>472</v>
      </c>
      <c r="E357" s="167">
        <v>60000</v>
      </c>
      <c r="F357" s="339">
        <v>3652</v>
      </c>
      <c r="G357" s="305">
        <f t="shared" si="7"/>
        <v>16.42935377875137</v>
      </c>
      <c r="H357" s="183" t="s">
        <v>42</v>
      </c>
      <c r="I357" s="173" t="s">
        <v>44</v>
      </c>
      <c r="J357" s="405" t="s">
        <v>470</v>
      </c>
      <c r="K357" s="172" t="s">
        <v>64</v>
      </c>
      <c r="L357" s="172" t="s">
        <v>45</v>
      </c>
      <c r="M357" s="410"/>
      <c r="N357" s="340"/>
    </row>
    <row r="358" spans="1:16" s="2" customFormat="1" ht="15" customHeight="1" x14ac:dyDescent="0.25">
      <c r="A358" s="171">
        <v>45191</v>
      </c>
      <c r="B358" s="172" t="s">
        <v>484</v>
      </c>
      <c r="C358" s="172" t="s">
        <v>139</v>
      </c>
      <c r="D358" s="626" t="s">
        <v>472</v>
      </c>
      <c r="E358" s="167">
        <v>21500</v>
      </c>
      <c r="F358" s="339">
        <v>3652</v>
      </c>
      <c r="G358" s="305">
        <f t="shared" si="7"/>
        <v>5.8871851040525742</v>
      </c>
      <c r="H358" s="183" t="s">
        <v>42</v>
      </c>
      <c r="I358" s="173" t="s">
        <v>44</v>
      </c>
      <c r="J358" s="405" t="s">
        <v>470</v>
      </c>
      <c r="K358" s="172" t="s">
        <v>64</v>
      </c>
      <c r="L358" s="172" t="s">
        <v>45</v>
      </c>
      <c r="M358" s="410"/>
      <c r="N358" s="340"/>
    </row>
    <row r="359" spans="1:16" s="2" customFormat="1" ht="15" customHeight="1" x14ac:dyDescent="0.25">
      <c r="A359" s="171">
        <v>45191</v>
      </c>
      <c r="B359" s="172" t="s">
        <v>115</v>
      </c>
      <c r="C359" s="172" t="s">
        <v>116</v>
      </c>
      <c r="D359" s="626" t="s">
        <v>14</v>
      </c>
      <c r="E359" s="167">
        <v>20000</v>
      </c>
      <c r="F359" s="339">
        <v>3652</v>
      </c>
      <c r="G359" s="305">
        <f t="shared" si="7"/>
        <v>5.47645125958379</v>
      </c>
      <c r="H359" s="183" t="s">
        <v>42</v>
      </c>
      <c r="I359" s="173" t="s">
        <v>44</v>
      </c>
      <c r="J359" s="405" t="s">
        <v>470</v>
      </c>
      <c r="K359" s="172" t="s">
        <v>64</v>
      </c>
      <c r="L359" s="172" t="s">
        <v>45</v>
      </c>
      <c r="M359" s="410"/>
      <c r="N359" s="340"/>
    </row>
    <row r="360" spans="1:16" s="2" customFormat="1" ht="15" customHeight="1" x14ac:dyDescent="0.25">
      <c r="A360" s="171">
        <v>45191</v>
      </c>
      <c r="B360" s="172" t="s">
        <v>482</v>
      </c>
      <c r="C360" s="172" t="s">
        <v>139</v>
      </c>
      <c r="D360" s="626" t="s">
        <v>472</v>
      </c>
      <c r="E360" s="167">
        <v>10000</v>
      </c>
      <c r="F360" s="339">
        <v>3652</v>
      </c>
      <c r="G360" s="305">
        <f t="shared" si="7"/>
        <v>2.738225629791895</v>
      </c>
      <c r="H360" s="183" t="s">
        <v>42</v>
      </c>
      <c r="I360" s="173" t="s">
        <v>44</v>
      </c>
      <c r="J360" s="405" t="s">
        <v>470</v>
      </c>
      <c r="K360" s="172" t="s">
        <v>64</v>
      </c>
      <c r="L360" s="172" t="s">
        <v>45</v>
      </c>
      <c r="M360" s="410"/>
      <c r="N360" s="340"/>
    </row>
    <row r="361" spans="1:16" s="2" customFormat="1" ht="15" customHeight="1" x14ac:dyDescent="0.25">
      <c r="A361" s="171">
        <v>45191</v>
      </c>
      <c r="B361" s="172" t="s">
        <v>115</v>
      </c>
      <c r="C361" s="172" t="s">
        <v>116</v>
      </c>
      <c r="D361" s="626" t="s">
        <v>14</v>
      </c>
      <c r="E361" s="167">
        <v>11400</v>
      </c>
      <c r="F361" s="339">
        <v>3652</v>
      </c>
      <c r="G361" s="305">
        <f t="shared" si="7"/>
        <v>3.1215772179627601</v>
      </c>
      <c r="H361" s="183" t="s">
        <v>42</v>
      </c>
      <c r="I361" s="173" t="s">
        <v>44</v>
      </c>
      <c r="J361" s="405" t="s">
        <v>470</v>
      </c>
      <c r="K361" s="172" t="s">
        <v>64</v>
      </c>
      <c r="L361" s="172" t="s">
        <v>45</v>
      </c>
      <c r="M361" s="410"/>
      <c r="N361" s="340"/>
    </row>
    <row r="362" spans="1:16" s="2" customFormat="1" ht="15" customHeight="1" x14ac:dyDescent="0.25">
      <c r="A362" s="171">
        <v>45191</v>
      </c>
      <c r="B362" s="157" t="s">
        <v>485</v>
      </c>
      <c r="C362" s="157" t="s">
        <v>135</v>
      </c>
      <c r="D362" s="675" t="s">
        <v>81</v>
      </c>
      <c r="E362" s="622">
        <v>5000</v>
      </c>
      <c r="F362" s="339">
        <v>3652</v>
      </c>
      <c r="G362" s="305">
        <f t="shared" si="7"/>
        <v>1.3691128148959475</v>
      </c>
      <c r="H362" s="183" t="s">
        <v>42</v>
      </c>
      <c r="I362" s="173" t="s">
        <v>44</v>
      </c>
      <c r="J362" s="405" t="s">
        <v>470</v>
      </c>
      <c r="K362" s="172" t="s">
        <v>64</v>
      </c>
      <c r="L362" s="172" t="s">
        <v>45</v>
      </c>
      <c r="M362" s="410"/>
      <c r="N362" s="340"/>
    </row>
    <row r="363" spans="1:16" s="2" customFormat="1" ht="15" customHeight="1" x14ac:dyDescent="0.25">
      <c r="A363" s="171">
        <v>45191</v>
      </c>
      <c r="B363" s="172" t="s">
        <v>115</v>
      </c>
      <c r="C363" s="172" t="s">
        <v>116</v>
      </c>
      <c r="D363" s="173" t="s">
        <v>130</v>
      </c>
      <c r="E363" s="161">
        <v>10000</v>
      </c>
      <c r="F363" s="339">
        <v>3652</v>
      </c>
      <c r="G363" s="305">
        <f t="shared" si="7"/>
        <v>2.738225629791895</v>
      </c>
      <c r="H363" s="183" t="s">
        <v>142</v>
      </c>
      <c r="I363" s="173" t="s">
        <v>44</v>
      </c>
      <c r="J363" s="405" t="s">
        <v>489</v>
      </c>
      <c r="K363" s="172" t="s">
        <v>64</v>
      </c>
      <c r="L363" s="172" t="s">
        <v>45</v>
      </c>
      <c r="M363" s="410"/>
      <c r="N363" s="340"/>
    </row>
    <row r="364" spans="1:16" s="2" customFormat="1" ht="15" customHeight="1" x14ac:dyDescent="0.25">
      <c r="A364" s="171">
        <v>45191</v>
      </c>
      <c r="B364" s="172" t="s">
        <v>115</v>
      </c>
      <c r="C364" s="172" t="s">
        <v>116</v>
      </c>
      <c r="D364" s="173" t="s">
        <v>130</v>
      </c>
      <c r="E364" s="161">
        <v>8000</v>
      </c>
      <c r="F364" s="339">
        <v>3652</v>
      </c>
      <c r="G364" s="305">
        <f t="shared" si="7"/>
        <v>2.190580503833516</v>
      </c>
      <c r="H364" s="183" t="s">
        <v>142</v>
      </c>
      <c r="I364" s="173" t="s">
        <v>44</v>
      </c>
      <c r="J364" s="405" t="s">
        <v>489</v>
      </c>
      <c r="K364" s="172" t="s">
        <v>64</v>
      </c>
      <c r="L364" s="172" t="s">
        <v>45</v>
      </c>
      <c r="M364" s="410"/>
      <c r="N364" s="340"/>
    </row>
    <row r="365" spans="1:16" s="2" customFormat="1" ht="15" customHeight="1" x14ac:dyDescent="0.25">
      <c r="A365" s="171">
        <v>45191</v>
      </c>
      <c r="B365" s="172" t="s">
        <v>115</v>
      </c>
      <c r="C365" s="172" t="s">
        <v>116</v>
      </c>
      <c r="D365" s="173" t="s">
        <v>130</v>
      </c>
      <c r="E365" s="161">
        <v>10000</v>
      </c>
      <c r="F365" s="339">
        <v>3652</v>
      </c>
      <c r="G365" s="305">
        <f t="shared" si="7"/>
        <v>2.738225629791895</v>
      </c>
      <c r="H365" s="183" t="s">
        <v>142</v>
      </c>
      <c r="I365" s="173" t="s">
        <v>44</v>
      </c>
      <c r="J365" s="405" t="s">
        <v>489</v>
      </c>
      <c r="K365" s="172" t="s">
        <v>64</v>
      </c>
      <c r="L365" s="172" t="s">
        <v>45</v>
      </c>
      <c r="M365" s="410"/>
      <c r="N365" s="340"/>
    </row>
    <row r="366" spans="1:16" ht="17.25" customHeight="1" x14ac:dyDescent="0.25">
      <c r="A366" s="171">
        <v>45191</v>
      </c>
      <c r="B366" s="172" t="s">
        <v>115</v>
      </c>
      <c r="C366" s="172" t="s">
        <v>116</v>
      </c>
      <c r="D366" s="173" t="s">
        <v>130</v>
      </c>
      <c r="E366" s="161">
        <v>10000</v>
      </c>
      <c r="F366" s="339">
        <v>3652</v>
      </c>
      <c r="G366" s="305">
        <f t="shared" si="7"/>
        <v>2.738225629791895</v>
      </c>
      <c r="H366" s="183" t="s">
        <v>142</v>
      </c>
      <c r="I366" s="173" t="s">
        <v>44</v>
      </c>
      <c r="J366" s="405" t="s">
        <v>489</v>
      </c>
      <c r="K366" s="172" t="s">
        <v>64</v>
      </c>
      <c r="L366" s="172" t="s">
        <v>45</v>
      </c>
      <c r="M366" s="590"/>
      <c r="N366" s="591"/>
      <c r="O366" s="592"/>
      <c r="P366" s="592"/>
    </row>
    <row r="367" spans="1:16" x14ac:dyDescent="0.25">
      <c r="A367" s="171">
        <v>45191</v>
      </c>
      <c r="B367" s="172" t="s">
        <v>115</v>
      </c>
      <c r="C367" s="172" t="s">
        <v>116</v>
      </c>
      <c r="D367" s="173" t="s">
        <v>130</v>
      </c>
      <c r="E367" s="161">
        <v>10000</v>
      </c>
      <c r="F367" s="339">
        <v>3652</v>
      </c>
      <c r="G367" s="305">
        <f t="shared" ref="G367:G433" si="8">E367/F367</f>
        <v>2.738225629791895</v>
      </c>
      <c r="H367" s="183" t="s">
        <v>142</v>
      </c>
      <c r="I367" s="173" t="s">
        <v>44</v>
      </c>
      <c r="J367" s="405" t="s">
        <v>489</v>
      </c>
      <c r="K367" s="172" t="s">
        <v>64</v>
      </c>
      <c r="L367" s="172" t="s">
        <v>45</v>
      </c>
      <c r="M367" s="590"/>
      <c r="N367" s="591"/>
      <c r="O367" s="592"/>
      <c r="P367" s="592"/>
    </row>
    <row r="368" spans="1:16" x14ac:dyDescent="0.25">
      <c r="A368" s="171">
        <v>45191</v>
      </c>
      <c r="B368" s="172" t="s">
        <v>148</v>
      </c>
      <c r="C368" s="172" t="s">
        <v>148</v>
      </c>
      <c r="D368" s="173" t="s">
        <v>130</v>
      </c>
      <c r="E368" s="161">
        <v>5000</v>
      </c>
      <c r="F368" s="339">
        <v>3652</v>
      </c>
      <c r="G368" s="305">
        <f t="shared" si="8"/>
        <v>1.3691128148959475</v>
      </c>
      <c r="H368" s="183" t="s">
        <v>142</v>
      </c>
      <c r="I368" s="173" t="s">
        <v>44</v>
      </c>
      <c r="J368" s="405" t="s">
        <v>489</v>
      </c>
      <c r="K368" s="172" t="s">
        <v>64</v>
      </c>
      <c r="L368" s="172" t="s">
        <v>45</v>
      </c>
      <c r="M368" s="590"/>
      <c r="N368" s="591"/>
      <c r="O368" s="592"/>
      <c r="P368" s="592"/>
    </row>
    <row r="369" spans="1:16" x14ac:dyDescent="0.25">
      <c r="A369" s="35">
        <v>45191</v>
      </c>
      <c r="B369" s="17" t="s">
        <v>115</v>
      </c>
      <c r="C369" s="17" t="s">
        <v>116</v>
      </c>
      <c r="D369" s="17" t="s">
        <v>130</v>
      </c>
      <c r="E369" s="625">
        <v>6000</v>
      </c>
      <c r="F369" s="339">
        <v>3652</v>
      </c>
      <c r="G369" s="305">
        <f t="shared" si="8"/>
        <v>1.642935377875137</v>
      </c>
      <c r="H369" s="183" t="s">
        <v>150</v>
      </c>
      <c r="I369" s="173" t="s">
        <v>44</v>
      </c>
      <c r="J369" s="405" t="s">
        <v>492</v>
      </c>
      <c r="K369" s="172" t="s">
        <v>64</v>
      </c>
      <c r="L369" s="172" t="s">
        <v>45</v>
      </c>
      <c r="M369" s="590"/>
      <c r="N369" s="591"/>
      <c r="O369" s="592"/>
      <c r="P369" s="592"/>
    </row>
    <row r="370" spans="1:16" x14ac:dyDescent="0.25">
      <c r="A370" s="35">
        <v>45191</v>
      </c>
      <c r="B370" s="17" t="s">
        <v>115</v>
      </c>
      <c r="C370" s="17" t="s">
        <v>116</v>
      </c>
      <c r="D370" s="17" t="s">
        <v>130</v>
      </c>
      <c r="E370" s="625">
        <v>8000</v>
      </c>
      <c r="F370" s="339">
        <v>3652</v>
      </c>
      <c r="G370" s="305">
        <f t="shared" si="8"/>
        <v>2.190580503833516</v>
      </c>
      <c r="H370" s="183" t="s">
        <v>150</v>
      </c>
      <c r="I370" s="173" t="s">
        <v>44</v>
      </c>
      <c r="J370" s="405" t="s">
        <v>492</v>
      </c>
      <c r="K370" s="172" t="s">
        <v>64</v>
      </c>
      <c r="L370" s="172" t="s">
        <v>45</v>
      </c>
      <c r="M370" s="590"/>
      <c r="N370" s="591"/>
      <c r="O370" s="592"/>
      <c r="P370" s="592"/>
    </row>
    <row r="371" spans="1:16" x14ac:dyDescent="0.25">
      <c r="A371" s="35">
        <v>45191</v>
      </c>
      <c r="B371" s="17" t="s">
        <v>115</v>
      </c>
      <c r="C371" s="17" t="s">
        <v>116</v>
      </c>
      <c r="D371" s="17" t="s">
        <v>130</v>
      </c>
      <c r="E371" s="625">
        <v>7000</v>
      </c>
      <c r="F371" s="339">
        <v>3652</v>
      </c>
      <c r="G371" s="305">
        <f t="shared" si="8"/>
        <v>1.9167579408543265</v>
      </c>
      <c r="H371" s="183" t="s">
        <v>150</v>
      </c>
      <c r="I371" s="173" t="s">
        <v>44</v>
      </c>
      <c r="J371" s="405" t="s">
        <v>492</v>
      </c>
      <c r="K371" s="172" t="s">
        <v>64</v>
      </c>
      <c r="L371" s="172" t="s">
        <v>45</v>
      </c>
      <c r="M371" s="590"/>
      <c r="N371" s="591"/>
      <c r="O371" s="592"/>
      <c r="P371" s="592"/>
    </row>
    <row r="372" spans="1:16" x14ac:dyDescent="0.25">
      <c r="A372" s="35">
        <v>45191</v>
      </c>
      <c r="B372" s="17" t="s">
        <v>115</v>
      </c>
      <c r="C372" s="17" t="s">
        <v>116</v>
      </c>
      <c r="D372" s="17" t="s">
        <v>130</v>
      </c>
      <c r="E372" s="625">
        <v>7000</v>
      </c>
      <c r="F372" s="339">
        <v>3652</v>
      </c>
      <c r="G372" s="305">
        <f t="shared" si="8"/>
        <v>1.9167579408543265</v>
      </c>
      <c r="H372" s="183" t="s">
        <v>150</v>
      </c>
      <c r="I372" s="173" t="s">
        <v>44</v>
      </c>
      <c r="J372" s="405" t="s">
        <v>492</v>
      </c>
      <c r="K372" s="172" t="s">
        <v>64</v>
      </c>
      <c r="L372" s="172" t="s">
        <v>45</v>
      </c>
      <c r="M372" s="590"/>
      <c r="N372" s="591"/>
      <c r="O372" s="592"/>
      <c r="P372" s="592"/>
    </row>
    <row r="373" spans="1:16" x14ac:dyDescent="0.25">
      <c r="A373" s="35">
        <v>45191</v>
      </c>
      <c r="B373" s="17" t="s">
        <v>115</v>
      </c>
      <c r="C373" s="17" t="s">
        <v>116</v>
      </c>
      <c r="D373" s="17" t="s">
        <v>130</v>
      </c>
      <c r="E373" s="625">
        <v>9000</v>
      </c>
      <c r="F373" s="339">
        <v>3652</v>
      </c>
      <c r="G373" s="305">
        <f t="shared" si="8"/>
        <v>2.4644030668127055</v>
      </c>
      <c r="H373" s="183" t="s">
        <v>150</v>
      </c>
      <c r="I373" s="173" t="s">
        <v>44</v>
      </c>
      <c r="J373" s="405" t="s">
        <v>492</v>
      </c>
      <c r="K373" s="172" t="s">
        <v>64</v>
      </c>
      <c r="L373" s="172" t="s">
        <v>45</v>
      </c>
      <c r="M373" s="590"/>
      <c r="N373" s="591"/>
      <c r="O373" s="592"/>
      <c r="P373" s="592"/>
    </row>
    <row r="374" spans="1:16" x14ac:dyDescent="0.25">
      <c r="A374" s="35">
        <v>45191</v>
      </c>
      <c r="B374" s="17" t="s">
        <v>148</v>
      </c>
      <c r="C374" s="17" t="s">
        <v>148</v>
      </c>
      <c r="D374" s="17" t="s">
        <v>130</v>
      </c>
      <c r="E374" s="625">
        <v>5000</v>
      </c>
      <c r="F374" s="339">
        <v>3652</v>
      </c>
      <c r="G374" s="305">
        <f t="shared" si="8"/>
        <v>1.3691128148959475</v>
      </c>
      <c r="H374" s="183" t="s">
        <v>150</v>
      </c>
      <c r="I374" s="173" t="s">
        <v>44</v>
      </c>
      <c r="J374" s="405" t="s">
        <v>492</v>
      </c>
      <c r="K374" s="172" t="s">
        <v>64</v>
      </c>
      <c r="L374" s="172" t="s">
        <v>45</v>
      </c>
      <c r="M374" s="590"/>
      <c r="N374" s="591"/>
      <c r="O374" s="592"/>
      <c r="P374" s="592"/>
    </row>
    <row r="375" spans="1:16" x14ac:dyDescent="0.25">
      <c r="A375" s="171">
        <v>45191</v>
      </c>
      <c r="B375" s="172" t="s">
        <v>115</v>
      </c>
      <c r="C375" s="172" t="s">
        <v>116</v>
      </c>
      <c r="D375" s="173" t="s">
        <v>114</v>
      </c>
      <c r="E375" s="161">
        <v>12000</v>
      </c>
      <c r="F375" s="339">
        <v>3652</v>
      </c>
      <c r="G375" s="305">
        <f t="shared" si="8"/>
        <v>3.285870755750274</v>
      </c>
      <c r="H375" s="618" t="s">
        <v>141</v>
      </c>
      <c r="I375" s="173" t="s">
        <v>44</v>
      </c>
      <c r="J375" s="405" t="s">
        <v>495</v>
      </c>
      <c r="K375" s="172" t="s">
        <v>64</v>
      </c>
      <c r="L375" s="172" t="s">
        <v>45</v>
      </c>
      <c r="M375" s="590"/>
      <c r="N375" s="591"/>
      <c r="O375" s="592"/>
      <c r="P375" s="592"/>
    </row>
    <row r="376" spans="1:16" x14ac:dyDescent="0.25">
      <c r="A376" s="171">
        <v>45191</v>
      </c>
      <c r="B376" s="172" t="s">
        <v>115</v>
      </c>
      <c r="C376" s="172" t="s">
        <v>116</v>
      </c>
      <c r="D376" s="173" t="s">
        <v>114</v>
      </c>
      <c r="E376" s="161">
        <v>11000</v>
      </c>
      <c r="F376" s="339">
        <v>3652</v>
      </c>
      <c r="G376" s="305">
        <f t="shared" si="8"/>
        <v>3.0120481927710845</v>
      </c>
      <c r="H376" s="618" t="s">
        <v>141</v>
      </c>
      <c r="I376" s="173" t="s">
        <v>44</v>
      </c>
      <c r="J376" s="405" t="s">
        <v>495</v>
      </c>
      <c r="K376" s="172" t="s">
        <v>64</v>
      </c>
      <c r="L376" s="172" t="s">
        <v>45</v>
      </c>
      <c r="M376" s="590"/>
      <c r="N376" s="591"/>
      <c r="O376" s="592"/>
      <c r="P376" s="592"/>
    </row>
    <row r="377" spans="1:16" x14ac:dyDescent="0.25">
      <c r="A377" s="171">
        <v>45194</v>
      </c>
      <c r="B377" s="172" t="s">
        <v>115</v>
      </c>
      <c r="C377" s="172" t="s">
        <v>116</v>
      </c>
      <c r="D377" s="173" t="s">
        <v>114</v>
      </c>
      <c r="E377" s="161">
        <v>12000</v>
      </c>
      <c r="F377" s="339">
        <v>3652</v>
      </c>
      <c r="G377" s="305">
        <f t="shared" si="8"/>
        <v>3.285870755750274</v>
      </c>
      <c r="H377" s="619" t="s">
        <v>141</v>
      </c>
      <c r="I377" s="173" t="s">
        <v>44</v>
      </c>
      <c r="J377" s="405" t="s">
        <v>496</v>
      </c>
      <c r="K377" s="172" t="s">
        <v>64</v>
      </c>
      <c r="L377" s="172" t="s">
        <v>45</v>
      </c>
      <c r="M377" s="616"/>
      <c r="N377" s="617"/>
    </row>
    <row r="378" spans="1:16" x14ac:dyDescent="0.25">
      <c r="A378" s="171">
        <v>45194</v>
      </c>
      <c r="B378" s="172" t="s">
        <v>115</v>
      </c>
      <c r="C378" s="172" t="s">
        <v>116</v>
      </c>
      <c r="D378" s="173" t="s">
        <v>114</v>
      </c>
      <c r="E378" s="161">
        <v>11000</v>
      </c>
      <c r="F378" s="339">
        <v>3652</v>
      </c>
      <c r="G378" s="305">
        <f t="shared" si="8"/>
        <v>3.0120481927710845</v>
      </c>
      <c r="H378" s="619" t="s">
        <v>141</v>
      </c>
      <c r="I378" s="173" t="s">
        <v>44</v>
      </c>
      <c r="J378" s="405" t="s">
        <v>496</v>
      </c>
      <c r="K378" s="172" t="s">
        <v>64</v>
      </c>
      <c r="L378" s="172" t="s">
        <v>45</v>
      </c>
      <c r="M378" s="616"/>
      <c r="N378" s="617"/>
    </row>
    <row r="379" spans="1:16" x14ac:dyDescent="0.25">
      <c r="A379" s="35">
        <v>45194</v>
      </c>
      <c r="B379" s="17" t="s">
        <v>115</v>
      </c>
      <c r="C379" s="17" t="s">
        <v>116</v>
      </c>
      <c r="D379" s="17" t="s">
        <v>130</v>
      </c>
      <c r="E379" s="625">
        <v>6000</v>
      </c>
      <c r="F379" s="339">
        <v>3652</v>
      </c>
      <c r="G379" s="305">
        <f t="shared" si="8"/>
        <v>1.642935377875137</v>
      </c>
      <c r="H379" s="619" t="s">
        <v>150</v>
      </c>
      <c r="I379" s="173" t="s">
        <v>44</v>
      </c>
      <c r="J379" s="405" t="s">
        <v>497</v>
      </c>
      <c r="K379" s="172" t="s">
        <v>64</v>
      </c>
      <c r="L379" s="172" t="s">
        <v>45</v>
      </c>
      <c r="M379" s="616"/>
      <c r="N379" s="617"/>
    </row>
    <row r="380" spans="1:16" x14ac:dyDescent="0.25">
      <c r="A380" s="35">
        <v>45194</v>
      </c>
      <c r="B380" s="17" t="s">
        <v>115</v>
      </c>
      <c r="C380" s="17" t="s">
        <v>116</v>
      </c>
      <c r="D380" s="17" t="s">
        <v>130</v>
      </c>
      <c r="E380" s="625">
        <v>7000</v>
      </c>
      <c r="F380" s="339">
        <v>3652</v>
      </c>
      <c r="G380" s="305">
        <f t="shared" si="8"/>
        <v>1.9167579408543265</v>
      </c>
      <c r="H380" s="619" t="s">
        <v>150</v>
      </c>
      <c r="I380" s="173" t="s">
        <v>44</v>
      </c>
      <c r="J380" s="405" t="s">
        <v>497</v>
      </c>
      <c r="K380" s="172" t="s">
        <v>64</v>
      </c>
      <c r="L380" s="172" t="s">
        <v>45</v>
      </c>
      <c r="M380" s="616"/>
      <c r="N380" s="617"/>
    </row>
    <row r="381" spans="1:16" x14ac:dyDescent="0.25">
      <c r="A381" s="35">
        <v>45194</v>
      </c>
      <c r="B381" s="17" t="s">
        <v>115</v>
      </c>
      <c r="C381" s="17" t="s">
        <v>116</v>
      </c>
      <c r="D381" s="17" t="s">
        <v>130</v>
      </c>
      <c r="E381" s="625">
        <v>7000</v>
      </c>
      <c r="F381" s="339">
        <v>3652</v>
      </c>
      <c r="G381" s="305">
        <f t="shared" si="8"/>
        <v>1.9167579408543265</v>
      </c>
      <c r="H381" s="619" t="s">
        <v>150</v>
      </c>
      <c r="I381" s="173" t="s">
        <v>44</v>
      </c>
      <c r="J381" s="405" t="s">
        <v>497</v>
      </c>
      <c r="K381" s="172" t="s">
        <v>64</v>
      </c>
      <c r="L381" s="172" t="s">
        <v>45</v>
      </c>
      <c r="M381" s="616"/>
      <c r="N381" s="617"/>
    </row>
    <row r="382" spans="1:16" x14ac:dyDescent="0.25">
      <c r="A382" s="35">
        <v>45194</v>
      </c>
      <c r="B382" s="17" t="s">
        <v>115</v>
      </c>
      <c r="C382" s="17" t="s">
        <v>116</v>
      </c>
      <c r="D382" s="17" t="s">
        <v>130</v>
      </c>
      <c r="E382" s="625">
        <v>8000</v>
      </c>
      <c r="F382" s="339">
        <v>3652</v>
      </c>
      <c r="G382" s="305">
        <f t="shared" si="8"/>
        <v>2.190580503833516</v>
      </c>
      <c r="H382" s="619" t="s">
        <v>150</v>
      </c>
      <c r="I382" s="173" t="s">
        <v>44</v>
      </c>
      <c r="J382" s="405" t="s">
        <v>497</v>
      </c>
      <c r="K382" s="172" t="s">
        <v>64</v>
      </c>
      <c r="L382" s="172" t="s">
        <v>45</v>
      </c>
      <c r="M382" s="616"/>
      <c r="N382" s="617"/>
    </row>
    <row r="383" spans="1:16" x14ac:dyDescent="0.25">
      <c r="A383" s="35">
        <v>45194</v>
      </c>
      <c r="B383" s="17" t="s">
        <v>115</v>
      </c>
      <c r="C383" s="17" t="s">
        <v>116</v>
      </c>
      <c r="D383" s="17" t="s">
        <v>130</v>
      </c>
      <c r="E383" s="625">
        <v>8000</v>
      </c>
      <c r="F383" s="339">
        <v>3652</v>
      </c>
      <c r="G383" s="305">
        <f t="shared" si="8"/>
        <v>2.190580503833516</v>
      </c>
      <c r="H383" s="619" t="s">
        <v>150</v>
      </c>
      <c r="I383" s="173" t="s">
        <v>44</v>
      </c>
      <c r="J383" s="405" t="s">
        <v>497</v>
      </c>
      <c r="K383" s="172" t="s">
        <v>64</v>
      </c>
      <c r="L383" s="172" t="s">
        <v>45</v>
      </c>
      <c r="M383" s="616"/>
      <c r="N383" s="617"/>
    </row>
    <row r="384" spans="1:16" x14ac:dyDescent="0.25">
      <c r="A384" s="35">
        <v>45194</v>
      </c>
      <c r="B384" s="17" t="s">
        <v>115</v>
      </c>
      <c r="C384" s="17" t="s">
        <v>116</v>
      </c>
      <c r="D384" s="17" t="s">
        <v>130</v>
      </c>
      <c r="E384" s="625">
        <v>10000</v>
      </c>
      <c r="F384" s="339">
        <v>3652</v>
      </c>
      <c r="G384" s="305">
        <f t="shared" si="8"/>
        <v>2.738225629791895</v>
      </c>
      <c r="H384" s="619" t="s">
        <v>150</v>
      </c>
      <c r="I384" s="173" t="s">
        <v>44</v>
      </c>
      <c r="J384" s="405" t="s">
        <v>497</v>
      </c>
      <c r="K384" s="172" t="s">
        <v>64</v>
      </c>
      <c r="L384" s="172" t="s">
        <v>45</v>
      </c>
      <c r="M384" s="616"/>
      <c r="N384" s="617"/>
    </row>
    <row r="385" spans="1:14" x14ac:dyDescent="0.25">
      <c r="A385" s="35">
        <v>45194</v>
      </c>
      <c r="B385" s="17" t="s">
        <v>148</v>
      </c>
      <c r="C385" s="17" t="s">
        <v>148</v>
      </c>
      <c r="D385" s="17" t="s">
        <v>130</v>
      </c>
      <c r="E385" s="625">
        <v>5000</v>
      </c>
      <c r="F385" s="339">
        <v>3652</v>
      </c>
      <c r="G385" s="305">
        <f t="shared" si="8"/>
        <v>1.3691128148959475</v>
      </c>
      <c r="H385" s="619" t="s">
        <v>150</v>
      </c>
      <c r="I385" s="173" t="s">
        <v>44</v>
      </c>
      <c r="J385" s="405" t="s">
        <v>497</v>
      </c>
      <c r="K385" s="172" t="s">
        <v>64</v>
      </c>
      <c r="L385" s="172" t="s">
        <v>45</v>
      </c>
      <c r="M385" s="616"/>
      <c r="N385" s="617"/>
    </row>
    <row r="386" spans="1:14" x14ac:dyDescent="0.25">
      <c r="A386" s="35">
        <v>45194</v>
      </c>
      <c r="B386" s="17" t="s">
        <v>148</v>
      </c>
      <c r="C386" s="17" t="s">
        <v>148</v>
      </c>
      <c r="D386" s="17" t="s">
        <v>130</v>
      </c>
      <c r="E386" s="625">
        <v>5000</v>
      </c>
      <c r="F386" s="339">
        <v>3652</v>
      </c>
      <c r="G386" s="305">
        <f t="shared" si="8"/>
        <v>1.3691128148959475</v>
      </c>
      <c r="H386" s="619" t="s">
        <v>150</v>
      </c>
      <c r="I386" s="173" t="s">
        <v>44</v>
      </c>
      <c r="J386" s="405" t="s">
        <v>497</v>
      </c>
      <c r="K386" s="172" t="s">
        <v>64</v>
      </c>
      <c r="L386" s="172" t="s">
        <v>45</v>
      </c>
      <c r="M386" s="616"/>
      <c r="N386" s="617"/>
    </row>
    <row r="387" spans="1:14" x14ac:dyDescent="0.25">
      <c r="A387" s="171">
        <v>45194</v>
      </c>
      <c r="B387" s="172" t="s">
        <v>115</v>
      </c>
      <c r="C387" s="172" t="s">
        <v>116</v>
      </c>
      <c r="D387" s="173" t="s">
        <v>130</v>
      </c>
      <c r="E387" s="161">
        <v>10000</v>
      </c>
      <c r="F387" s="339">
        <v>3652</v>
      </c>
      <c r="G387" s="305">
        <f t="shared" si="8"/>
        <v>2.738225629791895</v>
      </c>
      <c r="H387" s="619" t="s">
        <v>142</v>
      </c>
      <c r="I387" s="173" t="s">
        <v>44</v>
      </c>
      <c r="J387" s="405" t="s">
        <v>501</v>
      </c>
      <c r="K387" s="172" t="s">
        <v>64</v>
      </c>
      <c r="L387" s="172" t="s">
        <v>45</v>
      </c>
      <c r="M387" s="616"/>
      <c r="N387" s="617"/>
    </row>
    <row r="388" spans="1:14" x14ac:dyDescent="0.25">
      <c r="A388" s="171">
        <v>45194</v>
      </c>
      <c r="B388" s="172" t="s">
        <v>115</v>
      </c>
      <c r="C388" s="172" t="s">
        <v>116</v>
      </c>
      <c r="D388" s="173" t="s">
        <v>130</v>
      </c>
      <c r="E388" s="161">
        <v>6000</v>
      </c>
      <c r="F388" s="339">
        <v>3652</v>
      </c>
      <c r="G388" s="305">
        <f t="shared" si="8"/>
        <v>1.642935377875137</v>
      </c>
      <c r="H388" s="619" t="s">
        <v>142</v>
      </c>
      <c r="I388" s="173" t="s">
        <v>44</v>
      </c>
      <c r="J388" s="405" t="s">
        <v>501</v>
      </c>
      <c r="K388" s="172" t="s">
        <v>64</v>
      </c>
      <c r="L388" s="172" t="s">
        <v>45</v>
      </c>
      <c r="M388" s="616"/>
      <c r="N388" s="617"/>
    </row>
    <row r="389" spans="1:14" x14ac:dyDescent="0.25">
      <c r="A389" s="171">
        <v>45194</v>
      </c>
      <c r="B389" s="172" t="s">
        <v>115</v>
      </c>
      <c r="C389" s="172" t="s">
        <v>116</v>
      </c>
      <c r="D389" s="173" t="s">
        <v>130</v>
      </c>
      <c r="E389" s="161">
        <v>5000</v>
      </c>
      <c r="F389" s="339">
        <v>3652</v>
      </c>
      <c r="G389" s="305">
        <f t="shared" si="8"/>
        <v>1.3691128148959475</v>
      </c>
      <c r="H389" s="619" t="s">
        <v>142</v>
      </c>
      <c r="I389" s="173" t="s">
        <v>44</v>
      </c>
      <c r="J389" s="405" t="s">
        <v>501</v>
      </c>
      <c r="K389" s="172" t="s">
        <v>64</v>
      </c>
      <c r="L389" s="172" t="s">
        <v>45</v>
      </c>
      <c r="M389" s="616"/>
      <c r="N389" s="617"/>
    </row>
    <row r="390" spans="1:14" x14ac:dyDescent="0.25">
      <c r="A390" s="171">
        <v>45194</v>
      </c>
      <c r="B390" s="172" t="s">
        <v>115</v>
      </c>
      <c r="C390" s="172" t="s">
        <v>116</v>
      </c>
      <c r="D390" s="173" t="s">
        <v>130</v>
      </c>
      <c r="E390" s="161">
        <v>5000</v>
      </c>
      <c r="F390" s="339">
        <v>3652</v>
      </c>
      <c r="G390" s="305">
        <f t="shared" si="8"/>
        <v>1.3691128148959475</v>
      </c>
      <c r="H390" s="619" t="s">
        <v>142</v>
      </c>
      <c r="I390" s="173" t="s">
        <v>44</v>
      </c>
      <c r="J390" s="405" t="s">
        <v>501</v>
      </c>
      <c r="K390" s="172" t="s">
        <v>64</v>
      </c>
      <c r="L390" s="172" t="s">
        <v>45</v>
      </c>
      <c r="M390" s="616"/>
      <c r="N390" s="617"/>
    </row>
    <row r="391" spans="1:14" x14ac:dyDescent="0.25">
      <c r="A391" s="171">
        <v>45194</v>
      </c>
      <c r="B391" s="172" t="s">
        <v>115</v>
      </c>
      <c r="C391" s="172" t="s">
        <v>116</v>
      </c>
      <c r="D391" s="173" t="s">
        <v>130</v>
      </c>
      <c r="E391" s="161">
        <v>5000</v>
      </c>
      <c r="F391" s="339">
        <v>3652</v>
      </c>
      <c r="G391" s="305">
        <f t="shared" si="8"/>
        <v>1.3691128148959475</v>
      </c>
      <c r="H391" s="619" t="s">
        <v>142</v>
      </c>
      <c r="I391" s="173" t="s">
        <v>44</v>
      </c>
      <c r="J391" s="405" t="s">
        <v>501</v>
      </c>
      <c r="K391" s="172" t="s">
        <v>64</v>
      </c>
      <c r="L391" s="172" t="s">
        <v>45</v>
      </c>
      <c r="M391" s="616"/>
      <c r="N391" s="617"/>
    </row>
    <row r="392" spans="1:14" x14ac:dyDescent="0.25">
      <c r="A392" s="171">
        <v>45194</v>
      </c>
      <c r="B392" s="172" t="s">
        <v>115</v>
      </c>
      <c r="C392" s="172" t="s">
        <v>116</v>
      </c>
      <c r="D392" s="173" t="s">
        <v>130</v>
      </c>
      <c r="E392" s="161">
        <v>20000</v>
      </c>
      <c r="F392" s="339">
        <v>3652</v>
      </c>
      <c r="G392" s="305">
        <f t="shared" si="8"/>
        <v>5.47645125958379</v>
      </c>
      <c r="H392" s="619" t="s">
        <v>142</v>
      </c>
      <c r="I392" s="173" t="s">
        <v>44</v>
      </c>
      <c r="J392" s="405" t="s">
        <v>501</v>
      </c>
      <c r="K392" s="172" t="s">
        <v>64</v>
      </c>
      <c r="L392" s="172" t="s">
        <v>45</v>
      </c>
      <c r="M392" s="616"/>
      <c r="N392" s="617"/>
    </row>
    <row r="393" spans="1:14" x14ac:dyDescent="0.25">
      <c r="A393" s="171">
        <v>45194</v>
      </c>
      <c r="B393" s="172" t="s">
        <v>148</v>
      </c>
      <c r="C393" s="172" t="s">
        <v>148</v>
      </c>
      <c r="D393" s="173" t="s">
        <v>130</v>
      </c>
      <c r="E393" s="161">
        <v>6000</v>
      </c>
      <c r="F393" s="339">
        <v>3652</v>
      </c>
      <c r="G393" s="305">
        <f t="shared" si="8"/>
        <v>1.642935377875137</v>
      </c>
      <c r="H393" s="619" t="s">
        <v>142</v>
      </c>
      <c r="I393" s="173" t="s">
        <v>44</v>
      </c>
      <c r="J393" s="405" t="s">
        <v>501</v>
      </c>
      <c r="K393" s="172" t="s">
        <v>64</v>
      </c>
      <c r="L393" s="172" t="s">
        <v>45</v>
      </c>
      <c r="M393" s="616"/>
      <c r="N393" s="617"/>
    </row>
    <row r="394" spans="1:14" x14ac:dyDescent="0.25">
      <c r="A394" s="171">
        <v>45194</v>
      </c>
      <c r="B394" s="172" t="s">
        <v>148</v>
      </c>
      <c r="C394" s="172" t="s">
        <v>148</v>
      </c>
      <c r="D394" s="173" t="s">
        <v>130</v>
      </c>
      <c r="E394" s="161">
        <v>4000</v>
      </c>
      <c r="F394" s="339">
        <v>3652</v>
      </c>
      <c r="G394" s="305">
        <f t="shared" si="8"/>
        <v>1.095290251916758</v>
      </c>
      <c r="H394" s="619" t="s">
        <v>142</v>
      </c>
      <c r="I394" s="173" t="s">
        <v>44</v>
      </c>
      <c r="J394" s="405" t="s">
        <v>501</v>
      </c>
      <c r="K394" s="172" t="s">
        <v>64</v>
      </c>
      <c r="L394" s="172" t="s">
        <v>45</v>
      </c>
      <c r="M394" s="616"/>
      <c r="N394" s="617"/>
    </row>
    <row r="395" spans="1:14" x14ac:dyDescent="0.25">
      <c r="A395" s="171">
        <v>45194</v>
      </c>
      <c r="B395" s="172" t="s">
        <v>115</v>
      </c>
      <c r="C395" s="172" t="s">
        <v>116</v>
      </c>
      <c r="D395" s="173" t="s">
        <v>114</v>
      </c>
      <c r="E395" s="167">
        <v>8000</v>
      </c>
      <c r="F395" s="339">
        <v>3652</v>
      </c>
      <c r="G395" s="305">
        <f t="shared" si="8"/>
        <v>2.190580503833516</v>
      </c>
      <c r="H395" s="619" t="s">
        <v>124</v>
      </c>
      <c r="I395" s="173" t="s">
        <v>44</v>
      </c>
      <c r="J395" s="405" t="s">
        <v>507</v>
      </c>
      <c r="K395" s="172" t="s">
        <v>64</v>
      </c>
      <c r="L395" s="172" t="s">
        <v>45</v>
      </c>
      <c r="M395" s="616"/>
      <c r="N395" s="617"/>
    </row>
    <row r="396" spans="1:14" x14ac:dyDescent="0.25">
      <c r="A396" s="171">
        <v>45194</v>
      </c>
      <c r="B396" s="172" t="s">
        <v>115</v>
      </c>
      <c r="C396" s="172" t="s">
        <v>116</v>
      </c>
      <c r="D396" s="173" t="s">
        <v>114</v>
      </c>
      <c r="E396" s="167">
        <v>7000</v>
      </c>
      <c r="F396" s="339">
        <v>3652</v>
      </c>
      <c r="G396" s="305">
        <f t="shared" si="8"/>
        <v>1.9167579408543265</v>
      </c>
      <c r="H396" s="619" t="s">
        <v>124</v>
      </c>
      <c r="I396" s="173" t="s">
        <v>44</v>
      </c>
      <c r="J396" s="405" t="s">
        <v>507</v>
      </c>
      <c r="K396" s="172" t="s">
        <v>64</v>
      </c>
      <c r="L396" s="172" t="s">
        <v>45</v>
      </c>
      <c r="M396" s="616"/>
      <c r="N396" s="617"/>
    </row>
    <row r="397" spans="1:14" x14ac:dyDescent="0.25">
      <c r="A397" s="171">
        <v>45194</v>
      </c>
      <c r="B397" s="172" t="s">
        <v>115</v>
      </c>
      <c r="C397" s="172" t="s">
        <v>116</v>
      </c>
      <c r="D397" s="173" t="s">
        <v>114</v>
      </c>
      <c r="E397" s="177">
        <v>3000</v>
      </c>
      <c r="F397" s="339">
        <v>3652</v>
      </c>
      <c r="G397" s="305">
        <f t="shared" si="8"/>
        <v>0.8214676889375685</v>
      </c>
      <c r="H397" s="619" t="s">
        <v>124</v>
      </c>
      <c r="I397" s="173" t="s">
        <v>44</v>
      </c>
      <c r="J397" s="405" t="s">
        <v>507</v>
      </c>
      <c r="K397" s="172" t="s">
        <v>64</v>
      </c>
      <c r="L397" s="172" t="s">
        <v>45</v>
      </c>
      <c r="M397" s="616"/>
      <c r="N397" s="617"/>
    </row>
    <row r="398" spans="1:14" x14ac:dyDescent="0.25">
      <c r="A398" s="171">
        <v>45194</v>
      </c>
      <c r="B398" s="172" t="s">
        <v>115</v>
      </c>
      <c r="C398" s="172" t="s">
        <v>116</v>
      </c>
      <c r="D398" s="173" t="s">
        <v>114</v>
      </c>
      <c r="E398" s="161">
        <v>12000</v>
      </c>
      <c r="F398" s="339">
        <v>3652</v>
      </c>
      <c r="G398" s="305">
        <f t="shared" si="8"/>
        <v>3.285870755750274</v>
      </c>
      <c r="H398" s="619" t="s">
        <v>124</v>
      </c>
      <c r="I398" s="173" t="s">
        <v>44</v>
      </c>
      <c r="J398" s="405" t="s">
        <v>507</v>
      </c>
      <c r="K398" s="172" t="s">
        <v>64</v>
      </c>
      <c r="L398" s="172" t="s">
        <v>45</v>
      </c>
      <c r="M398" s="616"/>
      <c r="N398" s="617"/>
    </row>
    <row r="399" spans="1:14" x14ac:dyDescent="0.25">
      <c r="A399" s="171">
        <v>45194</v>
      </c>
      <c r="B399" s="172" t="s">
        <v>515</v>
      </c>
      <c r="C399" s="172" t="s">
        <v>128</v>
      </c>
      <c r="D399" s="173" t="s">
        <v>81</v>
      </c>
      <c r="E399" s="462">
        <f>G399*F399</f>
        <v>54780</v>
      </c>
      <c r="F399" s="339">
        <v>3652</v>
      </c>
      <c r="G399" s="305">
        <v>15</v>
      </c>
      <c r="H399" s="619" t="s">
        <v>140</v>
      </c>
      <c r="I399" s="173" t="s">
        <v>44</v>
      </c>
      <c r="J399" s="405" t="s">
        <v>615</v>
      </c>
      <c r="K399" s="172" t="s">
        <v>64</v>
      </c>
      <c r="L399" s="172" t="s">
        <v>45</v>
      </c>
      <c r="M399" s="616"/>
      <c r="N399" s="617"/>
    </row>
    <row r="400" spans="1:14" x14ac:dyDescent="0.25">
      <c r="A400" s="171">
        <v>45194</v>
      </c>
      <c r="B400" s="172" t="s">
        <v>210</v>
      </c>
      <c r="C400" s="172" t="s">
        <v>128</v>
      </c>
      <c r="D400" s="173" t="s">
        <v>81</v>
      </c>
      <c r="E400" s="462">
        <f>G400*F400</f>
        <v>31334.16</v>
      </c>
      <c r="F400" s="339">
        <v>3652</v>
      </c>
      <c r="G400" s="305">
        <v>8.58</v>
      </c>
      <c r="H400" s="619" t="s">
        <v>140</v>
      </c>
      <c r="I400" s="173" t="s">
        <v>44</v>
      </c>
      <c r="J400" s="405" t="s">
        <v>616</v>
      </c>
      <c r="K400" s="172" t="s">
        <v>64</v>
      </c>
      <c r="L400" s="172" t="s">
        <v>45</v>
      </c>
      <c r="M400" s="616"/>
      <c r="N400" s="617"/>
    </row>
    <row r="401" spans="1:14" x14ac:dyDescent="0.25">
      <c r="A401" s="171">
        <v>45194</v>
      </c>
      <c r="B401" s="172" t="s">
        <v>210</v>
      </c>
      <c r="C401" s="172" t="s">
        <v>128</v>
      </c>
      <c r="D401" s="173" t="s">
        <v>81</v>
      </c>
      <c r="E401" s="462">
        <v>2000</v>
      </c>
      <c r="F401" s="339">
        <v>3652</v>
      </c>
      <c r="G401" s="305">
        <f>E401/F401</f>
        <v>0.547645125958379</v>
      </c>
      <c r="H401" s="619" t="s">
        <v>136</v>
      </c>
      <c r="I401" s="173" t="s">
        <v>44</v>
      </c>
      <c r="J401" s="405" t="s">
        <v>617</v>
      </c>
      <c r="K401" s="172" t="s">
        <v>64</v>
      </c>
      <c r="L401" s="172" t="s">
        <v>45</v>
      </c>
      <c r="M401" s="616"/>
      <c r="N401" s="617"/>
    </row>
    <row r="402" spans="1:14" x14ac:dyDescent="0.25">
      <c r="A402" s="35">
        <v>45195</v>
      </c>
      <c r="B402" s="17" t="s">
        <v>115</v>
      </c>
      <c r="C402" s="17" t="s">
        <v>116</v>
      </c>
      <c r="D402" s="17" t="s">
        <v>14</v>
      </c>
      <c r="E402" s="403">
        <v>1000</v>
      </c>
      <c r="F402" s="339">
        <v>3652</v>
      </c>
      <c r="G402" s="305">
        <f t="shared" si="8"/>
        <v>0.2738225629791895</v>
      </c>
      <c r="H402" s="619" t="s">
        <v>42</v>
      </c>
      <c r="I402" s="173" t="s">
        <v>44</v>
      </c>
      <c r="J402" s="405" t="s">
        <v>516</v>
      </c>
      <c r="K402" s="172" t="s">
        <v>64</v>
      </c>
      <c r="L402" s="172" t="s">
        <v>45</v>
      </c>
      <c r="M402" s="616"/>
      <c r="N402" s="617"/>
    </row>
    <row r="403" spans="1:14" x14ac:dyDescent="0.25">
      <c r="A403" s="35">
        <v>45195</v>
      </c>
      <c r="B403" s="17" t="s">
        <v>115</v>
      </c>
      <c r="C403" s="17" t="s">
        <v>116</v>
      </c>
      <c r="D403" s="17" t="s">
        <v>14</v>
      </c>
      <c r="E403" s="403">
        <v>7000</v>
      </c>
      <c r="F403" s="339">
        <v>3652</v>
      </c>
      <c r="G403" s="305">
        <f t="shared" si="8"/>
        <v>1.9167579408543265</v>
      </c>
      <c r="H403" s="619" t="s">
        <v>42</v>
      </c>
      <c r="I403" s="173" t="s">
        <v>44</v>
      </c>
      <c r="J403" s="405" t="s">
        <v>516</v>
      </c>
      <c r="K403" s="172" t="s">
        <v>64</v>
      </c>
      <c r="L403" s="172" t="s">
        <v>45</v>
      </c>
      <c r="M403" s="616"/>
      <c r="N403" s="617"/>
    </row>
    <row r="404" spans="1:14" x14ac:dyDescent="0.25">
      <c r="A404" s="35">
        <v>45195</v>
      </c>
      <c r="B404" s="17" t="s">
        <v>115</v>
      </c>
      <c r="C404" s="17" t="s">
        <v>116</v>
      </c>
      <c r="D404" s="17" t="s">
        <v>14</v>
      </c>
      <c r="E404" s="403">
        <v>7000</v>
      </c>
      <c r="F404" s="339">
        <v>3652</v>
      </c>
      <c r="G404" s="305">
        <f t="shared" si="8"/>
        <v>1.9167579408543265</v>
      </c>
      <c r="H404" s="619" t="s">
        <v>42</v>
      </c>
      <c r="I404" s="173" t="s">
        <v>44</v>
      </c>
      <c r="J404" s="405" t="s">
        <v>516</v>
      </c>
      <c r="K404" s="172" t="s">
        <v>64</v>
      </c>
      <c r="L404" s="172" t="s">
        <v>45</v>
      </c>
      <c r="M404" s="616"/>
      <c r="N404" s="617"/>
    </row>
    <row r="405" spans="1:14" x14ac:dyDescent="0.25">
      <c r="A405" s="171">
        <v>45195</v>
      </c>
      <c r="B405" s="157" t="s">
        <v>131</v>
      </c>
      <c r="C405" s="157" t="s">
        <v>117</v>
      </c>
      <c r="D405" s="179" t="s">
        <v>14</v>
      </c>
      <c r="E405" s="161">
        <v>40000</v>
      </c>
      <c r="F405" s="339">
        <v>3652</v>
      </c>
      <c r="G405" s="305">
        <f t="shared" si="8"/>
        <v>10.95290251916758</v>
      </c>
      <c r="H405" s="619" t="s">
        <v>42</v>
      </c>
      <c r="I405" s="173" t="s">
        <v>44</v>
      </c>
      <c r="J405" s="405" t="s">
        <v>522</v>
      </c>
      <c r="K405" s="172" t="s">
        <v>64</v>
      </c>
      <c r="L405" s="172" t="s">
        <v>45</v>
      </c>
      <c r="M405" s="616"/>
      <c r="N405" s="617"/>
    </row>
    <row r="406" spans="1:14" x14ac:dyDescent="0.25">
      <c r="A406" s="171">
        <v>45195</v>
      </c>
      <c r="B406" s="157" t="s">
        <v>231</v>
      </c>
      <c r="C406" s="157" t="s">
        <v>117</v>
      </c>
      <c r="D406" s="179" t="s">
        <v>14</v>
      </c>
      <c r="E406" s="161">
        <v>40000</v>
      </c>
      <c r="F406" s="339">
        <v>3652</v>
      </c>
      <c r="G406" s="305">
        <f t="shared" si="8"/>
        <v>10.95290251916758</v>
      </c>
      <c r="H406" s="619" t="s">
        <v>300</v>
      </c>
      <c r="I406" s="173" t="s">
        <v>44</v>
      </c>
      <c r="J406" s="405" t="s">
        <v>536</v>
      </c>
      <c r="K406" s="172" t="s">
        <v>64</v>
      </c>
      <c r="L406" s="172" t="s">
        <v>45</v>
      </c>
      <c r="M406" s="616"/>
      <c r="N406" s="617"/>
    </row>
    <row r="407" spans="1:14" x14ac:dyDescent="0.25">
      <c r="A407" s="171">
        <v>45195</v>
      </c>
      <c r="B407" s="157" t="s">
        <v>232</v>
      </c>
      <c r="C407" s="157" t="s">
        <v>117</v>
      </c>
      <c r="D407" s="179" t="s">
        <v>114</v>
      </c>
      <c r="E407" s="161">
        <v>20000</v>
      </c>
      <c r="F407" s="339">
        <v>3652</v>
      </c>
      <c r="G407" s="305">
        <f t="shared" si="8"/>
        <v>5.47645125958379</v>
      </c>
      <c r="H407" s="637" t="s">
        <v>124</v>
      </c>
      <c r="I407" s="638" t="s">
        <v>44</v>
      </c>
      <c r="J407" s="405" t="s">
        <v>522</v>
      </c>
      <c r="K407" s="172" t="s">
        <v>64</v>
      </c>
      <c r="L407" s="172" t="s">
        <v>45</v>
      </c>
      <c r="M407" s="616"/>
      <c r="N407" s="617"/>
    </row>
    <row r="408" spans="1:14" x14ac:dyDescent="0.25">
      <c r="A408" s="171">
        <v>45195</v>
      </c>
      <c r="B408" s="157" t="s">
        <v>233</v>
      </c>
      <c r="C408" s="157" t="s">
        <v>117</v>
      </c>
      <c r="D408" s="179" t="s">
        <v>114</v>
      </c>
      <c r="E408" s="161">
        <v>20000</v>
      </c>
      <c r="F408" s="339">
        <v>3652</v>
      </c>
      <c r="G408" s="305">
        <f t="shared" si="8"/>
        <v>5.47645125958379</v>
      </c>
      <c r="H408" s="637" t="s">
        <v>141</v>
      </c>
      <c r="I408" s="638" t="s">
        <v>44</v>
      </c>
      <c r="J408" s="405" t="s">
        <v>522</v>
      </c>
      <c r="K408" s="172" t="s">
        <v>64</v>
      </c>
      <c r="L408" s="172" t="s">
        <v>45</v>
      </c>
      <c r="M408" s="616"/>
      <c r="N408" s="617"/>
    </row>
    <row r="409" spans="1:14" x14ac:dyDescent="0.25">
      <c r="A409" s="171">
        <v>45195</v>
      </c>
      <c r="B409" s="157" t="s">
        <v>234</v>
      </c>
      <c r="C409" s="157" t="s">
        <v>117</v>
      </c>
      <c r="D409" s="179" t="s">
        <v>130</v>
      </c>
      <c r="E409" s="161">
        <v>25000</v>
      </c>
      <c r="F409" s="339">
        <v>3652</v>
      </c>
      <c r="G409" s="305">
        <f t="shared" si="8"/>
        <v>6.8455640744797375</v>
      </c>
      <c r="H409" s="619" t="s">
        <v>142</v>
      </c>
      <c r="I409" s="173" t="s">
        <v>44</v>
      </c>
      <c r="J409" s="405" t="s">
        <v>522</v>
      </c>
      <c r="K409" s="172" t="s">
        <v>64</v>
      </c>
      <c r="L409" s="172" t="s">
        <v>45</v>
      </c>
      <c r="M409" s="616"/>
      <c r="N409" s="617"/>
    </row>
    <row r="410" spans="1:14" x14ac:dyDescent="0.25">
      <c r="A410" s="171">
        <v>45195</v>
      </c>
      <c r="B410" s="157" t="s">
        <v>235</v>
      </c>
      <c r="C410" s="157" t="s">
        <v>117</v>
      </c>
      <c r="D410" s="179" t="s">
        <v>130</v>
      </c>
      <c r="E410" s="161">
        <v>25000</v>
      </c>
      <c r="F410" s="339">
        <v>3652</v>
      </c>
      <c r="G410" s="305">
        <f t="shared" si="8"/>
        <v>6.8455640744797375</v>
      </c>
      <c r="H410" s="619" t="s">
        <v>150</v>
      </c>
      <c r="I410" s="173" t="s">
        <v>44</v>
      </c>
      <c r="J410" s="405" t="s">
        <v>522</v>
      </c>
      <c r="K410" s="172" t="s">
        <v>64</v>
      </c>
      <c r="L410" s="172" t="s">
        <v>45</v>
      </c>
      <c r="M410" s="616"/>
      <c r="N410" s="617"/>
    </row>
    <row r="411" spans="1:14" x14ac:dyDescent="0.25">
      <c r="A411" s="171">
        <v>45195</v>
      </c>
      <c r="B411" s="172" t="s">
        <v>115</v>
      </c>
      <c r="C411" s="172" t="s">
        <v>116</v>
      </c>
      <c r="D411" s="173" t="s">
        <v>114</v>
      </c>
      <c r="E411" s="161">
        <v>12000</v>
      </c>
      <c r="F411" s="339">
        <v>3652</v>
      </c>
      <c r="G411" s="305">
        <f t="shared" si="8"/>
        <v>3.285870755750274</v>
      </c>
      <c r="H411" s="619" t="s">
        <v>141</v>
      </c>
      <c r="I411" s="173" t="s">
        <v>44</v>
      </c>
      <c r="J411" s="405" t="s">
        <v>523</v>
      </c>
      <c r="K411" s="172" t="s">
        <v>64</v>
      </c>
      <c r="L411" s="172" t="s">
        <v>45</v>
      </c>
      <c r="M411" s="616"/>
      <c r="N411" s="617"/>
    </row>
    <row r="412" spans="1:14" x14ac:dyDescent="0.25">
      <c r="A412" s="171">
        <v>45195</v>
      </c>
      <c r="B412" s="172" t="s">
        <v>115</v>
      </c>
      <c r="C412" s="172" t="s">
        <v>116</v>
      </c>
      <c r="D412" s="173" t="s">
        <v>114</v>
      </c>
      <c r="E412" s="161">
        <v>11000</v>
      </c>
      <c r="F412" s="339">
        <v>3652</v>
      </c>
      <c r="G412" s="305">
        <f t="shared" si="8"/>
        <v>3.0120481927710845</v>
      </c>
      <c r="H412" s="619" t="s">
        <v>141</v>
      </c>
      <c r="I412" s="173" t="s">
        <v>44</v>
      </c>
      <c r="J412" s="405" t="s">
        <v>523</v>
      </c>
      <c r="K412" s="172" t="s">
        <v>64</v>
      </c>
      <c r="L412" s="172" t="s">
        <v>45</v>
      </c>
      <c r="M412" s="616"/>
      <c r="N412" s="617"/>
    </row>
    <row r="413" spans="1:14" x14ac:dyDescent="0.25">
      <c r="A413" s="171">
        <v>45195</v>
      </c>
      <c r="B413" s="172" t="s">
        <v>115</v>
      </c>
      <c r="C413" s="172" t="s">
        <v>116</v>
      </c>
      <c r="D413" s="173" t="s">
        <v>130</v>
      </c>
      <c r="E413" s="161">
        <v>10000</v>
      </c>
      <c r="F413" s="339">
        <v>3652</v>
      </c>
      <c r="G413" s="305">
        <f t="shared" si="8"/>
        <v>2.738225629791895</v>
      </c>
      <c r="H413" s="619" t="s">
        <v>142</v>
      </c>
      <c r="I413" s="173" t="s">
        <v>44</v>
      </c>
      <c r="J413" s="405" t="s">
        <v>524</v>
      </c>
      <c r="K413" s="172" t="s">
        <v>64</v>
      </c>
      <c r="L413" s="172" t="s">
        <v>45</v>
      </c>
      <c r="M413" s="616"/>
      <c r="N413" s="617"/>
    </row>
    <row r="414" spans="1:14" x14ac:dyDescent="0.25">
      <c r="A414" s="171">
        <v>45195</v>
      </c>
      <c r="B414" s="172" t="s">
        <v>115</v>
      </c>
      <c r="C414" s="172" t="s">
        <v>116</v>
      </c>
      <c r="D414" s="173" t="s">
        <v>130</v>
      </c>
      <c r="E414" s="161">
        <v>8000</v>
      </c>
      <c r="F414" s="339">
        <v>3652</v>
      </c>
      <c r="G414" s="305">
        <f t="shared" si="8"/>
        <v>2.190580503833516</v>
      </c>
      <c r="H414" s="619" t="s">
        <v>142</v>
      </c>
      <c r="I414" s="173" t="s">
        <v>44</v>
      </c>
      <c r="J414" s="405" t="s">
        <v>524</v>
      </c>
      <c r="K414" s="172" t="s">
        <v>64</v>
      </c>
      <c r="L414" s="172" t="s">
        <v>45</v>
      </c>
      <c r="M414" s="616"/>
      <c r="N414" s="617"/>
    </row>
    <row r="415" spans="1:14" x14ac:dyDescent="0.25">
      <c r="A415" s="171">
        <v>45195</v>
      </c>
      <c r="B415" s="172" t="s">
        <v>115</v>
      </c>
      <c r="C415" s="172" t="s">
        <v>116</v>
      </c>
      <c r="D415" s="173" t="s">
        <v>130</v>
      </c>
      <c r="E415" s="161">
        <v>6000</v>
      </c>
      <c r="F415" s="339">
        <v>3652</v>
      </c>
      <c r="G415" s="305">
        <f t="shared" si="8"/>
        <v>1.642935377875137</v>
      </c>
      <c r="H415" s="619" t="s">
        <v>142</v>
      </c>
      <c r="I415" s="173" t="s">
        <v>44</v>
      </c>
      <c r="J415" s="405" t="s">
        <v>524</v>
      </c>
      <c r="K415" s="172" t="s">
        <v>64</v>
      </c>
      <c r="L415" s="172" t="s">
        <v>45</v>
      </c>
      <c r="M415" s="616"/>
      <c r="N415" s="617"/>
    </row>
    <row r="416" spans="1:14" x14ac:dyDescent="0.25">
      <c r="A416" s="171">
        <v>45195</v>
      </c>
      <c r="B416" s="172" t="s">
        <v>115</v>
      </c>
      <c r="C416" s="172" t="s">
        <v>116</v>
      </c>
      <c r="D416" s="173" t="s">
        <v>130</v>
      </c>
      <c r="E416" s="161">
        <v>7000</v>
      </c>
      <c r="F416" s="339">
        <v>3652</v>
      </c>
      <c r="G416" s="305">
        <f t="shared" si="8"/>
        <v>1.9167579408543265</v>
      </c>
      <c r="H416" s="619" t="s">
        <v>142</v>
      </c>
      <c r="I416" s="173" t="s">
        <v>44</v>
      </c>
      <c r="J416" s="405" t="s">
        <v>524</v>
      </c>
      <c r="K416" s="172" t="s">
        <v>64</v>
      </c>
      <c r="L416" s="172" t="s">
        <v>45</v>
      </c>
      <c r="M416" s="616"/>
      <c r="N416" s="617"/>
    </row>
    <row r="417" spans="1:14" x14ac:dyDescent="0.25">
      <c r="A417" s="171">
        <v>45195</v>
      </c>
      <c r="B417" s="172" t="s">
        <v>115</v>
      </c>
      <c r="C417" s="172" t="s">
        <v>116</v>
      </c>
      <c r="D417" s="173" t="s">
        <v>130</v>
      </c>
      <c r="E417" s="161">
        <v>10000</v>
      </c>
      <c r="F417" s="339">
        <v>3652</v>
      </c>
      <c r="G417" s="305">
        <f t="shared" si="8"/>
        <v>2.738225629791895</v>
      </c>
      <c r="H417" s="619" t="s">
        <v>142</v>
      </c>
      <c r="I417" s="173" t="s">
        <v>44</v>
      </c>
      <c r="J417" s="405" t="s">
        <v>524</v>
      </c>
      <c r="K417" s="172" t="s">
        <v>64</v>
      </c>
      <c r="L417" s="172" t="s">
        <v>45</v>
      </c>
      <c r="M417" s="616"/>
      <c r="N417" s="617"/>
    </row>
    <row r="418" spans="1:14" x14ac:dyDescent="0.25">
      <c r="A418" s="171">
        <v>45195</v>
      </c>
      <c r="B418" s="172" t="s">
        <v>115</v>
      </c>
      <c r="C418" s="172" t="s">
        <v>116</v>
      </c>
      <c r="D418" s="173" t="s">
        <v>130</v>
      </c>
      <c r="E418" s="161">
        <v>6000</v>
      </c>
      <c r="F418" s="339">
        <v>3652</v>
      </c>
      <c r="G418" s="305">
        <f t="shared" si="8"/>
        <v>1.642935377875137</v>
      </c>
      <c r="H418" s="619" t="s">
        <v>142</v>
      </c>
      <c r="I418" s="173" t="s">
        <v>44</v>
      </c>
      <c r="J418" s="405" t="s">
        <v>524</v>
      </c>
      <c r="K418" s="172" t="s">
        <v>64</v>
      </c>
      <c r="L418" s="172" t="s">
        <v>45</v>
      </c>
      <c r="M418" s="616"/>
      <c r="N418" s="617"/>
    </row>
    <row r="419" spans="1:14" x14ac:dyDescent="0.25">
      <c r="A419" s="171">
        <v>45195</v>
      </c>
      <c r="B419" s="172" t="s">
        <v>148</v>
      </c>
      <c r="C419" s="172" t="s">
        <v>148</v>
      </c>
      <c r="D419" s="173" t="s">
        <v>130</v>
      </c>
      <c r="E419" s="161">
        <v>10000</v>
      </c>
      <c r="F419" s="339">
        <v>3652</v>
      </c>
      <c r="G419" s="305">
        <f t="shared" si="8"/>
        <v>2.738225629791895</v>
      </c>
      <c r="H419" s="619" t="s">
        <v>142</v>
      </c>
      <c r="I419" s="173" t="s">
        <v>44</v>
      </c>
      <c r="J419" s="405" t="s">
        <v>524</v>
      </c>
      <c r="K419" s="172" t="s">
        <v>64</v>
      </c>
      <c r="L419" s="172" t="s">
        <v>45</v>
      </c>
      <c r="M419" s="616"/>
      <c r="N419" s="617"/>
    </row>
    <row r="420" spans="1:14" x14ac:dyDescent="0.25">
      <c r="A420" s="35">
        <v>45195</v>
      </c>
      <c r="B420" s="17" t="s">
        <v>115</v>
      </c>
      <c r="C420" s="17" t="s">
        <v>116</v>
      </c>
      <c r="D420" s="17" t="s">
        <v>130</v>
      </c>
      <c r="E420" s="625">
        <v>6000</v>
      </c>
      <c r="F420" s="339">
        <v>3652</v>
      </c>
      <c r="G420" s="305">
        <f t="shared" si="8"/>
        <v>1.642935377875137</v>
      </c>
      <c r="H420" s="619" t="s">
        <v>150</v>
      </c>
      <c r="I420" s="173" t="s">
        <v>44</v>
      </c>
      <c r="J420" s="405" t="s">
        <v>528</v>
      </c>
      <c r="K420" s="172" t="s">
        <v>64</v>
      </c>
      <c r="L420" s="172" t="s">
        <v>45</v>
      </c>
      <c r="M420" s="616"/>
      <c r="N420" s="617"/>
    </row>
    <row r="421" spans="1:14" x14ac:dyDescent="0.25">
      <c r="A421" s="35">
        <v>45195</v>
      </c>
      <c r="B421" s="17" t="s">
        <v>115</v>
      </c>
      <c r="C421" s="17" t="s">
        <v>116</v>
      </c>
      <c r="D421" s="17" t="s">
        <v>130</v>
      </c>
      <c r="E421" s="625">
        <v>7000</v>
      </c>
      <c r="F421" s="339">
        <v>3652</v>
      </c>
      <c r="G421" s="305">
        <f t="shared" si="8"/>
        <v>1.9167579408543265</v>
      </c>
      <c r="H421" s="619" t="s">
        <v>150</v>
      </c>
      <c r="I421" s="173" t="s">
        <v>44</v>
      </c>
      <c r="J421" s="405" t="s">
        <v>528</v>
      </c>
      <c r="K421" s="172" t="s">
        <v>64</v>
      </c>
      <c r="L421" s="172" t="s">
        <v>45</v>
      </c>
      <c r="M421" s="616"/>
      <c r="N421" s="617"/>
    </row>
    <row r="422" spans="1:14" x14ac:dyDescent="0.25">
      <c r="A422" s="35">
        <v>45195</v>
      </c>
      <c r="B422" s="17" t="s">
        <v>115</v>
      </c>
      <c r="C422" s="17" t="s">
        <v>116</v>
      </c>
      <c r="D422" s="17" t="s">
        <v>130</v>
      </c>
      <c r="E422" s="625">
        <v>7000</v>
      </c>
      <c r="F422" s="339">
        <v>3652</v>
      </c>
      <c r="G422" s="305">
        <f t="shared" si="8"/>
        <v>1.9167579408543265</v>
      </c>
      <c r="H422" s="619" t="s">
        <v>150</v>
      </c>
      <c r="I422" s="173" t="s">
        <v>44</v>
      </c>
      <c r="J422" s="405" t="s">
        <v>528</v>
      </c>
      <c r="K422" s="172" t="s">
        <v>64</v>
      </c>
      <c r="L422" s="172" t="s">
        <v>45</v>
      </c>
      <c r="M422" s="616"/>
      <c r="N422" s="617"/>
    </row>
    <row r="423" spans="1:14" x14ac:dyDescent="0.25">
      <c r="A423" s="35">
        <v>45195</v>
      </c>
      <c r="B423" s="17" t="s">
        <v>115</v>
      </c>
      <c r="C423" s="17" t="s">
        <v>116</v>
      </c>
      <c r="D423" s="17" t="s">
        <v>130</v>
      </c>
      <c r="E423" s="625">
        <v>10000</v>
      </c>
      <c r="F423" s="339">
        <v>3652</v>
      </c>
      <c r="G423" s="305">
        <f t="shared" si="8"/>
        <v>2.738225629791895</v>
      </c>
      <c r="H423" s="619" t="s">
        <v>150</v>
      </c>
      <c r="I423" s="173" t="s">
        <v>44</v>
      </c>
      <c r="J423" s="405" t="s">
        <v>528</v>
      </c>
      <c r="K423" s="172" t="s">
        <v>64</v>
      </c>
      <c r="L423" s="172" t="s">
        <v>45</v>
      </c>
      <c r="M423" s="616"/>
      <c r="N423" s="617"/>
    </row>
    <row r="424" spans="1:14" x14ac:dyDescent="0.25">
      <c r="A424" s="35">
        <v>45195</v>
      </c>
      <c r="B424" s="17" t="s">
        <v>115</v>
      </c>
      <c r="C424" s="17" t="s">
        <v>116</v>
      </c>
      <c r="D424" s="17" t="s">
        <v>130</v>
      </c>
      <c r="E424" s="625">
        <v>8000</v>
      </c>
      <c r="F424" s="339">
        <v>3652</v>
      </c>
      <c r="G424" s="305">
        <f t="shared" si="8"/>
        <v>2.190580503833516</v>
      </c>
      <c r="H424" s="619" t="s">
        <v>150</v>
      </c>
      <c r="I424" s="173" t="s">
        <v>44</v>
      </c>
      <c r="J424" s="405" t="s">
        <v>528</v>
      </c>
      <c r="K424" s="172" t="s">
        <v>64</v>
      </c>
      <c r="L424" s="172" t="s">
        <v>45</v>
      </c>
      <c r="M424" s="616"/>
      <c r="N424" s="617"/>
    </row>
    <row r="425" spans="1:14" x14ac:dyDescent="0.25">
      <c r="A425" s="35">
        <v>45195</v>
      </c>
      <c r="B425" s="17" t="s">
        <v>115</v>
      </c>
      <c r="C425" s="17" t="s">
        <v>116</v>
      </c>
      <c r="D425" s="17" t="s">
        <v>130</v>
      </c>
      <c r="E425" s="625">
        <v>7000</v>
      </c>
      <c r="F425" s="339">
        <v>3652</v>
      </c>
      <c r="G425" s="305">
        <f t="shared" si="8"/>
        <v>1.9167579408543265</v>
      </c>
      <c r="H425" s="619" t="s">
        <v>150</v>
      </c>
      <c r="I425" s="173" t="s">
        <v>44</v>
      </c>
      <c r="J425" s="405" t="s">
        <v>528</v>
      </c>
      <c r="K425" s="172" t="s">
        <v>64</v>
      </c>
      <c r="L425" s="172" t="s">
        <v>45</v>
      </c>
      <c r="M425" s="616"/>
      <c r="N425" s="617"/>
    </row>
    <row r="426" spans="1:14" x14ac:dyDescent="0.25">
      <c r="A426" s="35">
        <v>45195</v>
      </c>
      <c r="B426" s="17" t="s">
        <v>148</v>
      </c>
      <c r="C426" s="17" t="s">
        <v>148</v>
      </c>
      <c r="D426" s="17" t="s">
        <v>130</v>
      </c>
      <c r="E426" s="625">
        <v>5000</v>
      </c>
      <c r="F426" s="339">
        <v>3652</v>
      </c>
      <c r="G426" s="305">
        <f t="shared" si="8"/>
        <v>1.3691128148959475</v>
      </c>
      <c r="H426" s="619" t="s">
        <v>150</v>
      </c>
      <c r="I426" s="173" t="s">
        <v>44</v>
      </c>
      <c r="J426" s="405" t="s">
        <v>528</v>
      </c>
      <c r="K426" s="172" t="s">
        <v>64</v>
      </c>
      <c r="L426" s="172" t="s">
        <v>45</v>
      </c>
      <c r="M426" s="616"/>
      <c r="N426" s="617"/>
    </row>
    <row r="427" spans="1:14" x14ac:dyDescent="0.25">
      <c r="A427" s="35">
        <v>45195</v>
      </c>
      <c r="B427" s="17" t="s">
        <v>148</v>
      </c>
      <c r="C427" s="17" t="s">
        <v>148</v>
      </c>
      <c r="D427" s="17" t="s">
        <v>130</v>
      </c>
      <c r="E427" s="625">
        <v>4000</v>
      </c>
      <c r="F427" s="339">
        <v>3652</v>
      </c>
      <c r="G427" s="305">
        <f t="shared" si="8"/>
        <v>1.095290251916758</v>
      </c>
      <c r="H427" s="619" t="s">
        <v>150</v>
      </c>
      <c r="I427" s="173" t="s">
        <v>44</v>
      </c>
      <c r="J427" s="405" t="s">
        <v>528</v>
      </c>
      <c r="K427" s="172" t="s">
        <v>64</v>
      </c>
      <c r="L427" s="172" t="s">
        <v>45</v>
      </c>
      <c r="M427" s="616"/>
      <c r="N427" s="617"/>
    </row>
    <row r="428" spans="1:14" x14ac:dyDescent="0.25">
      <c r="A428" s="171">
        <v>45195</v>
      </c>
      <c r="B428" s="172" t="s">
        <v>138</v>
      </c>
      <c r="C428" s="172" t="s">
        <v>128</v>
      </c>
      <c r="D428" s="173" t="s">
        <v>81</v>
      </c>
      <c r="E428" s="167">
        <v>20000</v>
      </c>
      <c r="F428" s="339">
        <v>3652</v>
      </c>
      <c r="G428" s="305">
        <f t="shared" si="8"/>
        <v>5.47645125958379</v>
      </c>
      <c r="H428" s="619" t="s">
        <v>129</v>
      </c>
      <c r="I428" s="173" t="s">
        <v>44</v>
      </c>
      <c r="J428" s="405" t="s">
        <v>618</v>
      </c>
      <c r="K428" s="172" t="s">
        <v>64</v>
      </c>
      <c r="L428" s="172" t="s">
        <v>45</v>
      </c>
      <c r="M428" s="616"/>
      <c r="N428" s="617"/>
    </row>
    <row r="429" spans="1:14" x14ac:dyDescent="0.25">
      <c r="A429" s="171">
        <v>45195</v>
      </c>
      <c r="B429" s="172" t="s">
        <v>534</v>
      </c>
      <c r="C429" s="172" t="s">
        <v>139</v>
      </c>
      <c r="D429" s="173" t="s">
        <v>14</v>
      </c>
      <c r="E429" s="167">
        <v>3348000</v>
      </c>
      <c r="F429" s="339">
        <v>3652</v>
      </c>
      <c r="G429" s="305">
        <f t="shared" si="8"/>
        <v>916.75794085432642</v>
      </c>
      <c r="H429" s="619" t="s">
        <v>129</v>
      </c>
      <c r="I429" s="173" t="s">
        <v>44</v>
      </c>
      <c r="J429" s="405" t="s">
        <v>565</v>
      </c>
      <c r="K429" s="172" t="s">
        <v>64</v>
      </c>
      <c r="L429" s="172" t="s">
        <v>45</v>
      </c>
      <c r="M429" s="616"/>
      <c r="N429" s="617"/>
    </row>
    <row r="430" spans="1:14" x14ac:dyDescent="0.25">
      <c r="A430" s="171">
        <v>45195</v>
      </c>
      <c r="B430" s="172" t="s">
        <v>157</v>
      </c>
      <c r="C430" s="172" t="s">
        <v>128</v>
      </c>
      <c r="D430" s="173" t="s">
        <v>81</v>
      </c>
      <c r="E430" s="167">
        <v>3000</v>
      </c>
      <c r="F430" s="339">
        <v>3652</v>
      </c>
      <c r="G430" s="305">
        <f t="shared" si="8"/>
        <v>0.8214676889375685</v>
      </c>
      <c r="H430" s="619" t="s">
        <v>129</v>
      </c>
      <c r="I430" s="173" t="s">
        <v>44</v>
      </c>
      <c r="J430" s="405" t="s">
        <v>619</v>
      </c>
      <c r="K430" s="172" t="s">
        <v>64</v>
      </c>
      <c r="L430" s="172" t="s">
        <v>45</v>
      </c>
      <c r="M430" s="616"/>
      <c r="N430" s="617"/>
    </row>
    <row r="431" spans="1:14" x14ac:dyDescent="0.25">
      <c r="A431" s="171">
        <v>45196</v>
      </c>
      <c r="B431" s="172" t="s">
        <v>115</v>
      </c>
      <c r="C431" s="172" t="s">
        <v>116</v>
      </c>
      <c r="D431" s="173" t="s">
        <v>114</v>
      </c>
      <c r="E431" s="167">
        <v>11000</v>
      </c>
      <c r="F431" s="339">
        <v>3652</v>
      </c>
      <c r="G431" s="305">
        <f t="shared" si="8"/>
        <v>3.0120481927710845</v>
      </c>
      <c r="H431" s="619" t="s">
        <v>124</v>
      </c>
      <c r="I431" s="173" t="s">
        <v>44</v>
      </c>
      <c r="J431" s="405" t="s">
        <v>540</v>
      </c>
      <c r="K431" s="172" t="s">
        <v>64</v>
      </c>
      <c r="L431" s="172" t="s">
        <v>45</v>
      </c>
      <c r="M431" s="616"/>
      <c r="N431" s="617"/>
    </row>
    <row r="432" spans="1:14" x14ac:dyDescent="0.25">
      <c r="A432" s="171">
        <v>45196</v>
      </c>
      <c r="B432" s="172" t="s">
        <v>115</v>
      </c>
      <c r="C432" s="172" t="s">
        <v>116</v>
      </c>
      <c r="D432" s="173" t="s">
        <v>114</v>
      </c>
      <c r="E432" s="167">
        <v>4000</v>
      </c>
      <c r="F432" s="339">
        <v>3652</v>
      </c>
      <c r="G432" s="305">
        <f t="shared" si="8"/>
        <v>1.095290251916758</v>
      </c>
      <c r="H432" s="619" t="s">
        <v>124</v>
      </c>
      <c r="I432" s="173" t="s">
        <v>44</v>
      </c>
      <c r="J432" s="405" t="s">
        <v>540</v>
      </c>
      <c r="K432" s="172" t="s">
        <v>64</v>
      </c>
      <c r="L432" s="172" t="s">
        <v>45</v>
      </c>
      <c r="M432" s="616"/>
      <c r="N432" s="617"/>
    </row>
    <row r="433" spans="1:14" x14ac:dyDescent="0.25">
      <c r="A433" s="171">
        <v>45196</v>
      </c>
      <c r="B433" s="172" t="s">
        <v>115</v>
      </c>
      <c r="C433" s="172" t="s">
        <v>116</v>
      </c>
      <c r="D433" s="173" t="s">
        <v>114</v>
      </c>
      <c r="E433" s="167">
        <v>3000</v>
      </c>
      <c r="F433" s="339">
        <v>3652</v>
      </c>
      <c r="G433" s="305">
        <f t="shared" si="8"/>
        <v>0.8214676889375685</v>
      </c>
      <c r="H433" s="619" t="s">
        <v>124</v>
      </c>
      <c r="I433" s="173" t="s">
        <v>44</v>
      </c>
      <c r="J433" s="405" t="s">
        <v>540</v>
      </c>
      <c r="K433" s="172" t="s">
        <v>64</v>
      </c>
      <c r="L433" s="172" t="s">
        <v>45</v>
      </c>
      <c r="M433" s="616"/>
      <c r="N433" s="617"/>
    </row>
    <row r="434" spans="1:14" x14ac:dyDescent="0.25">
      <c r="A434" s="171">
        <v>45196</v>
      </c>
      <c r="B434" s="172" t="s">
        <v>115</v>
      </c>
      <c r="C434" s="172" t="s">
        <v>115</v>
      </c>
      <c r="D434" s="173" t="s">
        <v>130</v>
      </c>
      <c r="E434" s="161">
        <v>10000</v>
      </c>
      <c r="F434" s="339">
        <v>3652</v>
      </c>
      <c r="G434" s="305">
        <f t="shared" ref="G434:G503" si="9">E434/F434</f>
        <v>2.738225629791895</v>
      </c>
      <c r="H434" s="619" t="s">
        <v>142</v>
      </c>
      <c r="I434" s="173" t="s">
        <v>44</v>
      </c>
      <c r="J434" s="405" t="s">
        <v>544</v>
      </c>
      <c r="K434" s="172" t="s">
        <v>64</v>
      </c>
      <c r="L434" s="172" t="s">
        <v>45</v>
      </c>
      <c r="M434" s="616"/>
      <c r="N434" s="617"/>
    </row>
    <row r="435" spans="1:14" x14ac:dyDescent="0.25">
      <c r="A435" s="171">
        <v>45196</v>
      </c>
      <c r="B435" s="172" t="s">
        <v>115</v>
      </c>
      <c r="C435" s="172" t="s">
        <v>115</v>
      </c>
      <c r="D435" s="173" t="s">
        <v>130</v>
      </c>
      <c r="E435" s="161">
        <v>10000</v>
      </c>
      <c r="F435" s="339">
        <v>3652</v>
      </c>
      <c r="G435" s="305">
        <f t="shared" si="9"/>
        <v>2.738225629791895</v>
      </c>
      <c r="H435" s="619" t="s">
        <v>142</v>
      </c>
      <c r="I435" s="173" t="s">
        <v>44</v>
      </c>
      <c r="J435" s="405" t="s">
        <v>544</v>
      </c>
      <c r="K435" s="172" t="s">
        <v>64</v>
      </c>
      <c r="L435" s="172" t="s">
        <v>45</v>
      </c>
      <c r="M435" s="616"/>
      <c r="N435" s="617"/>
    </row>
    <row r="436" spans="1:14" x14ac:dyDescent="0.25">
      <c r="A436" s="171">
        <v>45196</v>
      </c>
      <c r="B436" s="172" t="s">
        <v>115</v>
      </c>
      <c r="C436" s="172" t="s">
        <v>115</v>
      </c>
      <c r="D436" s="173" t="s">
        <v>130</v>
      </c>
      <c r="E436" s="161">
        <v>7000</v>
      </c>
      <c r="F436" s="339">
        <v>3652</v>
      </c>
      <c r="G436" s="305">
        <f t="shared" si="9"/>
        <v>1.9167579408543265</v>
      </c>
      <c r="H436" s="619" t="s">
        <v>142</v>
      </c>
      <c r="I436" s="173" t="s">
        <v>44</v>
      </c>
      <c r="J436" s="405" t="s">
        <v>544</v>
      </c>
      <c r="K436" s="620" t="s">
        <v>64</v>
      </c>
      <c r="L436" s="172" t="s">
        <v>45</v>
      </c>
      <c r="M436" s="616"/>
      <c r="N436" s="617"/>
    </row>
    <row r="437" spans="1:14" x14ac:dyDescent="0.25">
      <c r="A437" s="171">
        <v>45196</v>
      </c>
      <c r="B437" s="172" t="s">
        <v>115</v>
      </c>
      <c r="C437" s="172" t="s">
        <v>115</v>
      </c>
      <c r="D437" s="173" t="s">
        <v>130</v>
      </c>
      <c r="E437" s="161">
        <v>5000</v>
      </c>
      <c r="F437" s="339">
        <v>3652</v>
      </c>
      <c r="G437" s="305">
        <f t="shared" si="9"/>
        <v>1.3691128148959475</v>
      </c>
      <c r="H437" s="619" t="s">
        <v>142</v>
      </c>
      <c r="I437" s="173" t="s">
        <v>44</v>
      </c>
      <c r="J437" s="405" t="s">
        <v>544</v>
      </c>
      <c r="K437" s="620" t="s">
        <v>64</v>
      </c>
      <c r="L437" s="172" t="s">
        <v>45</v>
      </c>
      <c r="M437" s="616"/>
      <c r="N437" s="617"/>
    </row>
    <row r="438" spans="1:14" x14ac:dyDescent="0.25">
      <c r="A438" s="171">
        <v>45196</v>
      </c>
      <c r="B438" s="172" t="s">
        <v>115</v>
      </c>
      <c r="C438" s="172" t="s">
        <v>115</v>
      </c>
      <c r="D438" s="173" t="s">
        <v>130</v>
      </c>
      <c r="E438" s="161">
        <v>7000</v>
      </c>
      <c r="F438" s="339">
        <v>3652</v>
      </c>
      <c r="G438" s="305">
        <f t="shared" si="9"/>
        <v>1.9167579408543265</v>
      </c>
      <c r="H438" s="619" t="s">
        <v>142</v>
      </c>
      <c r="I438" s="173" t="s">
        <v>44</v>
      </c>
      <c r="J438" s="405" t="s">
        <v>544</v>
      </c>
      <c r="K438" s="620" t="s">
        <v>64</v>
      </c>
      <c r="L438" s="172" t="s">
        <v>45</v>
      </c>
      <c r="M438" s="616"/>
      <c r="N438" s="617"/>
    </row>
    <row r="439" spans="1:14" x14ac:dyDescent="0.25">
      <c r="A439" s="171">
        <v>45196</v>
      </c>
      <c r="B439" s="172" t="s">
        <v>115</v>
      </c>
      <c r="C439" s="172" t="s">
        <v>115</v>
      </c>
      <c r="D439" s="173" t="s">
        <v>130</v>
      </c>
      <c r="E439" s="161">
        <v>15000</v>
      </c>
      <c r="F439" s="339">
        <v>3652</v>
      </c>
      <c r="G439" s="305">
        <f t="shared" si="9"/>
        <v>4.1073384446878425</v>
      </c>
      <c r="H439" s="619" t="s">
        <v>142</v>
      </c>
      <c r="I439" s="173" t="s">
        <v>44</v>
      </c>
      <c r="J439" s="405" t="s">
        <v>544</v>
      </c>
      <c r="K439" s="620" t="s">
        <v>64</v>
      </c>
      <c r="L439" s="172" t="s">
        <v>45</v>
      </c>
      <c r="M439" s="616"/>
      <c r="N439" s="617"/>
    </row>
    <row r="440" spans="1:14" x14ac:dyDescent="0.25">
      <c r="A440" s="171">
        <v>45196</v>
      </c>
      <c r="B440" s="172" t="s">
        <v>148</v>
      </c>
      <c r="C440" s="172" t="s">
        <v>148</v>
      </c>
      <c r="D440" s="173" t="s">
        <v>130</v>
      </c>
      <c r="E440" s="161">
        <v>4000</v>
      </c>
      <c r="F440" s="339">
        <v>3652</v>
      </c>
      <c r="G440" s="305">
        <f t="shared" si="9"/>
        <v>1.095290251916758</v>
      </c>
      <c r="H440" s="619" t="s">
        <v>142</v>
      </c>
      <c r="I440" s="173" t="s">
        <v>44</v>
      </c>
      <c r="J440" s="405" t="s">
        <v>544</v>
      </c>
      <c r="K440" s="620" t="s">
        <v>64</v>
      </c>
      <c r="L440" s="172" t="s">
        <v>45</v>
      </c>
      <c r="M440" s="616"/>
      <c r="N440" s="617"/>
    </row>
    <row r="441" spans="1:14" x14ac:dyDescent="0.25">
      <c r="A441" s="171">
        <v>45196</v>
      </c>
      <c r="B441" s="172" t="s">
        <v>148</v>
      </c>
      <c r="C441" s="172" t="s">
        <v>148</v>
      </c>
      <c r="D441" s="173" t="s">
        <v>130</v>
      </c>
      <c r="E441" s="161">
        <v>6000</v>
      </c>
      <c r="F441" s="339">
        <v>3652</v>
      </c>
      <c r="G441" s="305">
        <f t="shared" si="9"/>
        <v>1.642935377875137</v>
      </c>
      <c r="H441" s="619" t="s">
        <v>142</v>
      </c>
      <c r="I441" s="173" t="s">
        <v>44</v>
      </c>
      <c r="J441" s="405" t="s">
        <v>544</v>
      </c>
      <c r="K441" s="620" t="s">
        <v>64</v>
      </c>
      <c r="L441" s="172" t="s">
        <v>45</v>
      </c>
      <c r="M441" s="616"/>
      <c r="N441" s="617"/>
    </row>
    <row r="442" spans="1:14" x14ac:dyDescent="0.25">
      <c r="A442" s="35">
        <v>45196</v>
      </c>
      <c r="B442" s="17" t="s">
        <v>115</v>
      </c>
      <c r="C442" s="17" t="s">
        <v>116</v>
      </c>
      <c r="D442" s="17" t="s">
        <v>130</v>
      </c>
      <c r="E442" s="625">
        <v>6000</v>
      </c>
      <c r="F442" s="339">
        <v>3652</v>
      </c>
      <c r="G442" s="305">
        <f t="shared" si="9"/>
        <v>1.642935377875137</v>
      </c>
      <c r="H442" s="619" t="s">
        <v>150</v>
      </c>
      <c r="I442" s="173" t="s">
        <v>44</v>
      </c>
      <c r="J442" s="405" t="s">
        <v>549</v>
      </c>
      <c r="K442" s="620" t="s">
        <v>64</v>
      </c>
      <c r="L442" s="172" t="s">
        <v>45</v>
      </c>
      <c r="M442" s="616"/>
      <c r="N442" s="617"/>
    </row>
    <row r="443" spans="1:14" x14ac:dyDescent="0.25">
      <c r="A443" s="35">
        <v>45196</v>
      </c>
      <c r="B443" s="17" t="s">
        <v>115</v>
      </c>
      <c r="C443" s="17" t="s">
        <v>116</v>
      </c>
      <c r="D443" s="17" t="s">
        <v>130</v>
      </c>
      <c r="E443" s="625">
        <v>8000</v>
      </c>
      <c r="F443" s="339">
        <v>3652</v>
      </c>
      <c r="G443" s="305">
        <f t="shared" si="9"/>
        <v>2.190580503833516</v>
      </c>
      <c r="H443" s="619" t="s">
        <v>150</v>
      </c>
      <c r="I443" s="173" t="s">
        <v>44</v>
      </c>
      <c r="J443" s="405" t="s">
        <v>549</v>
      </c>
      <c r="K443" s="620" t="s">
        <v>64</v>
      </c>
      <c r="L443" s="172" t="s">
        <v>45</v>
      </c>
      <c r="M443" s="616"/>
      <c r="N443" s="617"/>
    </row>
    <row r="444" spans="1:14" x14ac:dyDescent="0.25">
      <c r="A444" s="35">
        <v>45196</v>
      </c>
      <c r="B444" s="17" t="s">
        <v>115</v>
      </c>
      <c r="C444" s="17" t="s">
        <v>116</v>
      </c>
      <c r="D444" s="17" t="s">
        <v>130</v>
      </c>
      <c r="E444" s="625">
        <v>5000</v>
      </c>
      <c r="F444" s="339">
        <v>3652</v>
      </c>
      <c r="G444" s="305">
        <f t="shared" si="9"/>
        <v>1.3691128148959475</v>
      </c>
      <c r="H444" s="619" t="s">
        <v>150</v>
      </c>
      <c r="I444" s="173" t="s">
        <v>44</v>
      </c>
      <c r="J444" s="405" t="s">
        <v>549</v>
      </c>
      <c r="K444" s="620" t="s">
        <v>64</v>
      </c>
      <c r="L444" s="172" t="s">
        <v>45</v>
      </c>
      <c r="M444" s="616"/>
      <c r="N444" s="617"/>
    </row>
    <row r="445" spans="1:14" x14ac:dyDescent="0.25">
      <c r="A445" s="35">
        <v>45196</v>
      </c>
      <c r="B445" s="17" t="s">
        <v>115</v>
      </c>
      <c r="C445" s="17" t="s">
        <v>116</v>
      </c>
      <c r="D445" s="17" t="s">
        <v>130</v>
      </c>
      <c r="E445" s="625">
        <v>8000</v>
      </c>
      <c r="F445" s="339">
        <v>3652</v>
      </c>
      <c r="G445" s="305">
        <f t="shared" si="9"/>
        <v>2.190580503833516</v>
      </c>
      <c r="H445" s="619" t="s">
        <v>150</v>
      </c>
      <c r="I445" s="173" t="s">
        <v>44</v>
      </c>
      <c r="J445" s="405" t="s">
        <v>549</v>
      </c>
      <c r="K445" s="620" t="s">
        <v>64</v>
      </c>
      <c r="L445" s="172" t="s">
        <v>45</v>
      </c>
      <c r="M445" s="616"/>
      <c r="N445" s="617"/>
    </row>
    <row r="446" spans="1:14" x14ac:dyDescent="0.25">
      <c r="A446" s="35">
        <v>45196</v>
      </c>
      <c r="B446" s="17" t="s">
        <v>115</v>
      </c>
      <c r="C446" s="17" t="s">
        <v>116</v>
      </c>
      <c r="D446" s="17" t="s">
        <v>130</v>
      </c>
      <c r="E446" s="625">
        <v>8000</v>
      </c>
      <c r="F446" s="339">
        <v>3652</v>
      </c>
      <c r="G446" s="305">
        <f t="shared" si="9"/>
        <v>2.190580503833516</v>
      </c>
      <c r="H446" s="619" t="s">
        <v>150</v>
      </c>
      <c r="I446" s="173" t="s">
        <v>44</v>
      </c>
      <c r="J446" s="405" t="s">
        <v>549</v>
      </c>
      <c r="K446" s="620" t="s">
        <v>64</v>
      </c>
      <c r="L446" s="172" t="s">
        <v>45</v>
      </c>
      <c r="M446" s="616"/>
      <c r="N446" s="617"/>
    </row>
    <row r="447" spans="1:14" x14ac:dyDescent="0.25">
      <c r="A447" s="35">
        <v>45196</v>
      </c>
      <c r="B447" s="17" t="s">
        <v>115</v>
      </c>
      <c r="C447" s="17" t="s">
        <v>116</v>
      </c>
      <c r="D447" s="17" t="s">
        <v>130</v>
      </c>
      <c r="E447" s="625">
        <v>11000</v>
      </c>
      <c r="F447" s="339">
        <v>3652</v>
      </c>
      <c r="G447" s="305">
        <f t="shared" si="9"/>
        <v>3.0120481927710845</v>
      </c>
      <c r="H447" s="619" t="s">
        <v>150</v>
      </c>
      <c r="I447" s="173" t="s">
        <v>44</v>
      </c>
      <c r="J447" s="405" t="s">
        <v>549</v>
      </c>
      <c r="K447" s="620" t="s">
        <v>64</v>
      </c>
      <c r="L447" s="172" t="s">
        <v>45</v>
      </c>
      <c r="M447" s="616"/>
      <c r="N447" s="617"/>
    </row>
    <row r="448" spans="1:14" x14ac:dyDescent="0.25">
      <c r="A448" s="35">
        <v>45196</v>
      </c>
      <c r="B448" s="17" t="s">
        <v>148</v>
      </c>
      <c r="C448" s="17" t="s">
        <v>148</v>
      </c>
      <c r="D448" s="17" t="s">
        <v>130</v>
      </c>
      <c r="E448" s="625">
        <v>5000</v>
      </c>
      <c r="F448" s="339">
        <v>3652</v>
      </c>
      <c r="G448" s="305">
        <f t="shared" si="9"/>
        <v>1.3691128148959475</v>
      </c>
      <c r="H448" s="619" t="s">
        <v>150</v>
      </c>
      <c r="I448" s="173" t="s">
        <v>44</v>
      </c>
      <c r="J448" s="405" t="s">
        <v>549</v>
      </c>
      <c r="K448" s="620" t="s">
        <v>64</v>
      </c>
      <c r="L448" s="172" t="s">
        <v>45</v>
      </c>
      <c r="M448" s="616"/>
      <c r="N448" s="617"/>
    </row>
    <row r="449" spans="1:14" x14ac:dyDescent="0.25">
      <c r="A449" s="35">
        <v>45196</v>
      </c>
      <c r="B449" s="17" t="s">
        <v>148</v>
      </c>
      <c r="C449" s="17" t="s">
        <v>148</v>
      </c>
      <c r="D449" s="17" t="s">
        <v>130</v>
      </c>
      <c r="E449" s="625">
        <v>5000</v>
      </c>
      <c r="F449" s="339">
        <v>3652</v>
      </c>
      <c r="G449" s="305">
        <f t="shared" si="9"/>
        <v>1.3691128148959475</v>
      </c>
      <c r="H449" s="619" t="s">
        <v>150</v>
      </c>
      <c r="I449" s="173" t="s">
        <v>44</v>
      </c>
      <c r="J449" s="405" t="s">
        <v>549</v>
      </c>
      <c r="K449" s="620" t="s">
        <v>64</v>
      </c>
      <c r="L449" s="172" t="s">
        <v>45</v>
      </c>
      <c r="M449" s="616"/>
      <c r="N449" s="617"/>
    </row>
    <row r="450" spans="1:14" x14ac:dyDescent="0.25">
      <c r="A450" s="171">
        <v>45196</v>
      </c>
      <c r="B450" s="172" t="s">
        <v>147</v>
      </c>
      <c r="C450" s="172" t="s">
        <v>116</v>
      </c>
      <c r="D450" s="173" t="s">
        <v>114</v>
      </c>
      <c r="E450" s="161">
        <v>12000</v>
      </c>
      <c r="F450" s="339">
        <v>3652</v>
      </c>
      <c r="G450" s="305">
        <f t="shared" si="9"/>
        <v>3.285870755750274</v>
      </c>
      <c r="H450" s="619" t="s">
        <v>141</v>
      </c>
      <c r="I450" s="173" t="s">
        <v>44</v>
      </c>
      <c r="J450" s="405" t="s">
        <v>553</v>
      </c>
      <c r="K450" s="620" t="s">
        <v>64</v>
      </c>
      <c r="L450" s="172" t="s">
        <v>45</v>
      </c>
      <c r="M450" s="616"/>
      <c r="N450" s="617"/>
    </row>
    <row r="451" spans="1:14" x14ac:dyDescent="0.25">
      <c r="A451" s="171">
        <v>45196</v>
      </c>
      <c r="B451" s="172" t="s">
        <v>115</v>
      </c>
      <c r="C451" s="172" t="s">
        <v>116</v>
      </c>
      <c r="D451" s="173" t="s">
        <v>114</v>
      </c>
      <c r="E451" s="161">
        <v>7000</v>
      </c>
      <c r="F451" s="339">
        <v>3652</v>
      </c>
      <c r="G451" s="305">
        <f t="shared" si="9"/>
        <v>1.9167579408543265</v>
      </c>
      <c r="H451" s="619" t="s">
        <v>141</v>
      </c>
      <c r="I451" s="173" t="s">
        <v>44</v>
      </c>
      <c r="J451" s="405" t="s">
        <v>553</v>
      </c>
      <c r="K451" s="620" t="s">
        <v>64</v>
      </c>
      <c r="L451" s="172" t="s">
        <v>45</v>
      </c>
      <c r="M451" s="616"/>
      <c r="N451" s="617"/>
    </row>
    <row r="452" spans="1:14" x14ac:dyDescent="0.25">
      <c r="A452" s="171">
        <v>45196</v>
      </c>
      <c r="B452" s="172" t="s">
        <v>115</v>
      </c>
      <c r="C452" s="172" t="s">
        <v>116</v>
      </c>
      <c r="D452" s="173" t="s">
        <v>114</v>
      </c>
      <c r="E452" s="161">
        <v>6000</v>
      </c>
      <c r="F452" s="339">
        <v>3652</v>
      </c>
      <c r="G452" s="305">
        <f t="shared" si="9"/>
        <v>1.642935377875137</v>
      </c>
      <c r="H452" s="619" t="s">
        <v>141</v>
      </c>
      <c r="I452" s="173" t="s">
        <v>44</v>
      </c>
      <c r="J452" s="405" t="s">
        <v>553</v>
      </c>
      <c r="K452" s="620" t="s">
        <v>64</v>
      </c>
      <c r="L452" s="172" t="s">
        <v>45</v>
      </c>
      <c r="M452" s="616"/>
      <c r="N452" s="617"/>
    </row>
    <row r="453" spans="1:14" x14ac:dyDescent="0.25">
      <c r="A453" s="171">
        <v>45196</v>
      </c>
      <c r="B453" s="172" t="s">
        <v>115</v>
      </c>
      <c r="C453" s="172" t="s">
        <v>116</v>
      </c>
      <c r="D453" s="173" t="s">
        <v>114</v>
      </c>
      <c r="E453" s="161">
        <v>11000</v>
      </c>
      <c r="F453" s="339">
        <v>3652</v>
      </c>
      <c r="G453" s="305">
        <f t="shared" si="9"/>
        <v>3.0120481927710845</v>
      </c>
      <c r="H453" s="619" t="s">
        <v>141</v>
      </c>
      <c r="I453" s="173" t="s">
        <v>44</v>
      </c>
      <c r="J453" s="405" t="s">
        <v>553</v>
      </c>
      <c r="K453" s="620" t="s">
        <v>64</v>
      </c>
      <c r="L453" s="172" t="s">
        <v>45</v>
      </c>
      <c r="M453" s="616"/>
      <c r="N453" s="617"/>
    </row>
    <row r="454" spans="1:14" x14ac:dyDescent="0.25">
      <c r="A454" s="35">
        <v>45196</v>
      </c>
      <c r="B454" s="17" t="s">
        <v>184</v>
      </c>
      <c r="C454" s="17" t="s">
        <v>127</v>
      </c>
      <c r="D454" s="17" t="s">
        <v>81</v>
      </c>
      <c r="E454" s="403">
        <v>26000</v>
      </c>
      <c r="F454" s="339">
        <v>3652</v>
      </c>
      <c r="G454" s="305">
        <f t="shared" si="9"/>
        <v>7.119386637458927</v>
      </c>
      <c r="H454" s="619" t="s">
        <v>42</v>
      </c>
      <c r="I454" s="173" t="s">
        <v>44</v>
      </c>
      <c r="J454" s="17" t="s">
        <v>583</v>
      </c>
      <c r="K454" s="620" t="s">
        <v>64</v>
      </c>
      <c r="L454" s="172" t="s">
        <v>45</v>
      </c>
      <c r="M454" s="616"/>
      <c r="N454" s="617"/>
    </row>
    <row r="455" spans="1:14" x14ac:dyDescent="0.25">
      <c r="A455" s="35">
        <v>45196</v>
      </c>
      <c r="B455" s="17" t="s">
        <v>559</v>
      </c>
      <c r="C455" s="17" t="s">
        <v>127</v>
      </c>
      <c r="D455" s="17" t="s">
        <v>81</v>
      </c>
      <c r="E455" s="403">
        <v>22000</v>
      </c>
      <c r="F455" s="339">
        <v>3652</v>
      </c>
      <c r="G455" s="305">
        <f t="shared" si="9"/>
        <v>6.024096385542169</v>
      </c>
      <c r="H455" s="619" t="s">
        <v>42</v>
      </c>
      <c r="I455" s="173" t="s">
        <v>44</v>
      </c>
      <c r="J455" s="17" t="s">
        <v>583</v>
      </c>
      <c r="K455" s="620" t="s">
        <v>64</v>
      </c>
      <c r="L455" s="172" t="s">
        <v>45</v>
      </c>
      <c r="M455" s="616"/>
      <c r="N455" s="617"/>
    </row>
    <row r="456" spans="1:14" x14ac:dyDescent="0.25">
      <c r="A456" s="35">
        <v>45196</v>
      </c>
      <c r="B456" s="17" t="s">
        <v>560</v>
      </c>
      <c r="C456" s="17" t="s">
        <v>127</v>
      </c>
      <c r="D456" s="17" t="s">
        <v>81</v>
      </c>
      <c r="E456" s="403">
        <v>7000</v>
      </c>
      <c r="F456" s="339">
        <v>3652</v>
      </c>
      <c r="G456" s="305">
        <f t="shared" si="9"/>
        <v>1.9167579408543265</v>
      </c>
      <c r="H456" s="619" t="s">
        <v>42</v>
      </c>
      <c r="I456" s="173" t="s">
        <v>44</v>
      </c>
      <c r="J456" s="17" t="s">
        <v>583</v>
      </c>
      <c r="K456" s="620" t="s">
        <v>64</v>
      </c>
      <c r="L456" s="172" t="s">
        <v>45</v>
      </c>
      <c r="M456" s="616"/>
      <c r="N456" s="617"/>
    </row>
    <row r="457" spans="1:14" x14ac:dyDescent="0.25">
      <c r="A457" s="35">
        <v>45196</v>
      </c>
      <c r="B457" s="17" t="s">
        <v>561</v>
      </c>
      <c r="C457" s="17" t="s">
        <v>127</v>
      </c>
      <c r="D457" s="17" t="s">
        <v>81</v>
      </c>
      <c r="E457" s="403">
        <v>72000</v>
      </c>
      <c r="F457" s="339">
        <v>3652</v>
      </c>
      <c r="G457" s="305">
        <f t="shared" si="9"/>
        <v>19.715224534501644</v>
      </c>
      <c r="H457" s="619" t="s">
        <v>42</v>
      </c>
      <c r="I457" s="173" t="s">
        <v>44</v>
      </c>
      <c r="J457" s="17" t="s">
        <v>583</v>
      </c>
      <c r="K457" s="620" t="s">
        <v>64</v>
      </c>
      <c r="L457" s="172" t="s">
        <v>45</v>
      </c>
      <c r="M457" s="616"/>
      <c r="N457" s="617"/>
    </row>
    <row r="458" spans="1:14" x14ac:dyDescent="0.25">
      <c r="A458" s="35">
        <v>45196</v>
      </c>
      <c r="B458" s="17" t="s">
        <v>187</v>
      </c>
      <c r="C458" s="17" t="s">
        <v>127</v>
      </c>
      <c r="D458" s="17" t="s">
        <v>81</v>
      </c>
      <c r="E458" s="403">
        <v>43500</v>
      </c>
      <c r="F458" s="339">
        <v>3652</v>
      </c>
      <c r="G458" s="305">
        <f t="shared" si="9"/>
        <v>11.911281489594742</v>
      </c>
      <c r="H458" s="619" t="s">
        <v>42</v>
      </c>
      <c r="I458" s="173" t="s">
        <v>44</v>
      </c>
      <c r="J458" s="17" t="s">
        <v>583</v>
      </c>
      <c r="K458" s="620" t="s">
        <v>64</v>
      </c>
      <c r="L458" s="172" t="s">
        <v>45</v>
      </c>
      <c r="M458" s="616"/>
      <c r="N458" s="617"/>
    </row>
    <row r="459" spans="1:14" x14ac:dyDescent="0.25">
      <c r="A459" s="35">
        <v>45196</v>
      </c>
      <c r="B459" s="17" t="s">
        <v>562</v>
      </c>
      <c r="C459" s="17" t="s">
        <v>127</v>
      </c>
      <c r="D459" s="17" t="s">
        <v>81</v>
      </c>
      <c r="E459" s="403">
        <v>25200</v>
      </c>
      <c r="F459" s="339">
        <v>3652</v>
      </c>
      <c r="G459" s="305">
        <f t="shared" si="9"/>
        <v>6.9003285870755748</v>
      </c>
      <c r="H459" s="619" t="s">
        <v>42</v>
      </c>
      <c r="I459" s="173" t="s">
        <v>44</v>
      </c>
      <c r="J459" s="17" t="s">
        <v>583</v>
      </c>
      <c r="K459" s="620" t="s">
        <v>64</v>
      </c>
      <c r="L459" s="172" t="s">
        <v>45</v>
      </c>
      <c r="M459" s="616"/>
      <c r="N459" s="617"/>
    </row>
    <row r="460" spans="1:14" x14ac:dyDescent="0.25">
      <c r="A460" s="35">
        <v>45196</v>
      </c>
      <c r="B460" s="17" t="s">
        <v>563</v>
      </c>
      <c r="C460" s="17" t="s">
        <v>127</v>
      </c>
      <c r="D460" s="17" t="s">
        <v>81</v>
      </c>
      <c r="E460" s="403">
        <v>340000</v>
      </c>
      <c r="F460" s="339">
        <v>3652</v>
      </c>
      <c r="G460" s="305">
        <f t="shared" si="9"/>
        <v>93.099671412924422</v>
      </c>
      <c r="H460" s="619" t="s">
        <v>42</v>
      </c>
      <c r="I460" s="173" t="s">
        <v>44</v>
      </c>
      <c r="J460" s="17" t="s">
        <v>626</v>
      </c>
      <c r="K460" s="620" t="s">
        <v>64</v>
      </c>
      <c r="L460" s="172" t="s">
        <v>45</v>
      </c>
      <c r="M460" s="616"/>
      <c r="N460" s="617"/>
    </row>
    <row r="461" spans="1:14" x14ac:dyDescent="0.25">
      <c r="A461" s="35">
        <v>45196</v>
      </c>
      <c r="B461" s="17" t="s">
        <v>115</v>
      </c>
      <c r="C461" s="17" t="s">
        <v>116</v>
      </c>
      <c r="D461" s="17" t="s">
        <v>14</v>
      </c>
      <c r="E461" s="403">
        <v>7000</v>
      </c>
      <c r="F461" s="339">
        <v>3652</v>
      </c>
      <c r="G461" s="305">
        <f t="shared" si="9"/>
        <v>1.9167579408543265</v>
      </c>
      <c r="H461" s="619" t="s">
        <v>42</v>
      </c>
      <c r="I461" s="173" t="s">
        <v>44</v>
      </c>
      <c r="J461" s="405" t="s">
        <v>558</v>
      </c>
      <c r="K461" s="620" t="s">
        <v>64</v>
      </c>
      <c r="L461" s="172" t="s">
        <v>45</v>
      </c>
      <c r="M461" s="616"/>
      <c r="N461" s="617"/>
    </row>
    <row r="462" spans="1:14" x14ac:dyDescent="0.25">
      <c r="A462" s="35">
        <v>45196</v>
      </c>
      <c r="B462" s="17" t="s">
        <v>115</v>
      </c>
      <c r="C462" s="17" t="s">
        <v>116</v>
      </c>
      <c r="D462" s="17" t="s">
        <v>14</v>
      </c>
      <c r="E462" s="403">
        <v>4000</v>
      </c>
      <c r="F462" s="339">
        <v>3652</v>
      </c>
      <c r="G462" s="305">
        <f t="shared" si="9"/>
        <v>1.095290251916758</v>
      </c>
      <c r="H462" s="619" t="s">
        <v>42</v>
      </c>
      <c r="I462" s="173" t="s">
        <v>44</v>
      </c>
      <c r="J462" s="405" t="s">
        <v>558</v>
      </c>
      <c r="K462" s="620" t="s">
        <v>64</v>
      </c>
      <c r="L462" s="172" t="s">
        <v>45</v>
      </c>
      <c r="M462" s="616"/>
      <c r="N462" s="617"/>
    </row>
    <row r="463" spans="1:14" x14ac:dyDescent="0.25">
      <c r="A463" s="35">
        <v>45196</v>
      </c>
      <c r="B463" s="17" t="s">
        <v>115</v>
      </c>
      <c r="C463" s="17" t="s">
        <v>116</v>
      </c>
      <c r="D463" s="17" t="s">
        <v>14</v>
      </c>
      <c r="E463" s="403">
        <v>8000</v>
      </c>
      <c r="F463" s="339">
        <v>3652</v>
      </c>
      <c r="G463" s="305">
        <f t="shared" si="9"/>
        <v>2.190580503833516</v>
      </c>
      <c r="H463" s="619" t="s">
        <v>42</v>
      </c>
      <c r="I463" s="173" t="s">
        <v>44</v>
      </c>
      <c r="J463" s="405" t="s">
        <v>558</v>
      </c>
      <c r="K463" s="620" t="s">
        <v>64</v>
      </c>
      <c r="L463" s="172" t="s">
        <v>45</v>
      </c>
      <c r="M463" s="616"/>
      <c r="N463" s="617"/>
    </row>
    <row r="464" spans="1:14" x14ac:dyDescent="0.25">
      <c r="A464" s="35">
        <v>45197</v>
      </c>
      <c r="B464" s="17" t="s">
        <v>115</v>
      </c>
      <c r="C464" s="17" t="s">
        <v>116</v>
      </c>
      <c r="D464" s="17" t="s">
        <v>130</v>
      </c>
      <c r="E464" s="625">
        <v>6000</v>
      </c>
      <c r="F464" s="339">
        <v>3652</v>
      </c>
      <c r="G464" s="305">
        <f t="shared" si="9"/>
        <v>1.642935377875137</v>
      </c>
      <c r="H464" s="619" t="s">
        <v>150</v>
      </c>
      <c r="I464" s="173" t="s">
        <v>44</v>
      </c>
      <c r="J464" s="405" t="s">
        <v>569</v>
      </c>
      <c r="K464" s="620" t="s">
        <v>64</v>
      </c>
      <c r="L464" s="172" t="s">
        <v>45</v>
      </c>
      <c r="M464" s="616"/>
      <c r="N464" s="617"/>
    </row>
    <row r="465" spans="1:14" x14ac:dyDescent="0.25">
      <c r="A465" s="35">
        <v>45197</v>
      </c>
      <c r="B465" s="17" t="s">
        <v>115</v>
      </c>
      <c r="C465" s="17" t="s">
        <v>116</v>
      </c>
      <c r="D465" s="17" t="s">
        <v>130</v>
      </c>
      <c r="E465" s="625">
        <v>10000</v>
      </c>
      <c r="F465" s="339">
        <v>3652</v>
      </c>
      <c r="G465" s="305">
        <f t="shared" si="9"/>
        <v>2.738225629791895</v>
      </c>
      <c r="H465" s="619" t="s">
        <v>150</v>
      </c>
      <c r="I465" s="173" t="s">
        <v>44</v>
      </c>
      <c r="J465" s="405" t="s">
        <v>569</v>
      </c>
      <c r="K465" s="620" t="s">
        <v>64</v>
      </c>
      <c r="L465" s="172" t="s">
        <v>45</v>
      </c>
      <c r="M465" s="616"/>
      <c r="N465" s="617"/>
    </row>
    <row r="466" spans="1:14" x14ac:dyDescent="0.25">
      <c r="A466" s="35">
        <v>45197</v>
      </c>
      <c r="B466" s="17" t="s">
        <v>115</v>
      </c>
      <c r="C466" s="17" t="s">
        <v>116</v>
      </c>
      <c r="D466" s="17" t="s">
        <v>130</v>
      </c>
      <c r="E466" s="625">
        <v>8000</v>
      </c>
      <c r="F466" s="339">
        <v>3652</v>
      </c>
      <c r="G466" s="305">
        <f t="shared" si="9"/>
        <v>2.190580503833516</v>
      </c>
      <c r="H466" s="619" t="s">
        <v>150</v>
      </c>
      <c r="I466" s="173" t="s">
        <v>44</v>
      </c>
      <c r="J466" s="405" t="s">
        <v>569</v>
      </c>
      <c r="K466" s="620" t="s">
        <v>64</v>
      </c>
      <c r="L466" s="172" t="s">
        <v>45</v>
      </c>
      <c r="M466" s="616"/>
      <c r="N466" s="617"/>
    </row>
    <row r="467" spans="1:14" x14ac:dyDescent="0.25">
      <c r="A467" s="35">
        <v>45197</v>
      </c>
      <c r="B467" s="17" t="s">
        <v>115</v>
      </c>
      <c r="C467" s="17" t="s">
        <v>116</v>
      </c>
      <c r="D467" s="17" t="s">
        <v>130</v>
      </c>
      <c r="E467" s="625">
        <v>8000</v>
      </c>
      <c r="F467" s="339">
        <v>3652</v>
      </c>
      <c r="G467" s="305">
        <f t="shared" si="9"/>
        <v>2.190580503833516</v>
      </c>
      <c r="H467" s="619" t="s">
        <v>150</v>
      </c>
      <c r="I467" s="173" t="s">
        <v>44</v>
      </c>
      <c r="J467" s="405" t="s">
        <v>569</v>
      </c>
      <c r="K467" s="620" t="s">
        <v>64</v>
      </c>
      <c r="L467" s="172" t="s">
        <v>45</v>
      </c>
      <c r="M467" s="616"/>
      <c r="N467" s="617"/>
    </row>
    <row r="468" spans="1:14" x14ac:dyDescent="0.25">
      <c r="A468" s="35">
        <v>45197</v>
      </c>
      <c r="B468" s="17" t="s">
        <v>115</v>
      </c>
      <c r="C468" s="17" t="s">
        <v>116</v>
      </c>
      <c r="D468" s="17" t="s">
        <v>130</v>
      </c>
      <c r="E468" s="625">
        <v>8000</v>
      </c>
      <c r="F468" s="339">
        <v>3652</v>
      </c>
      <c r="G468" s="305">
        <f t="shared" si="9"/>
        <v>2.190580503833516</v>
      </c>
      <c r="H468" s="619" t="s">
        <v>150</v>
      </c>
      <c r="I468" s="173" t="s">
        <v>44</v>
      </c>
      <c r="J468" s="405" t="s">
        <v>569</v>
      </c>
      <c r="K468" s="620" t="s">
        <v>64</v>
      </c>
      <c r="L468" s="172" t="s">
        <v>45</v>
      </c>
      <c r="M468" s="616"/>
      <c r="N468" s="617"/>
    </row>
    <row r="469" spans="1:14" x14ac:dyDescent="0.25">
      <c r="A469" s="35">
        <v>45197</v>
      </c>
      <c r="B469" s="17" t="s">
        <v>115</v>
      </c>
      <c r="C469" s="17" t="s">
        <v>116</v>
      </c>
      <c r="D469" s="17" t="s">
        <v>130</v>
      </c>
      <c r="E469" s="625">
        <v>9000</v>
      </c>
      <c r="F469" s="339">
        <v>3652</v>
      </c>
      <c r="G469" s="305">
        <f t="shared" si="9"/>
        <v>2.4644030668127055</v>
      </c>
      <c r="H469" s="619" t="s">
        <v>150</v>
      </c>
      <c r="I469" s="173" t="s">
        <v>44</v>
      </c>
      <c r="J469" s="405" t="s">
        <v>569</v>
      </c>
      <c r="K469" s="620" t="s">
        <v>64</v>
      </c>
      <c r="L469" s="172" t="s">
        <v>45</v>
      </c>
      <c r="M469" s="616"/>
      <c r="N469" s="617"/>
    </row>
    <row r="470" spans="1:14" x14ac:dyDescent="0.25">
      <c r="A470" s="35">
        <v>45197</v>
      </c>
      <c r="B470" s="17" t="s">
        <v>148</v>
      </c>
      <c r="C470" s="17" t="s">
        <v>148</v>
      </c>
      <c r="D470" s="17" t="s">
        <v>130</v>
      </c>
      <c r="E470" s="625">
        <v>5000</v>
      </c>
      <c r="F470" s="339">
        <v>3652</v>
      </c>
      <c r="G470" s="305">
        <f t="shared" si="9"/>
        <v>1.3691128148959475</v>
      </c>
      <c r="H470" s="619" t="s">
        <v>150</v>
      </c>
      <c r="I470" s="173" t="s">
        <v>44</v>
      </c>
      <c r="J470" s="405" t="s">
        <v>569</v>
      </c>
      <c r="K470" s="620" t="s">
        <v>64</v>
      </c>
      <c r="L470" s="172" t="s">
        <v>45</v>
      </c>
      <c r="M470" s="616"/>
      <c r="N470" s="617"/>
    </row>
    <row r="471" spans="1:14" x14ac:dyDescent="0.25">
      <c r="A471" s="35">
        <v>45197</v>
      </c>
      <c r="B471" s="17" t="s">
        <v>148</v>
      </c>
      <c r="C471" s="17" t="s">
        <v>148</v>
      </c>
      <c r="D471" s="17" t="s">
        <v>130</v>
      </c>
      <c r="E471" s="625">
        <v>5000</v>
      </c>
      <c r="F471" s="339">
        <v>3652</v>
      </c>
      <c r="G471" s="305">
        <f t="shared" si="9"/>
        <v>1.3691128148959475</v>
      </c>
      <c r="H471" s="619" t="s">
        <v>150</v>
      </c>
      <c r="I471" s="173" t="s">
        <v>44</v>
      </c>
      <c r="J471" s="405" t="s">
        <v>569</v>
      </c>
      <c r="K471" s="620" t="s">
        <v>64</v>
      </c>
      <c r="L471" s="172" t="s">
        <v>45</v>
      </c>
      <c r="M471" s="616"/>
      <c r="N471" s="617"/>
    </row>
    <row r="472" spans="1:14" x14ac:dyDescent="0.25">
      <c r="A472" s="171">
        <v>45197</v>
      </c>
      <c r="B472" s="172" t="s">
        <v>115</v>
      </c>
      <c r="C472" s="172" t="s">
        <v>116</v>
      </c>
      <c r="D472" s="173" t="s">
        <v>130</v>
      </c>
      <c r="E472" s="161">
        <v>10000</v>
      </c>
      <c r="F472" s="339">
        <v>3652</v>
      </c>
      <c r="G472" s="305">
        <f t="shared" si="9"/>
        <v>2.738225629791895</v>
      </c>
      <c r="H472" s="619" t="s">
        <v>142</v>
      </c>
      <c r="I472" s="173" t="s">
        <v>44</v>
      </c>
      <c r="J472" s="405" t="s">
        <v>573</v>
      </c>
      <c r="K472" s="620" t="s">
        <v>64</v>
      </c>
      <c r="L472" s="172" t="s">
        <v>45</v>
      </c>
      <c r="M472" s="616"/>
      <c r="N472" s="617"/>
    </row>
    <row r="473" spans="1:14" x14ac:dyDescent="0.25">
      <c r="A473" s="171">
        <v>45197</v>
      </c>
      <c r="B473" s="172" t="s">
        <v>115</v>
      </c>
      <c r="C473" s="172" t="s">
        <v>116</v>
      </c>
      <c r="D473" s="173" t="s">
        <v>130</v>
      </c>
      <c r="E473" s="161">
        <v>10000</v>
      </c>
      <c r="F473" s="339">
        <v>3652</v>
      </c>
      <c r="G473" s="305">
        <f t="shared" si="9"/>
        <v>2.738225629791895</v>
      </c>
      <c r="H473" s="619" t="s">
        <v>142</v>
      </c>
      <c r="I473" s="173" t="s">
        <v>44</v>
      </c>
      <c r="J473" s="405" t="s">
        <v>573</v>
      </c>
      <c r="K473" s="620" t="s">
        <v>64</v>
      </c>
      <c r="L473" s="172" t="s">
        <v>45</v>
      </c>
      <c r="M473" s="616"/>
      <c r="N473" s="617"/>
    </row>
    <row r="474" spans="1:14" x14ac:dyDescent="0.25">
      <c r="A474" s="171">
        <v>45197</v>
      </c>
      <c r="B474" s="172" t="s">
        <v>115</v>
      </c>
      <c r="C474" s="172" t="s">
        <v>116</v>
      </c>
      <c r="D474" s="173" t="s">
        <v>130</v>
      </c>
      <c r="E474" s="161">
        <v>9000</v>
      </c>
      <c r="F474" s="339">
        <v>3652</v>
      </c>
      <c r="G474" s="305">
        <f t="shared" si="9"/>
        <v>2.4644030668127055</v>
      </c>
      <c r="H474" s="619" t="s">
        <v>142</v>
      </c>
      <c r="I474" s="173" t="s">
        <v>44</v>
      </c>
      <c r="J474" s="405" t="s">
        <v>573</v>
      </c>
      <c r="K474" s="620" t="s">
        <v>64</v>
      </c>
      <c r="L474" s="172" t="s">
        <v>45</v>
      </c>
      <c r="M474" s="616"/>
      <c r="N474" s="617"/>
    </row>
    <row r="475" spans="1:14" x14ac:dyDescent="0.25">
      <c r="A475" s="171">
        <v>45197</v>
      </c>
      <c r="B475" s="172" t="s">
        <v>115</v>
      </c>
      <c r="C475" s="172" t="s">
        <v>116</v>
      </c>
      <c r="D475" s="173" t="s">
        <v>130</v>
      </c>
      <c r="E475" s="161">
        <v>8000</v>
      </c>
      <c r="F475" s="339">
        <v>3652</v>
      </c>
      <c r="G475" s="305">
        <v>17</v>
      </c>
      <c r="H475" s="619" t="s">
        <v>142</v>
      </c>
      <c r="I475" s="173" t="s">
        <v>44</v>
      </c>
      <c r="J475" s="405" t="s">
        <v>573</v>
      </c>
      <c r="K475" s="620" t="s">
        <v>64</v>
      </c>
      <c r="L475" s="172" t="s">
        <v>45</v>
      </c>
      <c r="M475" s="616"/>
      <c r="N475" s="617"/>
    </row>
    <row r="476" spans="1:14" x14ac:dyDescent="0.25">
      <c r="A476" s="171">
        <v>45197</v>
      </c>
      <c r="B476" s="172" t="s">
        <v>115</v>
      </c>
      <c r="C476" s="172" t="s">
        <v>116</v>
      </c>
      <c r="D476" s="173" t="s">
        <v>130</v>
      </c>
      <c r="E476" s="161">
        <v>7000</v>
      </c>
      <c r="F476" s="339">
        <v>3652</v>
      </c>
      <c r="G476" s="305">
        <v>8.61</v>
      </c>
      <c r="H476" s="619" t="s">
        <v>142</v>
      </c>
      <c r="I476" s="173" t="s">
        <v>44</v>
      </c>
      <c r="J476" s="405" t="s">
        <v>573</v>
      </c>
      <c r="K476" s="620" t="s">
        <v>64</v>
      </c>
      <c r="L476" s="172" t="s">
        <v>45</v>
      </c>
      <c r="M476" s="616"/>
      <c r="N476" s="617"/>
    </row>
    <row r="477" spans="1:14" x14ac:dyDescent="0.25">
      <c r="A477" s="171">
        <v>45197</v>
      </c>
      <c r="B477" s="172" t="s">
        <v>115</v>
      </c>
      <c r="C477" s="172" t="s">
        <v>116</v>
      </c>
      <c r="D477" s="173" t="s">
        <v>130</v>
      </c>
      <c r="E477" s="161">
        <v>16000</v>
      </c>
      <c r="F477" s="339">
        <v>3652</v>
      </c>
      <c r="G477" s="305">
        <f>E477/F477</f>
        <v>4.381161007667032</v>
      </c>
      <c r="H477" s="619" t="s">
        <v>142</v>
      </c>
      <c r="I477" s="173" t="s">
        <v>44</v>
      </c>
      <c r="J477" s="405" t="s">
        <v>573</v>
      </c>
      <c r="K477" s="620" t="s">
        <v>64</v>
      </c>
      <c r="L477" s="172" t="s">
        <v>45</v>
      </c>
      <c r="M477" s="616"/>
      <c r="N477" s="617"/>
    </row>
    <row r="478" spans="1:14" x14ac:dyDescent="0.25">
      <c r="A478" s="171">
        <v>45197</v>
      </c>
      <c r="B478" s="172" t="s">
        <v>148</v>
      </c>
      <c r="C478" s="172" t="s">
        <v>148</v>
      </c>
      <c r="D478" s="173" t="s">
        <v>130</v>
      </c>
      <c r="E478" s="161">
        <v>4000</v>
      </c>
      <c r="F478" s="339">
        <v>3652</v>
      </c>
      <c r="G478" s="305">
        <f t="shared" ref="G478:G482" si="10">E478/F478</f>
        <v>1.095290251916758</v>
      </c>
      <c r="H478" s="619" t="s">
        <v>142</v>
      </c>
      <c r="I478" s="173" t="s">
        <v>44</v>
      </c>
      <c r="J478" s="405" t="s">
        <v>573</v>
      </c>
      <c r="K478" s="620" t="s">
        <v>64</v>
      </c>
      <c r="L478" s="172" t="s">
        <v>45</v>
      </c>
      <c r="M478" s="616"/>
      <c r="N478" s="617"/>
    </row>
    <row r="479" spans="1:14" x14ac:dyDescent="0.25">
      <c r="A479" s="171">
        <v>45197</v>
      </c>
      <c r="B479" s="172" t="s">
        <v>148</v>
      </c>
      <c r="C479" s="172" t="s">
        <v>148</v>
      </c>
      <c r="D479" s="173" t="s">
        <v>130</v>
      </c>
      <c r="E479" s="161">
        <v>6000</v>
      </c>
      <c r="F479" s="339">
        <v>3652</v>
      </c>
      <c r="G479" s="305">
        <f t="shared" si="10"/>
        <v>1.642935377875137</v>
      </c>
      <c r="H479" s="619" t="s">
        <v>142</v>
      </c>
      <c r="I479" s="173" t="s">
        <v>44</v>
      </c>
      <c r="J479" s="405" t="s">
        <v>573</v>
      </c>
      <c r="K479" s="620" t="s">
        <v>64</v>
      </c>
      <c r="L479" s="172" t="s">
        <v>45</v>
      </c>
      <c r="M479" s="616"/>
      <c r="N479" s="617"/>
    </row>
    <row r="480" spans="1:14" x14ac:dyDescent="0.25">
      <c r="A480" s="171">
        <v>45197</v>
      </c>
      <c r="B480" s="172" t="s">
        <v>115</v>
      </c>
      <c r="C480" s="172" t="s">
        <v>116</v>
      </c>
      <c r="D480" s="173" t="s">
        <v>114</v>
      </c>
      <c r="E480" s="161">
        <v>12000</v>
      </c>
      <c r="F480" s="339">
        <v>3652</v>
      </c>
      <c r="G480" s="305">
        <f t="shared" si="10"/>
        <v>3.285870755750274</v>
      </c>
      <c r="H480" s="619" t="s">
        <v>141</v>
      </c>
      <c r="I480" s="173" t="s">
        <v>44</v>
      </c>
      <c r="J480" s="405" t="s">
        <v>579</v>
      </c>
      <c r="K480" s="620" t="s">
        <v>64</v>
      </c>
      <c r="L480" s="172" t="s">
        <v>45</v>
      </c>
      <c r="M480" s="616"/>
      <c r="N480" s="617"/>
    </row>
    <row r="481" spans="1:14" x14ac:dyDescent="0.25">
      <c r="A481" s="171">
        <v>45197</v>
      </c>
      <c r="B481" s="172" t="s">
        <v>115</v>
      </c>
      <c r="C481" s="172" t="s">
        <v>116</v>
      </c>
      <c r="D481" s="173" t="s">
        <v>114</v>
      </c>
      <c r="E481" s="161">
        <v>7000</v>
      </c>
      <c r="F481" s="339">
        <v>3652</v>
      </c>
      <c r="G481" s="305">
        <f t="shared" si="10"/>
        <v>1.9167579408543265</v>
      </c>
      <c r="H481" s="619" t="s">
        <v>141</v>
      </c>
      <c r="I481" s="173" t="s">
        <v>44</v>
      </c>
      <c r="J481" s="405" t="s">
        <v>579</v>
      </c>
      <c r="K481" s="620" t="s">
        <v>64</v>
      </c>
      <c r="L481" s="172" t="s">
        <v>45</v>
      </c>
      <c r="M481" s="616"/>
      <c r="N481" s="617"/>
    </row>
    <row r="482" spans="1:14" x14ac:dyDescent="0.25">
      <c r="A482" s="171">
        <v>45197</v>
      </c>
      <c r="B482" s="172" t="s">
        <v>115</v>
      </c>
      <c r="C482" s="172" t="s">
        <v>116</v>
      </c>
      <c r="D482" s="173" t="s">
        <v>114</v>
      </c>
      <c r="E482" s="161">
        <v>6000</v>
      </c>
      <c r="F482" s="339">
        <v>3652</v>
      </c>
      <c r="G482" s="305">
        <f t="shared" si="10"/>
        <v>1.642935377875137</v>
      </c>
      <c r="H482" s="619" t="s">
        <v>141</v>
      </c>
      <c r="I482" s="173" t="s">
        <v>44</v>
      </c>
      <c r="J482" s="405" t="s">
        <v>579</v>
      </c>
      <c r="K482" s="620" t="s">
        <v>64</v>
      </c>
      <c r="L482" s="172" t="s">
        <v>45</v>
      </c>
      <c r="M482" s="616"/>
      <c r="N482" s="617"/>
    </row>
    <row r="483" spans="1:14" x14ac:dyDescent="0.25">
      <c r="A483" s="171">
        <v>45197</v>
      </c>
      <c r="B483" s="172" t="s">
        <v>115</v>
      </c>
      <c r="C483" s="172" t="s">
        <v>116</v>
      </c>
      <c r="D483" s="173" t="s">
        <v>114</v>
      </c>
      <c r="E483" s="161">
        <v>11000</v>
      </c>
      <c r="F483" s="339">
        <v>3652</v>
      </c>
      <c r="G483" s="305">
        <f t="shared" si="9"/>
        <v>3.0120481927710845</v>
      </c>
      <c r="H483" s="619" t="s">
        <v>141</v>
      </c>
      <c r="I483" s="173" t="s">
        <v>44</v>
      </c>
      <c r="J483" s="405" t="s">
        <v>579</v>
      </c>
      <c r="K483" s="620" t="s">
        <v>64</v>
      </c>
      <c r="L483" s="172" t="s">
        <v>45</v>
      </c>
      <c r="M483" s="616"/>
      <c r="N483" s="617"/>
    </row>
    <row r="484" spans="1:14" x14ac:dyDescent="0.25">
      <c r="A484" s="35">
        <v>45197</v>
      </c>
      <c r="B484" s="17" t="s">
        <v>581</v>
      </c>
      <c r="C484" s="17" t="s">
        <v>134</v>
      </c>
      <c r="D484" s="17" t="s">
        <v>81</v>
      </c>
      <c r="E484" s="403">
        <v>133000</v>
      </c>
      <c r="F484" s="339">
        <v>3652</v>
      </c>
      <c r="G484" s="305">
        <f t="shared" si="9"/>
        <v>36.418400876232198</v>
      </c>
      <c r="H484" s="619" t="s">
        <v>42</v>
      </c>
      <c r="I484" s="173" t="s">
        <v>44</v>
      </c>
      <c r="J484" s="17" t="s">
        <v>627</v>
      </c>
      <c r="K484" s="620" t="s">
        <v>64</v>
      </c>
      <c r="L484" s="172" t="s">
        <v>45</v>
      </c>
      <c r="M484" s="616"/>
      <c r="N484" s="617"/>
    </row>
    <row r="485" spans="1:14" x14ac:dyDescent="0.25">
      <c r="A485" s="35">
        <v>45197</v>
      </c>
      <c r="B485" s="17" t="s">
        <v>135</v>
      </c>
      <c r="C485" s="17" t="s">
        <v>135</v>
      </c>
      <c r="D485" s="17" t="s">
        <v>81</v>
      </c>
      <c r="E485" s="403">
        <v>1800</v>
      </c>
      <c r="F485" s="339">
        <v>3652</v>
      </c>
      <c r="G485" s="305">
        <f t="shared" si="9"/>
        <v>0.49288061336254108</v>
      </c>
      <c r="H485" s="619" t="s">
        <v>42</v>
      </c>
      <c r="I485" s="173" t="s">
        <v>44</v>
      </c>
      <c r="J485" s="17" t="s">
        <v>627</v>
      </c>
      <c r="K485" s="620" t="s">
        <v>64</v>
      </c>
      <c r="L485" s="172" t="s">
        <v>45</v>
      </c>
      <c r="M485" s="616"/>
      <c r="N485" s="617"/>
    </row>
    <row r="486" spans="1:14" x14ac:dyDescent="0.25">
      <c r="A486" s="171">
        <v>45198</v>
      </c>
      <c r="B486" s="17" t="s">
        <v>585</v>
      </c>
      <c r="C486" s="17" t="s">
        <v>119</v>
      </c>
      <c r="D486" s="17" t="s">
        <v>81</v>
      </c>
      <c r="E486" s="403">
        <v>200000</v>
      </c>
      <c r="F486" s="339">
        <v>3652</v>
      </c>
      <c r="G486" s="305">
        <f t="shared" si="9"/>
        <v>54.7645125958379</v>
      </c>
      <c r="H486" s="619" t="s">
        <v>42</v>
      </c>
      <c r="I486" s="173" t="s">
        <v>44</v>
      </c>
      <c r="J486" s="17" t="s">
        <v>586</v>
      </c>
      <c r="K486" s="620" t="s">
        <v>64</v>
      </c>
      <c r="L486" s="172" t="s">
        <v>45</v>
      </c>
      <c r="M486" s="616"/>
      <c r="N486" s="617"/>
    </row>
    <row r="487" spans="1:14" x14ac:dyDescent="0.25">
      <c r="A487" s="171">
        <v>45198</v>
      </c>
      <c r="B487" s="17" t="s">
        <v>115</v>
      </c>
      <c r="C487" s="17" t="s">
        <v>116</v>
      </c>
      <c r="D487" s="17" t="s">
        <v>14</v>
      </c>
      <c r="E487" s="403">
        <v>7000</v>
      </c>
      <c r="F487" s="339">
        <v>3652</v>
      </c>
      <c r="G487" s="305">
        <f t="shared" si="9"/>
        <v>1.9167579408543265</v>
      </c>
      <c r="H487" s="619" t="s">
        <v>42</v>
      </c>
      <c r="I487" s="173" t="s">
        <v>44</v>
      </c>
      <c r="J487" s="17" t="s">
        <v>584</v>
      </c>
      <c r="K487" s="620" t="s">
        <v>64</v>
      </c>
      <c r="L487" s="172" t="s">
        <v>45</v>
      </c>
      <c r="M487" s="616"/>
      <c r="N487" s="617"/>
    </row>
    <row r="488" spans="1:14" x14ac:dyDescent="0.25">
      <c r="A488" s="171">
        <v>45198</v>
      </c>
      <c r="B488" s="17" t="s">
        <v>115</v>
      </c>
      <c r="C488" s="17" t="s">
        <v>116</v>
      </c>
      <c r="D488" s="17" t="s">
        <v>14</v>
      </c>
      <c r="E488" s="403">
        <v>5000</v>
      </c>
      <c r="F488" s="339">
        <v>3652</v>
      </c>
      <c r="G488" s="305">
        <f t="shared" si="9"/>
        <v>1.3691128148959475</v>
      </c>
      <c r="H488" s="619" t="s">
        <v>42</v>
      </c>
      <c r="I488" s="173" t="s">
        <v>44</v>
      </c>
      <c r="J488" s="17" t="s">
        <v>584</v>
      </c>
      <c r="K488" s="620" t="s">
        <v>64</v>
      </c>
      <c r="L488" s="172" t="s">
        <v>45</v>
      </c>
      <c r="M488" s="616"/>
      <c r="N488" s="617"/>
    </row>
    <row r="489" spans="1:14" x14ac:dyDescent="0.25">
      <c r="A489" s="171">
        <v>45198</v>
      </c>
      <c r="B489" s="680" t="s">
        <v>115</v>
      </c>
      <c r="C489" s="17" t="s">
        <v>116</v>
      </c>
      <c r="D489" s="680" t="s">
        <v>14</v>
      </c>
      <c r="E489" s="681">
        <v>1000</v>
      </c>
      <c r="F489" s="339">
        <v>3652</v>
      </c>
      <c r="G489" s="305">
        <f t="shared" si="9"/>
        <v>0.2738225629791895</v>
      </c>
      <c r="H489" s="619" t="s">
        <v>42</v>
      </c>
      <c r="I489" s="173" t="s">
        <v>44</v>
      </c>
      <c r="J489" s="17" t="s">
        <v>584</v>
      </c>
      <c r="K489" s="620" t="s">
        <v>64</v>
      </c>
      <c r="L489" s="172" t="s">
        <v>45</v>
      </c>
      <c r="M489" s="616"/>
      <c r="N489" s="617"/>
    </row>
    <row r="490" spans="1:14" x14ac:dyDescent="0.25">
      <c r="A490" s="171">
        <v>45198</v>
      </c>
      <c r="B490" s="172" t="s">
        <v>115</v>
      </c>
      <c r="C490" s="172" t="s">
        <v>116</v>
      </c>
      <c r="D490" s="173" t="s">
        <v>130</v>
      </c>
      <c r="E490" s="161">
        <v>6000</v>
      </c>
      <c r="F490" s="339">
        <v>3652</v>
      </c>
      <c r="G490" s="305">
        <f t="shared" si="9"/>
        <v>1.642935377875137</v>
      </c>
      <c r="H490" s="619" t="s">
        <v>150</v>
      </c>
      <c r="I490" s="173" t="s">
        <v>44</v>
      </c>
      <c r="J490" s="405" t="s">
        <v>598</v>
      </c>
      <c r="K490" s="620" t="s">
        <v>64</v>
      </c>
      <c r="L490" s="172" t="s">
        <v>45</v>
      </c>
      <c r="M490" s="616"/>
      <c r="N490" s="617"/>
    </row>
    <row r="491" spans="1:14" x14ac:dyDescent="0.25">
      <c r="A491" s="171">
        <v>45198</v>
      </c>
      <c r="B491" s="172" t="s">
        <v>115</v>
      </c>
      <c r="C491" s="172" t="s">
        <v>116</v>
      </c>
      <c r="D491" s="173" t="s">
        <v>130</v>
      </c>
      <c r="E491" s="161">
        <v>10000</v>
      </c>
      <c r="F491" s="339">
        <v>3652</v>
      </c>
      <c r="G491" s="305">
        <f t="shared" si="9"/>
        <v>2.738225629791895</v>
      </c>
      <c r="H491" s="619" t="s">
        <v>150</v>
      </c>
      <c r="I491" s="173" t="s">
        <v>44</v>
      </c>
      <c r="J491" s="405" t="s">
        <v>598</v>
      </c>
      <c r="K491" s="620" t="s">
        <v>64</v>
      </c>
      <c r="L491" s="172" t="s">
        <v>45</v>
      </c>
      <c r="M491" s="616"/>
      <c r="N491" s="617"/>
    </row>
    <row r="492" spans="1:14" x14ac:dyDescent="0.25">
      <c r="A492" s="171">
        <v>45198</v>
      </c>
      <c r="B492" s="172" t="s">
        <v>115</v>
      </c>
      <c r="C492" s="172" t="s">
        <v>116</v>
      </c>
      <c r="D492" s="173" t="s">
        <v>130</v>
      </c>
      <c r="E492" s="161">
        <v>8000</v>
      </c>
      <c r="F492" s="339">
        <v>3652</v>
      </c>
      <c r="G492" s="305">
        <f t="shared" si="9"/>
        <v>2.190580503833516</v>
      </c>
      <c r="H492" s="619" t="s">
        <v>150</v>
      </c>
      <c r="I492" s="173" t="s">
        <v>44</v>
      </c>
      <c r="J492" s="405" t="s">
        <v>598</v>
      </c>
      <c r="K492" s="620" t="s">
        <v>64</v>
      </c>
      <c r="L492" s="172" t="s">
        <v>45</v>
      </c>
      <c r="M492" s="616"/>
      <c r="N492" s="617"/>
    </row>
    <row r="493" spans="1:14" x14ac:dyDescent="0.25">
      <c r="A493" s="171">
        <v>45198</v>
      </c>
      <c r="B493" s="172" t="s">
        <v>115</v>
      </c>
      <c r="C493" s="172" t="s">
        <v>116</v>
      </c>
      <c r="D493" s="173" t="s">
        <v>130</v>
      </c>
      <c r="E493" s="161">
        <v>9000</v>
      </c>
      <c r="F493" s="339">
        <v>3652</v>
      </c>
      <c r="G493" s="305">
        <f t="shared" si="9"/>
        <v>2.4644030668127055</v>
      </c>
      <c r="H493" s="619" t="s">
        <v>150</v>
      </c>
      <c r="I493" s="173" t="s">
        <v>44</v>
      </c>
      <c r="J493" s="405" t="s">
        <v>598</v>
      </c>
      <c r="K493" s="620" t="s">
        <v>64</v>
      </c>
      <c r="L493" s="172" t="s">
        <v>45</v>
      </c>
      <c r="M493" s="616"/>
      <c r="N493" s="617"/>
    </row>
    <row r="494" spans="1:14" x14ac:dyDescent="0.25">
      <c r="A494" s="171">
        <v>45198</v>
      </c>
      <c r="B494" s="172" t="s">
        <v>115</v>
      </c>
      <c r="C494" s="172" t="s">
        <v>116</v>
      </c>
      <c r="D494" s="173" t="s">
        <v>130</v>
      </c>
      <c r="E494" s="161">
        <v>8000</v>
      </c>
      <c r="F494" s="339">
        <v>3652</v>
      </c>
      <c r="G494" s="305">
        <f t="shared" si="9"/>
        <v>2.190580503833516</v>
      </c>
      <c r="H494" s="619" t="s">
        <v>150</v>
      </c>
      <c r="I494" s="173" t="s">
        <v>44</v>
      </c>
      <c r="J494" s="405" t="s">
        <v>598</v>
      </c>
      <c r="K494" s="620" t="s">
        <v>64</v>
      </c>
      <c r="L494" s="172" t="s">
        <v>45</v>
      </c>
      <c r="M494" s="616"/>
      <c r="N494" s="617"/>
    </row>
    <row r="495" spans="1:14" x14ac:dyDescent="0.25">
      <c r="A495" s="171">
        <v>45198</v>
      </c>
      <c r="B495" s="172" t="s">
        <v>115</v>
      </c>
      <c r="C495" s="172" t="s">
        <v>116</v>
      </c>
      <c r="D495" s="173" t="s">
        <v>130</v>
      </c>
      <c r="E495" s="161">
        <v>13000</v>
      </c>
      <c r="F495" s="339">
        <v>3652</v>
      </c>
      <c r="G495" s="305">
        <f t="shared" si="9"/>
        <v>3.5596933187294635</v>
      </c>
      <c r="H495" s="619" t="s">
        <v>150</v>
      </c>
      <c r="I495" s="173" t="s">
        <v>44</v>
      </c>
      <c r="J495" s="405" t="s">
        <v>598</v>
      </c>
      <c r="K495" s="620" t="s">
        <v>64</v>
      </c>
      <c r="L495" s="172" t="s">
        <v>45</v>
      </c>
      <c r="M495" s="616"/>
      <c r="N495" s="617"/>
    </row>
    <row r="496" spans="1:14" x14ac:dyDescent="0.25">
      <c r="A496" s="171">
        <v>45198</v>
      </c>
      <c r="B496" s="172" t="s">
        <v>148</v>
      </c>
      <c r="C496" s="172" t="s">
        <v>148</v>
      </c>
      <c r="D496" s="173" t="s">
        <v>130</v>
      </c>
      <c r="E496" s="161">
        <v>5000</v>
      </c>
      <c r="F496" s="339">
        <v>3652</v>
      </c>
      <c r="G496" s="305">
        <f t="shared" si="9"/>
        <v>1.3691128148959475</v>
      </c>
      <c r="H496" s="619" t="s">
        <v>150</v>
      </c>
      <c r="I496" s="173" t="s">
        <v>44</v>
      </c>
      <c r="J496" s="405" t="s">
        <v>598</v>
      </c>
      <c r="K496" s="620" t="s">
        <v>64</v>
      </c>
      <c r="L496" s="172" t="s">
        <v>45</v>
      </c>
      <c r="M496" s="616"/>
      <c r="N496" s="617"/>
    </row>
    <row r="497" spans="1:14" x14ac:dyDescent="0.25">
      <c r="A497" s="171">
        <v>45198</v>
      </c>
      <c r="B497" s="172" t="s">
        <v>148</v>
      </c>
      <c r="C497" s="172" t="s">
        <v>148</v>
      </c>
      <c r="D497" s="173" t="s">
        <v>130</v>
      </c>
      <c r="E497" s="161">
        <v>5000</v>
      </c>
      <c r="F497" s="339">
        <v>3652</v>
      </c>
      <c r="G497" s="305">
        <f t="shared" si="9"/>
        <v>1.3691128148959475</v>
      </c>
      <c r="H497" s="619" t="s">
        <v>150</v>
      </c>
      <c r="I497" s="173" t="s">
        <v>44</v>
      </c>
      <c r="J497" s="405" t="s">
        <v>598</v>
      </c>
      <c r="K497" s="620" t="s">
        <v>64</v>
      </c>
      <c r="L497" s="172" t="s">
        <v>45</v>
      </c>
      <c r="M497" s="616"/>
      <c r="N497" s="617"/>
    </row>
    <row r="498" spans="1:14" x14ac:dyDescent="0.25">
      <c r="A498" s="171">
        <v>45198</v>
      </c>
      <c r="B498" s="172" t="s">
        <v>115</v>
      </c>
      <c r="C498" s="172" t="s">
        <v>116</v>
      </c>
      <c r="D498" s="173" t="s">
        <v>114</v>
      </c>
      <c r="E498" s="161">
        <v>6000</v>
      </c>
      <c r="F498" s="339">
        <v>3652</v>
      </c>
      <c r="G498" s="305">
        <f t="shared" si="9"/>
        <v>1.642935377875137</v>
      </c>
      <c r="H498" s="619" t="s">
        <v>124</v>
      </c>
      <c r="I498" s="173" t="s">
        <v>44</v>
      </c>
      <c r="J498" s="405" t="s">
        <v>594</v>
      </c>
      <c r="K498" s="620" t="s">
        <v>64</v>
      </c>
      <c r="L498" s="172" t="s">
        <v>45</v>
      </c>
      <c r="M498" s="616"/>
      <c r="N498" s="617"/>
    </row>
    <row r="499" spans="1:14" x14ac:dyDescent="0.25">
      <c r="A499" s="171">
        <v>45198</v>
      </c>
      <c r="B499" s="172" t="s">
        <v>115</v>
      </c>
      <c r="C499" s="172" t="s">
        <v>116</v>
      </c>
      <c r="D499" s="173" t="s">
        <v>114</v>
      </c>
      <c r="E499" s="462">
        <v>5000</v>
      </c>
      <c r="F499" s="339">
        <v>3652</v>
      </c>
      <c r="G499" s="305">
        <f t="shared" si="9"/>
        <v>1.3691128148959475</v>
      </c>
      <c r="H499" s="619" t="s">
        <v>124</v>
      </c>
      <c r="I499" s="173" t="s">
        <v>44</v>
      </c>
      <c r="J499" s="405" t="s">
        <v>594</v>
      </c>
      <c r="K499" s="620" t="s">
        <v>64</v>
      </c>
      <c r="L499" s="172" t="s">
        <v>45</v>
      </c>
      <c r="M499" s="616"/>
      <c r="N499" s="617"/>
    </row>
    <row r="500" spans="1:14" x14ac:dyDescent="0.25">
      <c r="A500" s="171">
        <v>45198</v>
      </c>
      <c r="B500" s="172" t="s">
        <v>115</v>
      </c>
      <c r="C500" s="172" t="s">
        <v>116</v>
      </c>
      <c r="D500" s="173" t="s">
        <v>114</v>
      </c>
      <c r="E500" s="161">
        <v>12000</v>
      </c>
      <c r="F500" s="339">
        <v>3652</v>
      </c>
      <c r="G500" s="305">
        <f t="shared" si="9"/>
        <v>3.285870755750274</v>
      </c>
      <c r="H500" s="619" t="s">
        <v>141</v>
      </c>
      <c r="I500" s="173" t="s">
        <v>44</v>
      </c>
      <c r="J500" s="405" t="s">
        <v>597</v>
      </c>
      <c r="K500" s="620" t="s">
        <v>64</v>
      </c>
      <c r="L500" s="172" t="s">
        <v>45</v>
      </c>
      <c r="M500" s="616"/>
      <c r="N500" s="617"/>
    </row>
    <row r="501" spans="1:14" x14ac:dyDescent="0.25">
      <c r="A501" s="171">
        <v>45198</v>
      </c>
      <c r="B501" s="172" t="s">
        <v>115</v>
      </c>
      <c r="C501" s="172" t="s">
        <v>116</v>
      </c>
      <c r="D501" s="173" t="s">
        <v>114</v>
      </c>
      <c r="E501" s="161">
        <v>11000</v>
      </c>
      <c r="F501" s="339">
        <v>3652</v>
      </c>
      <c r="G501" s="305">
        <f t="shared" si="9"/>
        <v>3.0120481927710845</v>
      </c>
      <c r="H501" s="619" t="s">
        <v>141</v>
      </c>
      <c r="I501" s="173" t="s">
        <v>44</v>
      </c>
      <c r="J501" s="405" t="s">
        <v>597</v>
      </c>
      <c r="K501" s="620" t="s">
        <v>64</v>
      </c>
      <c r="L501" s="172" t="s">
        <v>45</v>
      </c>
      <c r="M501" s="616"/>
      <c r="N501" s="617"/>
    </row>
    <row r="502" spans="1:14" x14ac:dyDescent="0.25">
      <c r="A502" s="171">
        <v>45198</v>
      </c>
      <c r="B502" s="172" t="s">
        <v>115</v>
      </c>
      <c r="C502" s="172" t="s">
        <v>116</v>
      </c>
      <c r="D502" s="173" t="s">
        <v>130</v>
      </c>
      <c r="E502" s="161">
        <v>10000</v>
      </c>
      <c r="F502" s="339">
        <v>3652</v>
      </c>
      <c r="G502" s="305">
        <f t="shared" si="9"/>
        <v>2.738225629791895</v>
      </c>
      <c r="H502" s="619" t="s">
        <v>142</v>
      </c>
      <c r="I502" s="173" t="s">
        <v>44</v>
      </c>
      <c r="J502" s="405" t="s">
        <v>589</v>
      </c>
      <c r="K502" s="620" t="s">
        <v>64</v>
      </c>
      <c r="L502" s="172" t="s">
        <v>45</v>
      </c>
      <c r="M502" s="616"/>
      <c r="N502" s="617"/>
    </row>
    <row r="503" spans="1:14" x14ac:dyDescent="0.25">
      <c r="A503" s="171">
        <v>45198</v>
      </c>
      <c r="B503" s="172" t="s">
        <v>115</v>
      </c>
      <c r="C503" s="172" t="s">
        <v>116</v>
      </c>
      <c r="D503" s="173" t="s">
        <v>130</v>
      </c>
      <c r="E503" s="161">
        <v>10000</v>
      </c>
      <c r="F503" s="339">
        <v>3652</v>
      </c>
      <c r="G503" s="305">
        <f t="shared" si="9"/>
        <v>2.738225629791895</v>
      </c>
      <c r="H503" s="619" t="s">
        <v>142</v>
      </c>
      <c r="I503" s="173" t="s">
        <v>44</v>
      </c>
      <c r="J503" s="405" t="s">
        <v>589</v>
      </c>
      <c r="K503" s="620" t="s">
        <v>64</v>
      </c>
      <c r="L503" s="172" t="s">
        <v>45</v>
      </c>
      <c r="M503" s="616"/>
      <c r="N503" s="617"/>
    </row>
    <row r="504" spans="1:14" x14ac:dyDescent="0.25">
      <c r="A504" s="171">
        <v>45198</v>
      </c>
      <c r="B504" s="172" t="s">
        <v>115</v>
      </c>
      <c r="C504" s="172" t="s">
        <v>116</v>
      </c>
      <c r="D504" s="173" t="s">
        <v>130</v>
      </c>
      <c r="E504" s="161">
        <v>12000</v>
      </c>
      <c r="F504" s="339">
        <v>3652</v>
      </c>
      <c r="G504" s="305">
        <f t="shared" ref="G504:G513" si="11">E504/F504</f>
        <v>3.285870755750274</v>
      </c>
      <c r="H504" s="619" t="s">
        <v>142</v>
      </c>
      <c r="I504" s="173" t="s">
        <v>44</v>
      </c>
      <c r="J504" s="405" t="s">
        <v>589</v>
      </c>
      <c r="K504" s="620" t="s">
        <v>64</v>
      </c>
      <c r="L504" s="172" t="s">
        <v>45</v>
      </c>
      <c r="M504" s="616"/>
      <c r="N504" s="617"/>
    </row>
    <row r="505" spans="1:14" x14ac:dyDescent="0.25">
      <c r="A505" s="171">
        <v>45198</v>
      </c>
      <c r="B505" s="172" t="s">
        <v>115</v>
      </c>
      <c r="C505" s="172" t="s">
        <v>116</v>
      </c>
      <c r="D505" s="173" t="s">
        <v>130</v>
      </c>
      <c r="E505" s="161">
        <v>5000</v>
      </c>
      <c r="F505" s="339">
        <v>3652</v>
      </c>
      <c r="G505" s="305">
        <f t="shared" si="11"/>
        <v>1.3691128148959475</v>
      </c>
      <c r="H505" s="619" t="s">
        <v>142</v>
      </c>
      <c r="I505" s="173" t="s">
        <v>44</v>
      </c>
      <c r="J505" s="405" t="s">
        <v>589</v>
      </c>
      <c r="K505" s="620" t="s">
        <v>64</v>
      </c>
      <c r="L505" s="172" t="s">
        <v>45</v>
      </c>
      <c r="M505" s="616"/>
      <c r="N505" s="617"/>
    </row>
    <row r="506" spans="1:14" x14ac:dyDescent="0.25">
      <c r="A506" s="171">
        <v>45198</v>
      </c>
      <c r="B506" s="172" t="s">
        <v>115</v>
      </c>
      <c r="C506" s="172" t="s">
        <v>116</v>
      </c>
      <c r="D506" s="173" t="s">
        <v>130</v>
      </c>
      <c r="E506" s="161">
        <v>8000</v>
      </c>
      <c r="F506" s="339">
        <v>3652</v>
      </c>
      <c r="G506" s="305">
        <f t="shared" si="11"/>
        <v>2.190580503833516</v>
      </c>
      <c r="H506" s="619" t="s">
        <v>142</v>
      </c>
      <c r="I506" s="173" t="s">
        <v>44</v>
      </c>
      <c r="J506" s="405" t="s">
        <v>589</v>
      </c>
      <c r="K506" s="620" t="s">
        <v>64</v>
      </c>
      <c r="L506" s="172" t="s">
        <v>45</v>
      </c>
      <c r="M506" s="616"/>
      <c r="N506" s="617"/>
    </row>
    <row r="507" spans="1:14" x14ac:dyDescent="0.25">
      <c r="A507" s="171">
        <v>45198</v>
      </c>
      <c r="B507" s="172" t="s">
        <v>115</v>
      </c>
      <c r="C507" s="172" t="s">
        <v>116</v>
      </c>
      <c r="D507" s="173" t="s">
        <v>130</v>
      </c>
      <c r="E507" s="161">
        <v>5000</v>
      </c>
      <c r="F507" s="339">
        <v>3652</v>
      </c>
      <c r="G507" s="305">
        <f t="shared" si="11"/>
        <v>1.3691128148959475</v>
      </c>
      <c r="H507" s="619" t="s">
        <v>142</v>
      </c>
      <c r="I507" s="173" t="s">
        <v>44</v>
      </c>
      <c r="J507" s="405" t="s">
        <v>589</v>
      </c>
      <c r="K507" s="620" t="s">
        <v>64</v>
      </c>
      <c r="L507" s="172" t="s">
        <v>45</v>
      </c>
      <c r="M507" s="616"/>
      <c r="N507" s="617"/>
    </row>
    <row r="508" spans="1:14" x14ac:dyDescent="0.25">
      <c r="A508" s="171">
        <v>45198</v>
      </c>
      <c r="B508" s="172" t="s">
        <v>148</v>
      </c>
      <c r="C508" s="172" t="s">
        <v>148</v>
      </c>
      <c r="D508" s="173" t="s">
        <v>130</v>
      </c>
      <c r="E508" s="161">
        <v>6000</v>
      </c>
      <c r="F508" s="339">
        <v>3652</v>
      </c>
      <c r="G508" s="305">
        <f t="shared" si="11"/>
        <v>1.642935377875137</v>
      </c>
      <c r="H508" s="619" t="s">
        <v>142</v>
      </c>
      <c r="I508" s="173" t="s">
        <v>44</v>
      </c>
      <c r="J508" s="405" t="s">
        <v>589</v>
      </c>
      <c r="K508" s="620" t="s">
        <v>64</v>
      </c>
      <c r="L508" s="172" t="s">
        <v>45</v>
      </c>
      <c r="M508" s="616"/>
      <c r="N508" s="617"/>
    </row>
    <row r="509" spans="1:14" x14ac:dyDescent="0.25">
      <c r="A509" s="171">
        <v>45198</v>
      </c>
      <c r="B509" s="172" t="s">
        <v>148</v>
      </c>
      <c r="C509" s="172" t="s">
        <v>148</v>
      </c>
      <c r="D509" s="173" t="s">
        <v>130</v>
      </c>
      <c r="E509" s="161">
        <v>4000</v>
      </c>
      <c r="F509" s="339">
        <v>3652</v>
      </c>
      <c r="G509" s="305">
        <f t="shared" si="11"/>
        <v>1.095290251916758</v>
      </c>
      <c r="H509" s="619" t="s">
        <v>142</v>
      </c>
      <c r="I509" s="173" t="s">
        <v>44</v>
      </c>
      <c r="J509" s="405" t="s">
        <v>589</v>
      </c>
      <c r="K509" s="620" t="s">
        <v>64</v>
      </c>
      <c r="L509" s="172" t="s">
        <v>45</v>
      </c>
      <c r="M509" s="616"/>
      <c r="N509" s="617"/>
    </row>
    <row r="510" spans="1:14" x14ac:dyDescent="0.25">
      <c r="A510" s="171">
        <v>45199</v>
      </c>
      <c r="B510" s="683" t="s">
        <v>115</v>
      </c>
      <c r="C510" s="683" t="s">
        <v>116</v>
      </c>
      <c r="D510" s="684" t="s">
        <v>130</v>
      </c>
      <c r="E510" s="177">
        <v>10000</v>
      </c>
      <c r="F510" s="339">
        <v>3652</v>
      </c>
      <c r="G510" s="305">
        <f t="shared" si="11"/>
        <v>2.738225629791895</v>
      </c>
      <c r="H510" s="619" t="s">
        <v>142</v>
      </c>
      <c r="I510" s="173" t="s">
        <v>44</v>
      </c>
      <c r="J510" s="405" t="s">
        <v>603</v>
      </c>
      <c r="K510" s="620" t="s">
        <v>64</v>
      </c>
      <c r="L510" s="172" t="s">
        <v>45</v>
      </c>
      <c r="M510" s="616"/>
      <c r="N510" s="617"/>
    </row>
    <row r="511" spans="1:14" x14ac:dyDescent="0.25">
      <c r="A511" s="171">
        <v>45199</v>
      </c>
      <c r="B511" s="172" t="s">
        <v>115</v>
      </c>
      <c r="C511" s="172" t="s">
        <v>116</v>
      </c>
      <c r="D511" s="173" t="s">
        <v>130</v>
      </c>
      <c r="E511" s="161">
        <v>10000</v>
      </c>
      <c r="F511" s="339">
        <v>3652</v>
      </c>
      <c r="G511" s="305">
        <f t="shared" si="11"/>
        <v>2.738225629791895</v>
      </c>
      <c r="H511" s="619" t="s">
        <v>142</v>
      </c>
      <c r="I511" s="173" t="s">
        <v>44</v>
      </c>
      <c r="J511" s="405" t="s">
        <v>603</v>
      </c>
      <c r="K511" s="620" t="s">
        <v>64</v>
      </c>
      <c r="L511" s="172" t="s">
        <v>45</v>
      </c>
      <c r="M511" s="616"/>
      <c r="N511" s="617"/>
    </row>
    <row r="512" spans="1:14" x14ac:dyDescent="0.25">
      <c r="A512" s="171">
        <v>45199</v>
      </c>
      <c r="B512" s="172" t="s">
        <v>115</v>
      </c>
      <c r="C512" s="172" t="s">
        <v>116</v>
      </c>
      <c r="D512" s="173" t="s">
        <v>114</v>
      </c>
      <c r="E512" s="161">
        <v>12000</v>
      </c>
      <c r="F512" s="339">
        <v>3652</v>
      </c>
      <c r="G512" s="305">
        <f t="shared" si="11"/>
        <v>3.285870755750274</v>
      </c>
      <c r="H512" s="619" t="s">
        <v>141</v>
      </c>
      <c r="I512" s="173" t="s">
        <v>44</v>
      </c>
      <c r="J512" s="405" t="s">
        <v>604</v>
      </c>
      <c r="K512" s="620" t="s">
        <v>64</v>
      </c>
      <c r="L512" s="172" t="s">
        <v>45</v>
      </c>
      <c r="M512" s="616"/>
      <c r="N512" s="617"/>
    </row>
    <row r="513" spans="1:14" ht="15.75" thickBot="1" x14ac:dyDescent="0.3">
      <c r="A513" s="171">
        <v>45199</v>
      </c>
      <c r="B513" s="172" t="s">
        <v>115</v>
      </c>
      <c r="C513" s="172" t="s">
        <v>116</v>
      </c>
      <c r="D513" s="173" t="s">
        <v>114</v>
      </c>
      <c r="E513" s="161">
        <v>11000</v>
      </c>
      <c r="F513" s="339">
        <v>3652</v>
      </c>
      <c r="G513" s="305">
        <f t="shared" si="11"/>
        <v>3.0120481927710845</v>
      </c>
      <c r="H513" s="619" t="s">
        <v>141</v>
      </c>
      <c r="I513" s="173" t="s">
        <v>44</v>
      </c>
      <c r="J513" s="405" t="s">
        <v>604</v>
      </c>
      <c r="K513" s="620" t="s">
        <v>64</v>
      </c>
      <c r="L513" s="172" t="s">
        <v>45</v>
      </c>
      <c r="M513" s="616"/>
      <c r="N513" s="617"/>
    </row>
    <row r="514" spans="1:14" ht="15.75" thickBot="1" x14ac:dyDescent="0.3">
      <c r="A514" s="615"/>
      <c r="B514" s="616"/>
      <c r="C514" s="616"/>
      <c r="D514" s="629"/>
      <c r="E514" s="627">
        <f>SUM(E3:E513)</f>
        <v>12587274.16</v>
      </c>
      <c r="F514" s="628"/>
      <c r="G514" s="631">
        <f>SUM(G3:G513)</f>
        <v>3468.1823329682406</v>
      </c>
      <c r="H514" s="630"/>
      <c r="I514" s="173"/>
      <c r="J514" s="616"/>
      <c r="K514" s="620" t="s">
        <v>64</v>
      </c>
      <c r="L514" s="172" t="s">
        <v>45</v>
      </c>
      <c r="M514" s="616"/>
      <c r="N514" s="617"/>
    </row>
  </sheetData>
  <autoFilter ref="A2:N514"/>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
  <sheetViews>
    <sheetView workbookViewId="0">
      <selection activeCell="D16" sqref="D16"/>
    </sheetView>
  </sheetViews>
  <sheetFormatPr defaultRowHeight="15" x14ac:dyDescent="0.25"/>
  <cols>
    <col min="1" max="1" width="13.140625" customWidth="1"/>
    <col min="2" max="2" width="36.5703125" customWidth="1"/>
    <col min="3" max="3" width="15.85546875" customWidth="1"/>
    <col min="4" max="4" width="16.7109375" customWidth="1"/>
  </cols>
  <sheetData>
    <row r="3" spans="1:4" x14ac:dyDescent="0.25">
      <c r="A3" s="425" t="s">
        <v>106</v>
      </c>
      <c r="B3" t="s">
        <v>132</v>
      </c>
      <c r="C3" t="s">
        <v>133</v>
      </c>
    </row>
    <row r="4" spans="1:4" x14ac:dyDescent="0.25">
      <c r="A4" s="178" t="s">
        <v>65</v>
      </c>
      <c r="B4" s="426">
        <v>730000</v>
      </c>
      <c r="C4" s="426"/>
      <c r="D4" s="598">
        <f>GETPIVOTDATA("Sum of spent in national currency (Ugx)",$A$3,"Name","Airtime")-GETPIVOTDATA("Sum of Received",$A$3,"Name","Airtime")</f>
        <v>730000</v>
      </c>
    </row>
    <row r="5" spans="1:4" x14ac:dyDescent="0.25">
      <c r="A5" s="178" t="s">
        <v>124</v>
      </c>
      <c r="B5" s="426">
        <v>111000</v>
      </c>
      <c r="C5" s="426">
        <v>13000</v>
      </c>
      <c r="D5" s="598">
        <f>GETPIVOTDATA("Sum of spent in national currency (Ugx)",$A$3,"Name","Deborah")-GETPIVOTDATA("Sum of Received",$A$3,"Name","Deborah")</f>
        <v>98000</v>
      </c>
    </row>
    <row r="6" spans="1:4" x14ac:dyDescent="0.25">
      <c r="A6" s="178" t="s">
        <v>150</v>
      </c>
      <c r="B6" s="426">
        <v>1125000</v>
      </c>
      <c r="C6" s="426">
        <v>25000</v>
      </c>
      <c r="D6" s="598">
        <f>GETPIVOTDATA("Sum of spent in national currency (Ugx)",$A$3,"Name","i18")-GETPIVOTDATA("Sum of Received",$A$3,"Name","i18")</f>
        <v>1100000</v>
      </c>
    </row>
    <row r="7" spans="1:4" x14ac:dyDescent="0.25">
      <c r="A7" s="178" t="s">
        <v>142</v>
      </c>
      <c r="B7" s="426">
        <v>1301000</v>
      </c>
      <c r="C7" s="426">
        <v>10000</v>
      </c>
      <c r="D7" s="598">
        <f>GETPIVOTDATA("Sum of spent in national currency (Ugx)",$A$3,"Name","i97")-GETPIVOTDATA("Sum of Received",$A$3,"Name","i97")</f>
        <v>1291000</v>
      </c>
    </row>
    <row r="8" spans="1:4" x14ac:dyDescent="0.25">
      <c r="A8" s="178" t="s">
        <v>141</v>
      </c>
      <c r="B8" s="426">
        <v>709000</v>
      </c>
      <c r="C8" s="426">
        <v>2000</v>
      </c>
      <c r="D8" s="598">
        <f>GETPIVOTDATA("Sum of spent in national currency (Ugx)",$A$3,"Name","Jolly")-GETPIVOTDATA("Sum of Received",$A$3,"Name","Jolly")</f>
        <v>707000</v>
      </c>
    </row>
    <row r="9" spans="1:4" x14ac:dyDescent="0.25">
      <c r="A9" s="178" t="s">
        <v>42</v>
      </c>
      <c r="B9" s="426">
        <v>3170200</v>
      </c>
      <c r="C9" s="426">
        <v>88300</v>
      </c>
      <c r="D9" s="598">
        <f>GETPIVOTDATA("Sum of spent in national currency (Ugx)",$A$3,"Name","Lydia")-GETPIVOTDATA("Sum of Received",$A$3,"Name","Lydia")</f>
        <v>3081900</v>
      </c>
    </row>
    <row r="10" spans="1:4" x14ac:dyDescent="0.25">
      <c r="A10" s="178" t="s">
        <v>107</v>
      </c>
      <c r="B10" s="426"/>
      <c r="C10" s="426">
        <v>8292000</v>
      </c>
      <c r="D10" s="598"/>
    </row>
    <row r="11" spans="1:4" x14ac:dyDescent="0.25">
      <c r="A11" s="178" t="s">
        <v>108</v>
      </c>
      <c r="B11" s="426">
        <v>7146200</v>
      </c>
      <c r="C11" s="426">
        <v>8430300</v>
      </c>
      <c r="D11" s="598"/>
    </row>
    <row r="12" spans="1:4" x14ac:dyDescent="0.25">
      <c r="B12" s="598"/>
      <c r="C12" s="598"/>
    </row>
    <row r="13" spans="1:4" x14ac:dyDescent="0.25">
      <c r="C13" s="635">
        <f>SUM(C5:C9)</f>
        <v>138300</v>
      </c>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6"/>
  <sheetViews>
    <sheetView workbookViewId="0">
      <pane xSplit="1" ySplit="2" topLeftCell="C126" activePane="bottomRight" state="frozen"/>
      <selection pane="topRight" activeCell="B1" sqref="B1"/>
      <selection pane="bottomLeft" activeCell="A4" sqref="A4"/>
      <selection pane="bottomRight" activeCell="J110" sqref="J110"/>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702" t="s">
        <v>609</v>
      </c>
      <c r="B1" s="702"/>
      <c r="C1" s="702"/>
      <c r="D1" s="702"/>
      <c r="E1" s="702"/>
      <c r="F1" s="702"/>
      <c r="G1" s="702"/>
      <c r="H1" s="702"/>
      <c r="I1" s="702"/>
      <c r="J1" s="702"/>
      <c r="K1" s="702"/>
      <c r="L1" s="702"/>
      <c r="M1" s="702"/>
      <c r="N1" s="702"/>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0"/>
    </row>
    <row r="3" spans="1:15" s="14" customFormat="1" x14ac:dyDescent="0.25">
      <c r="A3" s="102">
        <v>45170</v>
      </c>
      <c r="B3" s="101" t="s">
        <v>160</v>
      </c>
      <c r="C3" s="101"/>
      <c r="D3" s="388"/>
      <c r="E3" s="389"/>
      <c r="F3" s="170"/>
      <c r="G3" s="170">
        <v>2294326</v>
      </c>
      <c r="H3" s="21"/>
      <c r="I3" s="308" t="s">
        <v>18</v>
      </c>
      <c r="J3" s="409"/>
      <c r="K3" s="308" t="s">
        <v>64</v>
      </c>
      <c r="L3" s="308" t="s">
        <v>58</v>
      </c>
      <c r="M3" s="32"/>
      <c r="N3" s="32"/>
      <c r="O3" s="291"/>
    </row>
    <row r="4" spans="1:15" s="14" customFormat="1" x14ac:dyDescent="0.25">
      <c r="A4" s="171">
        <v>45170</v>
      </c>
      <c r="B4" s="172" t="s">
        <v>113</v>
      </c>
      <c r="C4" s="172" t="s">
        <v>49</v>
      </c>
      <c r="D4" s="173" t="s">
        <v>130</v>
      </c>
      <c r="E4" s="152">
        <v>55000</v>
      </c>
      <c r="F4" s="152"/>
      <c r="G4" s="159">
        <f>G3-E4+F4</f>
        <v>2239326</v>
      </c>
      <c r="H4" s="174" t="s">
        <v>142</v>
      </c>
      <c r="I4" s="174" t="s">
        <v>18</v>
      </c>
      <c r="J4" s="174" t="s">
        <v>161</v>
      </c>
      <c r="K4" s="174" t="s">
        <v>64</v>
      </c>
      <c r="L4" s="174" t="s">
        <v>58</v>
      </c>
      <c r="M4" s="174"/>
      <c r="N4" s="174"/>
      <c r="O4" s="291"/>
    </row>
    <row r="5" spans="1:15" s="14" customFormat="1" x14ac:dyDescent="0.25">
      <c r="A5" s="171">
        <v>45170</v>
      </c>
      <c r="B5" s="172" t="s">
        <v>113</v>
      </c>
      <c r="C5" s="172" t="s">
        <v>49</v>
      </c>
      <c r="D5" s="173" t="s">
        <v>130</v>
      </c>
      <c r="E5" s="158">
        <v>58000</v>
      </c>
      <c r="F5" s="152"/>
      <c r="G5" s="159">
        <f t="shared" ref="G5:G132" si="0">G4-E5+F5</f>
        <v>2181326</v>
      </c>
      <c r="H5" s="186" t="s">
        <v>150</v>
      </c>
      <c r="I5" s="308" t="s">
        <v>18</v>
      </c>
      <c r="J5" s="186" t="s">
        <v>168</v>
      </c>
      <c r="K5" s="308" t="s">
        <v>64</v>
      </c>
      <c r="L5" s="308" t="s">
        <v>58</v>
      </c>
      <c r="M5" s="187"/>
      <c r="N5" s="308"/>
      <c r="O5" s="291"/>
    </row>
    <row r="6" spans="1:15" s="14" customFormat="1" x14ac:dyDescent="0.25">
      <c r="A6" s="171">
        <v>45171</v>
      </c>
      <c r="B6" s="172" t="s">
        <v>113</v>
      </c>
      <c r="C6" s="172" t="s">
        <v>49</v>
      </c>
      <c r="D6" s="173" t="s">
        <v>130</v>
      </c>
      <c r="E6" s="158">
        <v>20000</v>
      </c>
      <c r="F6" s="163"/>
      <c r="G6" s="159">
        <f t="shared" si="0"/>
        <v>2161326</v>
      </c>
      <c r="H6" s="264" t="s">
        <v>142</v>
      </c>
      <c r="I6" s="308" t="s">
        <v>18</v>
      </c>
      <c r="J6" s="405" t="s">
        <v>175</v>
      </c>
      <c r="K6" s="308" t="s">
        <v>64</v>
      </c>
      <c r="L6" s="308" t="s">
        <v>58</v>
      </c>
      <c r="M6" s="187"/>
      <c r="N6" s="308"/>
      <c r="O6" s="291"/>
    </row>
    <row r="7" spans="1:15" s="14" customFormat="1" x14ac:dyDescent="0.25">
      <c r="A7" s="171">
        <v>45173</v>
      </c>
      <c r="B7" s="172" t="s">
        <v>113</v>
      </c>
      <c r="C7" s="172" t="s">
        <v>49</v>
      </c>
      <c r="D7" s="173" t="s">
        <v>130</v>
      </c>
      <c r="E7" s="158">
        <v>23000</v>
      </c>
      <c r="F7" s="163"/>
      <c r="G7" s="159">
        <f t="shared" si="0"/>
        <v>2138326</v>
      </c>
      <c r="H7" s="264" t="s">
        <v>141</v>
      </c>
      <c r="I7" s="308" t="s">
        <v>18</v>
      </c>
      <c r="J7" s="405" t="s">
        <v>176</v>
      </c>
      <c r="K7" s="308" t="s">
        <v>64</v>
      </c>
      <c r="L7" s="308" t="s">
        <v>58</v>
      </c>
      <c r="M7" s="187"/>
      <c r="N7" s="308"/>
      <c r="O7" s="291"/>
    </row>
    <row r="8" spans="1:15" s="14" customFormat="1" x14ac:dyDescent="0.25">
      <c r="A8" s="497">
        <v>45173</v>
      </c>
      <c r="B8" s="172" t="s">
        <v>113</v>
      </c>
      <c r="C8" s="172" t="s">
        <v>49</v>
      </c>
      <c r="D8" s="173" t="s">
        <v>14</v>
      </c>
      <c r="E8" s="158">
        <v>7000</v>
      </c>
      <c r="F8" s="163"/>
      <c r="G8" s="159">
        <f t="shared" si="0"/>
        <v>2131326</v>
      </c>
      <c r="H8" s="264" t="s">
        <v>42</v>
      </c>
      <c r="I8" s="308" t="s">
        <v>18</v>
      </c>
      <c r="J8" s="405" t="s">
        <v>163</v>
      </c>
      <c r="K8" s="308" t="s">
        <v>64</v>
      </c>
      <c r="L8" s="308" t="s">
        <v>58</v>
      </c>
      <c r="M8" s="187"/>
      <c r="N8" s="308"/>
      <c r="O8" s="291"/>
    </row>
    <row r="9" spans="1:15" s="14" customFormat="1" x14ac:dyDescent="0.25">
      <c r="A9" s="497">
        <v>45173</v>
      </c>
      <c r="B9" s="172" t="s">
        <v>113</v>
      </c>
      <c r="C9" s="172" t="s">
        <v>49</v>
      </c>
      <c r="D9" s="173" t="s">
        <v>14</v>
      </c>
      <c r="E9" s="158">
        <v>390000</v>
      </c>
      <c r="F9" s="163"/>
      <c r="G9" s="159">
        <f t="shared" si="0"/>
        <v>1741326</v>
      </c>
      <c r="H9" s="264" t="s">
        <v>65</v>
      </c>
      <c r="I9" s="308" t="s">
        <v>18</v>
      </c>
      <c r="J9" s="405" t="s">
        <v>178</v>
      </c>
      <c r="K9" s="308" t="s">
        <v>64</v>
      </c>
      <c r="L9" s="308" t="s">
        <v>58</v>
      </c>
      <c r="M9" s="187"/>
      <c r="N9" s="308"/>
      <c r="O9" s="291"/>
    </row>
    <row r="10" spans="1:15" s="14" customFormat="1" x14ac:dyDescent="0.25">
      <c r="A10" s="497">
        <v>45173</v>
      </c>
      <c r="B10" s="172" t="s">
        <v>113</v>
      </c>
      <c r="C10" s="172" t="s">
        <v>49</v>
      </c>
      <c r="D10" s="173" t="s">
        <v>14</v>
      </c>
      <c r="E10" s="158">
        <v>126000</v>
      </c>
      <c r="F10" s="163"/>
      <c r="G10" s="159">
        <f t="shared" si="0"/>
        <v>1615326</v>
      </c>
      <c r="H10" s="264" t="s">
        <v>42</v>
      </c>
      <c r="I10" s="308" t="s">
        <v>18</v>
      </c>
      <c r="J10" s="405" t="s">
        <v>179</v>
      </c>
      <c r="K10" s="308" t="s">
        <v>64</v>
      </c>
      <c r="L10" s="308" t="s">
        <v>58</v>
      </c>
      <c r="M10" s="187"/>
      <c r="N10" s="308"/>
      <c r="O10" s="291"/>
    </row>
    <row r="11" spans="1:15" s="14" customFormat="1" x14ac:dyDescent="0.25">
      <c r="A11" s="497">
        <v>45173</v>
      </c>
      <c r="B11" s="172" t="s">
        <v>113</v>
      </c>
      <c r="C11" s="172" t="s">
        <v>49</v>
      </c>
      <c r="D11" s="173" t="s">
        <v>130</v>
      </c>
      <c r="E11" s="158">
        <v>54000</v>
      </c>
      <c r="F11" s="163"/>
      <c r="G11" s="159">
        <f t="shared" si="0"/>
        <v>1561326</v>
      </c>
      <c r="H11" s="264" t="s">
        <v>150</v>
      </c>
      <c r="I11" s="308" t="s">
        <v>18</v>
      </c>
      <c r="J11" s="405" t="s">
        <v>192</v>
      </c>
      <c r="K11" s="308" t="s">
        <v>64</v>
      </c>
      <c r="L11" s="308" t="s">
        <v>58</v>
      </c>
      <c r="M11" s="187"/>
      <c r="N11" s="308"/>
      <c r="O11" s="291"/>
    </row>
    <row r="12" spans="1:15" s="14" customFormat="1" x14ac:dyDescent="0.25">
      <c r="A12" s="497">
        <v>45173</v>
      </c>
      <c r="B12" s="172" t="s">
        <v>113</v>
      </c>
      <c r="C12" s="172" t="s">
        <v>49</v>
      </c>
      <c r="D12" s="173" t="s">
        <v>130</v>
      </c>
      <c r="E12" s="158">
        <v>69000</v>
      </c>
      <c r="F12" s="163"/>
      <c r="G12" s="159">
        <f t="shared" si="0"/>
        <v>1492326</v>
      </c>
      <c r="H12" s="264" t="s">
        <v>142</v>
      </c>
      <c r="I12" s="308" t="s">
        <v>18</v>
      </c>
      <c r="J12" s="405" t="s">
        <v>198</v>
      </c>
      <c r="K12" s="308" t="s">
        <v>64</v>
      </c>
      <c r="L12" s="308" t="s">
        <v>58</v>
      </c>
      <c r="M12" s="187"/>
      <c r="N12" s="308"/>
      <c r="O12" s="291"/>
    </row>
    <row r="13" spans="1:15" s="14" customFormat="1" x14ac:dyDescent="0.25">
      <c r="A13" s="497">
        <v>45173</v>
      </c>
      <c r="B13" s="172" t="s">
        <v>123</v>
      </c>
      <c r="C13" s="172" t="s">
        <v>49</v>
      </c>
      <c r="D13" s="173" t="s">
        <v>114</v>
      </c>
      <c r="E13" s="158"/>
      <c r="F13" s="163">
        <v>1000</v>
      </c>
      <c r="G13" s="159">
        <f t="shared" si="0"/>
        <v>1493326</v>
      </c>
      <c r="H13" s="264" t="s">
        <v>141</v>
      </c>
      <c r="I13" s="308" t="s">
        <v>18</v>
      </c>
      <c r="J13" s="405" t="s">
        <v>176</v>
      </c>
      <c r="K13" s="308" t="s">
        <v>64</v>
      </c>
      <c r="L13" s="308" t="s">
        <v>58</v>
      </c>
      <c r="M13" s="187"/>
      <c r="N13" s="308"/>
      <c r="O13" s="291"/>
    </row>
    <row r="14" spans="1:15" s="14" customFormat="1" x14ac:dyDescent="0.25">
      <c r="A14" s="497">
        <v>45174</v>
      </c>
      <c r="B14" s="172" t="s">
        <v>113</v>
      </c>
      <c r="C14" s="172" t="s">
        <v>49</v>
      </c>
      <c r="D14" s="173" t="s">
        <v>14</v>
      </c>
      <c r="E14" s="158">
        <v>16000</v>
      </c>
      <c r="F14" s="163"/>
      <c r="G14" s="159">
        <f t="shared" si="0"/>
        <v>1477326</v>
      </c>
      <c r="H14" s="264" t="s">
        <v>42</v>
      </c>
      <c r="I14" s="308" t="s">
        <v>18</v>
      </c>
      <c r="J14" s="405" t="s">
        <v>204</v>
      </c>
      <c r="K14" s="308" t="s">
        <v>64</v>
      </c>
      <c r="L14" s="308" t="s">
        <v>58</v>
      </c>
      <c r="M14" s="187"/>
      <c r="N14" s="308"/>
      <c r="O14" s="291"/>
    </row>
    <row r="15" spans="1:15" s="14" customFormat="1" x14ac:dyDescent="0.25">
      <c r="A15" s="497">
        <v>45174</v>
      </c>
      <c r="B15" s="172" t="s">
        <v>174</v>
      </c>
      <c r="C15" s="172" t="s">
        <v>49</v>
      </c>
      <c r="D15" s="173" t="s">
        <v>130</v>
      </c>
      <c r="E15" s="158">
        <v>1000</v>
      </c>
      <c r="F15" s="163"/>
      <c r="G15" s="159">
        <f t="shared" si="0"/>
        <v>1476326</v>
      </c>
      <c r="H15" s="264" t="s">
        <v>150</v>
      </c>
      <c r="I15" s="308" t="s">
        <v>18</v>
      </c>
      <c r="J15" s="405" t="s">
        <v>168</v>
      </c>
      <c r="K15" s="308" t="s">
        <v>64</v>
      </c>
      <c r="L15" s="308" t="s">
        <v>58</v>
      </c>
      <c r="M15" s="187"/>
      <c r="N15" s="308"/>
      <c r="O15" s="291"/>
    </row>
    <row r="16" spans="1:15" s="14" customFormat="1" x14ac:dyDescent="0.25">
      <c r="A16" s="497">
        <v>45174</v>
      </c>
      <c r="B16" s="172" t="s">
        <v>123</v>
      </c>
      <c r="C16" s="172" t="s">
        <v>49</v>
      </c>
      <c r="D16" s="173" t="s">
        <v>130</v>
      </c>
      <c r="E16" s="158"/>
      <c r="F16" s="163">
        <v>4000</v>
      </c>
      <c r="G16" s="159">
        <f t="shared" si="0"/>
        <v>1480326</v>
      </c>
      <c r="H16" s="264" t="s">
        <v>150</v>
      </c>
      <c r="I16" s="308" t="s">
        <v>18</v>
      </c>
      <c r="J16" s="405" t="s">
        <v>192</v>
      </c>
      <c r="K16" s="308" t="s">
        <v>64</v>
      </c>
      <c r="L16" s="308" t="s">
        <v>58</v>
      </c>
      <c r="M16" s="187"/>
      <c r="N16" s="308"/>
      <c r="O16" s="291"/>
    </row>
    <row r="17" spans="1:15" s="14" customFormat="1" x14ac:dyDescent="0.25">
      <c r="A17" s="497">
        <v>45174</v>
      </c>
      <c r="B17" s="172" t="s">
        <v>113</v>
      </c>
      <c r="C17" s="172" t="s">
        <v>49</v>
      </c>
      <c r="D17" s="173" t="s">
        <v>114</v>
      </c>
      <c r="E17" s="158">
        <v>51000</v>
      </c>
      <c r="F17" s="152"/>
      <c r="G17" s="159">
        <f t="shared" si="0"/>
        <v>1429326</v>
      </c>
      <c r="H17" s="264" t="s">
        <v>141</v>
      </c>
      <c r="I17" s="308" t="s">
        <v>18</v>
      </c>
      <c r="J17" s="405" t="s">
        <v>211</v>
      </c>
      <c r="K17" s="308" t="s">
        <v>64</v>
      </c>
      <c r="L17" s="308" t="s">
        <v>58</v>
      </c>
      <c r="M17" s="187"/>
      <c r="N17" s="308"/>
      <c r="O17" s="291"/>
    </row>
    <row r="18" spans="1:15" s="14" customFormat="1" x14ac:dyDescent="0.25">
      <c r="A18" s="497">
        <v>45174</v>
      </c>
      <c r="B18" s="172" t="s">
        <v>113</v>
      </c>
      <c r="C18" s="172" t="s">
        <v>49</v>
      </c>
      <c r="D18" s="173" t="s">
        <v>130</v>
      </c>
      <c r="E18" s="158">
        <v>57000</v>
      </c>
      <c r="F18" s="163"/>
      <c r="G18" s="159">
        <f t="shared" si="0"/>
        <v>1372326</v>
      </c>
      <c r="H18" s="264" t="s">
        <v>150</v>
      </c>
      <c r="I18" s="308" t="s">
        <v>18</v>
      </c>
      <c r="J18" s="405" t="s">
        <v>218</v>
      </c>
      <c r="K18" s="308" t="s">
        <v>64</v>
      </c>
      <c r="L18" s="308" t="s">
        <v>58</v>
      </c>
      <c r="M18" s="187"/>
      <c r="N18" s="308"/>
      <c r="O18" s="291"/>
    </row>
    <row r="19" spans="1:15" s="14" customFormat="1" x14ac:dyDescent="0.25">
      <c r="A19" s="497">
        <v>45174</v>
      </c>
      <c r="B19" s="172" t="s">
        <v>224</v>
      </c>
      <c r="C19" s="172" t="s">
        <v>225</v>
      </c>
      <c r="D19" s="173"/>
      <c r="E19" s="158"/>
      <c r="F19" s="163">
        <v>4996000</v>
      </c>
      <c r="G19" s="159">
        <f t="shared" si="0"/>
        <v>6368326</v>
      </c>
      <c r="H19" s="264"/>
      <c r="I19" s="308" t="s">
        <v>18</v>
      </c>
      <c r="J19" s="405" t="s">
        <v>242</v>
      </c>
      <c r="K19" s="308" t="s">
        <v>64</v>
      </c>
      <c r="L19" s="308" t="s">
        <v>58</v>
      </c>
      <c r="M19" s="187"/>
      <c r="N19" s="308"/>
      <c r="O19" s="291"/>
    </row>
    <row r="20" spans="1:15" s="14" customFormat="1" x14ac:dyDescent="0.25">
      <c r="A20" s="497">
        <v>45174</v>
      </c>
      <c r="B20" s="172" t="s">
        <v>123</v>
      </c>
      <c r="C20" s="172" t="s">
        <v>49</v>
      </c>
      <c r="D20" s="173" t="s">
        <v>14</v>
      </c>
      <c r="E20" s="158">
        <v>14000</v>
      </c>
      <c r="F20" s="163"/>
      <c r="G20" s="159">
        <f t="shared" si="0"/>
        <v>6354326</v>
      </c>
      <c r="H20" s="264" t="s">
        <v>42</v>
      </c>
      <c r="I20" s="308" t="s">
        <v>18</v>
      </c>
      <c r="J20" s="405" t="s">
        <v>204</v>
      </c>
      <c r="K20" s="308" t="s">
        <v>64</v>
      </c>
      <c r="L20" s="308" t="s">
        <v>58</v>
      </c>
      <c r="M20" s="187"/>
      <c r="N20" s="308"/>
      <c r="O20" s="291"/>
    </row>
    <row r="21" spans="1:15" s="14" customFormat="1" x14ac:dyDescent="0.25">
      <c r="A21" s="497">
        <v>45174</v>
      </c>
      <c r="B21" s="172" t="s">
        <v>113</v>
      </c>
      <c r="C21" s="172" t="s">
        <v>49</v>
      </c>
      <c r="D21" s="173" t="s">
        <v>14</v>
      </c>
      <c r="E21" s="158">
        <v>500000</v>
      </c>
      <c r="F21" s="163"/>
      <c r="G21" s="159">
        <f t="shared" si="0"/>
        <v>5854326</v>
      </c>
      <c r="H21" s="264" t="s">
        <v>42</v>
      </c>
      <c r="I21" s="308" t="s">
        <v>18</v>
      </c>
      <c r="J21" s="405" t="s">
        <v>237</v>
      </c>
      <c r="K21" s="308" t="s">
        <v>64</v>
      </c>
      <c r="L21" s="308" t="s">
        <v>58</v>
      </c>
      <c r="M21" s="187"/>
      <c r="N21" s="308"/>
      <c r="O21" s="291"/>
    </row>
    <row r="22" spans="1:15" s="14" customFormat="1" x14ac:dyDescent="0.25">
      <c r="A22" s="497">
        <v>45174</v>
      </c>
      <c r="B22" s="172" t="s">
        <v>123</v>
      </c>
      <c r="C22" s="172" t="s">
        <v>49</v>
      </c>
      <c r="D22" s="173" t="s">
        <v>14</v>
      </c>
      <c r="E22" s="158"/>
      <c r="F22" s="152">
        <v>40000</v>
      </c>
      <c r="G22" s="159">
        <f t="shared" si="0"/>
        <v>5894326</v>
      </c>
      <c r="H22" s="264" t="s">
        <v>42</v>
      </c>
      <c r="I22" s="308" t="s">
        <v>18</v>
      </c>
      <c r="J22" s="405" t="s">
        <v>237</v>
      </c>
      <c r="K22" s="308" t="s">
        <v>64</v>
      </c>
      <c r="L22" s="308" t="s">
        <v>58</v>
      </c>
      <c r="M22" s="187"/>
      <c r="N22" s="308"/>
      <c r="O22" s="291"/>
    </row>
    <row r="23" spans="1:15" s="14" customFormat="1" x14ac:dyDescent="0.25">
      <c r="A23" s="497">
        <v>45175</v>
      </c>
      <c r="B23" s="172" t="s">
        <v>151</v>
      </c>
      <c r="C23" s="172" t="s">
        <v>49</v>
      </c>
      <c r="D23" s="173" t="s">
        <v>130</v>
      </c>
      <c r="E23" s="158">
        <v>2000</v>
      </c>
      <c r="F23" s="163"/>
      <c r="G23" s="159">
        <f t="shared" si="0"/>
        <v>5892326</v>
      </c>
      <c r="H23" s="264" t="s">
        <v>150</v>
      </c>
      <c r="I23" s="308" t="s">
        <v>18</v>
      </c>
      <c r="J23" s="405" t="s">
        <v>218</v>
      </c>
      <c r="K23" s="308" t="s">
        <v>64</v>
      </c>
      <c r="L23" s="308" t="s">
        <v>58</v>
      </c>
      <c r="M23" s="187"/>
      <c r="N23" s="308"/>
      <c r="O23" s="291"/>
    </row>
    <row r="24" spans="1:15" s="14" customFormat="1" x14ac:dyDescent="0.25">
      <c r="A24" s="497">
        <v>45175</v>
      </c>
      <c r="B24" s="172" t="s">
        <v>113</v>
      </c>
      <c r="C24" s="172" t="s">
        <v>49</v>
      </c>
      <c r="D24" s="173" t="s">
        <v>130</v>
      </c>
      <c r="E24" s="158">
        <v>56000</v>
      </c>
      <c r="F24" s="163"/>
      <c r="G24" s="159">
        <f t="shared" si="0"/>
        <v>5836326</v>
      </c>
      <c r="H24" s="264" t="s">
        <v>150</v>
      </c>
      <c r="I24" s="308" t="s">
        <v>18</v>
      </c>
      <c r="J24" s="405" t="s">
        <v>243</v>
      </c>
      <c r="K24" s="308" t="s">
        <v>64</v>
      </c>
      <c r="L24" s="308" t="s">
        <v>58</v>
      </c>
      <c r="M24" s="187"/>
      <c r="N24" s="308"/>
      <c r="O24" s="291"/>
    </row>
    <row r="25" spans="1:15" s="14" customFormat="1" x14ac:dyDescent="0.25">
      <c r="A25" s="497">
        <v>45175</v>
      </c>
      <c r="B25" s="172" t="s">
        <v>113</v>
      </c>
      <c r="C25" s="172" t="s">
        <v>49</v>
      </c>
      <c r="D25" s="173" t="s">
        <v>130</v>
      </c>
      <c r="E25" s="158">
        <v>68000</v>
      </c>
      <c r="F25" s="163"/>
      <c r="G25" s="159">
        <f t="shared" si="0"/>
        <v>5768326</v>
      </c>
      <c r="H25" s="264" t="s">
        <v>142</v>
      </c>
      <c r="I25" s="308" t="s">
        <v>18</v>
      </c>
      <c r="J25" s="405" t="s">
        <v>249</v>
      </c>
      <c r="K25" s="308" t="s">
        <v>64</v>
      </c>
      <c r="L25" s="308" t="s">
        <v>58</v>
      </c>
      <c r="M25" s="187"/>
      <c r="N25" s="308"/>
      <c r="O25" s="291"/>
    </row>
    <row r="26" spans="1:15" s="14" customFormat="1" x14ac:dyDescent="0.25">
      <c r="A26" s="497">
        <v>45175</v>
      </c>
      <c r="B26" s="172" t="s">
        <v>113</v>
      </c>
      <c r="C26" s="172" t="s">
        <v>49</v>
      </c>
      <c r="D26" s="173" t="s">
        <v>114</v>
      </c>
      <c r="E26" s="158">
        <v>36000</v>
      </c>
      <c r="F26" s="163"/>
      <c r="G26" s="159">
        <f t="shared" si="0"/>
        <v>5732326</v>
      </c>
      <c r="H26" s="264" t="s">
        <v>141</v>
      </c>
      <c r="I26" s="308" t="s">
        <v>18</v>
      </c>
      <c r="J26" s="405" t="s">
        <v>257</v>
      </c>
      <c r="K26" s="308" t="s">
        <v>64</v>
      </c>
      <c r="L26" s="308" t="s">
        <v>58</v>
      </c>
      <c r="M26" s="187"/>
      <c r="N26" s="308"/>
      <c r="O26" s="291"/>
    </row>
    <row r="27" spans="1:15" s="14" customFormat="1" x14ac:dyDescent="0.25">
      <c r="A27" s="497">
        <v>45176</v>
      </c>
      <c r="B27" s="172" t="s">
        <v>151</v>
      </c>
      <c r="C27" s="172" t="s">
        <v>49</v>
      </c>
      <c r="D27" s="173" t="s">
        <v>130</v>
      </c>
      <c r="E27" s="158">
        <v>2000</v>
      </c>
      <c r="F27" s="163"/>
      <c r="G27" s="159">
        <f t="shared" si="0"/>
        <v>5730326</v>
      </c>
      <c r="H27" s="264" t="s">
        <v>150</v>
      </c>
      <c r="I27" s="308" t="s">
        <v>18</v>
      </c>
      <c r="J27" s="405" t="s">
        <v>243</v>
      </c>
      <c r="K27" s="308" t="s">
        <v>64</v>
      </c>
      <c r="L27" s="308" t="s">
        <v>58</v>
      </c>
      <c r="M27" s="187"/>
      <c r="N27" s="308"/>
      <c r="O27" s="291"/>
    </row>
    <row r="28" spans="1:15" s="14" customFormat="1" x14ac:dyDescent="0.25">
      <c r="A28" s="497">
        <v>45176</v>
      </c>
      <c r="B28" s="172" t="s">
        <v>255</v>
      </c>
      <c r="C28" s="172" t="s">
        <v>49</v>
      </c>
      <c r="D28" s="173" t="s">
        <v>130</v>
      </c>
      <c r="E28" s="158"/>
      <c r="F28" s="163">
        <v>1000</v>
      </c>
      <c r="G28" s="159">
        <f t="shared" si="0"/>
        <v>5731326</v>
      </c>
      <c r="H28" s="264" t="s">
        <v>142</v>
      </c>
      <c r="I28" s="308" t="s">
        <v>18</v>
      </c>
      <c r="J28" s="405" t="s">
        <v>249</v>
      </c>
      <c r="K28" s="308" t="s">
        <v>64</v>
      </c>
      <c r="L28" s="308" t="s">
        <v>58</v>
      </c>
      <c r="M28" s="187"/>
      <c r="N28" s="308"/>
      <c r="O28" s="291"/>
    </row>
    <row r="29" spans="1:15" s="14" customFormat="1" x14ac:dyDescent="0.25">
      <c r="A29" s="497">
        <v>45176</v>
      </c>
      <c r="B29" s="172" t="s">
        <v>256</v>
      </c>
      <c r="C29" s="172" t="s">
        <v>49</v>
      </c>
      <c r="D29" s="173" t="s">
        <v>114</v>
      </c>
      <c r="E29" s="158">
        <v>14000</v>
      </c>
      <c r="F29" s="163"/>
      <c r="G29" s="159">
        <f t="shared" si="0"/>
        <v>5717326</v>
      </c>
      <c r="H29" s="264" t="s">
        <v>141</v>
      </c>
      <c r="I29" s="308" t="s">
        <v>18</v>
      </c>
      <c r="J29" s="405" t="s">
        <v>257</v>
      </c>
      <c r="K29" s="308" t="s">
        <v>64</v>
      </c>
      <c r="L29" s="308" t="s">
        <v>58</v>
      </c>
      <c r="M29" s="187"/>
      <c r="N29" s="308"/>
      <c r="O29" s="291"/>
    </row>
    <row r="30" spans="1:15" s="14" customFormat="1" x14ac:dyDescent="0.25">
      <c r="A30" s="497">
        <v>45176</v>
      </c>
      <c r="B30" s="172" t="s">
        <v>113</v>
      </c>
      <c r="C30" s="172" t="s">
        <v>49</v>
      </c>
      <c r="D30" s="173" t="s">
        <v>130</v>
      </c>
      <c r="E30" s="158">
        <v>55000</v>
      </c>
      <c r="F30" s="163"/>
      <c r="G30" s="159">
        <f t="shared" si="0"/>
        <v>5662326</v>
      </c>
      <c r="H30" s="264" t="s">
        <v>150</v>
      </c>
      <c r="I30" s="308" t="s">
        <v>18</v>
      </c>
      <c r="J30" s="405" t="s">
        <v>264</v>
      </c>
      <c r="K30" s="308" t="s">
        <v>64</v>
      </c>
      <c r="L30" s="308" t="s">
        <v>58</v>
      </c>
      <c r="M30" s="187"/>
      <c r="N30" s="308"/>
      <c r="O30" s="291"/>
    </row>
    <row r="31" spans="1:15" s="14" customFormat="1" x14ac:dyDescent="0.25">
      <c r="A31" s="497">
        <v>45176</v>
      </c>
      <c r="B31" s="172" t="s">
        <v>113</v>
      </c>
      <c r="C31" s="172" t="s">
        <v>49</v>
      </c>
      <c r="D31" s="173" t="s">
        <v>130</v>
      </c>
      <c r="E31" s="158">
        <v>62000</v>
      </c>
      <c r="F31" s="163"/>
      <c r="G31" s="159">
        <f t="shared" si="0"/>
        <v>5600326</v>
      </c>
      <c r="H31" s="264" t="s">
        <v>142</v>
      </c>
      <c r="I31" s="308" t="s">
        <v>18</v>
      </c>
      <c r="J31" s="405" t="s">
        <v>270</v>
      </c>
      <c r="K31" s="308" t="s">
        <v>64</v>
      </c>
      <c r="L31" s="308" t="s">
        <v>58</v>
      </c>
      <c r="M31" s="187"/>
      <c r="N31" s="308"/>
      <c r="O31" s="291"/>
    </row>
    <row r="32" spans="1:15" s="14" customFormat="1" x14ac:dyDescent="0.25">
      <c r="A32" s="171">
        <v>45176</v>
      </c>
      <c r="B32" s="172" t="s">
        <v>113</v>
      </c>
      <c r="C32" s="172" t="s">
        <v>49</v>
      </c>
      <c r="D32" s="173" t="s">
        <v>114</v>
      </c>
      <c r="E32" s="412">
        <v>42000</v>
      </c>
      <c r="F32" s="152"/>
      <c r="G32" s="159">
        <f t="shared" si="0"/>
        <v>5558326</v>
      </c>
      <c r="H32" s="264" t="s">
        <v>141</v>
      </c>
      <c r="I32" s="308" t="s">
        <v>18</v>
      </c>
      <c r="J32" s="405" t="s">
        <v>276</v>
      </c>
      <c r="K32" s="308" t="s">
        <v>64</v>
      </c>
      <c r="L32" s="308" t="s">
        <v>58</v>
      </c>
      <c r="M32" s="174"/>
      <c r="N32" s="174"/>
      <c r="O32" s="291"/>
    </row>
    <row r="33" spans="1:15" s="14" customFormat="1" x14ac:dyDescent="0.25">
      <c r="A33" s="171">
        <v>45177</v>
      </c>
      <c r="B33" s="172" t="s">
        <v>151</v>
      </c>
      <c r="C33" s="172" t="s">
        <v>49</v>
      </c>
      <c r="D33" s="173" t="s">
        <v>130</v>
      </c>
      <c r="E33" s="412">
        <v>1000</v>
      </c>
      <c r="F33" s="165"/>
      <c r="G33" s="159">
        <f t="shared" si="0"/>
        <v>5557326</v>
      </c>
      <c r="H33" s="264" t="s">
        <v>150</v>
      </c>
      <c r="I33" s="308" t="s">
        <v>18</v>
      </c>
      <c r="J33" s="405" t="s">
        <v>264</v>
      </c>
      <c r="K33" s="308" t="s">
        <v>64</v>
      </c>
      <c r="L33" s="308" t="s">
        <v>58</v>
      </c>
      <c r="M33" s="174"/>
      <c r="N33" s="174"/>
      <c r="O33" s="291"/>
    </row>
    <row r="34" spans="1:15" s="14" customFormat="1" x14ac:dyDescent="0.25">
      <c r="A34" s="171">
        <v>45177</v>
      </c>
      <c r="B34" s="172" t="s">
        <v>113</v>
      </c>
      <c r="C34" s="172" t="s">
        <v>49</v>
      </c>
      <c r="D34" s="173" t="s">
        <v>130</v>
      </c>
      <c r="E34" s="412">
        <v>65000</v>
      </c>
      <c r="F34" s="165"/>
      <c r="G34" s="159">
        <f t="shared" si="0"/>
        <v>5492326</v>
      </c>
      <c r="H34" s="264" t="s">
        <v>142</v>
      </c>
      <c r="I34" s="308" t="s">
        <v>18</v>
      </c>
      <c r="J34" s="405" t="s">
        <v>281</v>
      </c>
      <c r="K34" s="308" t="s">
        <v>64</v>
      </c>
      <c r="L34" s="308" t="s">
        <v>58</v>
      </c>
      <c r="M34" s="174"/>
      <c r="N34" s="174"/>
      <c r="O34" s="291"/>
    </row>
    <row r="35" spans="1:15" s="14" customFormat="1" x14ac:dyDescent="0.25">
      <c r="A35" s="171">
        <v>45177</v>
      </c>
      <c r="B35" s="172" t="s">
        <v>113</v>
      </c>
      <c r="C35" s="172" t="s">
        <v>49</v>
      </c>
      <c r="D35" s="173" t="s">
        <v>130</v>
      </c>
      <c r="E35" s="412">
        <v>57000</v>
      </c>
      <c r="F35" s="165"/>
      <c r="G35" s="159">
        <f t="shared" si="0"/>
        <v>5435326</v>
      </c>
      <c r="H35" s="264" t="s">
        <v>150</v>
      </c>
      <c r="I35" s="308" t="s">
        <v>18</v>
      </c>
      <c r="J35" s="405" t="s">
        <v>288</v>
      </c>
      <c r="K35" s="308" t="s">
        <v>64</v>
      </c>
      <c r="L35" s="308" t="s">
        <v>58</v>
      </c>
      <c r="M35" s="174"/>
      <c r="N35" s="174"/>
      <c r="O35" s="291"/>
    </row>
    <row r="36" spans="1:15" s="14" customFormat="1" x14ac:dyDescent="0.25">
      <c r="A36" s="171">
        <v>45177</v>
      </c>
      <c r="B36" s="172" t="s">
        <v>113</v>
      </c>
      <c r="C36" s="172" t="s">
        <v>49</v>
      </c>
      <c r="D36" s="173" t="s">
        <v>114</v>
      </c>
      <c r="E36" s="412">
        <v>45000</v>
      </c>
      <c r="F36" s="165"/>
      <c r="G36" s="159">
        <f t="shared" si="0"/>
        <v>5390326</v>
      </c>
      <c r="H36" s="264" t="s">
        <v>141</v>
      </c>
      <c r="I36" s="308" t="s">
        <v>18</v>
      </c>
      <c r="J36" s="405" t="s">
        <v>293</v>
      </c>
      <c r="K36" s="308" t="s">
        <v>64</v>
      </c>
      <c r="L36" s="308" t="s">
        <v>58</v>
      </c>
      <c r="M36" s="174"/>
      <c r="N36" s="174"/>
      <c r="O36" s="291"/>
    </row>
    <row r="37" spans="1:15" s="14" customFormat="1" x14ac:dyDescent="0.25">
      <c r="A37" s="171">
        <v>45177</v>
      </c>
      <c r="B37" s="172" t="s">
        <v>113</v>
      </c>
      <c r="C37" s="172" t="s">
        <v>49</v>
      </c>
      <c r="D37" s="173" t="s">
        <v>14</v>
      </c>
      <c r="E37" s="412">
        <v>50000</v>
      </c>
      <c r="F37" s="165"/>
      <c r="G37" s="159">
        <f t="shared" si="0"/>
        <v>5340326</v>
      </c>
      <c r="H37" s="264" t="s">
        <v>42</v>
      </c>
      <c r="I37" s="308" t="s">
        <v>18</v>
      </c>
      <c r="J37" s="405" t="s">
        <v>298</v>
      </c>
      <c r="K37" s="308" t="s">
        <v>64</v>
      </c>
      <c r="L37" s="308" t="s">
        <v>58</v>
      </c>
      <c r="M37" s="174"/>
      <c r="N37" s="174"/>
      <c r="O37" s="291"/>
    </row>
    <row r="38" spans="1:15" s="14" customFormat="1" x14ac:dyDescent="0.25">
      <c r="A38" s="171">
        <v>45177</v>
      </c>
      <c r="B38" s="172" t="s">
        <v>113</v>
      </c>
      <c r="C38" s="172" t="s">
        <v>49</v>
      </c>
      <c r="D38" s="173" t="s">
        <v>14</v>
      </c>
      <c r="E38" s="412">
        <v>70000</v>
      </c>
      <c r="F38" s="165"/>
      <c r="G38" s="159">
        <f t="shared" si="0"/>
        <v>5270326</v>
      </c>
      <c r="H38" s="264" t="s">
        <v>42</v>
      </c>
      <c r="I38" s="308" t="s">
        <v>18</v>
      </c>
      <c r="J38" s="405" t="s">
        <v>299</v>
      </c>
      <c r="K38" s="308" t="s">
        <v>64</v>
      </c>
      <c r="L38" s="308" t="s">
        <v>58</v>
      </c>
      <c r="M38" s="174"/>
      <c r="N38" s="174"/>
      <c r="O38" s="291"/>
    </row>
    <row r="39" spans="1:15" s="14" customFormat="1" x14ac:dyDescent="0.25">
      <c r="A39" s="171">
        <v>45180</v>
      </c>
      <c r="B39" s="172" t="s">
        <v>123</v>
      </c>
      <c r="C39" s="172" t="s">
        <v>49</v>
      </c>
      <c r="D39" s="173" t="s">
        <v>130</v>
      </c>
      <c r="E39" s="412"/>
      <c r="F39" s="165">
        <v>3000</v>
      </c>
      <c r="G39" s="159">
        <f t="shared" si="0"/>
        <v>5273326</v>
      </c>
      <c r="H39" s="264" t="s">
        <v>150</v>
      </c>
      <c r="I39" s="308" t="s">
        <v>18</v>
      </c>
      <c r="J39" s="405" t="s">
        <v>288</v>
      </c>
      <c r="K39" s="308" t="s">
        <v>64</v>
      </c>
      <c r="L39" s="308" t="s">
        <v>58</v>
      </c>
      <c r="M39" s="174"/>
      <c r="N39" s="174"/>
      <c r="O39" s="291"/>
    </row>
    <row r="40" spans="1:15" s="14" customFormat="1" x14ac:dyDescent="0.25">
      <c r="A40" s="171">
        <v>45180</v>
      </c>
      <c r="B40" s="172" t="s">
        <v>113</v>
      </c>
      <c r="C40" s="172" t="s">
        <v>49</v>
      </c>
      <c r="D40" s="173" t="s">
        <v>130</v>
      </c>
      <c r="E40" s="412">
        <v>32000</v>
      </c>
      <c r="F40" s="165"/>
      <c r="G40" s="159">
        <f t="shared" si="0"/>
        <v>5241326</v>
      </c>
      <c r="H40" s="264" t="s">
        <v>150</v>
      </c>
      <c r="I40" s="308" t="s">
        <v>18</v>
      </c>
      <c r="J40" s="405" t="s">
        <v>305</v>
      </c>
      <c r="K40" s="308" t="s">
        <v>64</v>
      </c>
      <c r="L40" s="308" t="s">
        <v>58</v>
      </c>
      <c r="M40" s="174"/>
      <c r="N40" s="174"/>
      <c r="O40" s="291"/>
    </row>
    <row r="41" spans="1:15" s="14" customFormat="1" x14ac:dyDescent="0.25">
      <c r="A41" s="171">
        <v>45180</v>
      </c>
      <c r="B41" s="172" t="s">
        <v>113</v>
      </c>
      <c r="C41" s="172" t="s">
        <v>49</v>
      </c>
      <c r="D41" s="173" t="s">
        <v>130</v>
      </c>
      <c r="E41" s="412">
        <v>25000</v>
      </c>
      <c r="F41" s="165"/>
      <c r="G41" s="159">
        <f t="shared" si="0"/>
        <v>5216326</v>
      </c>
      <c r="H41" s="264" t="s">
        <v>142</v>
      </c>
      <c r="I41" s="308" t="s">
        <v>18</v>
      </c>
      <c r="J41" s="405" t="s">
        <v>307</v>
      </c>
      <c r="K41" s="308" t="s">
        <v>64</v>
      </c>
      <c r="L41" s="308" t="s">
        <v>58</v>
      </c>
      <c r="M41" s="174"/>
      <c r="N41" s="174"/>
      <c r="O41" s="291"/>
    </row>
    <row r="42" spans="1:15" s="14" customFormat="1" x14ac:dyDescent="0.25">
      <c r="A42" s="171">
        <v>45180</v>
      </c>
      <c r="B42" s="172" t="s">
        <v>113</v>
      </c>
      <c r="C42" s="172" t="s">
        <v>49</v>
      </c>
      <c r="D42" s="173" t="s">
        <v>114</v>
      </c>
      <c r="E42" s="412">
        <v>23000</v>
      </c>
      <c r="F42" s="165"/>
      <c r="G42" s="159">
        <f t="shared" si="0"/>
        <v>5193326</v>
      </c>
      <c r="H42" s="264" t="s">
        <v>141</v>
      </c>
      <c r="I42" s="308" t="s">
        <v>18</v>
      </c>
      <c r="J42" s="405" t="s">
        <v>310</v>
      </c>
      <c r="K42" s="308" t="s">
        <v>64</v>
      </c>
      <c r="L42" s="308" t="s">
        <v>58</v>
      </c>
      <c r="M42" s="174"/>
      <c r="N42" s="174"/>
      <c r="O42" s="291"/>
    </row>
    <row r="43" spans="1:15" s="14" customFormat="1" x14ac:dyDescent="0.25">
      <c r="A43" s="171">
        <v>45180</v>
      </c>
      <c r="B43" s="172" t="s">
        <v>113</v>
      </c>
      <c r="C43" s="172" t="s">
        <v>49</v>
      </c>
      <c r="D43" s="173" t="s">
        <v>14</v>
      </c>
      <c r="E43" s="412">
        <v>200000</v>
      </c>
      <c r="F43" s="165"/>
      <c r="G43" s="159">
        <f t="shared" si="0"/>
        <v>4993326</v>
      </c>
      <c r="H43" s="264" t="s">
        <v>42</v>
      </c>
      <c r="I43" s="308" t="s">
        <v>18</v>
      </c>
      <c r="J43" s="405" t="s">
        <v>312</v>
      </c>
      <c r="K43" s="308" t="s">
        <v>64</v>
      </c>
      <c r="L43" s="308" t="s">
        <v>58</v>
      </c>
      <c r="M43" s="174"/>
      <c r="N43" s="174"/>
      <c r="O43" s="291"/>
    </row>
    <row r="44" spans="1:15" s="14" customFormat="1" x14ac:dyDescent="0.25">
      <c r="A44" s="171">
        <v>45180</v>
      </c>
      <c r="B44" s="172" t="s">
        <v>113</v>
      </c>
      <c r="C44" s="172" t="s">
        <v>49</v>
      </c>
      <c r="D44" s="173" t="s">
        <v>14</v>
      </c>
      <c r="E44" s="412">
        <v>319000</v>
      </c>
      <c r="F44" s="165"/>
      <c r="G44" s="159">
        <f t="shared" si="0"/>
        <v>4674326</v>
      </c>
      <c r="H44" s="264" t="s">
        <v>42</v>
      </c>
      <c r="I44" s="308" t="s">
        <v>18</v>
      </c>
      <c r="J44" s="405" t="s">
        <v>313</v>
      </c>
      <c r="K44" s="308" t="s">
        <v>64</v>
      </c>
      <c r="L44" s="308" t="s">
        <v>58</v>
      </c>
      <c r="M44" s="174"/>
      <c r="N44" s="174"/>
      <c r="O44" s="291"/>
    </row>
    <row r="45" spans="1:15" s="14" customFormat="1" x14ac:dyDescent="0.25">
      <c r="A45" s="171">
        <v>45181</v>
      </c>
      <c r="B45" s="172" t="s">
        <v>151</v>
      </c>
      <c r="C45" s="172" t="s">
        <v>49</v>
      </c>
      <c r="D45" s="173" t="s">
        <v>130</v>
      </c>
      <c r="E45" s="412">
        <v>1000</v>
      </c>
      <c r="F45" s="165"/>
      <c r="G45" s="159">
        <f t="shared" si="0"/>
        <v>4673326</v>
      </c>
      <c r="H45" s="264" t="s">
        <v>150</v>
      </c>
      <c r="I45" s="308" t="s">
        <v>18</v>
      </c>
      <c r="J45" s="405" t="s">
        <v>305</v>
      </c>
      <c r="K45" s="308" t="s">
        <v>64</v>
      </c>
      <c r="L45" s="308" t="s">
        <v>58</v>
      </c>
      <c r="M45" s="174"/>
      <c r="N45" s="174"/>
      <c r="O45" s="291"/>
    </row>
    <row r="46" spans="1:15" s="14" customFormat="1" x14ac:dyDescent="0.25">
      <c r="A46" s="497">
        <v>45181</v>
      </c>
      <c r="B46" s="172" t="s">
        <v>123</v>
      </c>
      <c r="C46" s="172" t="s">
        <v>49</v>
      </c>
      <c r="D46" s="173" t="s">
        <v>130</v>
      </c>
      <c r="E46" s="412"/>
      <c r="F46" s="165">
        <v>5000</v>
      </c>
      <c r="G46" s="159">
        <f t="shared" si="0"/>
        <v>4678326</v>
      </c>
      <c r="H46" s="264" t="s">
        <v>142</v>
      </c>
      <c r="I46" s="308" t="s">
        <v>18</v>
      </c>
      <c r="J46" s="405" t="s">
        <v>307</v>
      </c>
      <c r="K46" s="308" t="s">
        <v>64</v>
      </c>
      <c r="L46" s="308" t="s">
        <v>58</v>
      </c>
      <c r="M46" s="174"/>
      <c r="N46" s="174"/>
      <c r="O46" s="291"/>
    </row>
    <row r="47" spans="1:15" s="14" customFormat="1" x14ac:dyDescent="0.25">
      <c r="A47" s="171">
        <v>45181</v>
      </c>
      <c r="B47" s="172" t="s">
        <v>113</v>
      </c>
      <c r="C47" s="172" t="s">
        <v>49</v>
      </c>
      <c r="D47" s="173" t="s">
        <v>130</v>
      </c>
      <c r="E47" s="412">
        <v>57000</v>
      </c>
      <c r="F47" s="165"/>
      <c r="G47" s="159">
        <f t="shared" si="0"/>
        <v>4621326</v>
      </c>
      <c r="H47" s="264" t="s">
        <v>142</v>
      </c>
      <c r="I47" s="308" t="s">
        <v>18</v>
      </c>
      <c r="J47" s="405" t="s">
        <v>321</v>
      </c>
      <c r="K47" s="308" t="s">
        <v>64</v>
      </c>
      <c r="L47" s="308" t="s">
        <v>58</v>
      </c>
      <c r="M47" s="174"/>
      <c r="N47" s="174"/>
      <c r="O47" s="291"/>
    </row>
    <row r="48" spans="1:15" s="14" customFormat="1" x14ac:dyDescent="0.25">
      <c r="A48" s="171">
        <v>45181</v>
      </c>
      <c r="B48" s="172" t="s">
        <v>113</v>
      </c>
      <c r="C48" s="172" t="s">
        <v>49</v>
      </c>
      <c r="D48" s="173" t="s">
        <v>130</v>
      </c>
      <c r="E48" s="412">
        <v>53000</v>
      </c>
      <c r="F48" s="165"/>
      <c r="G48" s="159">
        <f t="shared" si="0"/>
        <v>4568326</v>
      </c>
      <c r="H48" s="264" t="s">
        <v>150</v>
      </c>
      <c r="I48" s="308" t="s">
        <v>18</v>
      </c>
      <c r="J48" s="405" t="s">
        <v>327</v>
      </c>
      <c r="K48" s="308" t="s">
        <v>64</v>
      </c>
      <c r="L48" s="308" t="s">
        <v>58</v>
      </c>
      <c r="M48" s="174"/>
      <c r="N48" s="174"/>
      <c r="O48" s="291"/>
    </row>
    <row r="49" spans="1:15" s="14" customFormat="1" x14ac:dyDescent="0.25">
      <c r="A49" s="171">
        <v>45181</v>
      </c>
      <c r="B49" s="172" t="s">
        <v>113</v>
      </c>
      <c r="C49" s="172" t="s">
        <v>49</v>
      </c>
      <c r="D49" s="173" t="s">
        <v>114</v>
      </c>
      <c r="E49" s="412">
        <v>23000</v>
      </c>
      <c r="F49" s="165"/>
      <c r="G49" s="159">
        <f t="shared" si="0"/>
        <v>4545326</v>
      </c>
      <c r="H49" s="264" t="s">
        <v>141</v>
      </c>
      <c r="I49" s="308" t="s">
        <v>18</v>
      </c>
      <c r="J49" s="405" t="s">
        <v>332</v>
      </c>
      <c r="K49" s="308" t="s">
        <v>64</v>
      </c>
      <c r="L49" s="308" t="s">
        <v>58</v>
      </c>
      <c r="M49" s="174"/>
      <c r="N49" s="174"/>
      <c r="O49" s="291"/>
    </row>
    <row r="50" spans="1:15" s="14" customFormat="1" x14ac:dyDescent="0.25">
      <c r="A50" s="171">
        <v>45182</v>
      </c>
      <c r="B50" s="172" t="s">
        <v>123</v>
      </c>
      <c r="C50" s="172" t="s">
        <v>49</v>
      </c>
      <c r="D50" s="173" t="s">
        <v>130</v>
      </c>
      <c r="E50" s="412"/>
      <c r="F50" s="165">
        <v>2000</v>
      </c>
      <c r="G50" s="159">
        <f t="shared" si="0"/>
        <v>4547326</v>
      </c>
      <c r="H50" s="264" t="s">
        <v>142</v>
      </c>
      <c r="I50" s="308" t="s">
        <v>18</v>
      </c>
      <c r="J50" s="405" t="s">
        <v>321</v>
      </c>
      <c r="K50" s="308" t="s">
        <v>64</v>
      </c>
      <c r="L50" s="308" t="s">
        <v>58</v>
      </c>
      <c r="M50" s="174"/>
      <c r="N50" s="174"/>
      <c r="O50" s="291"/>
    </row>
    <row r="51" spans="1:15" s="14" customFormat="1" x14ac:dyDescent="0.25">
      <c r="A51" s="171">
        <v>45182</v>
      </c>
      <c r="B51" s="172" t="s">
        <v>123</v>
      </c>
      <c r="C51" s="172" t="s">
        <v>49</v>
      </c>
      <c r="D51" s="173" t="s">
        <v>130</v>
      </c>
      <c r="E51" s="412"/>
      <c r="F51" s="165">
        <v>2000</v>
      </c>
      <c r="G51" s="159">
        <f t="shared" si="0"/>
        <v>4549326</v>
      </c>
      <c r="H51" s="264" t="s">
        <v>150</v>
      </c>
      <c r="I51" s="308" t="s">
        <v>18</v>
      </c>
      <c r="J51" s="405" t="s">
        <v>327</v>
      </c>
      <c r="K51" s="308" t="s">
        <v>64</v>
      </c>
      <c r="L51" s="308" t="s">
        <v>58</v>
      </c>
      <c r="M51" s="174"/>
      <c r="N51" s="174"/>
      <c r="O51" s="291"/>
    </row>
    <row r="52" spans="1:15" s="14" customFormat="1" x14ac:dyDescent="0.25">
      <c r="A52" s="171">
        <v>45182</v>
      </c>
      <c r="B52" s="172" t="s">
        <v>113</v>
      </c>
      <c r="C52" s="172" t="s">
        <v>49</v>
      </c>
      <c r="D52" s="173" t="s">
        <v>114</v>
      </c>
      <c r="E52" s="412">
        <v>31000</v>
      </c>
      <c r="F52" s="165"/>
      <c r="G52" s="159">
        <f t="shared" si="0"/>
        <v>4518326</v>
      </c>
      <c r="H52" s="264" t="s">
        <v>141</v>
      </c>
      <c r="I52" s="308" t="s">
        <v>18</v>
      </c>
      <c r="J52" s="405" t="s">
        <v>333</v>
      </c>
      <c r="K52" s="308" t="s">
        <v>64</v>
      </c>
      <c r="L52" s="308" t="s">
        <v>58</v>
      </c>
      <c r="M52" s="174"/>
      <c r="N52" s="174"/>
      <c r="O52" s="291"/>
    </row>
    <row r="53" spans="1:15" s="14" customFormat="1" x14ac:dyDescent="0.25">
      <c r="A53" s="171">
        <v>45182</v>
      </c>
      <c r="B53" s="172" t="s">
        <v>113</v>
      </c>
      <c r="C53" s="172" t="s">
        <v>49</v>
      </c>
      <c r="D53" s="173" t="s">
        <v>14</v>
      </c>
      <c r="E53" s="412">
        <v>280000</v>
      </c>
      <c r="F53" s="165"/>
      <c r="G53" s="159">
        <f t="shared" si="0"/>
        <v>4238326</v>
      </c>
      <c r="H53" s="405" t="s">
        <v>42</v>
      </c>
      <c r="I53" s="308" t="s">
        <v>18</v>
      </c>
      <c r="J53" s="405" t="s">
        <v>342</v>
      </c>
      <c r="K53" s="308" t="s">
        <v>64</v>
      </c>
      <c r="L53" s="308" t="s">
        <v>58</v>
      </c>
      <c r="M53" s="174"/>
      <c r="N53" s="174"/>
      <c r="O53" s="291"/>
    </row>
    <row r="54" spans="1:15" s="14" customFormat="1" x14ac:dyDescent="0.25">
      <c r="A54" s="171">
        <v>45182</v>
      </c>
      <c r="B54" s="172" t="s">
        <v>113</v>
      </c>
      <c r="C54" s="172" t="s">
        <v>49</v>
      </c>
      <c r="D54" s="173" t="s">
        <v>14</v>
      </c>
      <c r="E54" s="412">
        <v>100000</v>
      </c>
      <c r="F54" s="165"/>
      <c r="G54" s="159">
        <f t="shared" si="0"/>
        <v>4138326</v>
      </c>
      <c r="H54" s="264" t="s">
        <v>42</v>
      </c>
      <c r="I54" s="308" t="s">
        <v>18</v>
      </c>
      <c r="J54" s="405" t="s">
        <v>344</v>
      </c>
      <c r="K54" s="308" t="s">
        <v>64</v>
      </c>
      <c r="L54" s="308" t="s">
        <v>58</v>
      </c>
      <c r="M54" s="174"/>
      <c r="N54" s="174"/>
      <c r="O54" s="291"/>
    </row>
    <row r="55" spans="1:15" s="14" customFormat="1" x14ac:dyDescent="0.25">
      <c r="A55" s="171">
        <v>45182</v>
      </c>
      <c r="B55" s="172" t="s">
        <v>113</v>
      </c>
      <c r="C55" s="172" t="s">
        <v>49</v>
      </c>
      <c r="D55" s="173" t="s">
        <v>14</v>
      </c>
      <c r="E55" s="412">
        <v>28000</v>
      </c>
      <c r="F55" s="165"/>
      <c r="G55" s="159">
        <f t="shared" si="0"/>
        <v>4110326</v>
      </c>
      <c r="H55" s="264" t="s">
        <v>42</v>
      </c>
      <c r="I55" s="308" t="s">
        <v>18</v>
      </c>
      <c r="J55" s="405" t="s">
        <v>345</v>
      </c>
      <c r="K55" s="308" t="s">
        <v>64</v>
      </c>
      <c r="L55" s="308" t="s">
        <v>58</v>
      </c>
      <c r="M55" s="174"/>
      <c r="N55" s="174"/>
      <c r="O55" s="291"/>
    </row>
    <row r="56" spans="1:15" s="14" customFormat="1" x14ac:dyDescent="0.25">
      <c r="A56" s="171">
        <v>45182</v>
      </c>
      <c r="B56" s="172" t="s">
        <v>113</v>
      </c>
      <c r="C56" s="172" t="s">
        <v>49</v>
      </c>
      <c r="D56" s="173" t="s">
        <v>130</v>
      </c>
      <c r="E56" s="412">
        <v>57000</v>
      </c>
      <c r="F56" s="165"/>
      <c r="G56" s="159">
        <f t="shared" si="0"/>
        <v>4053326</v>
      </c>
      <c r="H56" s="264" t="s">
        <v>150</v>
      </c>
      <c r="I56" s="308" t="s">
        <v>18</v>
      </c>
      <c r="J56" s="405" t="s">
        <v>351</v>
      </c>
      <c r="K56" s="308" t="s">
        <v>64</v>
      </c>
      <c r="L56" s="308" t="s">
        <v>58</v>
      </c>
      <c r="M56" s="174"/>
      <c r="N56" s="174"/>
      <c r="O56" s="291"/>
    </row>
    <row r="57" spans="1:15" s="14" customFormat="1" x14ac:dyDescent="0.25">
      <c r="A57" s="171">
        <v>45182</v>
      </c>
      <c r="B57" s="172" t="s">
        <v>113</v>
      </c>
      <c r="C57" s="172" t="s">
        <v>49</v>
      </c>
      <c r="D57" s="173" t="s">
        <v>130</v>
      </c>
      <c r="E57" s="412">
        <v>69000</v>
      </c>
      <c r="F57" s="165"/>
      <c r="G57" s="159">
        <f t="shared" si="0"/>
        <v>3984326</v>
      </c>
      <c r="H57" s="264" t="s">
        <v>142</v>
      </c>
      <c r="I57" s="308" t="s">
        <v>18</v>
      </c>
      <c r="J57" s="405" t="s">
        <v>357</v>
      </c>
      <c r="K57" s="308" t="s">
        <v>64</v>
      </c>
      <c r="L57" s="308" t="s">
        <v>58</v>
      </c>
      <c r="M57" s="174"/>
      <c r="N57" s="174"/>
      <c r="O57" s="291"/>
    </row>
    <row r="58" spans="1:15" s="14" customFormat="1" x14ac:dyDescent="0.25">
      <c r="A58" s="171">
        <v>45183</v>
      </c>
      <c r="B58" s="172" t="s">
        <v>151</v>
      </c>
      <c r="C58" s="172" t="s">
        <v>49</v>
      </c>
      <c r="D58" s="173" t="s">
        <v>130</v>
      </c>
      <c r="E58" s="412">
        <v>2000</v>
      </c>
      <c r="F58" s="165"/>
      <c r="G58" s="159">
        <f t="shared" si="0"/>
        <v>3982326</v>
      </c>
      <c r="H58" s="264" t="s">
        <v>150</v>
      </c>
      <c r="I58" s="308" t="s">
        <v>18</v>
      </c>
      <c r="J58" s="405" t="s">
        <v>345</v>
      </c>
      <c r="K58" s="308" t="s">
        <v>64</v>
      </c>
      <c r="L58" s="308" t="s">
        <v>58</v>
      </c>
      <c r="M58" s="174"/>
      <c r="N58" s="174"/>
      <c r="O58" s="291"/>
    </row>
    <row r="59" spans="1:15" s="14" customFormat="1" x14ac:dyDescent="0.25">
      <c r="A59" s="171">
        <v>45183</v>
      </c>
      <c r="B59" s="172" t="s">
        <v>113</v>
      </c>
      <c r="C59" s="172" t="s">
        <v>49</v>
      </c>
      <c r="D59" s="173" t="s">
        <v>130</v>
      </c>
      <c r="E59" s="412">
        <v>69000</v>
      </c>
      <c r="F59" s="165"/>
      <c r="G59" s="159">
        <f t="shared" si="0"/>
        <v>3913326</v>
      </c>
      <c r="H59" s="264" t="s">
        <v>142</v>
      </c>
      <c r="I59" s="308" t="s">
        <v>18</v>
      </c>
      <c r="J59" s="405" t="s">
        <v>363</v>
      </c>
      <c r="K59" s="308" t="s">
        <v>64</v>
      </c>
      <c r="L59" s="308" t="s">
        <v>58</v>
      </c>
      <c r="M59" s="174"/>
      <c r="N59" s="174"/>
      <c r="O59" s="291"/>
    </row>
    <row r="60" spans="1:15" s="14" customFormat="1" x14ac:dyDescent="0.25">
      <c r="A60" s="171">
        <v>45183</v>
      </c>
      <c r="B60" s="172" t="s">
        <v>113</v>
      </c>
      <c r="C60" s="172" t="s">
        <v>49</v>
      </c>
      <c r="D60" s="173" t="s">
        <v>130</v>
      </c>
      <c r="E60" s="412">
        <v>62000</v>
      </c>
      <c r="F60" s="165"/>
      <c r="G60" s="159">
        <f t="shared" si="0"/>
        <v>3851326</v>
      </c>
      <c r="H60" s="264" t="s">
        <v>150</v>
      </c>
      <c r="I60" s="308" t="s">
        <v>18</v>
      </c>
      <c r="J60" s="405" t="s">
        <v>367</v>
      </c>
      <c r="K60" s="308" t="s">
        <v>64</v>
      </c>
      <c r="L60" s="308" t="s">
        <v>58</v>
      </c>
      <c r="M60" s="174"/>
      <c r="N60" s="174"/>
      <c r="O60" s="291"/>
    </row>
    <row r="61" spans="1:15" s="14" customFormat="1" x14ac:dyDescent="0.25">
      <c r="A61" s="171">
        <v>45183</v>
      </c>
      <c r="B61" s="172" t="s">
        <v>113</v>
      </c>
      <c r="C61" s="172" t="s">
        <v>49</v>
      </c>
      <c r="D61" s="173" t="s">
        <v>114</v>
      </c>
      <c r="E61" s="412">
        <v>44000</v>
      </c>
      <c r="F61" s="165"/>
      <c r="G61" s="159">
        <f t="shared" si="0"/>
        <v>3807326</v>
      </c>
      <c r="H61" s="264" t="s">
        <v>141</v>
      </c>
      <c r="I61" s="308" t="s">
        <v>18</v>
      </c>
      <c r="J61" s="405" t="s">
        <v>373</v>
      </c>
      <c r="K61" s="308" t="s">
        <v>64</v>
      </c>
      <c r="L61" s="308" t="s">
        <v>58</v>
      </c>
      <c r="M61" s="174"/>
      <c r="N61" s="174"/>
      <c r="O61" s="291"/>
    </row>
    <row r="62" spans="1:15" s="14" customFormat="1" x14ac:dyDescent="0.25">
      <c r="A62" s="171">
        <v>45184</v>
      </c>
      <c r="B62" s="172" t="s">
        <v>123</v>
      </c>
      <c r="C62" s="172" t="s">
        <v>372</v>
      </c>
      <c r="D62" s="173" t="s">
        <v>130</v>
      </c>
      <c r="E62" s="412"/>
      <c r="F62" s="165">
        <v>7000</v>
      </c>
      <c r="G62" s="159">
        <f t="shared" si="0"/>
        <v>3814326</v>
      </c>
      <c r="H62" s="264" t="s">
        <v>150</v>
      </c>
      <c r="I62" s="308" t="s">
        <v>18</v>
      </c>
      <c r="J62" s="405" t="s">
        <v>367</v>
      </c>
      <c r="K62" s="308" t="s">
        <v>64</v>
      </c>
      <c r="L62" s="308" t="s">
        <v>58</v>
      </c>
      <c r="M62" s="174"/>
      <c r="N62" s="174"/>
      <c r="O62" s="291"/>
    </row>
    <row r="63" spans="1:15" s="14" customFormat="1" x14ac:dyDescent="0.25">
      <c r="A63" s="171">
        <v>45184</v>
      </c>
      <c r="B63" s="172" t="s">
        <v>113</v>
      </c>
      <c r="C63" s="172" t="s">
        <v>49</v>
      </c>
      <c r="D63" s="173" t="s">
        <v>114</v>
      </c>
      <c r="E63" s="412">
        <v>23000</v>
      </c>
      <c r="F63" s="165"/>
      <c r="G63" s="159">
        <f t="shared" si="0"/>
        <v>3791326</v>
      </c>
      <c r="H63" s="264" t="s">
        <v>141</v>
      </c>
      <c r="I63" s="308" t="s">
        <v>18</v>
      </c>
      <c r="J63" s="405" t="s">
        <v>378</v>
      </c>
      <c r="K63" s="308" t="s">
        <v>64</v>
      </c>
      <c r="L63" s="308" t="s">
        <v>58</v>
      </c>
      <c r="M63" s="174"/>
      <c r="N63" s="174"/>
      <c r="O63" s="291"/>
    </row>
    <row r="64" spans="1:15" s="14" customFormat="1" x14ac:dyDescent="0.25">
      <c r="A64" s="171">
        <v>45184</v>
      </c>
      <c r="B64" s="172" t="s">
        <v>113</v>
      </c>
      <c r="C64" s="172" t="s">
        <v>49</v>
      </c>
      <c r="D64" s="173" t="s">
        <v>14</v>
      </c>
      <c r="E64" s="412">
        <v>22000</v>
      </c>
      <c r="F64" s="165"/>
      <c r="G64" s="159">
        <f t="shared" si="0"/>
        <v>3769326</v>
      </c>
      <c r="H64" s="264" t="s">
        <v>42</v>
      </c>
      <c r="I64" s="308" t="s">
        <v>18</v>
      </c>
      <c r="J64" s="405" t="s">
        <v>379</v>
      </c>
      <c r="K64" s="308" t="s">
        <v>64</v>
      </c>
      <c r="L64" s="308" t="s">
        <v>58</v>
      </c>
      <c r="M64" s="174"/>
      <c r="N64" s="174"/>
      <c r="O64" s="291"/>
    </row>
    <row r="65" spans="1:15" s="14" customFormat="1" x14ac:dyDescent="0.25">
      <c r="A65" s="171">
        <v>45184</v>
      </c>
      <c r="B65" s="172" t="s">
        <v>113</v>
      </c>
      <c r="C65" s="172" t="s">
        <v>49</v>
      </c>
      <c r="D65" s="173" t="s">
        <v>130</v>
      </c>
      <c r="E65" s="412">
        <v>66000</v>
      </c>
      <c r="F65" s="165"/>
      <c r="G65" s="159">
        <f t="shared" si="0"/>
        <v>3703326</v>
      </c>
      <c r="H65" s="264" t="s">
        <v>142</v>
      </c>
      <c r="I65" s="308" t="s">
        <v>18</v>
      </c>
      <c r="J65" s="405" t="s">
        <v>382</v>
      </c>
      <c r="K65" s="308" t="s">
        <v>64</v>
      </c>
      <c r="L65" s="308" t="s">
        <v>58</v>
      </c>
      <c r="M65" s="174"/>
      <c r="N65" s="174"/>
      <c r="O65" s="291"/>
    </row>
    <row r="66" spans="1:15" s="14" customFormat="1" x14ac:dyDescent="0.25">
      <c r="A66" s="171">
        <v>45184</v>
      </c>
      <c r="B66" s="172" t="s">
        <v>123</v>
      </c>
      <c r="C66" s="172" t="s">
        <v>49</v>
      </c>
      <c r="D66" s="173" t="s">
        <v>14</v>
      </c>
      <c r="E66" s="412"/>
      <c r="F66" s="165">
        <v>18000</v>
      </c>
      <c r="G66" s="159">
        <f t="shared" si="0"/>
        <v>3721326</v>
      </c>
      <c r="H66" s="264" t="s">
        <v>42</v>
      </c>
      <c r="I66" s="308" t="s">
        <v>18</v>
      </c>
      <c r="J66" s="405" t="s">
        <v>379</v>
      </c>
      <c r="K66" s="308" t="s">
        <v>64</v>
      </c>
      <c r="L66" s="308" t="s">
        <v>58</v>
      </c>
      <c r="M66" s="174"/>
      <c r="N66" s="174"/>
      <c r="O66" s="291"/>
    </row>
    <row r="67" spans="1:15" s="14" customFormat="1" x14ac:dyDescent="0.25">
      <c r="A67" s="171">
        <v>45185</v>
      </c>
      <c r="B67" s="172" t="s">
        <v>113</v>
      </c>
      <c r="C67" s="172" t="s">
        <v>49</v>
      </c>
      <c r="D67" s="173" t="s">
        <v>114</v>
      </c>
      <c r="E67" s="412">
        <v>23000</v>
      </c>
      <c r="F67" s="165"/>
      <c r="G67" s="159">
        <f t="shared" si="0"/>
        <v>3698326</v>
      </c>
      <c r="H67" s="264" t="s">
        <v>141</v>
      </c>
      <c r="I67" s="308" t="s">
        <v>18</v>
      </c>
      <c r="J67" s="405" t="s">
        <v>393</v>
      </c>
      <c r="K67" s="308" t="s">
        <v>64</v>
      </c>
      <c r="L67" s="308" t="s">
        <v>58</v>
      </c>
      <c r="M67" s="174"/>
      <c r="N67" s="174"/>
      <c r="O67" s="291"/>
    </row>
    <row r="68" spans="1:15" s="14" customFormat="1" x14ac:dyDescent="0.25">
      <c r="A68" s="171">
        <v>45185</v>
      </c>
      <c r="B68" s="172" t="s">
        <v>113</v>
      </c>
      <c r="C68" s="172" t="s">
        <v>49</v>
      </c>
      <c r="D68" s="173" t="s">
        <v>130</v>
      </c>
      <c r="E68" s="412">
        <v>20000</v>
      </c>
      <c r="F68" s="165"/>
      <c r="G68" s="159">
        <f t="shared" si="0"/>
        <v>3678326</v>
      </c>
      <c r="H68" s="405" t="s">
        <v>142</v>
      </c>
      <c r="I68" s="308" t="s">
        <v>18</v>
      </c>
      <c r="J68" s="405" t="s">
        <v>383</v>
      </c>
      <c r="K68" s="308" t="s">
        <v>64</v>
      </c>
      <c r="L68" s="308" t="s">
        <v>58</v>
      </c>
      <c r="M68" s="174"/>
      <c r="N68" s="174"/>
      <c r="O68" s="291"/>
    </row>
    <row r="69" spans="1:15" s="14" customFormat="1" x14ac:dyDescent="0.25">
      <c r="A69" s="171">
        <v>45187</v>
      </c>
      <c r="B69" s="172" t="s">
        <v>113</v>
      </c>
      <c r="C69" s="172" t="s">
        <v>49</v>
      </c>
      <c r="D69" s="173" t="s">
        <v>130</v>
      </c>
      <c r="E69" s="412">
        <v>66000</v>
      </c>
      <c r="F69" s="165"/>
      <c r="G69" s="159">
        <f t="shared" si="0"/>
        <v>3612326</v>
      </c>
      <c r="H69" s="264" t="s">
        <v>142</v>
      </c>
      <c r="I69" s="308" t="s">
        <v>18</v>
      </c>
      <c r="J69" s="405" t="s">
        <v>394</v>
      </c>
      <c r="K69" s="308" t="s">
        <v>64</v>
      </c>
      <c r="L69" s="308" t="s">
        <v>58</v>
      </c>
      <c r="M69" s="174"/>
      <c r="N69" s="174"/>
      <c r="O69" s="291"/>
    </row>
    <row r="70" spans="1:15" s="14" customFormat="1" x14ac:dyDescent="0.25">
      <c r="A70" s="171">
        <v>45187</v>
      </c>
      <c r="B70" s="172" t="s">
        <v>113</v>
      </c>
      <c r="C70" s="172" t="s">
        <v>49</v>
      </c>
      <c r="D70" s="173" t="s">
        <v>130</v>
      </c>
      <c r="E70" s="412">
        <v>56000</v>
      </c>
      <c r="F70" s="165"/>
      <c r="G70" s="159">
        <f t="shared" si="0"/>
        <v>3556326</v>
      </c>
      <c r="H70" s="264" t="s">
        <v>150</v>
      </c>
      <c r="I70" s="308" t="s">
        <v>18</v>
      </c>
      <c r="J70" s="405" t="s">
        <v>399</v>
      </c>
      <c r="K70" s="308" t="s">
        <v>64</v>
      </c>
      <c r="L70" s="308" t="s">
        <v>58</v>
      </c>
      <c r="M70" s="174"/>
      <c r="N70" s="174"/>
      <c r="O70" s="291"/>
    </row>
    <row r="71" spans="1:15" s="14" customFormat="1" x14ac:dyDescent="0.25">
      <c r="A71" s="171">
        <v>45187</v>
      </c>
      <c r="B71" s="172" t="s">
        <v>113</v>
      </c>
      <c r="C71" s="172" t="s">
        <v>49</v>
      </c>
      <c r="D71" s="173" t="s">
        <v>114</v>
      </c>
      <c r="E71" s="412">
        <v>45000</v>
      </c>
      <c r="F71" s="165"/>
      <c r="G71" s="159">
        <f t="shared" si="0"/>
        <v>3511326</v>
      </c>
      <c r="H71" s="264" t="s">
        <v>141</v>
      </c>
      <c r="I71" s="308" t="s">
        <v>18</v>
      </c>
      <c r="J71" s="405" t="s">
        <v>405</v>
      </c>
      <c r="K71" s="308" t="s">
        <v>64</v>
      </c>
      <c r="L71" s="308" t="s">
        <v>58</v>
      </c>
      <c r="M71" s="174"/>
      <c r="N71" s="174"/>
      <c r="O71" s="291"/>
    </row>
    <row r="72" spans="1:15" s="14" customFormat="1" x14ac:dyDescent="0.25">
      <c r="A72" s="171">
        <v>45188</v>
      </c>
      <c r="B72" s="172" t="s">
        <v>123</v>
      </c>
      <c r="C72" s="172" t="s">
        <v>49</v>
      </c>
      <c r="D72" s="173" t="s">
        <v>130</v>
      </c>
      <c r="E72" s="412"/>
      <c r="F72" s="165">
        <v>1000</v>
      </c>
      <c r="G72" s="159">
        <f t="shared" si="0"/>
        <v>3512326</v>
      </c>
      <c r="H72" s="264" t="s">
        <v>150</v>
      </c>
      <c r="I72" s="308" t="s">
        <v>18</v>
      </c>
      <c r="J72" s="405" t="s">
        <v>399</v>
      </c>
      <c r="K72" s="308" t="s">
        <v>64</v>
      </c>
      <c r="L72" s="308" t="s">
        <v>58</v>
      </c>
      <c r="M72" s="174"/>
      <c r="N72" s="174"/>
      <c r="O72" s="291"/>
    </row>
    <row r="73" spans="1:15" s="14" customFormat="1" x14ac:dyDescent="0.25">
      <c r="A73" s="171">
        <v>45188</v>
      </c>
      <c r="B73" s="172" t="s">
        <v>113</v>
      </c>
      <c r="C73" s="172" t="s">
        <v>49</v>
      </c>
      <c r="D73" s="173" t="s">
        <v>14</v>
      </c>
      <c r="E73" s="412">
        <v>170000</v>
      </c>
      <c r="F73" s="165"/>
      <c r="G73" s="159">
        <f t="shared" si="0"/>
        <v>3342326</v>
      </c>
      <c r="H73" s="264" t="s">
        <v>65</v>
      </c>
      <c r="I73" s="308" t="s">
        <v>18</v>
      </c>
      <c r="J73" s="405" t="s">
        <v>410</v>
      </c>
      <c r="K73" s="308" t="s">
        <v>64</v>
      </c>
      <c r="L73" s="308" t="s">
        <v>58</v>
      </c>
      <c r="M73" s="174"/>
      <c r="N73" s="174"/>
      <c r="O73" s="291"/>
    </row>
    <row r="74" spans="1:15" s="14" customFormat="1" x14ac:dyDescent="0.25">
      <c r="A74" s="171">
        <v>45188</v>
      </c>
      <c r="B74" s="172" t="s">
        <v>113</v>
      </c>
      <c r="C74" s="172" t="s">
        <v>49</v>
      </c>
      <c r="D74" s="173" t="s">
        <v>130</v>
      </c>
      <c r="E74" s="412">
        <v>71000</v>
      </c>
      <c r="F74" s="165"/>
      <c r="G74" s="159">
        <f t="shared" si="0"/>
        <v>3271326</v>
      </c>
      <c r="H74" s="264" t="s">
        <v>142</v>
      </c>
      <c r="I74" s="308" t="s">
        <v>18</v>
      </c>
      <c r="J74" s="405" t="s">
        <v>412</v>
      </c>
      <c r="K74" s="308" t="s">
        <v>64</v>
      </c>
      <c r="L74" s="308" t="s">
        <v>58</v>
      </c>
      <c r="M74" s="174"/>
      <c r="N74" s="174"/>
      <c r="O74" s="291"/>
    </row>
    <row r="75" spans="1:15" s="14" customFormat="1" x14ac:dyDescent="0.25">
      <c r="A75" s="171">
        <v>45188</v>
      </c>
      <c r="B75" s="172" t="s">
        <v>113</v>
      </c>
      <c r="C75" s="172" t="s">
        <v>49</v>
      </c>
      <c r="D75" s="173" t="s">
        <v>130</v>
      </c>
      <c r="E75" s="412">
        <v>60000</v>
      </c>
      <c r="F75" s="165"/>
      <c r="G75" s="159">
        <f t="shared" si="0"/>
        <v>3211326</v>
      </c>
      <c r="H75" s="264" t="s">
        <v>150</v>
      </c>
      <c r="I75" s="308" t="s">
        <v>18</v>
      </c>
      <c r="J75" s="405" t="s">
        <v>418</v>
      </c>
      <c r="K75" s="308" t="s">
        <v>64</v>
      </c>
      <c r="L75" s="308" t="s">
        <v>58</v>
      </c>
      <c r="M75" s="174"/>
      <c r="N75" s="174"/>
      <c r="O75" s="291"/>
    </row>
    <row r="76" spans="1:15" s="14" customFormat="1" x14ac:dyDescent="0.25">
      <c r="A76" s="171">
        <v>45188</v>
      </c>
      <c r="B76" s="172" t="s">
        <v>113</v>
      </c>
      <c r="C76" s="172" t="s">
        <v>49</v>
      </c>
      <c r="D76" s="173" t="s">
        <v>114</v>
      </c>
      <c r="E76" s="412">
        <v>36000</v>
      </c>
      <c r="F76" s="165"/>
      <c r="G76" s="159">
        <f t="shared" si="0"/>
        <v>3175326</v>
      </c>
      <c r="H76" s="264" t="s">
        <v>141</v>
      </c>
      <c r="I76" s="308" t="s">
        <v>18</v>
      </c>
      <c r="J76" s="405" t="s">
        <v>424</v>
      </c>
      <c r="K76" s="308" t="s">
        <v>64</v>
      </c>
      <c r="L76" s="308" t="s">
        <v>58</v>
      </c>
      <c r="M76" s="174"/>
      <c r="N76" s="174"/>
      <c r="O76" s="291"/>
    </row>
    <row r="77" spans="1:15" s="14" customFormat="1" x14ac:dyDescent="0.25">
      <c r="A77" s="171">
        <v>45188</v>
      </c>
      <c r="B77" s="172" t="s">
        <v>113</v>
      </c>
      <c r="C77" s="172" t="s">
        <v>49</v>
      </c>
      <c r="D77" s="173" t="s">
        <v>14</v>
      </c>
      <c r="E77" s="412">
        <v>22000</v>
      </c>
      <c r="F77" s="165"/>
      <c r="G77" s="159">
        <f t="shared" si="0"/>
        <v>3153326</v>
      </c>
      <c r="H77" s="264" t="s">
        <v>42</v>
      </c>
      <c r="I77" s="308" t="s">
        <v>18</v>
      </c>
      <c r="J77" s="405" t="s">
        <v>429</v>
      </c>
      <c r="K77" s="308" t="s">
        <v>64</v>
      </c>
      <c r="L77" s="308" t="s">
        <v>58</v>
      </c>
      <c r="M77" s="174"/>
      <c r="N77" s="174"/>
      <c r="O77" s="291"/>
    </row>
    <row r="78" spans="1:15" s="14" customFormat="1" x14ac:dyDescent="0.25">
      <c r="A78" s="171">
        <v>45189</v>
      </c>
      <c r="B78" s="172" t="s">
        <v>113</v>
      </c>
      <c r="C78" s="172" t="s">
        <v>49</v>
      </c>
      <c r="D78" s="173" t="s">
        <v>130</v>
      </c>
      <c r="E78" s="412">
        <v>67000</v>
      </c>
      <c r="F78" s="165"/>
      <c r="G78" s="159">
        <f t="shared" si="0"/>
        <v>3086326</v>
      </c>
      <c r="H78" s="264" t="s">
        <v>142</v>
      </c>
      <c r="I78" s="308" t="s">
        <v>18</v>
      </c>
      <c r="J78" s="405" t="s">
        <v>435</v>
      </c>
      <c r="K78" s="308" t="s">
        <v>64</v>
      </c>
      <c r="L78" s="308" t="s">
        <v>58</v>
      </c>
      <c r="M78" s="174"/>
      <c r="N78" s="174"/>
      <c r="O78" s="291"/>
    </row>
    <row r="79" spans="1:15" s="14" customFormat="1" x14ac:dyDescent="0.25">
      <c r="A79" s="171">
        <v>45189</v>
      </c>
      <c r="B79" s="172" t="s">
        <v>113</v>
      </c>
      <c r="C79" s="172" t="s">
        <v>49</v>
      </c>
      <c r="D79" s="173" t="s">
        <v>130</v>
      </c>
      <c r="E79" s="412">
        <v>60000</v>
      </c>
      <c r="F79" s="165"/>
      <c r="G79" s="159">
        <f t="shared" si="0"/>
        <v>3026326</v>
      </c>
      <c r="H79" s="264" t="s">
        <v>150</v>
      </c>
      <c r="I79" s="308" t="s">
        <v>18</v>
      </c>
      <c r="J79" s="405" t="s">
        <v>439</v>
      </c>
      <c r="K79" s="308" t="s">
        <v>64</v>
      </c>
      <c r="L79" s="308" t="s">
        <v>58</v>
      </c>
      <c r="M79" s="174"/>
      <c r="N79" s="174"/>
      <c r="O79" s="291"/>
    </row>
    <row r="80" spans="1:15" s="14" customFormat="1" x14ac:dyDescent="0.25">
      <c r="A80" s="171">
        <v>45189</v>
      </c>
      <c r="B80" s="172" t="s">
        <v>113</v>
      </c>
      <c r="C80" s="172" t="s">
        <v>49</v>
      </c>
      <c r="D80" s="173" t="s">
        <v>114</v>
      </c>
      <c r="E80" s="412">
        <v>11000</v>
      </c>
      <c r="F80" s="165"/>
      <c r="G80" s="159">
        <f t="shared" si="0"/>
        <v>3015326</v>
      </c>
      <c r="H80" s="264" t="s">
        <v>124</v>
      </c>
      <c r="I80" s="308" t="s">
        <v>18</v>
      </c>
      <c r="J80" s="405" t="s">
        <v>446</v>
      </c>
      <c r="K80" s="308" t="s">
        <v>64</v>
      </c>
      <c r="L80" s="308" t="s">
        <v>58</v>
      </c>
      <c r="M80" s="174"/>
      <c r="N80" s="174"/>
      <c r="O80" s="291"/>
    </row>
    <row r="81" spans="1:15" s="14" customFormat="1" x14ac:dyDescent="0.25">
      <c r="A81" s="171">
        <v>45189</v>
      </c>
      <c r="B81" s="172" t="s">
        <v>113</v>
      </c>
      <c r="C81" s="172" t="s">
        <v>49</v>
      </c>
      <c r="D81" s="173" t="s">
        <v>114</v>
      </c>
      <c r="E81" s="412">
        <v>40000</v>
      </c>
      <c r="F81" s="165"/>
      <c r="G81" s="159">
        <f t="shared" si="0"/>
        <v>2975326</v>
      </c>
      <c r="H81" s="264" t="s">
        <v>141</v>
      </c>
      <c r="I81" s="308" t="s">
        <v>18</v>
      </c>
      <c r="J81" s="405" t="s">
        <v>449</v>
      </c>
      <c r="K81" s="308" t="s">
        <v>64</v>
      </c>
      <c r="L81" s="308" t="s">
        <v>58</v>
      </c>
      <c r="M81" s="174"/>
      <c r="N81" s="174"/>
      <c r="O81" s="291"/>
    </row>
    <row r="82" spans="1:15" s="14" customFormat="1" x14ac:dyDescent="0.25">
      <c r="A82" s="171">
        <v>45189</v>
      </c>
      <c r="B82" s="172" t="s">
        <v>113</v>
      </c>
      <c r="C82" s="172" t="s">
        <v>49</v>
      </c>
      <c r="D82" s="173" t="s">
        <v>14</v>
      </c>
      <c r="E82" s="412">
        <v>50000</v>
      </c>
      <c r="F82" s="165"/>
      <c r="G82" s="159">
        <f t="shared" si="0"/>
        <v>2925326</v>
      </c>
      <c r="H82" s="264" t="s">
        <v>42</v>
      </c>
      <c r="I82" s="308" t="s">
        <v>18</v>
      </c>
      <c r="J82" s="405" t="s">
        <v>582</v>
      </c>
      <c r="K82" s="308" t="s">
        <v>64</v>
      </c>
      <c r="L82" s="308" t="s">
        <v>58</v>
      </c>
      <c r="M82" s="174"/>
      <c r="N82" s="174"/>
      <c r="O82" s="291"/>
    </row>
    <row r="83" spans="1:15" s="14" customFormat="1" x14ac:dyDescent="0.25">
      <c r="A83" s="171">
        <v>45189</v>
      </c>
      <c r="B83" s="172" t="s">
        <v>151</v>
      </c>
      <c r="C83" s="172" t="s">
        <v>49</v>
      </c>
      <c r="D83" s="173" t="s">
        <v>130</v>
      </c>
      <c r="E83" s="412">
        <v>1000</v>
      </c>
      <c r="F83" s="165"/>
      <c r="G83" s="159">
        <f t="shared" si="0"/>
        <v>2924326</v>
      </c>
      <c r="H83" s="264" t="s">
        <v>150</v>
      </c>
      <c r="I83" s="308" t="s">
        <v>18</v>
      </c>
      <c r="J83" s="405" t="s">
        <v>418</v>
      </c>
      <c r="K83" s="308" t="s">
        <v>64</v>
      </c>
      <c r="L83" s="308" t="s">
        <v>58</v>
      </c>
      <c r="M83" s="174"/>
      <c r="N83" s="174"/>
      <c r="O83" s="291"/>
    </row>
    <row r="84" spans="1:15" s="14" customFormat="1" x14ac:dyDescent="0.25">
      <c r="A84" s="171">
        <v>45190</v>
      </c>
      <c r="B84" s="172" t="s">
        <v>123</v>
      </c>
      <c r="C84" s="172" t="s">
        <v>49</v>
      </c>
      <c r="D84" s="173" t="s">
        <v>130</v>
      </c>
      <c r="E84" s="412"/>
      <c r="F84" s="165">
        <v>2000</v>
      </c>
      <c r="G84" s="159">
        <f t="shared" si="0"/>
        <v>2926326</v>
      </c>
      <c r="H84" s="264" t="s">
        <v>142</v>
      </c>
      <c r="I84" s="308" t="s">
        <v>18</v>
      </c>
      <c r="J84" s="405" t="s">
        <v>435</v>
      </c>
      <c r="K84" s="308" t="s">
        <v>64</v>
      </c>
      <c r="L84" s="308" t="s">
        <v>58</v>
      </c>
      <c r="M84" s="174"/>
      <c r="N84" s="174"/>
      <c r="O84" s="291"/>
    </row>
    <row r="85" spans="1:15" s="14" customFormat="1" x14ac:dyDescent="0.25">
      <c r="A85" s="171">
        <v>45190</v>
      </c>
      <c r="B85" s="172" t="s">
        <v>123</v>
      </c>
      <c r="C85" s="172" t="s">
        <v>49</v>
      </c>
      <c r="D85" s="173" t="s">
        <v>130</v>
      </c>
      <c r="E85" s="412"/>
      <c r="F85" s="165">
        <v>1000</v>
      </c>
      <c r="G85" s="159">
        <f t="shared" si="0"/>
        <v>2927326</v>
      </c>
      <c r="H85" s="264" t="s">
        <v>150</v>
      </c>
      <c r="I85" s="308" t="s">
        <v>18</v>
      </c>
      <c r="J85" s="405" t="s">
        <v>439</v>
      </c>
      <c r="K85" s="308" t="s">
        <v>64</v>
      </c>
      <c r="L85" s="308" t="s">
        <v>58</v>
      </c>
      <c r="M85" s="174"/>
      <c r="N85" s="174"/>
      <c r="O85" s="291"/>
    </row>
    <row r="86" spans="1:15" s="14" customFormat="1" x14ac:dyDescent="0.25">
      <c r="A86" s="171">
        <v>45190</v>
      </c>
      <c r="B86" s="172" t="s">
        <v>123</v>
      </c>
      <c r="C86" s="172" t="s">
        <v>49</v>
      </c>
      <c r="D86" s="173" t="s">
        <v>114</v>
      </c>
      <c r="E86" s="412"/>
      <c r="F86" s="165">
        <v>1000</v>
      </c>
      <c r="G86" s="159">
        <f t="shared" si="0"/>
        <v>2928326</v>
      </c>
      <c r="H86" s="264" t="s">
        <v>141</v>
      </c>
      <c r="I86" s="308" t="s">
        <v>18</v>
      </c>
      <c r="J86" s="405" t="s">
        <v>449</v>
      </c>
      <c r="K86" s="308" t="s">
        <v>64</v>
      </c>
      <c r="L86" s="308" t="s">
        <v>58</v>
      </c>
      <c r="M86" s="174"/>
      <c r="N86" s="174"/>
      <c r="O86" s="291"/>
    </row>
    <row r="87" spans="1:15" s="14" customFormat="1" x14ac:dyDescent="0.25">
      <c r="A87" s="171">
        <v>45190</v>
      </c>
      <c r="B87" s="172" t="s">
        <v>113</v>
      </c>
      <c r="C87" s="172" t="s">
        <v>49</v>
      </c>
      <c r="D87" s="173" t="s">
        <v>114</v>
      </c>
      <c r="E87" s="412">
        <v>30000</v>
      </c>
      <c r="F87" s="165"/>
      <c r="G87" s="159">
        <f t="shared" si="0"/>
        <v>2898326</v>
      </c>
      <c r="H87" s="264" t="s">
        <v>124</v>
      </c>
      <c r="I87" s="308" t="s">
        <v>18</v>
      </c>
      <c r="J87" s="405" t="s">
        <v>452</v>
      </c>
      <c r="K87" s="308" t="s">
        <v>64</v>
      </c>
      <c r="L87" s="308" t="s">
        <v>58</v>
      </c>
      <c r="M87" s="174"/>
      <c r="N87" s="174"/>
      <c r="O87" s="291"/>
    </row>
    <row r="88" spans="1:15" s="14" customFormat="1" x14ac:dyDescent="0.25">
      <c r="A88" s="171">
        <v>45190</v>
      </c>
      <c r="B88" s="172" t="s">
        <v>113</v>
      </c>
      <c r="C88" s="172" t="s">
        <v>49</v>
      </c>
      <c r="D88" s="173" t="s">
        <v>130</v>
      </c>
      <c r="E88" s="412">
        <v>62000</v>
      </c>
      <c r="F88" s="165"/>
      <c r="G88" s="159">
        <f t="shared" si="0"/>
        <v>2836326</v>
      </c>
      <c r="H88" s="264" t="s">
        <v>150</v>
      </c>
      <c r="I88" s="308" t="s">
        <v>18</v>
      </c>
      <c r="J88" s="405" t="s">
        <v>456</v>
      </c>
      <c r="K88" s="308" t="s">
        <v>64</v>
      </c>
      <c r="L88" s="308" t="s">
        <v>58</v>
      </c>
      <c r="M88" s="174"/>
      <c r="N88" s="174"/>
      <c r="O88" s="291"/>
    </row>
    <row r="89" spans="1:15" s="14" customFormat="1" x14ac:dyDescent="0.25">
      <c r="A89" s="171">
        <v>45190</v>
      </c>
      <c r="B89" s="172" t="s">
        <v>113</v>
      </c>
      <c r="C89" s="172" t="s">
        <v>49</v>
      </c>
      <c r="D89" s="173" t="s">
        <v>130</v>
      </c>
      <c r="E89" s="412">
        <v>67000</v>
      </c>
      <c r="F89" s="165"/>
      <c r="G89" s="159">
        <f t="shared" si="0"/>
        <v>2769326</v>
      </c>
      <c r="H89" s="264" t="s">
        <v>142</v>
      </c>
      <c r="I89" s="308" t="s">
        <v>18</v>
      </c>
      <c r="J89" s="405" t="s">
        <v>461</v>
      </c>
      <c r="K89" s="308" t="s">
        <v>64</v>
      </c>
      <c r="L89" s="308" t="s">
        <v>58</v>
      </c>
      <c r="M89" s="174"/>
      <c r="N89" s="174"/>
      <c r="O89" s="291"/>
    </row>
    <row r="90" spans="1:15" s="14" customFormat="1" x14ac:dyDescent="0.25">
      <c r="A90" s="171">
        <v>45190</v>
      </c>
      <c r="B90" s="172" t="s">
        <v>113</v>
      </c>
      <c r="C90" s="172" t="s">
        <v>49</v>
      </c>
      <c r="D90" s="173" t="s">
        <v>14</v>
      </c>
      <c r="E90" s="412">
        <v>14000</v>
      </c>
      <c r="F90" s="165"/>
      <c r="G90" s="159">
        <f t="shared" si="0"/>
        <v>2755326</v>
      </c>
      <c r="H90" s="264" t="s">
        <v>42</v>
      </c>
      <c r="I90" s="308" t="s">
        <v>18</v>
      </c>
      <c r="J90" s="405" t="s">
        <v>467</v>
      </c>
      <c r="K90" s="308" t="s">
        <v>64</v>
      </c>
      <c r="L90" s="308" t="s">
        <v>58</v>
      </c>
      <c r="M90" s="174"/>
      <c r="N90" s="174"/>
      <c r="O90" s="291"/>
    </row>
    <row r="91" spans="1:15" s="14" customFormat="1" x14ac:dyDescent="0.25">
      <c r="A91" s="171">
        <v>45190</v>
      </c>
      <c r="B91" s="172" t="s">
        <v>113</v>
      </c>
      <c r="C91" s="172" t="s">
        <v>49</v>
      </c>
      <c r="D91" s="173" t="s">
        <v>14</v>
      </c>
      <c r="E91" s="412">
        <v>445200</v>
      </c>
      <c r="F91" s="165"/>
      <c r="G91" s="159">
        <f t="shared" si="0"/>
        <v>2310126</v>
      </c>
      <c r="H91" s="264" t="s">
        <v>42</v>
      </c>
      <c r="I91" s="308" t="s">
        <v>18</v>
      </c>
      <c r="J91" s="405" t="s">
        <v>470</v>
      </c>
      <c r="K91" s="308" t="s">
        <v>64</v>
      </c>
      <c r="L91" s="308" t="s">
        <v>58</v>
      </c>
      <c r="M91" s="174"/>
      <c r="N91" s="174"/>
      <c r="O91" s="291"/>
    </row>
    <row r="92" spans="1:15" s="14" customFormat="1" x14ac:dyDescent="0.25">
      <c r="A92" s="171">
        <v>45190</v>
      </c>
      <c r="B92" s="172" t="s">
        <v>113</v>
      </c>
      <c r="C92" s="172" t="s">
        <v>49</v>
      </c>
      <c r="D92" s="173" t="s">
        <v>114</v>
      </c>
      <c r="E92" s="412">
        <v>23000</v>
      </c>
      <c r="F92" s="165"/>
      <c r="G92" s="159">
        <f t="shared" si="0"/>
        <v>2287126</v>
      </c>
      <c r="H92" s="264" t="s">
        <v>141</v>
      </c>
      <c r="I92" s="308" t="s">
        <v>18</v>
      </c>
      <c r="J92" s="405" t="s">
        <v>488</v>
      </c>
      <c r="K92" s="308" t="s">
        <v>64</v>
      </c>
      <c r="L92" s="308" t="s">
        <v>58</v>
      </c>
      <c r="M92" s="174"/>
      <c r="N92" s="174"/>
      <c r="O92" s="291"/>
    </row>
    <row r="93" spans="1:15" s="14" customFormat="1" x14ac:dyDescent="0.25">
      <c r="A93" s="171">
        <v>45191</v>
      </c>
      <c r="B93" s="172" t="s">
        <v>113</v>
      </c>
      <c r="C93" s="172" t="s">
        <v>49</v>
      </c>
      <c r="D93" s="173" t="s">
        <v>130</v>
      </c>
      <c r="E93" s="412">
        <v>53000</v>
      </c>
      <c r="F93" s="165"/>
      <c r="G93" s="159">
        <f t="shared" si="0"/>
        <v>2234126</v>
      </c>
      <c r="H93" s="264" t="s">
        <v>142</v>
      </c>
      <c r="I93" s="308" t="s">
        <v>18</v>
      </c>
      <c r="J93" s="405" t="s">
        <v>489</v>
      </c>
      <c r="K93" s="308" t="s">
        <v>64</v>
      </c>
      <c r="L93" s="308" t="s">
        <v>58</v>
      </c>
      <c r="M93" s="174"/>
      <c r="N93" s="174"/>
      <c r="O93" s="291"/>
    </row>
    <row r="94" spans="1:15" s="14" customFormat="1" x14ac:dyDescent="0.25">
      <c r="A94" s="171">
        <v>45191</v>
      </c>
      <c r="B94" s="172" t="s">
        <v>113</v>
      </c>
      <c r="C94" s="172" t="s">
        <v>49</v>
      </c>
      <c r="D94" s="173" t="s">
        <v>130</v>
      </c>
      <c r="E94" s="412">
        <v>42000</v>
      </c>
      <c r="F94" s="165"/>
      <c r="G94" s="159">
        <f t="shared" si="0"/>
        <v>2192126</v>
      </c>
      <c r="H94" s="264" t="s">
        <v>150</v>
      </c>
      <c r="I94" s="308" t="s">
        <v>18</v>
      </c>
      <c r="J94" s="405" t="s">
        <v>492</v>
      </c>
      <c r="K94" s="308" t="s">
        <v>64</v>
      </c>
      <c r="L94" s="308" t="s">
        <v>58</v>
      </c>
      <c r="M94" s="174"/>
      <c r="N94" s="174"/>
      <c r="O94" s="291"/>
    </row>
    <row r="95" spans="1:15" s="14" customFormat="1" x14ac:dyDescent="0.25">
      <c r="A95" s="171">
        <v>45191</v>
      </c>
      <c r="B95" s="172" t="s">
        <v>113</v>
      </c>
      <c r="C95" s="172" t="s">
        <v>49</v>
      </c>
      <c r="D95" s="173" t="s">
        <v>114</v>
      </c>
      <c r="E95" s="412">
        <v>23000</v>
      </c>
      <c r="F95" s="165"/>
      <c r="G95" s="159">
        <f t="shared" si="0"/>
        <v>2169126</v>
      </c>
      <c r="H95" s="264" t="s">
        <v>141</v>
      </c>
      <c r="I95" s="308" t="s">
        <v>18</v>
      </c>
      <c r="J95" s="405" t="s">
        <v>495</v>
      </c>
      <c r="K95" s="308" t="s">
        <v>64</v>
      </c>
      <c r="L95" s="308" t="s">
        <v>58</v>
      </c>
      <c r="M95" s="174"/>
      <c r="N95" s="174"/>
      <c r="O95" s="291"/>
    </row>
    <row r="96" spans="1:15" s="14" customFormat="1" x14ac:dyDescent="0.25">
      <c r="A96" s="171">
        <v>45191</v>
      </c>
      <c r="B96" s="172" t="s">
        <v>123</v>
      </c>
      <c r="C96" s="172" t="s">
        <v>49</v>
      </c>
      <c r="D96" s="173" t="s">
        <v>114</v>
      </c>
      <c r="E96" s="412"/>
      <c r="F96" s="165">
        <v>2000</v>
      </c>
      <c r="G96" s="159">
        <f t="shared" si="0"/>
        <v>2171126</v>
      </c>
      <c r="H96" s="264" t="s">
        <v>124</v>
      </c>
      <c r="I96" s="308" t="s">
        <v>18</v>
      </c>
      <c r="J96" s="405" t="s">
        <v>452</v>
      </c>
      <c r="K96" s="308" t="s">
        <v>64</v>
      </c>
      <c r="L96" s="308" t="s">
        <v>58</v>
      </c>
      <c r="M96" s="174"/>
      <c r="N96" s="174"/>
      <c r="O96" s="291"/>
    </row>
    <row r="97" spans="1:15" s="14" customFormat="1" x14ac:dyDescent="0.25">
      <c r="A97" s="497">
        <v>45191</v>
      </c>
      <c r="B97" s="172" t="s">
        <v>123</v>
      </c>
      <c r="C97" s="172" t="s">
        <v>49</v>
      </c>
      <c r="D97" s="173" t="s">
        <v>130</v>
      </c>
      <c r="E97" s="412"/>
      <c r="F97" s="165">
        <v>2000</v>
      </c>
      <c r="G97" s="159">
        <f t="shared" si="0"/>
        <v>2173126</v>
      </c>
      <c r="H97" s="264" t="s">
        <v>150</v>
      </c>
      <c r="I97" s="308" t="s">
        <v>18</v>
      </c>
      <c r="J97" s="405" t="s">
        <v>456</v>
      </c>
      <c r="K97" s="308" t="s">
        <v>64</v>
      </c>
      <c r="L97" s="308" t="s">
        <v>58</v>
      </c>
      <c r="M97" s="174"/>
      <c r="N97" s="174"/>
      <c r="O97" s="291"/>
    </row>
    <row r="98" spans="1:15" s="14" customFormat="1" x14ac:dyDescent="0.25">
      <c r="A98" s="171">
        <v>45191</v>
      </c>
      <c r="B98" s="172" t="s">
        <v>123</v>
      </c>
      <c r="C98" s="172" t="s">
        <v>49</v>
      </c>
      <c r="D98" s="173" t="s">
        <v>14</v>
      </c>
      <c r="E98" s="412"/>
      <c r="F98" s="165">
        <v>30300</v>
      </c>
      <c r="G98" s="159">
        <f t="shared" si="0"/>
        <v>2203426</v>
      </c>
      <c r="H98" s="264" t="s">
        <v>42</v>
      </c>
      <c r="I98" s="308" t="s">
        <v>18</v>
      </c>
      <c r="J98" s="405" t="s">
        <v>470</v>
      </c>
      <c r="K98" s="308" t="s">
        <v>64</v>
      </c>
      <c r="L98" s="308" t="s">
        <v>58</v>
      </c>
      <c r="M98" s="174"/>
      <c r="N98" s="174"/>
      <c r="O98" s="291"/>
    </row>
    <row r="99" spans="1:15" s="14" customFormat="1" x14ac:dyDescent="0.25">
      <c r="A99" s="171">
        <v>45194</v>
      </c>
      <c r="B99" s="172" t="s">
        <v>113</v>
      </c>
      <c r="C99" s="172" t="s">
        <v>49</v>
      </c>
      <c r="D99" s="173" t="s">
        <v>114</v>
      </c>
      <c r="E99" s="412">
        <v>23000</v>
      </c>
      <c r="F99" s="165"/>
      <c r="G99" s="159">
        <f t="shared" si="0"/>
        <v>2180426</v>
      </c>
      <c r="H99" s="264" t="s">
        <v>141</v>
      </c>
      <c r="I99" s="308" t="s">
        <v>18</v>
      </c>
      <c r="J99" s="405" t="s">
        <v>496</v>
      </c>
      <c r="K99" s="308" t="s">
        <v>64</v>
      </c>
      <c r="L99" s="308" t="s">
        <v>58</v>
      </c>
      <c r="M99" s="174"/>
      <c r="N99" s="174"/>
      <c r="O99" s="291"/>
    </row>
    <row r="100" spans="1:15" s="14" customFormat="1" x14ac:dyDescent="0.25">
      <c r="A100" s="171">
        <v>45194</v>
      </c>
      <c r="B100" s="172" t="s">
        <v>113</v>
      </c>
      <c r="C100" s="172" t="s">
        <v>49</v>
      </c>
      <c r="D100" s="173" t="s">
        <v>130</v>
      </c>
      <c r="E100" s="412">
        <v>58000</v>
      </c>
      <c r="F100" s="165"/>
      <c r="G100" s="159">
        <f t="shared" si="0"/>
        <v>2122426</v>
      </c>
      <c r="H100" s="264" t="s">
        <v>150</v>
      </c>
      <c r="I100" s="308" t="s">
        <v>18</v>
      </c>
      <c r="J100" s="405" t="s">
        <v>497</v>
      </c>
      <c r="K100" s="308" t="s">
        <v>64</v>
      </c>
      <c r="L100" s="308" t="s">
        <v>58</v>
      </c>
      <c r="M100" s="174"/>
      <c r="N100" s="174"/>
      <c r="O100" s="291"/>
    </row>
    <row r="101" spans="1:15" s="14" customFormat="1" x14ac:dyDescent="0.25">
      <c r="A101" s="171">
        <v>45194</v>
      </c>
      <c r="B101" s="172" t="s">
        <v>113</v>
      </c>
      <c r="C101" s="172" t="s">
        <v>49</v>
      </c>
      <c r="D101" s="173" t="s">
        <v>130</v>
      </c>
      <c r="E101" s="412">
        <v>61000</v>
      </c>
      <c r="F101" s="165"/>
      <c r="G101" s="159">
        <f t="shared" si="0"/>
        <v>2061426</v>
      </c>
      <c r="H101" s="264" t="s">
        <v>142</v>
      </c>
      <c r="I101" s="308" t="s">
        <v>18</v>
      </c>
      <c r="J101" s="405" t="s">
        <v>501</v>
      </c>
      <c r="K101" s="308" t="s">
        <v>64</v>
      </c>
      <c r="L101" s="308" t="s">
        <v>58</v>
      </c>
      <c r="M101" s="174"/>
      <c r="N101" s="174"/>
      <c r="O101" s="291"/>
    </row>
    <row r="102" spans="1:15" s="14" customFormat="1" x14ac:dyDescent="0.25">
      <c r="A102" s="171">
        <v>45194</v>
      </c>
      <c r="B102" s="172" t="s">
        <v>113</v>
      </c>
      <c r="C102" s="172" t="s">
        <v>49</v>
      </c>
      <c r="D102" s="173" t="s">
        <v>114</v>
      </c>
      <c r="E102" s="412">
        <v>41000</v>
      </c>
      <c r="F102" s="165"/>
      <c r="G102" s="159">
        <f t="shared" si="0"/>
        <v>2020426</v>
      </c>
      <c r="H102" s="264" t="s">
        <v>124</v>
      </c>
      <c r="I102" s="308" t="s">
        <v>18</v>
      </c>
      <c r="J102" s="405" t="s">
        <v>507</v>
      </c>
      <c r="K102" s="308" t="s">
        <v>64</v>
      </c>
      <c r="L102" s="308" t="s">
        <v>58</v>
      </c>
      <c r="M102" s="174"/>
      <c r="N102" s="174"/>
      <c r="O102" s="291"/>
    </row>
    <row r="103" spans="1:15" s="14" customFormat="1" x14ac:dyDescent="0.25">
      <c r="A103" s="171">
        <v>45195</v>
      </c>
      <c r="B103" s="172" t="s">
        <v>113</v>
      </c>
      <c r="C103" s="172" t="s">
        <v>49</v>
      </c>
      <c r="D103" s="173" t="s">
        <v>14</v>
      </c>
      <c r="E103" s="412">
        <v>14000</v>
      </c>
      <c r="F103" s="165"/>
      <c r="G103" s="159">
        <f t="shared" si="0"/>
        <v>2006426</v>
      </c>
      <c r="H103" s="264" t="s">
        <v>42</v>
      </c>
      <c r="I103" s="308" t="s">
        <v>18</v>
      </c>
      <c r="J103" s="405" t="s">
        <v>516</v>
      </c>
      <c r="K103" s="308" t="s">
        <v>64</v>
      </c>
      <c r="L103" s="308" t="s">
        <v>58</v>
      </c>
      <c r="M103" s="174"/>
      <c r="N103" s="174"/>
      <c r="O103" s="291"/>
    </row>
    <row r="104" spans="1:15" s="14" customFormat="1" x14ac:dyDescent="0.25">
      <c r="A104" s="171">
        <v>45195</v>
      </c>
      <c r="B104" s="172" t="s">
        <v>113</v>
      </c>
      <c r="C104" s="172" t="s">
        <v>49</v>
      </c>
      <c r="D104" s="173" t="s">
        <v>14</v>
      </c>
      <c r="E104" s="412">
        <v>170000</v>
      </c>
      <c r="F104" s="165"/>
      <c r="G104" s="159">
        <f t="shared" si="0"/>
        <v>1836426</v>
      </c>
      <c r="H104" s="264" t="s">
        <v>65</v>
      </c>
      <c r="I104" s="308" t="s">
        <v>18</v>
      </c>
      <c r="J104" s="405" t="s">
        <v>520</v>
      </c>
      <c r="K104" s="308" t="s">
        <v>64</v>
      </c>
      <c r="L104" s="308" t="s">
        <v>58</v>
      </c>
      <c r="M104" s="174"/>
      <c r="N104" s="174"/>
      <c r="O104" s="291"/>
    </row>
    <row r="105" spans="1:15" s="14" customFormat="1" x14ac:dyDescent="0.25">
      <c r="A105" s="171">
        <v>45195</v>
      </c>
      <c r="B105" s="172" t="s">
        <v>113</v>
      </c>
      <c r="C105" s="172" t="s">
        <v>49</v>
      </c>
      <c r="D105" s="173" t="s">
        <v>114</v>
      </c>
      <c r="E105" s="412">
        <v>23000</v>
      </c>
      <c r="F105" s="165"/>
      <c r="G105" s="159">
        <f t="shared" si="0"/>
        <v>1813426</v>
      </c>
      <c r="H105" s="264" t="s">
        <v>141</v>
      </c>
      <c r="I105" s="308" t="s">
        <v>18</v>
      </c>
      <c r="J105" s="405" t="s">
        <v>523</v>
      </c>
      <c r="K105" s="308" t="s">
        <v>64</v>
      </c>
      <c r="L105" s="308" t="s">
        <v>58</v>
      </c>
      <c r="M105" s="174"/>
      <c r="N105" s="174"/>
      <c r="O105" s="291"/>
    </row>
    <row r="106" spans="1:15" s="14" customFormat="1" x14ac:dyDescent="0.25">
      <c r="A106" s="171">
        <v>45195</v>
      </c>
      <c r="B106" s="172" t="s">
        <v>123</v>
      </c>
      <c r="C106" s="172" t="s">
        <v>49</v>
      </c>
      <c r="D106" s="173" t="s">
        <v>130</v>
      </c>
      <c r="E106" s="412"/>
      <c r="F106" s="165">
        <v>2000</v>
      </c>
      <c r="G106" s="159">
        <f t="shared" si="0"/>
        <v>1815426</v>
      </c>
      <c r="H106" s="264" t="s">
        <v>150</v>
      </c>
      <c r="I106" s="308" t="s">
        <v>18</v>
      </c>
      <c r="J106" s="405" t="s">
        <v>497</v>
      </c>
      <c r="K106" s="308" t="s">
        <v>64</v>
      </c>
      <c r="L106" s="308" t="s">
        <v>58</v>
      </c>
      <c r="M106" s="174"/>
      <c r="N106" s="174"/>
      <c r="O106" s="291"/>
    </row>
    <row r="107" spans="1:15" s="14" customFormat="1" x14ac:dyDescent="0.25">
      <c r="A107" s="171">
        <v>45195</v>
      </c>
      <c r="B107" s="172" t="s">
        <v>123</v>
      </c>
      <c r="C107" s="172" t="s">
        <v>49</v>
      </c>
      <c r="D107" s="173" t="s">
        <v>130</v>
      </c>
      <c r="E107" s="412"/>
      <c r="F107" s="165">
        <v>11000</v>
      </c>
      <c r="G107" s="159">
        <f t="shared" si="0"/>
        <v>1826426</v>
      </c>
      <c r="H107" s="264" t="s">
        <v>124</v>
      </c>
      <c r="I107" s="308" t="s">
        <v>18</v>
      </c>
      <c r="J107" s="405" t="s">
        <v>507</v>
      </c>
      <c r="K107" s="308" t="s">
        <v>64</v>
      </c>
      <c r="L107" s="308" t="s">
        <v>58</v>
      </c>
      <c r="M107" s="174"/>
      <c r="N107" s="174"/>
      <c r="O107" s="291"/>
    </row>
    <row r="108" spans="1:15" s="14" customFormat="1" x14ac:dyDescent="0.25">
      <c r="A108" s="171">
        <v>45195</v>
      </c>
      <c r="B108" s="172" t="s">
        <v>113</v>
      </c>
      <c r="C108" s="172" t="s">
        <v>49</v>
      </c>
      <c r="D108" s="173" t="s">
        <v>130</v>
      </c>
      <c r="E108" s="412">
        <v>57000</v>
      </c>
      <c r="F108" s="165"/>
      <c r="G108" s="159">
        <f t="shared" si="0"/>
        <v>1769426</v>
      </c>
      <c r="H108" s="264" t="s">
        <v>142</v>
      </c>
      <c r="I108" s="308" t="s">
        <v>18</v>
      </c>
      <c r="J108" s="405" t="s">
        <v>524</v>
      </c>
      <c r="K108" s="308" t="s">
        <v>64</v>
      </c>
      <c r="L108" s="308" t="s">
        <v>58</v>
      </c>
      <c r="M108" s="174"/>
      <c r="N108" s="174"/>
      <c r="O108" s="291"/>
    </row>
    <row r="109" spans="1:15" s="14" customFormat="1" x14ac:dyDescent="0.25">
      <c r="A109" s="171">
        <v>45195</v>
      </c>
      <c r="B109" s="172" t="s">
        <v>113</v>
      </c>
      <c r="C109" s="172" t="s">
        <v>49</v>
      </c>
      <c r="D109" s="173" t="s">
        <v>130</v>
      </c>
      <c r="E109" s="412">
        <v>56000</v>
      </c>
      <c r="F109" s="165"/>
      <c r="G109" s="159">
        <f t="shared" si="0"/>
        <v>1713426</v>
      </c>
      <c r="H109" s="264" t="s">
        <v>150</v>
      </c>
      <c r="I109" s="308" t="s">
        <v>18</v>
      </c>
      <c r="J109" s="405" t="s">
        <v>528</v>
      </c>
      <c r="K109" s="308" t="s">
        <v>64</v>
      </c>
      <c r="L109" s="308" t="s">
        <v>58</v>
      </c>
      <c r="M109" s="174"/>
      <c r="N109" s="174"/>
      <c r="O109" s="291"/>
    </row>
    <row r="110" spans="1:15" s="14" customFormat="1" x14ac:dyDescent="0.25">
      <c r="A110" s="171">
        <v>45195</v>
      </c>
      <c r="B110" s="172" t="s">
        <v>224</v>
      </c>
      <c r="C110" s="172" t="s">
        <v>225</v>
      </c>
      <c r="D110" s="173"/>
      <c r="E110" s="412"/>
      <c r="F110" s="165">
        <v>3296000</v>
      </c>
      <c r="G110" s="159">
        <f t="shared" si="0"/>
        <v>5009426</v>
      </c>
      <c r="H110" s="264"/>
      <c r="I110" s="308" t="s">
        <v>18</v>
      </c>
      <c r="J110" s="405" t="s">
        <v>564</v>
      </c>
      <c r="K110" s="308" t="s">
        <v>64</v>
      </c>
      <c r="L110" s="308" t="s">
        <v>58</v>
      </c>
      <c r="M110" s="174"/>
      <c r="N110" s="174"/>
      <c r="O110" s="291"/>
    </row>
    <row r="111" spans="1:15" s="14" customFormat="1" x14ac:dyDescent="0.25">
      <c r="A111" s="171">
        <v>45196</v>
      </c>
      <c r="B111" s="172" t="s">
        <v>113</v>
      </c>
      <c r="C111" s="172" t="s">
        <v>49</v>
      </c>
      <c r="D111" s="173" t="s">
        <v>114</v>
      </c>
      <c r="E111" s="412">
        <v>15000</v>
      </c>
      <c r="F111" s="165"/>
      <c r="G111" s="159">
        <f t="shared" si="0"/>
        <v>4994426</v>
      </c>
      <c r="H111" s="264" t="s">
        <v>124</v>
      </c>
      <c r="I111" s="308" t="s">
        <v>18</v>
      </c>
      <c r="J111" s="405" t="s">
        <v>540</v>
      </c>
      <c r="K111" s="308" t="s">
        <v>64</v>
      </c>
      <c r="L111" s="308" t="s">
        <v>58</v>
      </c>
      <c r="M111" s="174"/>
      <c r="N111" s="174"/>
      <c r="O111" s="291"/>
    </row>
    <row r="112" spans="1:15" s="14" customFormat="1" x14ac:dyDescent="0.25">
      <c r="A112" s="171">
        <v>45196</v>
      </c>
      <c r="B112" s="172" t="s">
        <v>113</v>
      </c>
      <c r="C112" s="172" t="s">
        <v>49</v>
      </c>
      <c r="D112" s="173" t="s">
        <v>130</v>
      </c>
      <c r="E112" s="412">
        <v>64000</v>
      </c>
      <c r="F112" s="165"/>
      <c r="G112" s="159">
        <f t="shared" si="0"/>
        <v>4930426</v>
      </c>
      <c r="H112" s="264" t="s">
        <v>142</v>
      </c>
      <c r="I112" s="308" t="s">
        <v>18</v>
      </c>
      <c r="J112" s="405" t="s">
        <v>544</v>
      </c>
      <c r="K112" s="308" t="s">
        <v>64</v>
      </c>
      <c r="L112" s="308" t="s">
        <v>58</v>
      </c>
      <c r="M112" s="174"/>
      <c r="N112" s="174"/>
      <c r="O112" s="291"/>
    </row>
    <row r="113" spans="1:15" s="14" customFormat="1" x14ac:dyDescent="0.25">
      <c r="A113" s="171">
        <v>45196</v>
      </c>
      <c r="B113" s="172" t="s">
        <v>113</v>
      </c>
      <c r="C113" s="172" t="s">
        <v>49</v>
      </c>
      <c r="D113" s="173" t="s">
        <v>130</v>
      </c>
      <c r="E113" s="412">
        <v>57000</v>
      </c>
      <c r="F113" s="165"/>
      <c r="G113" s="159">
        <f t="shared" si="0"/>
        <v>4873426</v>
      </c>
      <c r="H113" s="264" t="s">
        <v>150</v>
      </c>
      <c r="I113" s="308" t="s">
        <v>18</v>
      </c>
      <c r="J113" s="405" t="s">
        <v>549</v>
      </c>
      <c r="K113" s="308" t="s">
        <v>64</v>
      </c>
      <c r="L113" s="308" t="s">
        <v>58</v>
      </c>
      <c r="M113" s="174"/>
      <c r="N113" s="174"/>
      <c r="O113" s="291"/>
    </row>
    <row r="114" spans="1:15" s="14" customFormat="1" x14ac:dyDescent="0.25">
      <c r="A114" s="171">
        <v>45196</v>
      </c>
      <c r="B114" s="172" t="s">
        <v>123</v>
      </c>
      <c r="C114" s="172" t="s">
        <v>49</v>
      </c>
      <c r="D114" s="173" t="s">
        <v>130</v>
      </c>
      <c r="E114" s="412"/>
      <c r="F114" s="165">
        <v>2000</v>
      </c>
      <c r="G114" s="159">
        <f t="shared" si="0"/>
        <v>4875426</v>
      </c>
      <c r="H114" s="264" t="s">
        <v>150</v>
      </c>
      <c r="I114" s="308" t="s">
        <v>18</v>
      </c>
      <c r="J114" s="405" t="s">
        <v>528</v>
      </c>
      <c r="K114" s="308" t="s">
        <v>64</v>
      </c>
      <c r="L114" s="308" t="s">
        <v>58</v>
      </c>
      <c r="M114" s="174"/>
      <c r="N114" s="174"/>
      <c r="O114" s="291"/>
    </row>
    <row r="115" spans="1:15" s="14" customFormat="1" x14ac:dyDescent="0.25">
      <c r="A115" s="171">
        <v>45196</v>
      </c>
      <c r="B115" s="172" t="s">
        <v>113</v>
      </c>
      <c r="C115" s="172" t="s">
        <v>49</v>
      </c>
      <c r="D115" s="173" t="s">
        <v>114</v>
      </c>
      <c r="E115" s="412">
        <v>36000</v>
      </c>
      <c r="F115" s="165"/>
      <c r="G115" s="159">
        <f t="shared" si="0"/>
        <v>4839426</v>
      </c>
      <c r="H115" s="264" t="s">
        <v>141</v>
      </c>
      <c r="I115" s="308" t="s">
        <v>18</v>
      </c>
      <c r="J115" s="405" t="s">
        <v>553</v>
      </c>
      <c r="K115" s="308" t="s">
        <v>64</v>
      </c>
      <c r="L115" s="308" t="s">
        <v>58</v>
      </c>
      <c r="M115" s="174"/>
      <c r="N115" s="174"/>
      <c r="O115" s="291"/>
    </row>
    <row r="116" spans="1:15" s="14" customFormat="1" x14ac:dyDescent="0.25">
      <c r="A116" s="171">
        <v>45196</v>
      </c>
      <c r="B116" s="172" t="s">
        <v>113</v>
      </c>
      <c r="C116" s="172" t="s">
        <v>49</v>
      </c>
      <c r="D116" s="173" t="s">
        <v>14</v>
      </c>
      <c r="E116" s="412">
        <v>186000</v>
      </c>
      <c r="F116" s="165"/>
      <c r="G116" s="159">
        <f t="shared" si="0"/>
        <v>4653426</v>
      </c>
      <c r="H116" s="264" t="s">
        <v>42</v>
      </c>
      <c r="I116" s="308" t="s">
        <v>18</v>
      </c>
      <c r="J116" s="405" t="s">
        <v>556</v>
      </c>
      <c r="K116" s="308" t="s">
        <v>64</v>
      </c>
      <c r="L116" s="308" t="s">
        <v>58</v>
      </c>
      <c r="M116" s="174"/>
      <c r="N116" s="174"/>
      <c r="O116" s="291"/>
    </row>
    <row r="117" spans="1:15" s="14" customFormat="1" x14ac:dyDescent="0.25">
      <c r="A117" s="171">
        <v>45196</v>
      </c>
      <c r="B117" s="172" t="s">
        <v>113</v>
      </c>
      <c r="C117" s="172" t="s">
        <v>49</v>
      </c>
      <c r="D117" s="173" t="s">
        <v>14</v>
      </c>
      <c r="E117" s="412">
        <v>340000</v>
      </c>
      <c r="F117" s="165"/>
      <c r="G117" s="159">
        <f t="shared" si="0"/>
        <v>4313426</v>
      </c>
      <c r="H117" s="264" t="s">
        <v>42</v>
      </c>
      <c r="I117" s="308" t="s">
        <v>18</v>
      </c>
      <c r="J117" s="405" t="s">
        <v>557</v>
      </c>
      <c r="K117" s="308" t="s">
        <v>64</v>
      </c>
      <c r="L117" s="308" t="s">
        <v>58</v>
      </c>
      <c r="M117" s="174"/>
      <c r="N117" s="174"/>
      <c r="O117" s="291"/>
    </row>
    <row r="118" spans="1:15" s="14" customFormat="1" x14ac:dyDescent="0.25">
      <c r="A118" s="171">
        <v>45196</v>
      </c>
      <c r="B118" s="172" t="s">
        <v>113</v>
      </c>
      <c r="C118" s="172" t="s">
        <v>49</v>
      </c>
      <c r="D118" s="173" t="s">
        <v>14</v>
      </c>
      <c r="E118" s="412">
        <v>19000</v>
      </c>
      <c r="F118" s="165"/>
      <c r="G118" s="159">
        <f t="shared" si="0"/>
        <v>4294426</v>
      </c>
      <c r="H118" s="264" t="s">
        <v>42</v>
      </c>
      <c r="I118" s="308" t="s">
        <v>18</v>
      </c>
      <c r="J118" s="405" t="s">
        <v>558</v>
      </c>
      <c r="K118" s="308" t="s">
        <v>64</v>
      </c>
      <c r="L118" s="308" t="s">
        <v>58</v>
      </c>
      <c r="M118" s="174"/>
      <c r="N118" s="174"/>
      <c r="O118" s="291"/>
    </row>
    <row r="119" spans="1:15" s="14" customFormat="1" x14ac:dyDescent="0.25">
      <c r="A119" s="171">
        <v>45197</v>
      </c>
      <c r="B119" s="172" t="s">
        <v>539</v>
      </c>
      <c r="C119" s="172" t="s">
        <v>49</v>
      </c>
      <c r="D119" s="173" t="s">
        <v>114</v>
      </c>
      <c r="E119" s="412">
        <v>3000</v>
      </c>
      <c r="F119" s="165"/>
      <c r="G119" s="159">
        <f t="shared" si="0"/>
        <v>4291426</v>
      </c>
      <c r="H119" s="264" t="s">
        <v>124</v>
      </c>
      <c r="I119" s="308" t="s">
        <v>18</v>
      </c>
      <c r="J119" s="405" t="s">
        <v>540</v>
      </c>
      <c r="K119" s="308" t="s">
        <v>64</v>
      </c>
      <c r="L119" s="308" t="s">
        <v>58</v>
      </c>
      <c r="M119" s="174"/>
      <c r="N119" s="174"/>
      <c r="O119" s="291"/>
    </row>
    <row r="120" spans="1:15" s="14" customFormat="1" x14ac:dyDescent="0.25">
      <c r="A120" s="171">
        <v>45197</v>
      </c>
      <c r="B120" s="172" t="s">
        <v>552</v>
      </c>
      <c r="C120" s="172" t="s">
        <v>49</v>
      </c>
      <c r="D120" s="173" t="s">
        <v>130</v>
      </c>
      <c r="E120" s="412"/>
      <c r="F120" s="165">
        <v>1000</v>
      </c>
      <c r="G120" s="159">
        <f t="shared" si="0"/>
        <v>4292426</v>
      </c>
      <c r="H120" s="264" t="s">
        <v>150</v>
      </c>
      <c r="I120" s="308" t="s">
        <v>18</v>
      </c>
      <c r="J120" s="405" t="s">
        <v>549</v>
      </c>
      <c r="K120" s="308" t="s">
        <v>64</v>
      </c>
      <c r="L120" s="308" t="s">
        <v>58</v>
      </c>
      <c r="M120" s="174"/>
      <c r="N120" s="174"/>
      <c r="O120" s="291"/>
    </row>
    <row r="121" spans="1:15" s="14" customFormat="1" x14ac:dyDescent="0.25">
      <c r="A121" s="171">
        <v>45197</v>
      </c>
      <c r="B121" s="172" t="s">
        <v>113</v>
      </c>
      <c r="C121" s="172" t="s">
        <v>49</v>
      </c>
      <c r="D121" s="173" t="s">
        <v>130</v>
      </c>
      <c r="E121" s="412">
        <v>59000</v>
      </c>
      <c r="F121" s="165"/>
      <c r="G121" s="159">
        <f t="shared" si="0"/>
        <v>4233426</v>
      </c>
      <c r="H121" s="264" t="s">
        <v>150</v>
      </c>
      <c r="I121" s="308" t="s">
        <v>18</v>
      </c>
      <c r="J121" s="405" t="s">
        <v>569</v>
      </c>
      <c r="K121" s="308" t="s">
        <v>64</v>
      </c>
      <c r="L121" s="308" t="s">
        <v>58</v>
      </c>
      <c r="M121" s="174"/>
      <c r="N121" s="174"/>
      <c r="O121" s="291"/>
    </row>
    <row r="122" spans="1:15" s="14" customFormat="1" x14ac:dyDescent="0.25">
      <c r="A122" s="171">
        <v>45197</v>
      </c>
      <c r="B122" s="172" t="s">
        <v>113</v>
      </c>
      <c r="C122" s="172" t="s">
        <v>49</v>
      </c>
      <c r="D122" s="173" t="s">
        <v>130</v>
      </c>
      <c r="E122" s="412">
        <v>70000</v>
      </c>
      <c r="F122" s="165"/>
      <c r="G122" s="159">
        <f t="shared" si="0"/>
        <v>4163426</v>
      </c>
      <c r="H122" s="264" t="s">
        <v>142</v>
      </c>
      <c r="I122" s="308" t="s">
        <v>18</v>
      </c>
      <c r="J122" s="405" t="s">
        <v>573</v>
      </c>
      <c r="K122" s="308" t="s">
        <v>64</v>
      </c>
      <c r="L122" s="308" t="s">
        <v>58</v>
      </c>
      <c r="M122" s="174"/>
      <c r="N122" s="174"/>
      <c r="O122" s="291"/>
    </row>
    <row r="123" spans="1:15" s="14" customFormat="1" x14ac:dyDescent="0.25">
      <c r="A123" s="171">
        <v>45197</v>
      </c>
      <c r="B123" s="172" t="s">
        <v>113</v>
      </c>
      <c r="C123" s="172" t="s">
        <v>49</v>
      </c>
      <c r="D123" s="173" t="s">
        <v>114</v>
      </c>
      <c r="E123" s="412">
        <v>36000</v>
      </c>
      <c r="F123" s="165"/>
      <c r="G123" s="159">
        <f t="shared" si="0"/>
        <v>4127426</v>
      </c>
      <c r="H123" s="264" t="s">
        <v>141</v>
      </c>
      <c r="I123" s="308" t="s">
        <v>18</v>
      </c>
      <c r="J123" s="405" t="s">
        <v>579</v>
      </c>
      <c r="K123" s="308" t="s">
        <v>64</v>
      </c>
      <c r="L123" s="308" t="s">
        <v>58</v>
      </c>
      <c r="M123" s="174"/>
      <c r="N123" s="174"/>
      <c r="O123" s="291"/>
    </row>
    <row r="124" spans="1:15" s="14" customFormat="1" x14ac:dyDescent="0.25">
      <c r="A124" s="171">
        <v>45197</v>
      </c>
      <c r="B124" s="172" t="s">
        <v>113</v>
      </c>
      <c r="C124" s="172" t="s">
        <v>49</v>
      </c>
      <c r="D124" s="173" t="s">
        <v>14</v>
      </c>
      <c r="E124" s="412">
        <v>135000</v>
      </c>
      <c r="F124" s="165"/>
      <c r="G124" s="159">
        <f t="shared" si="0"/>
        <v>3992426</v>
      </c>
      <c r="H124" s="264" t="s">
        <v>42</v>
      </c>
      <c r="I124" s="308" t="s">
        <v>18</v>
      </c>
      <c r="J124" s="405" t="s">
        <v>582</v>
      </c>
      <c r="K124" s="308" t="s">
        <v>64</v>
      </c>
      <c r="L124" s="308" t="s">
        <v>58</v>
      </c>
      <c r="M124" s="174"/>
      <c r="N124" s="174"/>
      <c r="O124" s="291"/>
    </row>
    <row r="125" spans="1:15" s="14" customFormat="1" x14ac:dyDescent="0.25">
      <c r="A125" s="171">
        <v>45198</v>
      </c>
      <c r="B125" s="172" t="s">
        <v>113</v>
      </c>
      <c r="C125" s="172" t="s">
        <v>49</v>
      </c>
      <c r="D125" s="173" t="s">
        <v>14</v>
      </c>
      <c r="E125" s="412">
        <v>200000</v>
      </c>
      <c r="F125" s="165"/>
      <c r="G125" s="159">
        <f t="shared" si="0"/>
        <v>3792426</v>
      </c>
      <c r="H125" s="264" t="s">
        <v>42</v>
      </c>
      <c r="I125" s="308" t="s">
        <v>18</v>
      </c>
      <c r="J125" s="405" t="s">
        <v>580</v>
      </c>
      <c r="K125" s="308" t="s">
        <v>64</v>
      </c>
      <c r="L125" s="308" t="s">
        <v>58</v>
      </c>
      <c r="M125" s="174"/>
      <c r="N125" s="174"/>
      <c r="O125" s="291"/>
    </row>
    <row r="126" spans="1:15" s="14" customFormat="1" x14ac:dyDescent="0.25">
      <c r="A126" s="171">
        <v>45198</v>
      </c>
      <c r="B126" s="172" t="s">
        <v>113</v>
      </c>
      <c r="C126" s="172" t="s">
        <v>49</v>
      </c>
      <c r="D126" s="173" t="s">
        <v>14</v>
      </c>
      <c r="E126" s="412">
        <v>13000</v>
      </c>
      <c r="F126" s="165"/>
      <c r="G126" s="159">
        <f t="shared" si="0"/>
        <v>3779426</v>
      </c>
      <c r="H126" s="264" t="s">
        <v>42</v>
      </c>
      <c r="I126" s="308" t="s">
        <v>18</v>
      </c>
      <c r="J126" s="405" t="s">
        <v>584</v>
      </c>
      <c r="K126" s="308" t="s">
        <v>64</v>
      </c>
      <c r="L126" s="308" t="s">
        <v>58</v>
      </c>
      <c r="M126" s="174"/>
      <c r="N126" s="174"/>
      <c r="O126" s="291"/>
    </row>
    <row r="127" spans="1:15" s="14" customFormat="1" x14ac:dyDescent="0.25">
      <c r="A127" s="171">
        <v>45198</v>
      </c>
      <c r="B127" s="172" t="s">
        <v>113</v>
      </c>
      <c r="C127" s="172" t="s">
        <v>49</v>
      </c>
      <c r="D127" s="173" t="s">
        <v>130</v>
      </c>
      <c r="E127" s="412">
        <v>64000</v>
      </c>
      <c r="F127" s="165"/>
      <c r="G127" s="159">
        <f t="shared" si="0"/>
        <v>3715426</v>
      </c>
      <c r="H127" s="264" t="s">
        <v>150</v>
      </c>
      <c r="I127" s="308" t="s">
        <v>18</v>
      </c>
      <c r="J127" s="405" t="s">
        <v>598</v>
      </c>
      <c r="K127" s="308" t="s">
        <v>64</v>
      </c>
      <c r="L127" s="308" t="s">
        <v>58</v>
      </c>
      <c r="M127" s="174"/>
      <c r="N127" s="174"/>
      <c r="O127" s="291"/>
    </row>
    <row r="128" spans="1:15" s="14" customFormat="1" x14ac:dyDescent="0.25">
      <c r="A128" s="171">
        <v>45198</v>
      </c>
      <c r="B128" s="172" t="s">
        <v>113</v>
      </c>
      <c r="C128" s="172" t="s">
        <v>49</v>
      </c>
      <c r="D128" s="173" t="s">
        <v>114</v>
      </c>
      <c r="E128" s="412">
        <v>11000</v>
      </c>
      <c r="F128" s="165"/>
      <c r="G128" s="159">
        <f t="shared" si="0"/>
        <v>3704426</v>
      </c>
      <c r="H128" s="264" t="s">
        <v>124</v>
      </c>
      <c r="I128" s="308" t="s">
        <v>18</v>
      </c>
      <c r="J128" s="405" t="s">
        <v>594</v>
      </c>
      <c r="K128" s="308" t="s">
        <v>64</v>
      </c>
      <c r="L128" s="308" t="s">
        <v>58</v>
      </c>
      <c r="M128" s="174"/>
      <c r="N128" s="174"/>
      <c r="O128" s="291"/>
    </row>
    <row r="129" spans="1:15" s="14" customFormat="1" x14ac:dyDescent="0.25">
      <c r="A129" s="171">
        <v>45198</v>
      </c>
      <c r="B129" s="172" t="s">
        <v>113</v>
      </c>
      <c r="C129" s="172" t="s">
        <v>49</v>
      </c>
      <c r="D129" s="173" t="s">
        <v>114</v>
      </c>
      <c r="E129" s="412">
        <v>23000</v>
      </c>
      <c r="F129" s="165"/>
      <c r="G129" s="159">
        <f t="shared" si="0"/>
        <v>3681426</v>
      </c>
      <c r="H129" s="264" t="s">
        <v>141</v>
      </c>
      <c r="I129" s="308" t="s">
        <v>18</v>
      </c>
      <c r="J129" s="405" t="s">
        <v>597</v>
      </c>
      <c r="K129" s="308" t="s">
        <v>64</v>
      </c>
      <c r="L129" s="308" t="s">
        <v>58</v>
      </c>
      <c r="M129" s="174"/>
      <c r="N129" s="174"/>
      <c r="O129" s="291"/>
    </row>
    <row r="130" spans="1:15" s="14" customFormat="1" x14ac:dyDescent="0.25">
      <c r="A130" s="171">
        <v>45198</v>
      </c>
      <c r="B130" s="172" t="s">
        <v>113</v>
      </c>
      <c r="C130" s="172" t="s">
        <v>49</v>
      </c>
      <c r="D130" s="173" t="s">
        <v>130</v>
      </c>
      <c r="E130" s="412">
        <v>60000</v>
      </c>
      <c r="F130" s="165"/>
      <c r="G130" s="159">
        <f t="shared" si="0"/>
        <v>3621426</v>
      </c>
      <c r="H130" s="264" t="s">
        <v>142</v>
      </c>
      <c r="I130" s="308" t="s">
        <v>152</v>
      </c>
      <c r="J130" s="405" t="s">
        <v>589</v>
      </c>
      <c r="K130" s="308" t="s">
        <v>64</v>
      </c>
      <c r="L130" s="308" t="s">
        <v>58</v>
      </c>
      <c r="M130" s="174" t="s">
        <v>153</v>
      </c>
      <c r="N130" s="174"/>
      <c r="O130" s="291"/>
    </row>
    <row r="131" spans="1:15" s="14" customFormat="1" x14ac:dyDescent="0.25">
      <c r="A131" s="171">
        <v>45199</v>
      </c>
      <c r="B131" s="172" t="s">
        <v>113</v>
      </c>
      <c r="C131" s="172" t="s">
        <v>49</v>
      </c>
      <c r="D131" s="173" t="s">
        <v>130</v>
      </c>
      <c r="E131" s="412">
        <v>20000</v>
      </c>
      <c r="F131" s="165"/>
      <c r="G131" s="159">
        <f t="shared" si="0"/>
        <v>3601426</v>
      </c>
      <c r="H131" s="264" t="s">
        <v>142</v>
      </c>
      <c r="I131" s="308" t="s">
        <v>18</v>
      </c>
      <c r="J131" s="405" t="s">
        <v>603</v>
      </c>
      <c r="K131" s="308" t="s">
        <v>64</v>
      </c>
      <c r="L131" s="308" t="s">
        <v>58</v>
      </c>
      <c r="M131" s="174"/>
      <c r="N131" s="174"/>
      <c r="O131" s="291"/>
    </row>
    <row r="132" spans="1:15" s="14" customFormat="1" ht="15.75" thickBot="1" x14ac:dyDescent="0.3">
      <c r="A132" s="171">
        <v>45199</v>
      </c>
      <c r="B132" s="172" t="s">
        <v>113</v>
      </c>
      <c r="C132" s="172" t="s">
        <v>49</v>
      </c>
      <c r="D132" s="173" t="s">
        <v>114</v>
      </c>
      <c r="E132" s="412">
        <v>23000</v>
      </c>
      <c r="F132" s="165"/>
      <c r="G132" s="159">
        <f t="shared" si="0"/>
        <v>3578426</v>
      </c>
      <c r="H132" s="21" t="s">
        <v>141</v>
      </c>
      <c r="I132" s="308" t="s">
        <v>18</v>
      </c>
      <c r="J132" s="405" t="s">
        <v>604</v>
      </c>
      <c r="K132" s="308" t="s">
        <v>64</v>
      </c>
      <c r="L132" s="308" t="s">
        <v>58</v>
      </c>
      <c r="M132" s="174"/>
      <c r="N132" s="174"/>
      <c r="O132" s="291"/>
    </row>
    <row r="133" spans="1:15" ht="31.5" customHeight="1" thickBot="1" x14ac:dyDescent="0.3">
      <c r="E133" s="487">
        <f>SUM(E4:E132)</f>
        <v>7146200</v>
      </c>
      <c r="F133" s="688">
        <f>SUM(F4:F132)+G3</f>
        <v>10724626</v>
      </c>
      <c r="G133" s="488">
        <f>F133-E133</f>
        <v>3578426</v>
      </c>
      <c r="J133" s="405"/>
    </row>
    <row r="135" spans="1:15" x14ac:dyDescent="0.25">
      <c r="C135" s="608" t="s">
        <v>15</v>
      </c>
    </row>
    <row r="139" spans="1:15" x14ac:dyDescent="0.25">
      <c r="G139" s="496"/>
    </row>
    <row r="1546" spans="5:5" x14ac:dyDescent="0.25">
      <c r="E1546" s="495" t="s">
        <v>118</v>
      </c>
    </row>
  </sheetData>
  <autoFilter ref="A2:N133"/>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A5" sqref="A5"/>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703" t="s">
        <v>43</v>
      </c>
      <c r="B1" s="704"/>
      <c r="C1" s="704"/>
      <c r="D1" s="704"/>
      <c r="E1" s="704"/>
      <c r="F1" s="704"/>
      <c r="G1" s="704"/>
      <c r="H1" s="704"/>
      <c r="I1" s="704"/>
      <c r="J1" s="704"/>
      <c r="K1" s="704"/>
      <c r="L1" s="704"/>
      <c r="M1" s="704"/>
      <c r="N1" s="704"/>
    </row>
    <row r="2" spans="1:19" s="2" customFormat="1" ht="18.75" x14ac:dyDescent="0.25">
      <c r="A2" s="705" t="s">
        <v>121</v>
      </c>
      <c r="B2" s="705"/>
      <c r="C2" s="705"/>
      <c r="D2" s="705"/>
      <c r="E2" s="705"/>
      <c r="F2" s="705"/>
      <c r="G2" s="705"/>
      <c r="H2" s="705"/>
      <c r="I2" s="705"/>
      <c r="J2" s="705"/>
      <c r="K2" s="705"/>
      <c r="L2" s="705"/>
      <c r="M2" s="705"/>
      <c r="N2" s="705"/>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503">
        <v>45170</v>
      </c>
      <c r="B4" s="147" t="s">
        <v>158</v>
      </c>
      <c r="C4" s="304"/>
      <c r="D4" s="304"/>
      <c r="E4" s="341"/>
      <c r="F4" s="402">
        <v>5</v>
      </c>
      <c r="G4" s="403">
        <v>5</v>
      </c>
      <c r="H4" s="21"/>
      <c r="I4" s="32"/>
      <c r="J4" s="30"/>
      <c r="K4" s="32"/>
      <c r="L4" s="32"/>
      <c r="M4" s="32"/>
      <c r="N4" s="32"/>
    </row>
    <row r="5" spans="1:19" s="54" customFormat="1" ht="15.75" thickBot="1" x14ac:dyDescent="0.3">
      <c r="A5" s="89"/>
      <c r="B5" s="88"/>
      <c r="C5" s="144"/>
      <c r="D5" s="146"/>
      <c r="E5" s="408">
        <f>SUM(E4:E4)</f>
        <v>0</v>
      </c>
      <c r="F5" s="408">
        <f>SUM(F4:F4)</f>
        <v>5</v>
      </c>
      <c r="G5" s="404">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5"/>
  <sheetViews>
    <sheetView topLeftCell="C19" zoomScale="115" zoomScaleNormal="115" workbookViewId="0">
      <selection activeCell="G30" sqref="G30"/>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199" t="s">
        <v>2</v>
      </c>
      <c r="B1" s="200" t="s">
        <v>8</v>
      </c>
      <c r="C1" s="200" t="s">
        <v>605</v>
      </c>
      <c r="D1" s="200" t="s">
        <v>34</v>
      </c>
      <c r="E1" s="201" t="s">
        <v>35</v>
      </c>
      <c r="F1" s="201" t="s">
        <v>87</v>
      </c>
      <c r="G1" s="202" t="s">
        <v>89</v>
      </c>
      <c r="H1" s="200" t="s">
        <v>606</v>
      </c>
      <c r="I1" s="203" t="s">
        <v>36</v>
      </c>
      <c r="J1" s="204" t="s">
        <v>74</v>
      </c>
      <c r="L1" s="142" t="s">
        <v>66</v>
      </c>
      <c r="M1" s="188"/>
    </row>
    <row r="2" spans="1:13" ht="15" x14ac:dyDescent="0.25">
      <c r="A2" s="99" t="s">
        <v>42</v>
      </c>
      <c r="B2" s="99" t="s">
        <v>14</v>
      </c>
      <c r="C2" s="205">
        <f>Lydia!G4</f>
        <v>-18300</v>
      </c>
      <c r="D2" s="206">
        <f>'Personal Recieved'!D9+'Balance UGX'!M2</f>
        <v>3271900</v>
      </c>
      <c r="E2" s="206">
        <f>GETPIVOTDATA("Sum of Spent  in national currency (UGX)",'Personal Costs'!$A$3,"Name","Lydia")</f>
        <v>3370500</v>
      </c>
      <c r="F2" s="206"/>
      <c r="G2" s="205"/>
      <c r="H2" s="207">
        <f>Lydia!G109</f>
        <v>-116900</v>
      </c>
      <c r="I2" s="208">
        <f>C2+D2-E2+F2-G2</f>
        <v>-116900</v>
      </c>
      <c r="J2" s="209">
        <f t="shared" ref="J2:J8" si="0">H2-I2</f>
        <v>0</v>
      </c>
      <c r="K2" s="93" t="s">
        <v>15</v>
      </c>
      <c r="L2" s="99" t="s">
        <v>42</v>
      </c>
      <c r="M2" s="143">
        <f>GETPIVOTDATA("Spent  in national currency (UGX)",'Airtime summary'!$A$39,"Name","Lydia")</f>
        <v>190000</v>
      </c>
    </row>
    <row r="3" spans="1:13" ht="15" x14ac:dyDescent="0.25">
      <c r="A3" s="99" t="s">
        <v>300</v>
      </c>
      <c r="B3" s="99" t="s">
        <v>14</v>
      </c>
      <c r="C3" s="205">
        <f>Jane!G4</f>
        <v>0</v>
      </c>
      <c r="D3" s="206">
        <f>'Balance UGX'!M3</f>
        <v>195000</v>
      </c>
      <c r="E3" s="206">
        <f>GETPIVOTDATA("Sum of Spent  in national currency (UGX)",'Personal Costs'!$A$3,"Name","Jane")</f>
        <v>195000</v>
      </c>
      <c r="F3" s="206"/>
      <c r="G3" s="205"/>
      <c r="H3" s="207">
        <f>Jane!G6</f>
        <v>0</v>
      </c>
      <c r="I3" s="208">
        <f>C3+D3-E3+F3-G3</f>
        <v>0</v>
      </c>
      <c r="J3" s="209">
        <f t="shared" si="0"/>
        <v>0</v>
      </c>
      <c r="L3" s="99" t="s">
        <v>300</v>
      </c>
      <c r="M3" s="143">
        <f>GETPIVOTDATA("Spent  in national currency (UGX)",'Airtime summary'!$A$39,"Name","Jane")</f>
        <v>195000</v>
      </c>
    </row>
    <row r="4" spans="1:13" ht="15" x14ac:dyDescent="0.25">
      <c r="A4" s="99" t="s">
        <v>124</v>
      </c>
      <c r="B4" s="99" t="s">
        <v>114</v>
      </c>
      <c r="C4" s="205">
        <f>Deborah!G4</f>
        <v>0</v>
      </c>
      <c r="D4" s="206">
        <f>'Personal Recieved'!D5+'Balance UGX'!M4</f>
        <v>178000</v>
      </c>
      <c r="E4" s="206">
        <f>GETPIVOTDATA("Sum of Spent  in national currency (UGX)",'Personal Costs'!$A$3,"Name","Deborah")</f>
        <v>178000</v>
      </c>
      <c r="F4" s="206"/>
      <c r="G4" s="205"/>
      <c r="H4" s="207">
        <f>Deborah!G28</f>
        <v>0</v>
      </c>
      <c r="I4" s="208">
        <f>C4+D4-E4+F4-G4</f>
        <v>0</v>
      </c>
      <c r="J4" s="209">
        <f t="shared" si="0"/>
        <v>0</v>
      </c>
      <c r="L4" s="99" t="s">
        <v>124</v>
      </c>
      <c r="M4" s="143">
        <f>GETPIVOTDATA("Spent  in national currency (UGX)",'Airtime summary'!$A$39,"Name","Deborah")</f>
        <v>80000</v>
      </c>
    </row>
    <row r="5" spans="1:13" ht="15" x14ac:dyDescent="0.25">
      <c r="A5" s="99" t="s">
        <v>141</v>
      </c>
      <c r="B5" s="99" t="s">
        <v>114</v>
      </c>
      <c r="C5" s="205">
        <f>Jolly!G4</f>
        <v>1000</v>
      </c>
      <c r="D5" s="206">
        <f>'Personal Recieved'!D8+'Balance UGX'!M5</f>
        <v>787000</v>
      </c>
      <c r="E5" s="206">
        <f>GETPIVOTDATA("Sum of Spent  in national currency (UGX)",'Personal Costs'!$A$3,"Name","Jolly")</f>
        <v>788000</v>
      </c>
      <c r="F5" s="206"/>
      <c r="G5" s="205"/>
      <c r="H5" s="207">
        <f>Jolly!G106</f>
        <v>0</v>
      </c>
      <c r="I5" s="208">
        <f t="shared" ref="I5:I7" si="1">C5+D5-E5+F5-G5</f>
        <v>0</v>
      </c>
      <c r="J5" s="209">
        <f t="shared" si="0"/>
        <v>0</v>
      </c>
      <c r="L5" s="99" t="s">
        <v>141</v>
      </c>
      <c r="M5" s="143">
        <f>GETPIVOTDATA("Spent  in national currency (UGX)",'Airtime summary'!$A$39,"Name","Jolly")</f>
        <v>80000</v>
      </c>
    </row>
    <row r="6" spans="1:13" ht="15" x14ac:dyDescent="0.25">
      <c r="A6" s="99" t="s">
        <v>150</v>
      </c>
      <c r="B6" s="99" t="s">
        <v>130</v>
      </c>
      <c r="C6" s="205">
        <f>'i18'!G4</f>
        <v>-2000</v>
      </c>
      <c r="D6" s="206">
        <f>'Personal Recieved'!D6+'Balance UGX'!M6</f>
        <v>1215000</v>
      </c>
      <c r="E6" s="206">
        <f>GETPIVOTDATA("Sum of Spent  in national currency (UGX)",'Personal Costs'!$A$3,"Name","i18")</f>
        <v>1213000</v>
      </c>
      <c r="F6" s="206"/>
      <c r="G6" s="205"/>
      <c r="H6" s="207">
        <f>'i18'!G195</f>
        <v>0</v>
      </c>
      <c r="I6" s="208">
        <f t="shared" si="1"/>
        <v>0</v>
      </c>
      <c r="J6" s="209">
        <f t="shared" si="0"/>
        <v>0</v>
      </c>
      <c r="L6" s="99" t="s">
        <v>150</v>
      </c>
      <c r="M6" s="143">
        <f>GETPIVOTDATA("Spent  in national currency (UGX)",'Airtime summary'!$A$39,"Name","i18")</f>
        <v>115000</v>
      </c>
    </row>
    <row r="7" spans="1:13" ht="15" x14ac:dyDescent="0.25">
      <c r="A7" s="99" t="s">
        <v>142</v>
      </c>
      <c r="B7" s="99" t="s">
        <v>130</v>
      </c>
      <c r="C7" s="205">
        <v>0</v>
      </c>
      <c r="D7" s="206">
        <f>'Personal Recieved'!D7+'Balance UGX'!M7</f>
        <v>1391000</v>
      </c>
      <c r="E7" s="206">
        <f>GETPIVOTDATA("Sum of Spent  in national currency (UGX)",'Personal Costs'!$A$3,"Name","i97")</f>
        <v>1391000</v>
      </c>
      <c r="F7" s="206"/>
      <c r="G7" s="205"/>
      <c r="H7" s="207">
        <f>'i97'!G180</f>
        <v>0</v>
      </c>
      <c r="I7" s="208">
        <f t="shared" si="1"/>
        <v>0</v>
      </c>
      <c r="J7" s="209">
        <f t="shared" si="0"/>
        <v>0</v>
      </c>
      <c r="L7" s="99" t="s">
        <v>142</v>
      </c>
      <c r="M7" s="143">
        <f>GETPIVOTDATA("Spent  in national currency (UGX)",'Airtime summary'!$A$39,"Name","i97")</f>
        <v>100000</v>
      </c>
    </row>
    <row r="8" spans="1:13" ht="15" x14ac:dyDescent="0.25">
      <c r="A8" s="99" t="s">
        <v>65</v>
      </c>
      <c r="B8" s="176"/>
      <c r="C8" s="205">
        <f>'Airtime summary'!G4</f>
        <v>35000</v>
      </c>
      <c r="D8" s="206">
        <v>0</v>
      </c>
      <c r="E8" s="206">
        <v>0</v>
      </c>
      <c r="F8" s="206"/>
      <c r="G8" s="205"/>
      <c r="H8" s="207">
        <f>'Airtime summary'!G36</f>
        <v>5000</v>
      </c>
      <c r="I8" s="208">
        <f>'Airtime summary'!G37</f>
        <v>5000</v>
      </c>
      <c r="J8" s="209">
        <f t="shared" si="0"/>
        <v>0</v>
      </c>
      <c r="L8" s="189"/>
      <c r="M8" s="188"/>
    </row>
    <row r="9" spans="1:13" s="94" customFormat="1" ht="15" x14ac:dyDescent="0.25">
      <c r="A9" s="210"/>
      <c r="B9" s="211"/>
      <c r="C9" s="212"/>
      <c r="D9" s="212"/>
      <c r="E9" s="213"/>
      <c r="F9" s="288" t="s">
        <v>88</v>
      </c>
      <c r="G9" s="289" t="s">
        <v>73</v>
      </c>
      <c r="H9" s="212"/>
      <c r="I9" s="214"/>
      <c r="J9" s="209"/>
      <c r="L9"/>
      <c r="M9" s="257">
        <f>SUM(M2:M7)</f>
        <v>760000</v>
      </c>
    </row>
    <row r="10" spans="1:13" x14ac:dyDescent="0.2">
      <c r="A10" s="215" t="s">
        <v>75</v>
      </c>
      <c r="B10" s="216"/>
      <c r="C10" s="217">
        <f>SUM(C2:C9)</f>
        <v>15700</v>
      </c>
      <c r="D10" s="217">
        <f>SUM(D2:D9)</f>
        <v>7037900</v>
      </c>
      <c r="E10" s="217">
        <f>SUM(E2:E9)</f>
        <v>7135500</v>
      </c>
      <c r="F10" s="216"/>
      <c r="G10" s="218"/>
      <c r="H10" s="219">
        <f>SUM(H2:H9)</f>
        <v>-111900</v>
      </c>
      <c r="I10" s="220">
        <f>SUM(I2:I9)</f>
        <v>-111900</v>
      </c>
      <c r="J10" s="221">
        <f>H10-I10</f>
        <v>0</v>
      </c>
    </row>
    <row r="11" spans="1:13" x14ac:dyDescent="0.2">
      <c r="A11" s="222"/>
      <c r="B11" s="223"/>
      <c r="C11" s="224"/>
      <c r="D11" s="225"/>
      <c r="E11" s="225"/>
      <c r="F11" s="225"/>
      <c r="G11" s="225"/>
      <c r="H11" s="224"/>
      <c r="I11" s="226"/>
      <c r="J11" s="209"/>
    </row>
    <row r="12" spans="1:13" x14ac:dyDescent="0.2">
      <c r="A12" s="227" t="s">
        <v>76</v>
      </c>
      <c r="B12" s="228"/>
      <c r="C12" s="229">
        <f>'Bank reconciliation UGX'!D14</f>
        <v>8565551</v>
      </c>
      <c r="D12" s="266">
        <f>'Bank reconciliation UGX'!D17</f>
        <v>23356310</v>
      </c>
      <c r="E12" s="229">
        <f>GETPIVOTDATA("Sum of Spent  in national currency (UGX)",'Personal Costs'!$A$3,"Name","Bank UGX")</f>
        <v>4000</v>
      </c>
      <c r="F12" s="229"/>
      <c r="G12" s="229">
        <f>'Bank reconciliation UGX'!E15+'Bank reconciliation UGX'!E18</f>
        <v>20147160</v>
      </c>
      <c r="H12" s="229">
        <f>'Bank reconciliation UGX'!D20</f>
        <v>11770701</v>
      </c>
      <c r="I12" s="230">
        <f>C12+D12-E12+F12-G12</f>
        <v>11770701</v>
      </c>
      <c r="J12" s="209">
        <f>H12-I12</f>
        <v>0</v>
      </c>
    </row>
    <row r="13" spans="1:13" x14ac:dyDescent="0.2">
      <c r="A13" s="227" t="s">
        <v>93</v>
      </c>
      <c r="B13" s="228"/>
      <c r="C13" s="229">
        <f>'UGX-Operational Account'!D14</f>
        <v>1852223</v>
      </c>
      <c r="D13" s="266"/>
      <c r="E13" s="229">
        <f>GETPIVOTDATA("Sum of Spent  in national currency (UGX)",'Personal Costs'!$A$3,"Name","Bank OPP")</f>
        <v>5361660</v>
      </c>
      <c r="F13" s="229">
        <f>'UGX-Operational Account'!D15+'UGX-Operational Account'!D23</f>
        <v>20147160</v>
      </c>
      <c r="G13" s="229">
        <f>'UGX-Operational Account'!E16+'UGX-Operational Account'!E24</f>
        <v>8292000</v>
      </c>
      <c r="H13" s="229">
        <f>'UGX-Operational Account'!D28</f>
        <v>8345723</v>
      </c>
      <c r="I13" s="230">
        <f>C13+D13-E13+F13-G13</f>
        <v>8345723</v>
      </c>
      <c r="J13" s="209">
        <f>H13-I13</f>
        <v>0</v>
      </c>
    </row>
    <row r="14" spans="1:13" x14ac:dyDescent="0.2">
      <c r="A14" s="231" t="s">
        <v>77</v>
      </c>
      <c r="B14" s="232"/>
      <c r="C14" s="232">
        <f t="shared" ref="C14:I14" si="2">SUM(C12:C13)</f>
        <v>10417774</v>
      </c>
      <c r="D14" s="232">
        <f t="shared" si="2"/>
        <v>23356310</v>
      </c>
      <c r="E14" s="400">
        <f t="shared" si="2"/>
        <v>5365660</v>
      </c>
      <c r="F14" s="232">
        <f t="shared" si="2"/>
        <v>20147160</v>
      </c>
      <c r="G14" s="232">
        <f t="shared" si="2"/>
        <v>28439160</v>
      </c>
      <c r="H14" s="232">
        <f t="shared" si="2"/>
        <v>20116424</v>
      </c>
      <c r="I14" s="233">
        <f t="shared" si="2"/>
        <v>20116424</v>
      </c>
      <c r="J14" s="234">
        <f>H14-I14</f>
        <v>0</v>
      </c>
    </row>
    <row r="15" spans="1:13" x14ac:dyDescent="0.2">
      <c r="A15" s="235" t="s">
        <v>78</v>
      </c>
      <c r="B15" s="236"/>
      <c r="C15" s="236"/>
      <c r="D15" s="296"/>
      <c r="E15" s="399"/>
      <c r="F15" s="236"/>
      <c r="G15" s="236"/>
      <c r="H15" s="236"/>
      <c r="I15" s="237"/>
      <c r="J15" s="238"/>
    </row>
    <row r="16" spans="1:13" ht="13.5" thickBot="1" x14ac:dyDescent="0.25">
      <c r="A16" s="239"/>
      <c r="B16" s="240"/>
      <c r="C16" s="240"/>
      <c r="D16" s="240"/>
      <c r="E16" s="240"/>
      <c r="F16" s="240"/>
      <c r="G16" s="240"/>
      <c r="H16" s="240"/>
      <c r="I16" s="241"/>
      <c r="J16" s="209"/>
    </row>
    <row r="17" spans="1:11" ht="13.5" thickBot="1" x14ac:dyDescent="0.25">
      <c r="A17" s="242" t="s">
        <v>79</v>
      </c>
      <c r="B17" s="243"/>
      <c r="C17" s="243"/>
      <c r="D17" s="243"/>
      <c r="E17" s="243">
        <f>E10+E14</f>
        <v>12501160</v>
      </c>
      <c r="F17" s="243"/>
      <c r="G17" s="243"/>
      <c r="H17" s="243"/>
      <c r="I17" s="244"/>
      <c r="J17" s="245"/>
    </row>
    <row r="18" spans="1:11" x14ac:dyDescent="0.2">
      <c r="A18" s="246"/>
      <c r="B18" s="247"/>
      <c r="C18" s="247"/>
      <c r="D18" s="247"/>
      <c r="E18" s="247"/>
      <c r="F18" s="247"/>
      <c r="G18" s="247"/>
      <c r="H18" s="247"/>
      <c r="I18" s="248"/>
      <c r="J18" s="209"/>
    </row>
    <row r="19" spans="1:11" ht="15.75" x14ac:dyDescent="0.25">
      <c r="A19" s="249" t="s">
        <v>37</v>
      </c>
      <c r="B19" s="250"/>
      <c r="C19" s="251">
        <f>'UGX Cash Box Sept'!G3</f>
        <v>2294326</v>
      </c>
      <c r="D19" s="252">
        <f>'Personal Recieved'!C13</f>
        <v>138300</v>
      </c>
      <c r="E19" s="252">
        <f>GETPIVOTDATA("Sum of spent in national currency (Ugx)",'Personal Recieved'!$A$3)</f>
        <v>7146200</v>
      </c>
      <c r="F19" s="252">
        <f>'UGX-Operational Account'!E16+'UGX-Operational Account'!E24</f>
        <v>8292000</v>
      </c>
      <c r="G19" s="252">
        <v>0</v>
      </c>
      <c r="H19" s="252">
        <f>'UGX Cash Box Sept'!G133</f>
        <v>3578426</v>
      </c>
      <c r="I19" s="253">
        <f>C19+D19-E19+F19</f>
        <v>3578426</v>
      </c>
      <c r="J19" s="209">
        <f t="shared" ref="J19" si="3">H19-I19</f>
        <v>0</v>
      </c>
      <c r="K19" s="259"/>
    </row>
    <row r="20" spans="1:11" ht="16.5" thickBot="1" x14ac:dyDescent="0.3">
      <c r="A20" s="254"/>
      <c r="B20" s="255"/>
      <c r="C20" s="255"/>
      <c r="D20" s="255"/>
      <c r="E20" s="255"/>
      <c r="F20" s="255"/>
      <c r="G20" s="255"/>
      <c r="H20" s="255"/>
      <c r="I20" s="255"/>
      <c r="J20" s="398"/>
      <c r="K20" s="260"/>
    </row>
    <row r="21" spans="1:11" ht="15.75" x14ac:dyDescent="0.25">
      <c r="A21" s="190"/>
      <c r="B21" s="191"/>
      <c r="C21" s="191"/>
      <c r="D21" s="706" t="s">
        <v>38</v>
      </c>
      <c r="E21" s="706"/>
      <c r="F21" s="191"/>
      <c r="G21" s="191"/>
      <c r="H21" s="191"/>
      <c r="I21" s="262"/>
      <c r="J21" s="263"/>
      <c r="K21" s="261"/>
    </row>
    <row r="22" spans="1:11" ht="47.25" x14ac:dyDescent="0.25">
      <c r="A22" s="193"/>
      <c r="B22" s="194"/>
      <c r="C22" s="194" t="s">
        <v>607</v>
      </c>
      <c r="D22" s="194" t="s">
        <v>67</v>
      </c>
      <c r="E22" s="194" t="s">
        <v>68</v>
      </c>
      <c r="F22" s="194"/>
      <c r="G22" s="194"/>
      <c r="H22" s="194" t="s">
        <v>608</v>
      </c>
      <c r="I22" s="194" t="s">
        <v>69</v>
      </c>
      <c r="J22" s="195" t="s">
        <v>70</v>
      </c>
    </row>
    <row r="23" spans="1:11" ht="32.25" thickBot="1" x14ac:dyDescent="0.3">
      <c r="A23" s="196" t="s">
        <v>71</v>
      </c>
      <c r="B23" s="197"/>
      <c r="C23" s="197">
        <f>C19+C14+C10</f>
        <v>12727800</v>
      </c>
      <c r="D23" s="197">
        <f>D12</f>
        <v>23356310</v>
      </c>
      <c r="E23" s="197">
        <f>E17</f>
        <v>12501160</v>
      </c>
      <c r="F23" s="197"/>
      <c r="G23" s="197"/>
      <c r="H23" s="197">
        <f>H19+H14+H10</f>
        <v>23582950</v>
      </c>
      <c r="I23" s="197">
        <f>C23+D23-E23</f>
        <v>23582950</v>
      </c>
      <c r="J23" s="198">
        <f>H23-I23</f>
        <v>0</v>
      </c>
      <c r="K23" s="265"/>
    </row>
    <row r="27" spans="1:11" x14ac:dyDescent="0.25">
      <c r="G27" s="439"/>
    </row>
    <row r="184" spans="1:15" x14ac:dyDescent="0.25">
      <c r="A184" s="258"/>
      <c r="B184" s="258"/>
      <c r="C184" s="258"/>
      <c r="D184" s="258"/>
      <c r="E184" s="258"/>
      <c r="F184" s="258"/>
      <c r="G184" s="258"/>
      <c r="H184" s="258"/>
      <c r="I184" s="258"/>
      <c r="J184" s="258"/>
      <c r="K184" s="295"/>
      <c r="L184" s="295"/>
      <c r="M184" s="295"/>
      <c r="N184" s="295"/>
      <c r="O184" s="295"/>
    </row>
    <row r="185" spans="1:15" x14ac:dyDescent="0.25">
      <c r="A185" s="258"/>
      <c r="B185" s="258"/>
      <c r="C185" s="258"/>
      <c r="D185" s="258"/>
      <c r="E185" s="258"/>
      <c r="F185" s="258"/>
      <c r="G185" s="258"/>
      <c r="H185" s="258"/>
      <c r="I185" s="258"/>
      <c r="J185" s="258"/>
      <c r="K185" s="295"/>
      <c r="L185" s="295"/>
      <c r="M185" s="295"/>
      <c r="N185" s="295"/>
      <c r="O185" s="295"/>
    </row>
    <row r="186" spans="1:15" x14ac:dyDescent="0.25">
      <c r="A186" s="258"/>
      <c r="B186" s="258"/>
      <c r="C186" s="258"/>
      <c r="D186" s="258"/>
      <c r="E186" s="258"/>
      <c r="F186" s="258"/>
      <c r="G186" s="258"/>
      <c r="H186" s="258"/>
      <c r="I186" s="258"/>
      <c r="J186" s="258"/>
      <c r="K186" s="295"/>
      <c r="L186" s="295"/>
      <c r="M186" s="295"/>
      <c r="N186" s="295"/>
      <c r="O186" s="295"/>
    </row>
    <row r="187" spans="1:15" x14ac:dyDescent="0.25">
      <c r="A187" s="258"/>
      <c r="B187" s="258"/>
      <c r="C187" s="258"/>
      <c r="D187" s="258"/>
      <c r="E187" s="258"/>
      <c r="F187" s="258"/>
      <c r="G187" s="258"/>
      <c r="H187" s="258"/>
      <c r="I187" s="258"/>
      <c r="J187" s="258"/>
      <c r="K187" s="295"/>
      <c r="L187" s="295"/>
      <c r="M187" s="295"/>
      <c r="N187" s="295"/>
      <c r="O187" s="295"/>
    </row>
    <row r="188" spans="1:15" x14ac:dyDescent="0.25">
      <c r="A188" s="258"/>
      <c r="B188" s="258"/>
      <c r="C188" s="258"/>
      <c r="D188" s="258"/>
      <c r="E188" s="258"/>
      <c r="F188" s="258"/>
      <c r="G188" s="258"/>
      <c r="H188" s="258"/>
      <c r="I188" s="258"/>
      <c r="J188" s="258"/>
      <c r="K188" s="295"/>
      <c r="L188" s="295"/>
      <c r="M188" s="295"/>
      <c r="N188" s="295"/>
      <c r="O188" s="295"/>
    </row>
    <row r="189" spans="1:15" x14ac:dyDescent="0.25">
      <c r="A189" s="258"/>
      <c r="B189" s="258"/>
      <c r="C189" s="258"/>
      <c r="D189" s="258"/>
      <c r="E189" s="258"/>
      <c r="F189" s="258"/>
      <c r="G189" s="258"/>
      <c r="H189" s="258"/>
      <c r="I189" s="258"/>
      <c r="J189" s="258"/>
      <c r="K189" s="295"/>
      <c r="L189" s="295"/>
      <c r="M189" s="295"/>
      <c r="N189" s="295"/>
      <c r="O189" s="295"/>
    </row>
    <row r="190" spans="1:15" x14ac:dyDescent="0.25">
      <c r="A190" s="258"/>
      <c r="B190" s="258"/>
      <c r="C190" s="258"/>
      <c r="D190" s="258"/>
      <c r="E190" s="258"/>
      <c r="F190" s="258"/>
      <c r="G190" s="258"/>
      <c r="H190" s="258"/>
      <c r="I190" s="258"/>
      <c r="J190" s="258"/>
      <c r="K190" s="295"/>
      <c r="L190" s="295"/>
      <c r="M190" s="295"/>
      <c r="N190" s="295"/>
      <c r="O190" s="295"/>
    </row>
    <row r="191" spans="1:15" x14ac:dyDescent="0.25">
      <c r="A191" s="258"/>
      <c r="B191" s="258"/>
      <c r="C191" s="258"/>
      <c r="D191" s="258"/>
      <c r="E191" s="258"/>
      <c r="F191" s="258"/>
      <c r="G191" s="258"/>
      <c r="H191" s="258"/>
      <c r="I191" s="258"/>
      <c r="J191" s="258"/>
      <c r="K191" s="295"/>
      <c r="L191" s="295"/>
      <c r="M191" s="295"/>
      <c r="N191" s="295"/>
      <c r="O191" s="295"/>
    </row>
    <row r="192" spans="1:15" x14ac:dyDescent="0.25">
      <c r="A192" s="258"/>
      <c r="B192" s="258"/>
      <c r="C192" s="258"/>
      <c r="D192" s="258"/>
      <c r="E192" s="258"/>
      <c r="F192" s="258"/>
      <c r="G192" s="258"/>
      <c r="H192" s="258"/>
      <c r="I192" s="258"/>
      <c r="J192" s="258"/>
      <c r="K192" s="295"/>
      <c r="L192" s="295"/>
      <c r="M192" s="295"/>
      <c r="N192" s="295"/>
      <c r="O192" s="295"/>
    </row>
    <row r="193" spans="1:15" x14ac:dyDescent="0.25">
      <c r="A193" s="258"/>
      <c r="B193" s="258"/>
      <c r="C193" s="258"/>
      <c r="D193" s="258"/>
      <c r="E193" s="258"/>
      <c r="F193" s="258"/>
      <c r="G193" s="258"/>
      <c r="H193" s="258"/>
      <c r="I193" s="258"/>
      <c r="J193" s="258"/>
      <c r="K193" s="295"/>
      <c r="L193" s="295"/>
      <c r="M193" s="295"/>
      <c r="N193" s="295"/>
      <c r="O193" s="295"/>
    </row>
    <row r="194" spans="1:15" x14ac:dyDescent="0.25">
      <c r="A194" s="258"/>
      <c r="B194" s="258"/>
      <c r="C194" s="258"/>
      <c r="D194" s="258"/>
      <c r="E194" s="258"/>
      <c r="F194" s="258"/>
      <c r="G194" s="258"/>
      <c r="H194" s="258"/>
      <c r="I194" s="258"/>
      <c r="J194" s="258"/>
      <c r="K194" s="295"/>
      <c r="L194" s="295"/>
      <c r="M194" s="295"/>
      <c r="N194" s="295"/>
      <c r="O194" s="295"/>
    </row>
    <row r="195" spans="1:15" x14ac:dyDescent="0.25">
      <c r="A195" s="258"/>
      <c r="B195" s="258"/>
      <c r="C195" s="258"/>
      <c r="D195" s="258"/>
      <c r="E195" s="258"/>
      <c r="F195" s="258"/>
      <c r="G195" s="258"/>
      <c r="H195" s="258"/>
      <c r="I195" s="258"/>
      <c r="J195" s="258"/>
      <c r="K195" s="295"/>
      <c r="L195" s="295"/>
      <c r="M195" s="295"/>
      <c r="N195" s="295"/>
      <c r="O195" s="295"/>
    </row>
    <row r="196" spans="1:15" x14ac:dyDescent="0.25">
      <c r="A196" s="258"/>
      <c r="B196" s="258"/>
      <c r="C196" s="258"/>
      <c r="D196" s="258"/>
      <c r="E196" s="258"/>
      <c r="F196" s="258"/>
      <c r="G196" s="258"/>
      <c r="H196" s="258"/>
      <c r="I196" s="258"/>
      <c r="J196" s="258"/>
      <c r="K196" s="295"/>
      <c r="L196" s="295"/>
      <c r="M196" s="295"/>
      <c r="N196" s="295"/>
      <c r="O196" s="295"/>
    </row>
    <row r="197" spans="1:15" x14ac:dyDescent="0.25">
      <c r="A197" s="258"/>
      <c r="B197" s="258"/>
      <c r="C197" s="258"/>
      <c r="D197" s="258"/>
      <c r="E197" s="258"/>
      <c r="F197" s="258"/>
      <c r="G197" s="258"/>
      <c r="H197" s="258"/>
      <c r="I197" s="258"/>
      <c r="J197" s="258"/>
      <c r="K197" s="295"/>
      <c r="L197" s="295"/>
      <c r="M197" s="295"/>
      <c r="N197" s="295"/>
      <c r="O197" s="295"/>
    </row>
    <row r="198" spans="1:15" x14ac:dyDescent="0.25">
      <c r="A198" s="258"/>
      <c r="B198" s="258"/>
      <c r="C198" s="258"/>
      <c r="D198" s="258"/>
      <c r="E198" s="258"/>
      <c r="F198" s="258"/>
      <c r="G198" s="258"/>
      <c r="H198" s="258"/>
      <c r="I198" s="258"/>
      <c r="J198" s="258"/>
      <c r="K198" s="295"/>
      <c r="L198" s="295"/>
      <c r="M198" s="295"/>
      <c r="N198" s="295"/>
      <c r="O198" s="295"/>
    </row>
    <row r="199" spans="1:15" x14ac:dyDescent="0.25">
      <c r="A199" s="258"/>
      <c r="B199" s="258"/>
      <c r="C199" s="258"/>
      <c r="D199" s="258"/>
      <c r="E199" s="258"/>
      <c r="F199" s="258"/>
      <c r="G199" s="258"/>
      <c r="H199" s="258"/>
      <c r="I199" s="258"/>
      <c r="J199" s="258"/>
      <c r="K199" s="295"/>
      <c r="L199" s="295"/>
      <c r="M199" s="295"/>
      <c r="N199" s="295"/>
      <c r="O199" s="295"/>
    </row>
    <row r="200" spans="1:15" x14ac:dyDescent="0.25">
      <c r="A200" s="258"/>
      <c r="B200" s="258"/>
      <c r="C200" s="258"/>
      <c r="D200" s="258"/>
      <c r="E200" s="258"/>
      <c r="F200" s="258"/>
      <c r="G200" s="258"/>
      <c r="H200" s="258"/>
      <c r="I200" s="258"/>
      <c r="J200" s="258"/>
      <c r="K200" s="295"/>
      <c r="L200" s="295"/>
      <c r="M200" s="295"/>
      <c r="N200" s="295"/>
      <c r="O200" s="295"/>
    </row>
    <row r="201" spans="1:15" x14ac:dyDescent="0.25">
      <c r="A201" s="258"/>
      <c r="B201" s="258"/>
      <c r="C201" s="258"/>
      <c r="D201" s="258"/>
      <c r="E201" s="258"/>
      <c r="F201" s="258"/>
      <c r="G201" s="258"/>
      <c r="H201" s="258"/>
      <c r="I201" s="258"/>
      <c r="J201" s="258"/>
      <c r="K201" s="295"/>
      <c r="L201" s="295"/>
      <c r="M201" s="295"/>
      <c r="N201" s="295"/>
      <c r="O201" s="295"/>
    </row>
    <row r="202" spans="1:15" x14ac:dyDescent="0.25">
      <c r="A202" s="258"/>
      <c r="B202" s="258"/>
      <c r="C202" s="258"/>
      <c r="D202" s="258"/>
      <c r="E202" s="258"/>
      <c r="F202" s="258"/>
      <c r="G202" s="258"/>
      <c r="H202" s="258"/>
      <c r="I202" s="258"/>
      <c r="J202" s="258"/>
      <c r="K202" s="295"/>
      <c r="L202" s="295"/>
      <c r="M202" s="295"/>
      <c r="N202" s="295"/>
      <c r="O202" s="295"/>
    </row>
    <row r="203" spans="1:15" x14ac:dyDescent="0.25">
      <c r="A203" s="258"/>
      <c r="B203" s="258"/>
      <c r="C203" s="258"/>
      <c r="D203" s="258"/>
      <c r="E203" s="258"/>
      <c r="F203" s="258"/>
      <c r="G203" s="258"/>
      <c r="H203" s="258"/>
      <c r="I203" s="258"/>
      <c r="J203" s="258"/>
      <c r="K203" s="295"/>
      <c r="L203" s="295"/>
      <c r="M203" s="295"/>
      <c r="N203" s="295"/>
      <c r="O203" s="295"/>
    </row>
    <row r="204" spans="1:15" x14ac:dyDescent="0.25">
      <c r="A204" s="258"/>
      <c r="B204" s="258"/>
      <c r="C204" s="258"/>
      <c r="D204" s="258"/>
      <c r="E204" s="258"/>
      <c r="F204" s="258"/>
      <c r="G204" s="258"/>
      <c r="H204" s="258"/>
      <c r="I204" s="258"/>
      <c r="J204" s="258"/>
      <c r="K204" s="295"/>
      <c r="L204" s="295"/>
      <c r="M204" s="295"/>
      <c r="N204" s="295"/>
      <c r="O204" s="295"/>
    </row>
    <row r="205" spans="1:15" x14ac:dyDescent="0.25">
      <c r="A205" s="258"/>
      <c r="B205" s="258"/>
      <c r="C205" s="258"/>
      <c r="D205" s="258"/>
      <c r="E205" s="258"/>
      <c r="F205" s="258"/>
      <c r="G205" s="258"/>
      <c r="H205" s="258"/>
      <c r="I205" s="258"/>
      <c r="J205" s="258"/>
      <c r="K205" s="295"/>
      <c r="L205" s="295"/>
      <c r="M205" s="295"/>
      <c r="N205" s="295"/>
      <c r="O205" s="295"/>
    </row>
    <row r="206" spans="1:15" x14ac:dyDescent="0.25">
      <c r="A206" s="258"/>
      <c r="B206" s="258"/>
      <c r="C206" s="258"/>
      <c r="D206" s="258"/>
      <c r="E206" s="258"/>
      <c r="F206" s="258"/>
      <c r="G206" s="258"/>
      <c r="H206" s="258"/>
      <c r="I206" s="258"/>
      <c r="J206" s="258"/>
      <c r="K206" s="295"/>
      <c r="L206" s="295"/>
      <c r="M206" s="295"/>
      <c r="N206" s="295"/>
      <c r="O206" s="295"/>
    </row>
    <row r="207" spans="1:15" x14ac:dyDescent="0.25">
      <c r="A207" s="258"/>
      <c r="B207" s="258"/>
      <c r="C207" s="258"/>
      <c r="D207" s="258"/>
      <c r="E207" s="258"/>
      <c r="F207" s="258"/>
      <c r="G207" s="258"/>
      <c r="H207" s="258"/>
      <c r="I207" s="258"/>
      <c r="J207" s="258"/>
      <c r="K207" s="295"/>
      <c r="L207" s="295"/>
      <c r="M207" s="295"/>
      <c r="N207" s="295"/>
      <c r="O207" s="295"/>
    </row>
    <row r="208" spans="1:15" x14ac:dyDescent="0.25">
      <c r="A208" s="258"/>
      <c r="B208" s="258"/>
      <c r="C208" s="258"/>
      <c r="D208" s="258"/>
      <c r="E208" s="258"/>
      <c r="F208" s="258"/>
      <c r="G208" s="258"/>
      <c r="H208" s="258"/>
      <c r="I208" s="258"/>
      <c r="J208" s="258"/>
      <c r="K208" s="295"/>
      <c r="L208" s="295"/>
      <c r="M208" s="295"/>
      <c r="N208" s="295"/>
      <c r="O208" s="295"/>
    </row>
    <row r="209" spans="1:15" x14ac:dyDescent="0.25">
      <c r="A209" s="258"/>
      <c r="B209" s="258"/>
      <c r="C209" s="258"/>
      <c r="D209" s="258"/>
      <c r="E209" s="258"/>
      <c r="F209" s="258"/>
      <c r="G209" s="258"/>
      <c r="H209" s="258"/>
      <c r="I209" s="258"/>
      <c r="J209" s="258"/>
      <c r="K209" s="295"/>
      <c r="L209" s="295"/>
      <c r="M209" s="295"/>
      <c r="N209" s="295"/>
      <c r="O209" s="295"/>
    </row>
    <row r="210" spans="1:15" x14ac:dyDescent="0.25">
      <c r="A210" s="258"/>
      <c r="B210" s="258"/>
      <c r="C210" s="258"/>
      <c r="D210" s="258"/>
      <c r="E210" s="258"/>
      <c r="F210" s="258"/>
      <c r="G210" s="258"/>
      <c r="H210" s="258"/>
      <c r="I210" s="258"/>
      <c r="J210" s="258"/>
      <c r="K210" s="295"/>
      <c r="L210" s="295"/>
      <c r="M210" s="295"/>
      <c r="N210" s="295"/>
      <c r="O210" s="295"/>
    </row>
    <row r="211" spans="1:15" x14ac:dyDescent="0.25">
      <c r="A211" s="258"/>
      <c r="B211" s="258"/>
      <c r="C211" s="258"/>
      <c r="D211" s="258"/>
      <c r="E211" s="258"/>
      <c r="F211" s="258"/>
      <c r="G211" s="258"/>
      <c r="H211" s="258"/>
      <c r="I211" s="258"/>
      <c r="J211" s="258"/>
      <c r="K211" s="295"/>
      <c r="L211" s="295"/>
      <c r="M211" s="295"/>
      <c r="N211" s="295"/>
      <c r="O211" s="295"/>
    </row>
    <row r="212" spans="1:15" x14ac:dyDescent="0.25">
      <c r="A212" s="258"/>
      <c r="B212" s="258"/>
      <c r="C212" s="258"/>
      <c r="D212" s="258"/>
      <c r="E212" s="258"/>
      <c r="F212" s="258"/>
      <c r="G212" s="258"/>
      <c r="H212" s="258"/>
      <c r="I212" s="258"/>
      <c r="J212" s="258"/>
      <c r="K212" s="295"/>
      <c r="L212" s="295"/>
      <c r="M212" s="295"/>
      <c r="N212" s="295"/>
      <c r="O212" s="295"/>
    </row>
    <row r="213" spans="1:15" x14ac:dyDescent="0.25">
      <c r="A213" s="258"/>
      <c r="B213" s="258"/>
      <c r="C213" s="258"/>
      <c r="D213" s="258"/>
      <c r="E213" s="258"/>
      <c r="F213" s="258"/>
      <c r="G213" s="258"/>
      <c r="H213" s="258"/>
      <c r="I213" s="258"/>
      <c r="J213" s="258"/>
      <c r="K213" s="295"/>
      <c r="L213" s="295"/>
      <c r="M213" s="295"/>
      <c r="N213" s="295"/>
      <c r="O213" s="295"/>
    </row>
    <row r="214" spans="1:15" x14ac:dyDescent="0.25">
      <c r="A214" s="258"/>
      <c r="B214" s="258"/>
      <c r="C214" s="258"/>
      <c r="D214" s="258"/>
      <c r="E214" s="258"/>
      <c r="F214" s="258"/>
      <c r="G214" s="258"/>
      <c r="H214" s="258"/>
      <c r="I214" s="258"/>
      <c r="J214" s="258"/>
      <c r="K214" s="295"/>
      <c r="L214" s="295"/>
      <c r="M214" s="295"/>
      <c r="N214" s="295"/>
      <c r="O214" s="295"/>
    </row>
    <row r="215" spans="1:15" x14ac:dyDescent="0.25">
      <c r="A215" s="258"/>
      <c r="B215" s="258"/>
      <c r="C215" s="258"/>
      <c r="D215" s="258"/>
      <c r="E215" s="258"/>
      <c r="F215" s="258"/>
      <c r="G215" s="258"/>
      <c r="H215" s="258"/>
      <c r="I215" s="258"/>
      <c r="J215" s="258"/>
      <c r="K215" s="295"/>
      <c r="L215" s="295"/>
      <c r="M215" s="295"/>
      <c r="N215" s="295"/>
      <c r="O215" s="295"/>
    </row>
    <row r="216" spans="1:15" x14ac:dyDescent="0.25">
      <c r="A216" s="258"/>
      <c r="B216" s="258"/>
      <c r="C216" s="258"/>
      <c r="D216" s="258"/>
      <c r="E216" s="258"/>
      <c r="F216" s="258"/>
      <c r="G216" s="258"/>
      <c r="H216" s="258"/>
      <c r="I216" s="258"/>
      <c r="J216" s="258"/>
      <c r="K216" s="295"/>
      <c r="L216" s="295"/>
      <c r="M216" s="295"/>
      <c r="N216" s="295"/>
      <c r="O216" s="295"/>
    </row>
    <row r="217" spans="1:15" x14ac:dyDescent="0.25">
      <c r="A217" s="258"/>
      <c r="B217" s="258"/>
      <c r="C217" s="258"/>
      <c r="D217" s="258"/>
      <c r="E217" s="258"/>
      <c r="F217" s="258"/>
      <c r="G217" s="258"/>
      <c r="H217" s="258"/>
      <c r="I217" s="258"/>
      <c r="J217" s="258"/>
      <c r="K217" s="295"/>
      <c r="L217" s="295"/>
      <c r="M217" s="295"/>
      <c r="N217" s="295"/>
      <c r="O217" s="295"/>
    </row>
    <row r="218" spans="1:15" x14ac:dyDescent="0.25">
      <c r="A218" s="258"/>
      <c r="B218" s="258"/>
      <c r="C218" s="258"/>
      <c r="D218" s="258"/>
      <c r="E218" s="258"/>
      <c r="F218" s="258"/>
      <c r="G218" s="258"/>
      <c r="H218" s="258"/>
      <c r="I218" s="258"/>
      <c r="J218" s="258"/>
      <c r="K218" s="295"/>
      <c r="L218" s="295"/>
      <c r="M218" s="295"/>
      <c r="N218" s="295"/>
      <c r="O218" s="295"/>
    </row>
    <row r="219" spans="1:15" x14ac:dyDescent="0.25">
      <c r="A219" s="258"/>
      <c r="B219" s="258"/>
      <c r="C219" s="258"/>
      <c r="D219" s="258"/>
      <c r="E219" s="258"/>
      <c r="F219" s="258"/>
      <c r="G219" s="258"/>
      <c r="H219" s="258"/>
      <c r="I219" s="258"/>
      <c r="J219" s="258"/>
      <c r="K219" s="295"/>
      <c r="L219" s="295"/>
      <c r="M219" s="295"/>
      <c r="N219" s="295"/>
      <c r="O219" s="295"/>
    </row>
    <row r="220" spans="1:15" x14ac:dyDescent="0.25">
      <c r="A220" s="258"/>
      <c r="B220" s="258"/>
      <c r="C220" s="258"/>
      <c r="D220" s="258"/>
      <c r="E220" s="258"/>
      <c r="F220" s="258"/>
      <c r="G220" s="258"/>
      <c r="H220" s="258"/>
      <c r="I220" s="258"/>
      <c r="J220" s="258"/>
      <c r="K220" s="295"/>
      <c r="L220" s="295"/>
      <c r="M220" s="295"/>
      <c r="N220" s="295"/>
      <c r="O220" s="295"/>
    </row>
    <row r="221" spans="1:15" x14ac:dyDescent="0.25">
      <c r="A221" s="258"/>
      <c r="B221" s="258"/>
      <c r="C221" s="258"/>
      <c r="D221" s="258"/>
      <c r="E221" s="258"/>
      <c r="F221" s="258"/>
      <c r="G221" s="258"/>
      <c r="H221" s="258"/>
      <c r="I221" s="258"/>
      <c r="J221" s="258"/>
      <c r="K221" s="295"/>
      <c r="L221" s="295"/>
      <c r="M221" s="295"/>
      <c r="N221" s="295"/>
      <c r="O221" s="295"/>
    </row>
    <row r="222" spans="1:15" x14ac:dyDescent="0.25">
      <c r="A222" s="258"/>
      <c r="B222" s="258"/>
      <c r="C222" s="258"/>
      <c r="D222" s="258"/>
      <c r="E222" s="258"/>
      <c r="F222" s="258"/>
      <c r="G222" s="258"/>
      <c r="H222" s="258"/>
      <c r="I222" s="258"/>
      <c r="J222" s="258"/>
      <c r="K222" s="295"/>
      <c r="L222" s="295"/>
      <c r="M222" s="295"/>
      <c r="N222" s="295"/>
      <c r="O222" s="295"/>
    </row>
    <row r="223" spans="1:15" x14ac:dyDescent="0.25">
      <c r="A223" s="258"/>
      <c r="B223" s="258"/>
      <c r="C223" s="258"/>
      <c r="D223" s="258"/>
      <c r="E223" s="258"/>
      <c r="F223" s="258"/>
      <c r="G223" s="258"/>
      <c r="H223" s="258"/>
      <c r="I223" s="258"/>
      <c r="J223" s="258"/>
      <c r="K223" s="295"/>
      <c r="L223" s="295"/>
      <c r="M223" s="295"/>
      <c r="N223" s="295"/>
      <c r="O223" s="295"/>
    </row>
    <row r="224" spans="1:15" x14ac:dyDescent="0.25">
      <c r="A224" s="258"/>
      <c r="B224" s="258"/>
      <c r="C224" s="258"/>
      <c r="D224" s="258"/>
      <c r="E224" s="258"/>
      <c r="F224" s="258"/>
      <c r="G224" s="258"/>
      <c r="H224" s="258"/>
      <c r="I224" s="258"/>
      <c r="J224" s="258"/>
      <c r="K224" s="295"/>
      <c r="L224" s="295"/>
      <c r="M224" s="295"/>
      <c r="N224" s="295"/>
      <c r="O224" s="295"/>
    </row>
    <row r="225" spans="1:15" x14ac:dyDescent="0.25">
      <c r="A225" s="258"/>
      <c r="B225" s="258"/>
      <c r="C225" s="258"/>
      <c r="D225" s="258"/>
      <c r="E225" s="258"/>
      <c r="F225" s="258"/>
      <c r="G225" s="258"/>
      <c r="H225" s="258"/>
      <c r="I225" s="258"/>
      <c r="J225" s="258"/>
      <c r="K225" s="295"/>
      <c r="L225" s="295"/>
      <c r="M225" s="295"/>
      <c r="N225" s="295"/>
      <c r="O225" s="295"/>
    </row>
  </sheetData>
  <mergeCells count="1">
    <mergeCell ref="D21:E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C10" workbookViewId="0">
      <selection activeCell="G29" sqref="G29"/>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99" t="s">
        <v>2</v>
      </c>
      <c r="B1" s="200" t="s">
        <v>8</v>
      </c>
      <c r="C1" s="200" t="s">
        <v>623</v>
      </c>
      <c r="D1" s="200" t="s">
        <v>34</v>
      </c>
      <c r="E1" s="201" t="s">
        <v>35</v>
      </c>
      <c r="F1" s="201" t="s">
        <v>72</v>
      </c>
      <c r="G1" s="202" t="s">
        <v>73</v>
      </c>
      <c r="H1" s="200" t="s">
        <v>606</v>
      </c>
      <c r="I1" s="203" t="s">
        <v>36</v>
      </c>
      <c r="J1" s="204" t="s">
        <v>74</v>
      </c>
      <c r="K1" s="93"/>
    </row>
    <row r="2" spans="1:11" x14ac:dyDescent="0.25">
      <c r="A2" s="99" t="s">
        <v>42</v>
      </c>
      <c r="B2" s="99" t="s">
        <v>14</v>
      </c>
      <c r="C2" s="205">
        <v>0</v>
      </c>
      <c r="D2" s="206">
        <v>0</v>
      </c>
      <c r="E2" s="206"/>
      <c r="F2" s="206"/>
      <c r="G2" s="205"/>
      <c r="H2" s="207">
        <v>0</v>
      </c>
      <c r="I2" s="208">
        <f>C2+D2-E2</f>
        <v>0</v>
      </c>
      <c r="J2" s="209">
        <f>H2-I2</f>
        <v>0</v>
      </c>
      <c r="K2" s="93" t="s">
        <v>15</v>
      </c>
    </row>
    <row r="3" spans="1:11" x14ac:dyDescent="0.25">
      <c r="A3" s="99" t="s">
        <v>300</v>
      </c>
      <c r="B3" s="99" t="s">
        <v>14</v>
      </c>
      <c r="C3" s="205">
        <v>0</v>
      </c>
      <c r="D3" s="206">
        <v>0</v>
      </c>
      <c r="E3" s="206"/>
      <c r="F3" s="206"/>
      <c r="G3" s="205"/>
      <c r="H3" s="207">
        <v>0</v>
      </c>
      <c r="I3" s="208">
        <v>0</v>
      </c>
      <c r="J3" s="209">
        <f t="shared" ref="J3:J4" si="0">H3-I3</f>
        <v>0</v>
      </c>
      <c r="K3" s="93"/>
    </row>
    <row r="4" spans="1:11" x14ac:dyDescent="0.25">
      <c r="A4" s="99" t="s">
        <v>124</v>
      </c>
      <c r="B4" s="99" t="s">
        <v>114</v>
      </c>
      <c r="C4" s="205">
        <v>0</v>
      </c>
      <c r="D4" s="206">
        <v>0</v>
      </c>
      <c r="E4" s="206"/>
      <c r="F4" s="206"/>
      <c r="G4" s="205"/>
      <c r="H4" s="207">
        <v>0</v>
      </c>
      <c r="I4" s="208">
        <f t="shared" ref="I4:I8" si="1">C4+D4-E4</f>
        <v>0</v>
      </c>
      <c r="J4" s="209">
        <f t="shared" si="0"/>
        <v>0</v>
      </c>
      <c r="K4" s="93"/>
    </row>
    <row r="5" spans="1:11" x14ac:dyDescent="0.25">
      <c r="A5" s="99" t="s">
        <v>141</v>
      </c>
      <c r="B5" s="99" t="s">
        <v>114</v>
      </c>
      <c r="C5" s="205">
        <v>0</v>
      </c>
      <c r="D5" s="206">
        <v>0</v>
      </c>
      <c r="E5" s="206"/>
      <c r="F5" s="206"/>
      <c r="G5" s="205"/>
      <c r="H5" s="207">
        <v>0</v>
      </c>
      <c r="I5" s="208">
        <f t="shared" si="1"/>
        <v>0</v>
      </c>
      <c r="J5" s="209">
        <f t="shared" ref="J5:J8" si="2">H5-I5</f>
        <v>0</v>
      </c>
      <c r="K5" s="93"/>
    </row>
    <row r="6" spans="1:11" x14ac:dyDescent="0.25">
      <c r="A6" s="99" t="s">
        <v>150</v>
      </c>
      <c r="B6" s="99" t="s">
        <v>130</v>
      </c>
      <c r="C6" s="205">
        <v>0</v>
      </c>
      <c r="D6" s="206">
        <v>0</v>
      </c>
      <c r="E6" s="206"/>
      <c r="F6" s="206"/>
      <c r="G6" s="205"/>
      <c r="H6" s="207">
        <v>0</v>
      </c>
      <c r="I6" s="208">
        <v>0</v>
      </c>
      <c r="J6" s="209">
        <f t="shared" si="2"/>
        <v>0</v>
      </c>
      <c r="K6" s="93"/>
    </row>
    <row r="7" spans="1:11" x14ac:dyDescent="0.25">
      <c r="A7" s="99" t="s">
        <v>142</v>
      </c>
      <c r="B7" s="99" t="s">
        <v>130</v>
      </c>
      <c r="C7" s="205">
        <v>0</v>
      </c>
      <c r="D7" s="206">
        <v>0</v>
      </c>
      <c r="E7" s="206"/>
      <c r="F7" s="206"/>
      <c r="G7" s="205"/>
      <c r="H7" s="207">
        <v>0</v>
      </c>
      <c r="I7" s="208">
        <v>0</v>
      </c>
      <c r="J7" s="209">
        <f t="shared" si="2"/>
        <v>0</v>
      </c>
      <c r="K7" s="93"/>
    </row>
    <row r="8" spans="1:11" x14ac:dyDescent="0.25">
      <c r="A8" s="99" t="s">
        <v>65</v>
      </c>
      <c r="B8" s="176"/>
      <c r="C8" s="205">
        <v>0</v>
      </c>
      <c r="D8" s="206">
        <v>0</v>
      </c>
      <c r="E8" s="206">
        <v>0</v>
      </c>
      <c r="F8" s="206"/>
      <c r="G8" s="205"/>
      <c r="H8" s="207">
        <v>0</v>
      </c>
      <c r="I8" s="208">
        <f t="shared" si="1"/>
        <v>0</v>
      </c>
      <c r="J8" s="209">
        <f t="shared" si="2"/>
        <v>0</v>
      </c>
      <c r="K8" s="93"/>
    </row>
    <row r="9" spans="1:11" x14ac:dyDescent="0.25">
      <c r="A9" s="210"/>
      <c r="B9" s="211"/>
      <c r="C9" s="212"/>
      <c r="D9" s="212"/>
      <c r="E9" s="213"/>
      <c r="F9" s="213"/>
      <c r="G9" s="212"/>
      <c r="H9" s="212"/>
      <c r="I9" s="214"/>
      <c r="J9" s="209"/>
      <c r="K9" s="94"/>
    </row>
    <row r="10" spans="1:11" x14ac:dyDescent="0.25">
      <c r="A10" s="215" t="s">
        <v>75</v>
      </c>
      <c r="B10" s="216"/>
      <c r="C10" s="217">
        <f>SUM(C2:C9)</f>
        <v>0</v>
      </c>
      <c r="D10" s="217">
        <f>SUM(D2:D9)</f>
        <v>0</v>
      </c>
      <c r="E10" s="217">
        <f>SUM(E2:E9)</f>
        <v>0</v>
      </c>
      <c r="F10" s="216"/>
      <c r="G10" s="218"/>
      <c r="H10" s="219">
        <f>SUM(H2:H9)</f>
        <v>0</v>
      </c>
      <c r="I10" s="220">
        <f>SUM(I2:I9)</f>
        <v>0</v>
      </c>
      <c r="J10" s="221">
        <f>H10-I10</f>
        <v>0</v>
      </c>
      <c r="K10" s="93"/>
    </row>
    <row r="11" spans="1:11" x14ac:dyDescent="0.25">
      <c r="A11" s="222"/>
      <c r="B11" s="223"/>
      <c r="C11" s="224"/>
      <c r="D11" s="225"/>
      <c r="E11" s="225"/>
      <c r="F11" s="225"/>
      <c r="G11" s="225"/>
      <c r="H11" s="224"/>
      <c r="I11" s="226"/>
      <c r="J11" s="221"/>
      <c r="K11" s="93"/>
    </row>
    <row r="12" spans="1:11" x14ac:dyDescent="0.25">
      <c r="A12" s="227" t="s">
        <v>80</v>
      </c>
      <c r="B12" s="228"/>
      <c r="C12" s="229">
        <f>'Bank reconciliation USD'!D17</f>
        <v>6255.02</v>
      </c>
      <c r="D12" s="229">
        <f>'Bank reconciliation USD'!D19</f>
        <v>10040</v>
      </c>
      <c r="E12" s="229">
        <f>GETPIVOTDATA("Sum of Spent in $",'Personal Costs'!$A$3,"Name","Bank USD")</f>
        <v>23.58</v>
      </c>
      <c r="F12" s="229"/>
      <c r="G12" s="229">
        <f>'Bank reconciliation USD'!E18</f>
        <v>6235</v>
      </c>
      <c r="H12" s="229">
        <f>'Bank reconciliation USD'!D22</f>
        <v>10036.44</v>
      </c>
      <c r="I12" s="230">
        <f>C12+D12-E12+F12-G12</f>
        <v>10036.44</v>
      </c>
      <c r="J12" s="209">
        <f t="shared" ref="J12:J13" si="3">H12-I12</f>
        <v>0</v>
      </c>
      <c r="K12" s="93"/>
    </row>
    <row r="13" spans="1:11" x14ac:dyDescent="0.25">
      <c r="A13" s="231" t="s">
        <v>77</v>
      </c>
      <c r="B13" s="232"/>
      <c r="C13" s="232">
        <f t="shared" ref="C13:I13" si="4">SUM(C12:C12)</f>
        <v>6255.02</v>
      </c>
      <c r="D13" s="232">
        <f t="shared" si="4"/>
        <v>10040</v>
      </c>
      <c r="E13" s="232">
        <f t="shared" si="4"/>
        <v>23.58</v>
      </c>
      <c r="F13" s="232">
        <f t="shared" si="4"/>
        <v>0</v>
      </c>
      <c r="G13" s="232">
        <f t="shared" si="4"/>
        <v>6235</v>
      </c>
      <c r="H13" s="232">
        <f t="shared" si="4"/>
        <v>10036.44</v>
      </c>
      <c r="I13" s="233">
        <f t="shared" si="4"/>
        <v>10036.44</v>
      </c>
      <c r="J13" s="209">
        <f t="shared" si="3"/>
        <v>0</v>
      </c>
      <c r="K13" s="93"/>
    </row>
    <row r="14" spans="1:11" x14ac:dyDescent="0.25">
      <c r="A14" s="235" t="s">
        <v>78</v>
      </c>
      <c r="B14" s="236"/>
      <c r="C14" s="236"/>
      <c r="D14" s="236"/>
      <c r="E14" s="236"/>
      <c r="F14" s="236">
        <f>F13+F18</f>
        <v>0</v>
      </c>
      <c r="G14" s="236">
        <f>G13</f>
        <v>6235</v>
      </c>
      <c r="H14" s="236"/>
      <c r="I14" s="237"/>
      <c r="J14" s="238"/>
      <c r="K14" s="93"/>
    </row>
    <row r="15" spans="1:11" ht="15.75" thickBot="1" x14ac:dyDescent="0.3">
      <c r="A15" s="239"/>
      <c r="B15" s="240"/>
      <c r="C15" s="240"/>
      <c r="D15" s="240"/>
      <c r="E15" s="240"/>
      <c r="F15" s="240"/>
      <c r="G15" s="240"/>
      <c r="H15" s="240"/>
      <c r="I15" s="241"/>
      <c r="J15" s="209"/>
      <c r="K15" s="93"/>
    </row>
    <row r="16" spans="1:11" ht="15.75" thickBot="1" x14ac:dyDescent="0.3">
      <c r="A16" s="242" t="s">
        <v>79</v>
      </c>
      <c r="B16" s="243"/>
      <c r="C16" s="243"/>
      <c r="D16" s="243"/>
      <c r="E16" s="243">
        <f>E10+E13</f>
        <v>23.58</v>
      </c>
      <c r="F16" s="243"/>
      <c r="G16" s="243"/>
      <c r="H16" s="243"/>
      <c r="I16" s="244"/>
      <c r="J16" s="245"/>
      <c r="K16" s="93"/>
    </row>
    <row r="17" spans="1:11" ht="15.75" thickBot="1" x14ac:dyDescent="0.3">
      <c r="A17" s="246"/>
      <c r="B17" s="247"/>
      <c r="C17" s="247"/>
      <c r="D17" s="247"/>
      <c r="E17" s="247"/>
      <c r="F17" s="247"/>
      <c r="G17" s="247"/>
      <c r="H17" s="247"/>
      <c r="I17" s="248"/>
      <c r="J17" s="209"/>
      <c r="K17" s="93"/>
    </row>
    <row r="18" spans="1:11" ht="15.75" x14ac:dyDescent="0.25">
      <c r="A18" s="249" t="s">
        <v>37</v>
      </c>
      <c r="B18" s="250"/>
      <c r="C18" s="251">
        <f>'USD-cash box Sept'!G4</f>
        <v>5</v>
      </c>
      <c r="D18" s="252">
        <v>0</v>
      </c>
      <c r="E18" s="252">
        <v>0</v>
      </c>
      <c r="F18" s="252">
        <v>0</v>
      </c>
      <c r="G18" s="252">
        <v>0</v>
      </c>
      <c r="H18" s="252">
        <f>'USD-cash box Sept'!G5</f>
        <v>5</v>
      </c>
      <c r="I18" s="253">
        <f>C18+D18-E18+F18-G18</f>
        <v>5</v>
      </c>
      <c r="J18" s="209">
        <f t="shared" ref="J18" si="5">H18-I18</f>
        <v>0</v>
      </c>
      <c r="K18" s="192"/>
    </row>
    <row r="19" spans="1:11" ht="15" customHeight="1" thickBot="1" x14ac:dyDescent="0.3">
      <c r="A19" s="254"/>
      <c r="B19" s="255"/>
      <c r="C19" s="255"/>
      <c r="D19" s="255"/>
      <c r="E19" s="255"/>
      <c r="F19" s="255"/>
      <c r="G19" s="255"/>
      <c r="H19" s="255"/>
      <c r="I19" s="255"/>
      <c r="J19" s="256"/>
      <c r="K19" s="195" t="s">
        <v>70</v>
      </c>
    </row>
    <row r="20" spans="1:11" ht="16.5" thickBot="1" x14ac:dyDescent="0.3">
      <c r="A20" s="190"/>
      <c r="B20" s="191"/>
      <c r="C20" s="191"/>
      <c r="D20" s="706" t="s">
        <v>38</v>
      </c>
      <c r="E20" s="706"/>
      <c r="F20" s="191"/>
      <c r="G20" s="191"/>
      <c r="H20" s="191"/>
      <c r="I20" s="191"/>
      <c r="J20" s="192"/>
      <c r="K20" s="198">
        <f>I20-J20</f>
        <v>0</v>
      </c>
    </row>
    <row r="21" spans="1:11" ht="48" thickBot="1" x14ac:dyDescent="0.3">
      <c r="A21" s="193"/>
      <c r="B21" s="194"/>
      <c r="C21" s="194" t="s">
        <v>607</v>
      </c>
      <c r="D21" s="194" t="s">
        <v>83</v>
      </c>
      <c r="E21" s="194" t="s">
        <v>84</v>
      </c>
      <c r="F21" s="194"/>
      <c r="G21" s="194"/>
      <c r="H21" s="194" t="s">
        <v>608</v>
      </c>
      <c r="I21" s="194" t="s">
        <v>69</v>
      </c>
      <c r="J21" s="483" t="s">
        <v>70</v>
      </c>
      <c r="K21" s="93"/>
    </row>
    <row r="22" spans="1:11" ht="32.25" thickBot="1" x14ac:dyDescent="0.3">
      <c r="A22" s="309" t="s">
        <v>71</v>
      </c>
      <c r="B22" s="310"/>
      <c r="C22" s="310">
        <f>C18+C13+C10</f>
        <v>6260.02</v>
      </c>
      <c r="D22" s="310">
        <f>D13</f>
        <v>10040</v>
      </c>
      <c r="E22" s="310">
        <f>E16</f>
        <v>23.58</v>
      </c>
      <c r="F22" s="310"/>
      <c r="G22" s="310">
        <f>G12</f>
        <v>6235</v>
      </c>
      <c r="H22" s="310">
        <f>H18+H13+H10</f>
        <v>10041.44</v>
      </c>
      <c r="I22" s="482">
        <f>C22+D22-E22-G22</f>
        <v>10041.44</v>
      </c>
      <c r="J22" s="485">
        <f>H22-I22</f>
        <v>0</v>
      </c>
      <c r="K22" s="93"/>
    </row>
    <row r="23" spans="1:11" x14ac:dyDescent="0.25">
      <c r="A23" s="311"/>
      <c r="B23" s="311"/>
      <c r="C23" s="311"/>
      <c r="D23" s="311"/>
      <c r="E23" s="311"/>
      <c r="F23" s="311"/>
      <c r="G23" s="311"/>
      <c r="H23" s="311"/>
      <c r="I23" s="312"/>
      <c r="J23" s="484"/>
    </row>
    <row r="24" spans="1:11" x14ac:dyDescent="0.25">
      <c r="A24" s="311"/>
      <c r="B24" s="311"/>
      <c r="C24" s="311"/>
      <c r="D24" s="311"/>
      <c r="E24" s="311"/>
      <c r="F24" s="311"/>
      <c r="G24" s="313"/>
      <c r="H24" s="313"/>
      <c r="I24" s="312"/>
      <c r="J24" s="103"/>
    </row>
    <row r="25" spans="1:11" x14ac:dyDescent="0.25">
      <c r="A25" s="313"/>
      <c r="B25" s="313"/>
      <c r="C25" s="311"/>
      <c r="D25" s="313"/>
      <c r="E25" s="313"/>
      <c r="F25" s="311"/>
      <c r="G25" s="311"/>
      <c r="H25" s="311"/>
      <c r="I25" s="312"/>
      <c r="J25" s="103"/>
    </row>
    <row r="26" spans="1:11" x14ac:dyDescent="0.25">
      <c r="A26" s="311"/>
      <c r="B26" s="311"/>
      <c r="C26" s="313"/>
      <c r="D26" s="311"/>
      <c r="E26" s="311"/>
      <c r="F26" s="313"/>
      <c r="G26" s="314"/>
      <c r="H26" s="314"/>
      <c r="I26" s="312"/>
      <c r="J26" s="103"/>
    </row>
    <row r="27" spans="1:11" x14ac:dyDescent="0.25">
      <c r="A27" s="314"/>
      <c r="B27" s="314"/>
      <c r="C27" s="314"/>
      <c r="D27" s="314"/>
      <c r="E27" s="314"/>
      <c r="F27" s="314"/>
      <c r="G27" s="314"/>
      <c r="H27" s="314"/>
      <c r="I27" s="315"/>
      <c r="J27" s="103"/>
    </row>
    <row r="28" spans="1:11" x14ac:dyDescent="0.25">
      <c r="A28" s="314"/>
      <c r="B28" s="314"/>
      <c r="C28" s="314"/>
      <c r="D28" s="316"/>
      <c r="E28" s="316"/>
      <c r="F28" s="317"/>
      <c r="G28" s="314"/>
      <c r="H28" s="314"/>
      <c r="I28" s="315"/>
      <c r="J28" s="103"/>
    </row>
    <row r="29" spans="1:11" x14ac:dyDescent="0.25">
      <c r="A29" s="314"/>
      <c r="B29" s="314"/>
      <c r="C29" s="314"/>
      <c r="D29" s="316"/>
      <c r="E29" s="316"/>
      <c r="F29" s="317"/>
      <c r="G29" s="314"/>
      <c r="H29" s="314"/>
      <c r="I29" s="315"/>
      <c r="J29" s="103"/>
    </row>
    <row r="30" spans="1:11" x14ac:dyDescent="0.25">
      <c r="A30" s="314"/>
      <c r="B30" s="314"/>
      <c r="C30" s="314"/>
      <c r="D30" s="316"/>
      <c r="E30" s="316"/>
      <c r="F30" s="317"/>
      <c r="G30" s="314"/>
      <c r="H30" s="314"/>
      <c r="I30" s="315"/>
      <c r="J30" s="103"/>
    </row>
    <row r="31" spans="1:11" x14ac:dyDescent="0.25">
      <c r="A31" s="318"/>
      <c r="B31" s="318"/>
      <c r="C31" s="318"/>
      <c r="D31" s="318"/>
      <c r="E31" s="318"/>
      <c r="F31" s="318"/>
      <c r="G31" s="318"/>
      <c r="H31" s="318"/>
      <c r="I31" s="103"/>
      <c r="J31" s="103"/>
    </row>
    <row r="32" spans="1:11" x14ac:dyDescent="0.25">
      <c r="A32" s="103"/>
      <c r="B32" s="103"/>
      <c r="C32" s="103"/>
      <c r="D32" s="103"/>
      <c r="E32" s="103"/>
      <c r="F32" s="103"/>
      <c r="G32" s="103"/>
      <c r="H32" s="103"/>
      <c r="I32" s="103"/>
      <c r="J32" s="103"/>
    </row>
    <row r="33" spans="1:10" x14ac:dyDescent="0.25">
      <c r="A33" s="103"/>
      <c r="B33" s="103"/>
      <c r="C33" s="103"/>
      <c r="D33" s="103"/>
      <c r="E33" s="103"/>
      <c r="F33" s="103"/>
      <c r="G33" s="103"/>
      <c r="H33" s="103"/>
      <c r="I33" s="103"/>
      <c r="J33" s="103"/>
    </row>
    <row r="34" spans="1:10" x14ac:dyDescent="0.25">
      <c r="A34" s="103"/>
      <c r="B34" s="103"/>
      <c r="C34" s="103"/>
      <c r="D34" s="103"/>
      <c r="E34" s="103"/>
      <c r="F34" s="103"/>
      <c r="G34" s="103"/>
      <c r="H34" s="103"/>
      <c r="I34" s="103"/>
      <c r="J34" s="103"/>
    </row>
    <row r="35" spans="1:10" x14ac:dyDescent="0.25">
      <c r="A35" s="103"/>
      <c r="B35" s="103"/>
      <c r="C35" s="103"/>
      <c r="D35" s="103"/>
      <c r="E35" s="103"/>
      <c r="F35" s="103"/>
      <c r="G35" s="103"/>
      <c r="H35" s="103"/>
      <c r="I35" s="103"/>
      <c r="J35" s="103"/>
    </row>
  </sheetData>
  <mergeCells count="1">
    <mergeCell ref="D20:E20"/>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opLeftCell="A10" zoomScale="125" workbookViewId="0">
      <selection activeCell="E26" sqref="E26"/>
    </sheetView>
  </sheetViews>
  <sheetFormatPr defaultColWidth="16" defaultRowHeight="12.75" x14ac:dyDescent="0.2"/>
  <cols>
    <col min="1" max="1" width="9.5703125" style="3" customWidth="1"/>
    <col min="2" max="2" width="5.7109375" style="3" customWidth="1"/>
    <col min="3" max="3" width="28.7109375" style="3" customWidth="1"/>
    <col min="4" max="4" width="9.5703125" style="20" customWidth="1"/>
    <col min="5" max="5" width="9.85546875" style="20" customWidth="1"/>
    <col min="6" max="6" width="3.710937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11"/>
      <c r="B1" s="711"/>
      <c r="C1" s="711"/>
      <c r="D1" s="711"/>
      <c r="E1" s="711"/>
      <c r="F1" s="711"/>
      <c r="G1" s="711"/>
      <c r="H1" s="711"/>
      <c r="I1" s="711"/>
      <c r="J1" s="711"/>
      <c r="K1" s="711"/>
    </row>
    <row r="2" spans="1:11" x14ac:dyDescent="0.2">
      <c r="A2" s="507"/>
      <c r="B2" s="507"/>
      <c r="C2" s="507"/>
      <c r="D2" s="508"/>
      <c r="E2" s="508"/>
      <c r="F2" s="507"/>
      <c r="G2" s="507"/>
      <c r="H2" s="507"/>
      <c r="I2" s="507"/>
      <c r="J2" s="508"/>
      <c r="K2" s="508"/>
    </row>
    <row r="3" spans="1:11" x14ac:dyDescent="0.2">
      <c r="A3" s="506" t="s">
        <v>16</v>
      </c>
      <c r="B3" s="505"/>
      <c r="C3" s="505"/>
      <c r="D3" s="509"/>
      <c r="E3" s="509"/>
      <c r="F3" s="505"/>
      <c r="G3" s="505"/>
      <c r="H3" s="505"/>
      <c r="I3" s="505"/>
      <c r="J3" s="509"/>
      <c r="K3" s="509"/>
    </row>
    <row r="4" spans="1:11" x14ac:dyDescent="0.2">
      <c r="A4" s="506" t="s">
        <v>19</v>
      </c>
      <c r="B4" s="506"/>
      <c r="C4" s="506" t="s">
        <v>18</v>
      </c>
      <c r="D4" s="510"/>
      <c r="E4" s="511"/>
      <c r="F4" s="506"/>
      <c r="G4" s="506"/>
      <c r="H4" s="506"/>
      <c r="I4" s="505"/>
      <c r="J4" s="509"/>
      <c r="K4" s="509"/>
    </row>
    <row r="5" spans="1:11" x14ac:dyDescent="0.2">
      <c r="A5" s="506" t="s">
        <v>82</v>
      </c>
      <c r="B5" s="506"/>
      <c r="C5" s="506" t="s">
        <v>206</v>
      </c>
      <c r="D5" s="511"/>
      <c r="E5" s="511"/>
      <c r="F5" s="506"/>
      <c r="G5" s="506"/>
      <c r="H5" s="506"/>
      <c r="I5" s="505"/>
      <c r="J5" s="509"/>
      <c r="K5" s="509"/>
    </row>
    <row r="6" spans="1:11" x14ac:dyDescent="0.2">
      <c r="A6" s="506"/>
      <c r="B6" s="506"/>
      <c r="C6" s="512">
        <v>2023</v>
      </c>
      <c r="D6" s="511"/>
      <c r="E6" s="511"/>
      <c r="F6" s="506"/>
      <c r="G6" s="506"/>
      <c r="H6" s="506"/>
      <c r="I6" s="505"/>
      <c r="J6" s="509"/>
      <c r="K6" s="509"/>
    </row>
    <row r="7" spans="1:11" x14ac:dyDescent="0.2">
      <c r="A7" s="505"/>
      <c r="B7" s="506"/>
      <c r="C7" s="506"/>
      <c r="D7" s="511"/>
      <c r="E7" s="511"/>
      <c r="F7" s="506"/>
      <c r="G7" s="506"/>
      <c r="H7" s="506"/>
      <c r="I7" s="712" t="s">
        <v>20</v>
      </c>
      <c r="J7" s="713"/>
      <c r="K7" s="714"/>
    </row>
    <row r="8" spans="1:11" x14ac:dyDescent="0.2">
      <c r="A8" s="505"/>
      <c r="B8" s="506"/>
      <c r="C8" s="506"/>
      <c r="D8" s="511"/>
      <c r="E8" s="511"/>
      <c r="F8" s="506"/>
      <c r="G8" s="506"/>
      <c r="H8" s="506"/>
      <c r="I8" s="513" t="s">
        <v>21</v>
      </c>
      <c r="J8" s="715" t="s">
        <v>31</v>
      </c>
      <c r="K8" s="716"/>
    </row>
    <row r="9" spans="1:11" ht="12.75" customHeight="1" x14ac:dyDescent="0.2">
      <c r="A9" s="506"/>
      <c r="B9" s="506"/>
      <c r="C9" s="506"/>
      <c r="D9" s="511"/>
      <c r="E9" s="511"/>
      <c r="F9" s="506"/>
      <c r="G9" s="506"/>
      <c r="H9" s="505"/>
      <c r="I9" s="513" t="s">
        <v>22</v>
      </c>
      <c r="J9" s="717" t="s">
        <v>32</v>
      </c>
      <c r="K9" s="718"/>
    </row>
    <row r="10" spans="1:11" ht="12.75" customHeight="1" x14ac:dyDescent="0.2">
      <c r="A10" s="707" t="s">
        <v>23</v>
      </c>
      <c r="B10" s="707"/>
      <c r="C10" s="707"/>
      <c r="D10" s="707"/>
      <c r="E10" s="707"/>
      <c r="F10" s="707"/>
      <c r="G10" s="707"/>
      <c r="H10" s="707"/>
      <c r="I10" s="514" t="s">
        <v>24</v>
      </c>
      <c r="J10" s="719" t="s">
        <v>33</v>
      </c>
      <c r="K10" s="720"/>
    </row>
    <row r="11" spans="1:11" ht="15.75" customHeight="1" x14ac:dyDescent="0.2">
      <c r="A11" s="707" t="s">
        <v>39</v>
      </c>
      <c r="B11" s="707"/>
      <c r="C11" s="707"/>
      <c r="D11" s="707"/>
      <c r="E11" s="707"/>
      <c r="F11" s="515"/>
      <c r="G11" s="516"/>
      <c r="H11" s="506"/>
      <c r="I11" s="505"/>
      <c r="J11" s="509"/>
      <c r="K11" s="509"/>
    </row>
    <row r="12" spans="1:11" x14ac:dyDescent="0.2">
      <c r="A12" s="505"/>
      <c r="B12" s="505"/>
      <c r="C12" s="505"/>
      <c r="D12" s="509"/>
      <c r="E12" s="509"/>
      <c r="F12" s="505"/>
      <c r="G12" s="505"/>
      <c r="H12" s="505"/>
      <c r="I12" s="505"/>
      <c r="J12" s="509"/>
      <c r="K12" s="509"/>
    </row>
    <row r="13" spans="1:11" ht="13.5" thickBot="1" x14ac:dyDescent="0.25">
      <c r="A13" s="505"/>
      <c r="B13" s="505"/>
      <c r="C13" s="505"/>
      <c r="D13" s="509"/>
      <c r="E13" s="509"/>
      <c r="F13" s="505"/>
      <c r="G13" s="505"/>
      <c r="H13" s="505"/>
      <c r="I13" s="505"/>
      <c r="J13" s="509"/>
      <c r="K13" s="509"/>
    </row>
    <row r="14" spans="1:11" ht="12.75" customHeight="1" x14ac:dyDescent="0.2">
      <c r="A14" s="708" t="s">
        <v>25</v>
      </c>
      <c r="B14" s="709"/>
      <c r="C14" s="709"/>
      <c r="D14" s="709"/>
      <c r="E14" s="710"/>
      <c r="F14" s="515"/>
      <c r="G14" s="708" t="s">
        <v>20</v>
      </c>
      <c r="H14" s="709"/>
      <c r="I14" s="709"/>
      <c r="J14" s="709"/>
      <c r="K14" s="710"/>
    </row>
    <row r="15" spans="1:11" x14ac:dyDescent="0.2">
      <c r="A15" s="517"/>
      <c r="B15" s="518"/>
      <c r="C15" s="518"/>
      <c r="D15" s="519"/>
      <c r="E15" s="520"/>
      <c r="F15" s="505"/>
      <c r="G15" s="517"/>
      <c r="H15" s="518" t="s">
        <v>15</v>
      </c>
      <c r="I15" s="518" t="s">
        <v>15</v>
      </c>
      <c r="J15" s="519" t="s">
        <v>15</v>
      </c>
      <c r="K15" s="520" t="s">
        <v>15</v>
      </c>
    </row>
    <row r="16" spans="1:11" s="6" customFormat="1" ht="13.5" thickBot="1" x14ac:dyDescent="0.25">
      <c r="A16" s="521" t="s">
        <v>0</v>
      </c>
      <c r="B16" s="522" t="s">
        <v>26</v>
      </c>
      <c r="C16" s="522" t="s">
        <v>27</v>
      </c>
      <c r="D16" s="523" t="s">
        <v>28</v>
      </c>
      <c r="E16" s="524" t="s">
        <v>29</v>
      </c>
      <c r="F16" s="525"/>
      <c r="G16" s="526" t="s">
        <v>0</v>
      </c>
      <c r="H16" s="527" t="s">
        <v>26</v>
      </c>
      <c r="I16" s="527" t="s">
        <v>27</v>
      </c>
      <c r="J16" s="528" t="s">
        <v>28</v>
      </c>
      <c r="K16" s="529" t="s">
        <v>29</v>
      </c>
    </row>
    <row r="17" spans="1:11" ht="12.75" customHeight="1" thickBot="1" x14ac:dyDescent="0.25">
      <c r="A17" s="530">
        <v>45170</v>
      </c>
      <c r="B17" s="621"/>
      <c r="C17" s="531" t="s">
        <v>63</v>
      </c>
      <c r="D17" s="532">
        <v>6255.02</v>
      </c>
      <c r="E17" s="533"/>
      <c r="F17" s="504"/>
      <c r="G17" s="534">
        <v>45170</v>
      </c>
      <c r="H17" s="535"/>
      <c r="I17" s="535" t="s">
        <v>63</v>
      </c>
      <c r="J17" s="536"/>
      <c r="K17" s="537">
        <v>6255.02</v>
      </c>
    </row>
    <row r="18" spans="1:11" ht="12.75" customHeight="1" thickBot="1" x14ac:dyDescent="0.25">
      <c r="A18" s="530">
        <v>45194</v>
      </c>
      <c r="B18" s="595">
        <v>1</v>
      </c>
      <c r="C18" s="595" t="s">
        <v>511</v>
      </c>
      <c r="D18" s="596"/>
      <c r="E18" s="596">
        <v>6235</v>
      </c>
      <c r="F18" s="504"/>
      <c r="G18" s="530">
        <v>45194</v>
      </c>
      <c r="H18" s="595">
        <v>1</v>
      </c>
      <c r="I18" s="595" t="s">
        <v>511</v>
      </c>
      <c r="J18" s="536">
        <v>6235</v>
      </c>
      <c r="K18" s="537"/>
    </row>
    <row r="19" spans="1:11" ht="12.75" customHeight="1" thickBot="1" x14ac:dyDescent="0.25">
      <c r="A19" s="530">
        <v>45194</v>
      </c>
      <c r="B19" s="595">
        <v>2</v>
      </c>
      <c r="C19" s="595" t="s">
        <v>512</v>
      </c>
      <c r="D19" s="596">
        <v>10040</v>
      </c>
      <c r="E19" s="596"/>
      <c r="F19" s="504"/>
      <c r="G19" s="530">
        <v>45194</v>
      </c>
      <c r="H19" s="595">
        <v>2</v>
      </c>
      <c r="I19" s="595" t="s">
        <v>512</v>
      </c>
      <c r="J19" s="536"/>
      <c r="K19" s="537">
        <v>10040</v>
      </c>
    </row>
    <row r="20" spans="1:11" ht="12.75" customHeight="1" x14ac:dyDescent="0.2">
      <c r="A20" s="530">
        <v>45194</v>
      </c>
      <c r="B20" s="595">
        <v>3</v>
      </c>
      <c r="C20" s="595" t="s">
        <v>156</v>
      </c>
      <c r="D20" s="596"/>
      <c r="E20" s="596">
        <v>15</v>
      </c>
      <c r="F20" s="504"/>
      <c r="G20" s="530">
        <v>45194</v>
      </c>
      <c r="H20" s="595">
        <v>3</v>
      </c>
      <c r="I20" s="595" t="s">
        <v>156</v>
      </c>
      <c r="J20" s="536">
        <v>15</v>
      </c>
      <c r="K20" s="537"/>
    </row>
    <row r="21" spans="1:11" ht="12.75" customHeight="1" thickBot="1" x14ac:dyDescent="0.25">
      <c r="A21" s="594">
        <v>45194</v>
      </c>
      <c r="B21" s="595">
        <v>4</v>
      </c>
      <c r="C21" s="595" t="s">
        <v>513</v>
      </c>
      <c r="D21" s="596"/>
      <c r="E21" s="596">
        <v>8.58</v>
      </c>
      <c r="F21" s="504"/>
      <c r="G21" s="594">
        <v>45194</v>
      </c>
      <c r="H21" s="595">
        <v>4</v>
      </c>
      <c r="I21" s="595" t="s">
        <v>513</v>
      </c>
      <c r="J21" s="536">
        <v>8.58</v>
      </c>
      <c r="K21" s="537"/>
    </row>
    <row r="22" spans="1:11" ht="12.75" customHeight="1" thickBot="1" x14ac:dyDescent="0.25">
      <c r="A22" s="538">
        <v>45199</v>
      </c>
      <c r="B22" s="599"/>
      <c r="C22" s="600" t="s">
        <v>47</v>
      </c>
      <c r="D22" s="539">
        <f>SUM(D17:D21)-SUM(E17:E21)</f>
        <v>10036.44</v>
      </c>
      <c r="E22" s="540"/>
      <c r="F22" s="541"/>
      <c r="G22" s="538">
        <v>45199</v>
      </c>
      <c r="H22" s="542"/>
      <c r="I22" s="543" t="s">
        <v>47</v>
      </c>
      <c r="J22" s="539"/>
      <c r="K22" s="540">
        <f>SUM(K17:K21)-SUM(J17:J21)</f>
        <v>10036.44</v>
      </c>
    </row>
    <row r="23" spans="1:11" ht="12.75" customHeight="1" x14ac:dyDescent="0.2">
      <c r="A23" s="544"/>
      <c r="B23" s="545"/>
      <c r="C23" s="545"/>
      <c r="D23" s="546"/>
      <c r="E23" s="547">
        <v>3746</v>
      </c>
      <c r="F23" s="505"/>
      <c r="G23" s="544"/>
      <c r="H23" s="545"/>
      <c r="I23" s="545"/>
      <c r="J23" s="546"/>
      <c r="K23" s="547"/>
    </row>
    <row r="24" spans="1:11" ht="12.75" customHeight="1" x14ac:dyDescent="0.2">
      <c r="A24" s="386"/>
      <c r="B24" s="10"/>
      <c r="C24" s="10"/>
      <c r="D24" s="19"/>
      <c r="E24" s="19"/>
      <c r="F24" s="10"/>
      <c r="G24" s="386"/>
      <c r="H24" s="10"/>
      <c r="I24" s="10"/>
      <c r="J24" s="19"/>
      <c r="K24"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Data Analysis</vt:lpstr>
      <vt:lpstr>Personal Costs</vt:lpstr>
      <vt:lpstr>Total Expenses</vt:lpstr>
      <vt:lpstr>Personal Recieved</vt:lpstr>
      <vt:lpstr>UGX Cash Box Sept</vt:lpstr>
      <vt:lpstr>USD-cash box Sept</vt:lpstr>
      <vt:lpstr>Balance UGX</vt:lpstr>
      <vt:lpstr>Balance USD</vt:lpstr>
      <vt:lpstr>Bank reconciliation USD</vt:lpstr>
      <vt:lpstr>Bank reconciliation UGX</vt:lpstr>
      <vt:lpstr>UGX-Operational Account</vt:lpstr>
      <vt:lpstr>September cashdesk closing</vt:lpstr>
      <vt:lpstr>Advances</vt:lpstr>
      <vt:lpstr>Lydia</vt:lpstr>
      <vt:lpstr>Jane</vt:lpstr>
      <vt:lpstr>Deborah</vt:lpstr>
      <vt:lpstr>Jolly</vt:lpstr>
      <vt:lpstr>i18</vt:lpstr>
      <vt:lpstr>i97</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2023-10-11T11:13:54Z</cp:lastPrinted>
  <dcterms:created xsi:type="dcterms:W3CDTF">2016-05-26T14:51:01Z</dcterms:created>
  <dcterms:modified xsi:type="dcterms:W3CDTF">2023-10-11T11:35:05Z</dcterms:modified>
</cp:coreProperties>
</file>