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Office documents\Office Folders\2023\Financial Report\Financial Reports\"/>
    </mc:Choice>
  </mc:AlternateContent>
  <bookViews>
    <workbookView xWindow="8370" yWindow="0" windowWidth="20490" windowHeight="7245" tabRatio="862" activeTab="2"/>
  </bookViews>
  <sheets>
    <sheet name="Data Analysis" sheetId="318" r:id="rId1"/>
    <sheet name="Personal Costs" sheetId="317" r:id="rId2"/>
    <sheet name="Total Expenses" sheetId="49" r:id="rId3"/>
    <sheet name="Personal Recieved" sheetId="316" r:id="rId4"/>
    <sheet name="UGX Cash Box Oct" sheetId="63" r:id="rId5"/>
    <sheet name="USD-cash box October" sheetId="116" r:id="rId6"/>
    <sheet name="Balance UGX" sheetId="55" r:id="rId7"/>
    <sheet name="Balance USD" sheetId="143" r:id="rId8"/>
    <sheet name="Bank reconciliation USD" sheetId="52" r:id="rId9"/>
    <sheet name="Bank reconciliation UGX" sheetId="56" r:id="rId10"/>
    <sheet name="UGX-Operational Account" sheetId="221" r:id="rId11"/>
    <sheet name="October cashdesk closing" sheetId="176" r:id="rId12"/>
    <sheet name="Advances" sheetId="216" r:id="rId13"/>
    <sheet name="Lydia" sheetId="80" r:id="rId14"/>
    <sheet name="Jane" sheetId="319" r:id="rId15"/>
    <sheet name="Deborah" sheetId="255" r:id="rId16"/>
    <sheet name="Jolly" sheetId="297" r:id="rId17"/>
    <sheet name="i18" sheetId="299" r:id="rId18"/>
    <sheet name="Airtime summary" sheetId="194" r:id="rId19"/>
  </sheets>
  <definedNames>
    <definedName name="_xlnm._FilterDatabase" localSheetId="18" hidden="1">'Airtime summary'!$A$1:$N$31</definedName>
    <definedName name="_xlnm._FilterDatabase" localSheetId="15" hidden="1">Deborah!$A$1:$N$18</definedName>
    <definedName name="_xlnm._FilterDatabase" localSheetId="17" hidden="1">'i18'!$A$1:$N$26</definedName>
    <definedName name="_xlnm._FilterDatabase" localSheetId="14" hidden="1">Jane!$A$1:$N$4</definedName>
    <definedName name="_xlnm._FilterDatabase" localSheetId="16" hidden="1">Jolly!$A$1:$N$18</definedName>
    <definedName name="_xlnm._FilterDatabase" localSheetId="13" hidden="1">Lydia!$A$1:$N$29</definedName>
    <definedName name="_xlnm._FilterDatabase" localSheetId="2" hidden="1">'Total Expenses'!$A$2:$N$295</definedName>
    <definedName name="_xlnm._FilterDatabase" localSheetId="4" hidden="1">'UGX Cash Box Oct'!$A$2:$N$87</definedName>
    <definedName name="_xlnm._FilterDatabase" localSheetId="5" hidden="1">'USD-cash box October'!$A$3:$S$4</definedName>
  </definedNames>
  <calcPr calcId="152511"/>
  <pivotCaches>
    <pivotCache cacheId="254" r:id="rId20"/>
    <pivotCache cacheId="255" r:id="rId21"/>
    <pivotCache cacheId="256" r:id="rId22"/>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G114" i="49" l="1"/>
  <c r="G9" i="49" l="1"/>
  <c r="G157" i="49" l="1"/>
  <c r="G158" i="49"/>
  <c r="G159" i="49"/>
  <c r="G160" i="49"/>
  <c r="G161" i="49"/>
  <c r="G162" i="49"/>
  <c r="G163" i="49"/>
  <c r="G164" i="49"/>
  <c r="G165" i="49"/>
  <c r="G151" i="49"/>
  <c r="F68" i="80"/>
  <c r="F18" i="55"/>
  <c r="G12" i="55"/>
  <c r="G11" i="55"/>
  <c r="D11" i="55"/>
  <c r="H7" i="55"/>
  <c r="H6" i="55"/>
  <c r="F5" i="319"/>
  <c r="E5" i="319"/>
  <c r="G5" i="319" s="1"/>
  <c r="G186" i="49"/>
  <c r="G156" i="49"/>
  <c r="E12" i="55"/>
  <c r="E18" i="55"/>
  <c r="E11" i="55"/>
  <c r="E6" i="55"/>
  <c r="E4" i="55"/>
  <c r="E2" i="55"/>
  <c r="E11" i="143"/>
  <c r="E5" i="55"/>
  <c r="E3" i="55"/>
  <c r="M6" i="55"/>
  <c r="D6" i="55" l="1"/>
  <c r="M2" i="55"/>
  <c r="I6" i="55" l="1"/>
  <c r="J6" i="55" s="1"/>
  <c r="C11" i="316"/>
  <c r="D18" i="55" s="1"/>
  <c r="E258" i="49"/>
  <c r="E257" i="49"/>
  <c r="G259" i="49"/>
  <c r="G256" i="49"/>
  <c r="D8" i="316"/>
  <c r="D6" i="316"/>
  <c r="D4" i="316"/>
  <c r="D7" i="316"/>
  <c r="D5" i="316"/>
  <c r="D2" i="55" l="1"/>
  <c r="G169" i="299" l="1"/>
  <c r="G172" i="299"/>
  <c r="G266" i="49"/>
  <c r="G265" i="49"/>
  <c r="E295" i="49"/>
  <c r="G252" i="49"/>
  <c r="G251" i="49"/>
  <c r="G202" i="49"/>
  <c r="G10" i="49"/>
  <c r="G11" i="49"/>
  <c r="G12" i="49"/>
  <c r="G13" i="49"/>
  <c r="G14" i="49"/>
  <c r="G15" i="49"/>
  <c r="G16" i="49"/>
  <c r="G17" i="49"/>
  <c r="G18" i="49"/>
  <c r="G19" i="49"/>
  <c r="G20" i="49"/>
  <c r="G21" i="49"/>
  <c r="G22" i="49"/>
  <c r="G23" i="49"/>
  <c r="G24" i="49"/>
  <c r="G25" i="49"/>
  <c r="G26" i="49"/>
  <c r="G27" i="49"/>
  <c r="G28" i="49"/>
  <c r="G29" i="49"/>
  <c r="G30" i="49"/>
  <c r="G31" i="49"/>
  <c r="G32" i="49"/>
  <c r="G33" i="49"/>
  <c r="G34" i="49"/>
  <c r="G35" i="49"/>
  <c r="G36" i="49"/>
  <c r="G37" i="49"/>
  <c r="G38" i="49"/>
  <c r="G39" i="49"/>
  <c r="G40" i="49"/>
  <c r="G41" i="49"/>
  <c r="G42" i="49"/>
  <c r="G43" i="49"/>
  <c r="G44" i="49"/>
  <c r="G45" i="49"/>
  <c r="G46" i="49"/>
  <c r="G47" i="49"/>
  <c r="G48" i="49"/>
  <c r="G49" i="49"/>
  <c r="G50" i="49"/>
  <c r="G51" i="49"/>
  <c r="G52" i="49"/>
  <c r="G53" i="49"/>
  <c r="G54" i="49"/>
  <c r="G55" i="49"/>
  <c r="G56" i="49"/>
  <c r="G57" i="49"/>
  <c r="G58" i="49"/>
  <c r="G59" i="49"/>
  <c r="G60" i="49"/>
  <c r="G61" i="49"/>
  <c r="G62" i="49"/>
  <c r="G63" i="49"/>
  <c r="G64" i="49"/>
  <c r="G65" i="49"/>
  <c r="G66" i="49"/>
  <c r="G67" i="49"/>
  <c r="G68" i="49"/>
  <c r="G69" i="49"/>
  <c r="G70" i="49"/>
  <c r="G71" i="49"/>
  <c r="G72" i="49"/>
  <c r="G73" i="49"/>
  <c r="G74" i="49"/>
  <c r="G75" i="49"/>
  <c r="G76" i="49"/>
  <c r="G77" i="49"/>
  <c r="G78" i="49"/>
  <c r="G79" i="49"/>
  <c r="G80" i="49"/>
  <c r="G81" i="49"/>
  <c r="G82" i="49"/>
  <c r="G83" i="49"/>
  <c r="G84" i="49"/>
  <c r="G85" i="49"/>
  <c r="G86" i="49"/>
  <c r="G87" i="49"/>
  <c r="G88" i="49"/>
  <c r="G89" i="49"/>
  <c r="G90" i="49"/>
  <c r="G91" i="49"/>
  <c r="G92" i="49"/>
  <c r="G93" i="49"/>
  <c r="G94" i="49"/>
  <c r="G95" i="49"/>
  <c r="G96" i="49"/>
  <c r="G97" i="49"/>
  <c r="G98" i="49"/>
  <c r="G99" i="49"/>
  <c r="G100" i="49"/>
  <c r="G101" i="49"/>
  <c r="G102" i="49"/>
  <c r="G103" i="49"/>
  <c r="G104" i="49"/>
  <c r="G105" i="49"/>
  <c r="G106" i="49"/>
  <c r="G107" i="49"/>
  <c r="G108" i="49"/>
  <c r="G109" i="49"/>
  <c r="G110" i="49"/>
  <c r="G111" i="49"/>
  <c r="G112" i="49"/>
  <c r="G113" i="49"/>
  <c r="G115" i="49"/>
  <c r="G116" i="49"/>
  <c r="G117" i="49"/>
  <c r="G118" i="49"/>
  <c r="G119" i="49"/>
  <c r="G120" i="49"/>
  <c r="G121" i="49"/>
  <c r="G122" i="49"/>
  <c r="G123" i="49"/>
  <c r="G124" i="49"/>
  <c r="G125" i="49"/>
  <c r="G126" i="49"/>
  <c r="G127" i="49"/>
  <c r="G128" i="49"/>
  <c r="G129" i="49"/>
  <c r="G130" i="49"/>
  <c r="G131" i="49"/>
  <c r="G132" i="49"/>
  <c r="G133" i="49"/>
  <c r="G134" i="49"/>
  <c r="G135" i="49"/>
  <c r="G136" i="49"/>
  <c r="G137" i="49"/>
  <c r="G138" i="49"/>
  <c r="G139" i="49"/>
  <c r="G140" i="49"/>
  <c r="G141" i="49"/>
  <c r="G142" i="49"/>
  <c r="G143" i="49"/>
  <c r="G144" i="49"/>
  <c r="G145" i="49"/>
  <c r="G146" i="49"/>
  <c r="G147" i="49"/>
  <c r="G148" i="49"/>
  <c r="G149" i="49"/>
  <c r="G150" i="49"/>
  <c r="G152" i="49"/>
  <c r="G153" i="49"/>
  <c r="G154" i="49"/>
  <c r="G155" i="49"/>
  <c r="G166" i="49"/>
  <c r="G167" i="49"/>
  <c r="G168" i="49"/>
  <c r="G169" i="49"/>
  <c r="G170" i="49"/>
  <c r="G171" i="49"/>
  <c r="G172" i="49"/>
  <c r="G173" i="49"/>
  <c r="G174" i="49"/>
  <c r="G175" i="49"/>
  <c r="G176" i="49"/>
  <c r="G177" i="49"/>
  <c r="G178" i="49"/>
  <c r="G179" i="49"/>
  <c r="G180" i="49"/>
  <c r="G181" i="49"/>
  <c r="G182" i="49"/>
  <c r="G183" i="49"/>
  <c r="G184" i="49"/>
  <c r="G185" i="49"/>
  <c r="G187" i="49"/>
  <c r="G188" i="49"/>
  <c r="G189" i="49"/>
  <c r="G190" i="49"/>
  <c r="G191" i="49"/>
  <c r="G192" i="49"/>
  <c r="G193" i="49"/>
  <c r="G194" i="49"/>
  <c r="G195" i="49"/>
  <c r="G196" i="49"/>
  <c r="G197" i="49"/>
  <c r="G198" i="49"/>
  <c r="G199" i="49"/>
  <c r="G200" i="49"/>
  <c r="G201" i="49"/>
  <c r="G203" i="49"/>
  <c r="G204" i="49"/>
  <c r="G205" i="49"/>
  <c r="G206" i="49"/>
  <c r="G207" i="49"/>
  <c r="G208" i="49"/>
  <c r="G209" i="49"/>
  <c r="G210" i="49"/>
  <c r="G211" i="49"/>
  <c r="G212" i="49"/>
  <c r="G213" i="49"/>
  <c r="G214" i="49"/>
  <c r="G215" i="49"/>
  <c r="G216" i="49"/>
  <c r="G217" i="49"/>
  <c r="G218" i="49"/>
  <c r="G219" i="49"/>
  <c r="G220" i="49"/>
  <c r="G221" i="49"/>
  <c r="G222" i="49"/>
  <c r="G223" i="49"/>
  <c r="G224" i="49"/>
  <c r="G225" i="49"/>
  <c r="G226" i="49"/>
  <c r="G227" i="49"/>
  <c r="G228" i="49"/>
  <c r="G229" i="49"/>
  <c r="G230" i="49"/>
  <c r="G231" i="49"/>
  <c r="G232" i="49"/>
  <c r="G233" i="49"/>
  <c r="G234" i="49"/>
  <c r="G235" i="49"/>
  <c r="G236" i="49"/>
  <c r="G237" i="49"/>
  <c r="G238" i="49"/>
  <c r="G239" i="49"/>
  <c r="G240" i="49"/>
  <c r="G241" i="49"/>
  <c r="G242" i="49"/>
  <c r="G243" i="49"/>
  <c r="G244" i="49"/>
  <c r="G245" i="49"/>
  <c r="G246" i="49"/>
  <c r="G247" i="49"/>
  <c r="G248" i="49"/>
  <c r="G249" i="49"/>
  <c r="G250" i="49"/>
  <c r="G253" i="49"/>
  <c r="G254" i="49"/>
  <c r="G255" i="49"/>
  <c r="G260" i="49"/>
  <c r="G261" i="49"/>
  <c r="G262" i="49"/>
  <c r="G263" i="49"/>
  <c r="G264" i="49"/>
  <c r="G267" i="49"/>
  <c r="G268" i="49"/>
  <c r="G269" i="49"/>
  <c r="G270" i="49"/>
  <c r="G271" i="49"/>
  <c r="G272" i="49"/>
  <c r="G273" i="49"/>
  <c r="G274" i="49"/>
  <c r="G275" i="49"/>
  <c r="G276" i="49"/>
  <c r="G277" i="49"/>
  <c r="G278" i="49"/>
  <c r="G279" i="49"/>
  <c r="G280" i="49"/>
  <c r="G281" i="49"/>
  <c r="G282" i="49"/>
  <c r="G283" i="49"/>
  <c r="G284" i="49"/>
  <c r="G285" i="49"/>
  <c r="G286" i="49"/>
  <c r="G287" i="49"/>
  <c r="G288" i="49"/>
  <c r="G289" i="49"/>
  <c r="G290" i="49"/>
  <c r="G291" i="49"/>
  <c r="G292" i="49"/>
  <c r="G293" i="49"/>
  <c r="G294" i="49"/>
  <c r="G4" i="49"/>
  <c r="G3" i="49"/>
  <c r="D11" i="143" l="1"/>
  <c r="J3" i="143"/>
  <c r="F12" i="55"/>
  <c r="C5" i="55"/>
  <c r="C4" i="55"/>
  <c r="E68" i="80"/>
  <c r="F172" i="299"/>
  <c r="E172" i="299"/>
  <c r="F31" i="194"/>
  <c r="E31" i="194"/>
  <c r="F85" i="297"/>
  <c r="E85" i="297"/>
  <c r="G68" i="80" l="1"/>
  <c r="H2" i="55" s="1"/>
  <c r="G85" i="297"/>
  <c r="J6" i="143" l="1"/>
  <c r="F87" i="63"/>
  <c r="E87" i="63"/>
  <c r="M5" i="55"/>
  <c r="M4" i="55"/>
  <c r="D5" i="55" l="1"/>
  <c r="D4" i="55"/>
  <c r="I4" i="55" s="1"/>
  <c r="I5" i="55"/>
  <c r="D22" i="52" l="1"/>
  <c r="D34" i="221" l="1"/>
  <c r="G5" i="299" l="1"/>
  <c r="G6" i="299" s="1"/>
  <c r="G7" i="299" s="1"/>
  <c r="G8" i="299" s="1"/>
  <c r="G9" i="299" s="1"/>
  <c r="G10" i="299" s="1"/>
  <c r="G11" i="299" s="1"/>
  <c r="G5" i="297"/>
  <c r="G6" i="297" s="1"/>
  <c r="G7" i="297" s="1"/>
  <c r="G8" i="297" s="1"/>
  <c r="G9" i="297" s="1"/>
  <c r="G10" i="297" s="1"/>
  <c r="G11" i="297" s="1"/>
  <c r="G12" i="297" s="1"/>
  <c r="G13" i="297" s="1"/>
  <c r="G14" i="297" s="1"/>
  <c r="G15" i="297" s="1"/>
  <c r="G16" i="297" s="1"/>
  <c r="G17" i="297" s="1"/>
  <c r="G18" i="297" s="1"/>
  <c r="G19" i="297" s="1"/>
  <c r="G20" i="297" s="1"/>
  <c r="G21" i="297" s="1"/>
  <c r="G22" i="297" s="1"/>
  <c r="G23" i="297" s="1"/>
  <c r="G24" i="297" s="1"/>
  <c r="G25" i="297" s="1"/>
  <c r="G26" i="297" s="1"/>
  <c r="G27" i="297" s="1"/>
  <c r="G28" i="297" s="1"/>
  <c r="G29" i="297" s="1"/>
  <c r="G30" i="297" s="1"/>
  <c r="G31" i="297" s="1"/>
  <c r="G32" i="297" s="1"/>
  <c r="G33" i="297" s="1"/>
  <c r="G34" i="297" s="1"/>
  <c r="G35" i="297" s="1"/>
  <c r="G36" i="297" s="1"/>
  <c r="G37" i="297" s="1"/>
  <c r="G38" i="297" s="1"/>
  <c r="G39" i="297" s="1"/>
  <c r="G40" i="297" s="1"/>
  <c r="G41" i="297" s="1"/>
  <c r="G42" i="297" s="1"/>
  <c r="G43" i="297" s="1"/>
  <c r="G44" i="297" s="1"/>
  <c r="G45" i="297" s="1"/>
  <c r="G46" i="297" s="1"/>
  <c r="G47" i="297" s="1"/>
  <c r="G48" i="297" s="1"/>
  <c r="G49" i="297" s="1"/>
  <c r="G50" i="297" s="1"/>
  <c r="G51" i="297" l="1"/>
  <c r="G52" i="297" s="1"/>
  <c r="G53" i="297" s="1"/>
  <c r="G54" i="297" s="1"/>
  <c r="G55" i="297" s="1"/>
  <c r="G56" i="297" s="1"/>
  <c r="G57" i="297" s="1"/>
  <c r="G58" i="297" s="1"/>
  <c r="G59" i="297" s="1"/>
  <c r="G60" i="297" s="1"/>
  <c r="G61" i="297" s="1"/>
  <c r="G62" i="297" s="1"/>
  <c r="G63" i="297" s="1"/>
  <c r="G64" i="297" s="1"/>
  <c r="G65" i="297" s="1"/>
  <c r="G66" i="297" s="1"/>
  <c r="G67" i="297" s="1"/>
  <c r="G68" i="297" s="1"/>
  <c r="G69" i="297" s="1"/>
  <c r="G70" i="297" s="1"/>
  <c r="G71" i="297" s="1"/>
  <c r="G72" i="297" s="1"/>
  <c r="G73" i="297" s="1"/>
  <c r="G74" i="297" s="1"/>
  <c r="G75" i="297" s="1"/>
  <c r="G76" i="297" s="1"/>
  <c r="G77" i="297" s="1"/>
  <c r="G78" i="297" s="1"/>
  <c r="G79" i="297" s="1"/>
  <c r="G80" i="297" s="1"/>
  <c r="G81" i="297" s="1"/>
  <c r="G82" i="297" s="1"/>
  <c r="G83" i="297" s="1"/>
  <c r="G84" i="297" s="1"/>
  <c r="G12" i="299"/>
  <c r="G13" i="299" s="1"/>
  <c r="G14" i="299" s="1"/>
  <c r="G15" i="299" s="1"/>
  <c r="G16" i="299" s="1"/>
  <c r="G17" i="299" s="1"/>
  <c r="G18" i="299" s="1"/>
  <c r="G19" i="299" s="1"/>
  <c r="G20" i="299" s="1"/>
  <c r="G21" i="299" s="1"/>
  <c r="G22" i="299" s="1"/>
  <c r="G23" i="299" s="1"/>
  <c r="G24" i="299" s="1"/>
  <c r="G25" i="299" s="1"/>
  <c r="G26" i="299" s="1"/>
  <c r="G27" i="299" s="1"/>
  <c r="G28" i="299" s="1"/>
  <c r="G29" i="299" s="1"/>
  <c r="G30" i="299" s="1"/>
  <c r="G31" i="299" s="1"/>
  <c r="G32" i="299" s="1"/>
  <c r="G33" i="299" s="1"/>
  <c r="G34" i="299" s="1"/>
  <c r="G35" i="299" s="1"/>
  <c r="G36" i="299" s="1"/>
  <c r="G37" i="299" s="1"/>
  <c r="G38" i="299" s="1"/>
  <c r="G39" i="299" s="1"/>
  <c r="G40" i="299" s="1"/>
  <c r="G41" i="299" s="1"/>
  <c r="G42" i="299" s="1"/>
  <c r="G43" i="299" s="1"/>
  <c r="G44" i="299" s="1"/>
  <c r="G45" i="299" s="1"/>
  <c r="G46" i="299" s="1"/>
  <c r="G47" i="299" s="1"/>
  <c r="G48" i="299" s="1"/>
  <c r="G49" i="299" s="1"/>
  <c r="H4" i="55"/>
  <c r="J4" i="55" s="1"/>
  <c r="G50" i="299" l="1"/>
  <c r="G51" i="299" s="1"/>
  <c r="G52" i="299" s="1"/>
  <c r="G53" i="299" s="1"/>
  <c r="G54" i="299" s="1"/>
  <c r="G55" i="299" s="1"/>
  <c r="G8" i="49"/>
  <c r="G56" i="299" l="1"/>
  <c r="G57" i="299" s="1"/>
  <c r="G58" i="299" s="1"/>
  <c r="G59" i="299" s="1"/>
  <c r="G60" i="299" s="1"/>
  <c r="G61" i="299" s="1"/>
  <c r="G62" i="299" s="1"/>
  <c r="G63" i="299" s="1"/>
  <c r="G64" i="299" s="1"/>
  <c r="G65" i="299" s="1"/>
  <c r="G11" i="143"/>
  <c r="G66" i="299" l="1"/>
  <c r="G67" i="299" s="1"/>
  <c r="G68" i="299" s="1"/>
  <c r="G69" i="299" s="1"/>
  <c r="G70" i="299" s="1"/>
  <c r="G71" i="299" s="1"/>
  <c r="G72" i="299" s="1"/>
  <c r="G73" i="299" s="1"/>
  <c r="G74" i="299" s="1"/>
  <c r="G75" i="299" s="1"/>
  <c r="G76" i="299" s="1"/>
  <c r="G77" i="299" s="1"/>
  <c r="G78" i="299" s="1"/>
  <c r="G79" i="299" s="1"/>
  <c r="G80" i="299" s="1"/>
  <c r="G81" i="299" s="1"/>
  <c r="G82" i="299" s="1"/>
  <c r="G83" i="299" s="1"/>
  <c r="G84" i="299" s="1"/>
  <c r="G85" i="299" s="1"/>
  <c r="G86" i="299" s="1"/>
  <c r="G87" i="299" s="1"/>
  <c r="G88" i="299" s="1"/>
  <c r="G89" i="299" l="1"/>
  <c r="G90" i="299" s="1"/>
  <c r="G91" i="299" s="1"/>
  <c r="G92" i="299" s="1"/>
  <c r="G93" i="299" s="1"/>
  <c r="G94" i="299" s="1"/>
  <c r="G95" i="299" s="1"/>
  <c r="G96" i="299" s="1"/>
  <c r="G97" i="299" s="1"/>
  <c r="G98" i="299" s="1"/>
  <c r="G99" i="299" s="1"/>
  <c r="G100" i="299" s="1"/>
  <c r="G101" i="299" l="1"/>
  <c r="G102" i="299" s="1"/>
  <c r="G103" i="299" s="1"/>
  <c r="G104" i="299" s="1"/>
  <c r="G105" i="299" s="1"/>
  <c r="G106" i="299" s="1"/>
  <c r="G107" i="299" s="1"/>
  <c r="G108" i="299" s="1"/>
  <c r="G7" i="49"/>
  <c r="G109" i="299" l="1"/>
  <c r="G110" i="299" s="1"/>
  <c r="G111" i="299" s="1"/>
  <c r="G112" i="299" s="1"/>
  <c r="G113" i="299" s="1"/>
  <c r="G114" i="299" s="1"/>
  <c r="G115" i="299" s="1"/>
  <c r="G116" i="299" s="1"/>
  <c r="G117" i="299" s="1"/>
  <c r="G118" i="299" l="1"/>
  <c r="G119" i="299" s="1"/>
  <c r="G120" i="299" s="1"/>
  <c r="G121" i="299" s="1"/>
  <c r="G122" i="299" s="1"/>
  <c r="G123" i="299" s="1"/>
  <c r="G124" i="299" s="1"/>
  <c r="G125" i="299" s="1"/>
  <c r="G126" i="299" s="1"/>
  <c r="G127" i="299" s="1"/>
  <c r="G128" i="299" s="1"/>
  <c r="G129" i="299" s="1"/>
  <c r="G130" i="299" s="1"/>
  <c r="G131" i="299" s="1"/>
  <c r="G132" i="299" s="1"/>
  <c r="G133" i="299" s="1"/>
  <c r="G134" i="299" s="1"/>
  <c r="G135" i="299" s="1"/>
  <c r="G136" i="299" s="1"/>
  <c r="G137" i="299" l="1"/>
  <c r="G138" i="299" s="1"/>
  <c r="G139" i="299" s="1"/>
  <c r="G140" i="299" s="1"/>
  <c r="G141" i="299" s="1"/>
  <c r="G142" i="299" s="1"/>
  <c r="G143" i="299" s="1"/>
  <c r="G144" i="299" s="1"/>
  <c r="G145" i="299" s="1"/>
  <c r="G146" i="299" s="1"/>
  <c r="G147" i="299" s="1"/>
  <c r="G148" i="299" s="1"/>
  <c r="G149" i="299" s="1"/>
  <c r="G150" i="299" s="1"/>
  <c r="G151" i="299" s="1"/>
  <c r="G152" i="299" s="1"/>
  <c r="G153" i="299" s="1"/>
  <c r="G154" i="299" s="1"/>
  <c r="G155" i="299" s="1"/>
  <c r="G156" i="299" s="1"/>
  <c r="G157" i="299" s="1"/>
  <c r="G158" i="299" s="1"/>
  <c r="G159" i="299" s="1"/>
  <c r="G160" i="299" s="1"/>
  <c r="G161" i="299" s="1"/>
  <c r="G162" i="299" s="1"/>
  <c r="G163" i="299" s="1"/>
  <c r="G164" i="299" s="1"/>
  <c r="G165" i="299" s="1"/>
  <c r="G166" i="299" s="1"/>
  <c r="G167" i="299" s="1"/>
  <c r="G168" i="299" s="1"/>
  <c r="G170" i="299" s="1"/>
  <c r="G171" i="299" s="1"/>
  <c r="H5" i="55" s="1"/>
  <c r="J5" i="55" s="1"/>
  <c r="C18" i="55" l="1"/>
  <c r="I18" i="55" l="1"/>
  <c r="K34" i="221"/>
  <c r="C3" i="55" l="1"/>
  <c r="G5" i="49" l="1"/>
  <c r="G6" i="49"/>
  <c r="M3" i="55"/>
  <c r="D3" i="55" l="1"/>
  <c r="I3" i="55" s="1"/>
  <c r="D18" i="56" l="1"/>
  <c r="F23" i="255"/>
  <c r="D22" i="55"/>
  <c r="G31" i="194" l="1"/>
  <c r="I7" i="55" s="1"/>
  <c r="K18" i="56"/>
  <c r="K22" i="52" l="1"/>
  <c r="G4" i="63" l="1"/>
  <c r="G5" i="63" s="1"/>
  <c r="G6" i="63" s="1"/>
  <c r="G7" i="63" s="1"/>
  <c r="G8" i="63" s="1"/>
  <c r="G9" i="63" s="1"/>
  <c r="G10" i="63" s="1"/>
  <c r="G11" i="63" s="1"/>
  <c r="G12" i="63" s="1"/>
  <c r="G13" i="63" l="1"/>
  <c r="G14" i="63" s="1"/>
  <c r="G15" i="63" s="1"/>
  <c r="G16" i="63" l="1"/>
  <c r="G17" i="63" s="1"/>
  <c r="G18" i="63" l="1"/>
  <c r="G19" i="63" s="1"/>
  <c r="G20" i="63" s="1"/>
  <c r="G21" i="63" s="1"/>
  <c r="G22" i="63" s="1"/>
  <c r="G23" i="63" s="1"/>
  <c r="G24" i="63" s="1"/>
  <c r="G25" i="63" s="1"/>
  <c r="G26" i="63" s="1"/>
  <c r="G27" i="63" s="1"/>
  <c r="G28" i="63" s="1"/>
  <c r="G29" i="63" l="1"/>
  <c r="G30" i="63" s="1"/>
  <c r="G31" i="63" s="1"/>
  <c r="G32" i="63" s="1"/>
  <c r="G33" i="63" s="1"/>
  <c r="G34" i="63" s="1"/>
  <c r="G35" i="63" s="1"/>
  <c r="G36" i="63" s="1"/>
  <c r="G37" i="63" s="1"/>
  <c r="G38" i="63" s="1"/>
  <c r="C2" i="55"/>
  <c r="I2" i="55" s="1"/>
  <c r="G39" i="63" l="1"/>
  <c r="G40" i="63" s="1"/>
  <c r="G41" i="63" l="1"/>
  <c r="G42" i="63" s="1"/>
  <c r="G43" i="63" s="1"/>
  <c r="G44" i="63" s="1"/>
  <c r="G45" i="63" s="1"/>
  <c r="G5" i="80"/>
  <c r="G6" i="80" s="1"/>
  <c r="G7" i="80" s="1"/>
  <c r="G8" i="80" s="1"/>
  <c r="G9" i="80" s="1"/>
  <c r="G10" i="80" s="1"/>
  <c r="G11" i="80" s="1"/>
  <c r="G12" i="80" s="1"/>
  <c r="G13" i="80" s="1"/>
  <c r="G14" i="80" s="1"/>
  <c r="G15" i="80" s="1"/>
  <c r="G16" i="80" s="1"/>
  <c r="G17" i="80" s="1"/>
  <c r="F13" i="55"/>
  <c r="H11" i="143"/>
  <c r="C11" i="143"/>
  <c r="C12" i="143" s="1"/>
  <c r="G5" i="194"/>
  <c r="C12" i="55"/>
  <c r="I12" i="55" s="1"/>
  <c r="E23" i="255"/>
  <c r="G5" i="255"/>
  <c r="G6" i="255" s="1"/>
  <c r="G7" i="255" s="1"/>
  <c r="G8" i="255" s="1"/>
  <c r="G9" i="255" s="1"/>
  <c r="G10" i="255" s="1"/>
  <c r="G11" i="255" s="1"/>
  <c r="G12" i="255" s="1"/>
  <c r="H12" i="55"/>
  <c r="G21" i="143"/>
  <c r="I4" i="143"/>
  <c r="J4" i="143" s="1"/>
  <c r="I5" i="143"/>
  <c r="J5" i="143" s="1"/>
  <c r="I7" i="143"/>
  <c r="J7" i="143" s="1"/>
  <c r="I2" i="143"/>
  <c r="J2" i="143" s="1"/>
  <c r="C11" i="55"/>
  <c r="C17" i="143"/>
  <c r="I17" i="143" s="1"/>
  <c r="F5" i="116"/>
  <c r="E5" i="116"/>
  <c r="G5" i="116"/>
  <c r="H17" i="143"/>
  <c r="K40" i="216"/>
  <c r="L40" i="216"/>
  <c r="J40" i="216"/>
  <c r="I40" i="216"/>
  <c r="H11" i="55"/>
  <c r="C7" i="55"/>
  <c r="E15" i="176"/>
  <c r="E14" i="176"/>
  <c r="E6" i="176"/>
  <c r="E7" i="176"/>
  <c r="E8" i="176"/>
  <c r="E9" i="176"/>
  <c r="E17" i="176"/>
  <c r="E10" i="176"/>
  <c r="E11" i="176"/>
  <c r="E16" i="176"/>
  <c r="C9" i="143"/>
  <c r="E9" i="143"/>
  <c r="H9" i="143"/>
  <c r="K19" i="143"/>
  <c r="F12" i="143"/>
  <c r="F13" i="143" s="1"/>
  <c r="K10" i="176"/>
  <c r="K9" i="176"/>
  <c r="K20" i="176"/>
  <c r="K22" i="176"/>
  <c r="K23" i="176"/>
  <c r="K24" i="176"/>
  <c r="K6" i="176"/>
  <c r="K7" i="176"/>
  <c r="K8" i="176"/>
  <c r="M39" i="216"/>
  <c r="M40" i="216"/>
  <c r="D9" i="143"/>
  <c r="D13" i="55"/>
  <c r="G12" i="143"/>
  <c r="G13" i="143" s="1"/>
  <c r="D12" i="143"/>
  <c r="D21" i="143" s="1"/>
  <c r="G46" i="63" l="1"/>
  <c r="G47" i="63" s="1"/>
  <c r="G48" i="63" s="1"/>
  <c r="G49" i="63" s="1"/>
  <c r="G50" i="63" s="1"/>
  <c r="G51" i="63" s="1"/>
  <c r="G52" i="63" s="1"/>
  <c r="G53" i="63" s="1"/>
  <c r="G54" i="63" s="1"/>
  <c r="G55" i="63" s="1"/>
  <c r="G56" i="63" s="1"/>
  <c r="G57" i="63" s="1"/>
  <c r="G58" i="63" s="1"/>
  <c r="G59" i="63" s="1"/>
  <c r="G60" i="63" s="1"/>
  <c r="G18" i="80"/>
  <c r="G19" i="80" s="1"/>
  <c r="G20" i="80" s="1"/>
  <c r="G21" i="80" s="1"/>
  <c r="G22" i="80" s="1"/>
  <c r="G23" i="80" s="1"/>
  <c r="G24" i="80" s="1"/>
  <c r="G25" i="80" s="1"/>
  <c r="G26" i="80" s="1"/>
  <c r="G27" i="80" s="1"/>
  <c r="I9" i="143"/>
  <c r="G295" i="49"/>
  <c r="G6" i="194"/>
  <c r="G7" i="194" s="1"/>
  <c r="G8" i="194" s="1"/>
  <c r="G9" i="194" s="1"/>
  <c r="G10" i="194" s="1"/>
  <c r="G11" i="194" s="1"/>
  <c r="M8" i="55"/>
  <c r="J17" i="143"/>
  <c r="J9" i="143"/>
  <c r="G23" i="255"/>
  <c r="H3" i="55" s="1"/>
  <c r="E20" i="176"/>
  <c r="E22" i="176" s="1"/>
  <c r="C21" i="143"/>
  <c r="G13" i="255"/>
  <c r="G14" i="255" s="1"/>
  <c r="G15" i="255" s="1"/>
  <c r="G16" i="255" s="1"/>
  <c r="G17" i="255" s="1"/>
  <c r="G18" i="255" s="1"/>
  <c r="G19" i="255" s="1"/>
  <c r="G20" i="255" s="1"/>
  <c r="G21" i="255" s="1"/>
  <c r="G22" i="255" s="1"/>
  <c r="I11" i="143"/>
  <c r="I12" i="143" s="1"/>
  <c r="E12" i="143"/>
  <c r="E15" i="143" s="1"/>
  <c r="E21" i="143" s="1"/>
  <c r="E9" i="55"/>
  <c r="E13" i="55"/>
  <c r="J12" i="55"/>
  <c r="I11" i="55"/>
  <c r="J11" i="55" s="1"/>
  <c r="C9" i="55"/>
  <c r="G87" i="63"/>
  <c r="G13" i="55"/>
  <c r="H13" i="55"/>
  <c r="C13" i="55"/>
  <c r="H12" i="143"/>
  <c r="G61" i="63" l="1"/>
  <c r="G62" i="63" s="1"/>
  <c r="E16" i="55"/>
  <c r="E22" i="55" s="1"/>
  <c r="G12" i="194"/>
  <c r="G13" i="194" s="1"/>
  <c r="G14" i="194" s="1"/>
  <c r="G15" i="194" s="1"/>
  <c r="G16" i="194" s="1"/>
  <c r="G17" i="194" s="1"/>
  <c r="G18" i="194" s="1"/>
  <c r="E23" i="176"/>
  <c r="E24" i="176" s="1"/>
  <c r="H18" i="55"/>
  <c r="G28" i="80"/>
  <c r="G29" i="80" s="1"/>
  <c r="G30" i="80" s="1"/>
  <c r="G31" i="80" s="1"/>
  <c r="G32" i="80" s="1"/>
  <c r="G33" i="80" s="1"/>
  <c r="G34" i="80" s="1"/>
  <c r="G35" i="80" s="1"/>
  <c r="I21" i="143"/>
  <c r="D9" i="55"/>
  <c r="J11" i="143"/>
  <c r="I9" i="55"/>
  <c r="I13" i="55"/>
  <c r="J13" i="55" s="1"/>
  <c r="C22" i="55"/>
  <c r="J3" i="55"/>
  <c r="H21" i="143"/>
  <c r="J12" i="143"/>
  <c r="G63" i="63" l="1"/>
  <c r="G64" i="63" s="1"/>
  <c r="G65" i="63" s="1"/>
  <c r="G66" i="63" s="1"/>
  <c r="I22" i="55"/>
  <c r="G36" i="80"/>
  <c r="G37" i="80" s="1"/>
  <c r="G38" i="80" s="1"/>
  <c r="G39" i="80" s="1"/>
  <c r="G40" i="80" s="1"/>
  <c r="G41" i="80" s="1"/>
  <c r="G42" i="80" s="1"/>
  <c r="G43" i="80" s="1"/>
  <c r="J18" i="55"/>
  <c r="G19" i="194"/>
  <c r="G20" i="194" s="1"/>
  <c r="G21" i="194" s="1"/>
  <c r="G22" i="194" s="1"/>
  <c r="G23" i="194" s="1"/>
  <c r="G24" i="194" s="1"/>
  <c r="G25" i="194" s="1"/>
  <c r="G26" i="194" s="1"/>
  <c r="J21" i="143"/>
  <c r="G27" i="194" l="1"/>
  <c r="G28" i="194" s="1"/>
  <c r="G29" i="194" s="1"/>
  <c r="G30" i="194" s="1"/>
  <c r="G67" i="63"/>
  <c r="G68" i="63" s="1"/>
  <c r="G69" i="63" s="1"/>
  <c r="G44" i="80"/>
  <c r="G45" i="80" s="1"/>
  <c r="G46" i="80" s="1"/>
  <c r="G47" i="80" s="1"/>
  <c r="G48" i="80" l="1"/>
  <c r="G49" i="80" s="1"/>
  <c r="G50" i="80" s="1"/>
  <c r="G51" i="80" s="1"/>
  <c r="G52" i="80" s="1"/>
  <c r="G53" i="80" s="1"/>
  <c r="G54" i="80" s="1"/>
  <c r="G55" i="80" s="1"/>
  <c r="G56" i="80" s="1"/>
  <c r="G57" i="80" s="1"/>
  <c r="G70" i="63"/>
  <c r="G71" i="63" s="1"/>
  <c r="G72" i="63" s="1"/>
  <c r="G73" i="63" s="1"/>
  <c r="G74" i="63" s="1"/>
  <c r="G75" i="63" s="1"/>
  <c r="G76" i="63" s="1"/>
  <c r="G77" i="63" s="1"/>
  <c r="G78" i="63" l="1"/>
  <c r="G79" i="63" s="1"/>
  <c r="G80" i="63" s="1"/>
  <c r="G81" i="63" s="1"/>
  <c r="G82" i="63" s="1"/>
  <c r="G83" i="63" s="1"/>
  <c r="G84" i="63" s="1"/>
  <c r="G85" i="63" s="1"/>
  <c r="G86" i="63" s="1"/>
  <c r="G58" i="80"/>
  <c r="G59" i="80" s="1"/>
  <c r="G60" i="80" s="1"/>
  <c r="G61" i="80" s="1"/>
  <c r="G62" i="80" s="1"/>
  <c r="G63" i="80" s="1"/>
  <c r="G64" i="80" s="1"/>
  <c r="G65" i="80" s="1"/>
  <c r="G66" i="80" s="1"/>
  <c r="G67" i="80" s="1"/>
  <c r="J7" i="55"/>
  <c r="J2" i="55"/>
  <c r="H9" i="55" l="1"/>
  <c r="H22" i="55" s="1"/>
  <c r="J22" i="55" s="1"/>
  <c r="J9" i="55" l="1"/>
</calcChain>
</file>

<file path=xl/sharedStrings.xml><?xml version="1.0" encoding="utf-8"?>
<sst xmlns="http://schemas.openxmlformats.org/spreadsheetml/2006/main" count="6547" uniqueCount="454">
  <si>
    <t>Date</t>
  </si>
  <si>
    <t>Donor</t>
  </si>
  <si>
    <t>Name</t>
  </si>
  <si>
    <t>Project</t>
  </si>
  <si>
    <t>Country</t>
  </si>
  <si>
    <t>Details</t>
  </si>
  <si>
    <t>Spent in $</t>
  </si>
  <si>
    <t>Exchange Rate $</t>
  </si>
  <si>
    <t>Department</t>
  </si>
  <si>
    <t>Support document</t>
  </si>
  <si>
    <t xml:space="preserve">Type of expenses </t>
  </si>
  <si>
    <t>Comments</t>
  </si>
  <si>
    <t>Spent in another currency</t>
  </si>
  <si>
    <t>Spent  in national currency (UGX)</t>
  </si>
  <si>
    <t>Management</t>
  </si>
  <si>
    <t xml:space="preserve"> </t>
  </si>
  <si>
    <t>EAGLE NETWORK</t>
  </si>
  <si>
    <t>PROJECT COORDINATOR</t>
  </si>
  <si>
    <t>EAGLE UGANDA</t>
  </si>
  <si>
    <t xml:space="preserve">PROJECT: </t>
  </si>
  <si>
    <t>BANK</t>
  </si>
  <si>
    <t>Bank name:</t>
  </si>
  <si>
    <t>Account number:</t>
  </si>
  <si>
    <t xml:space="preserve">Bank reconciliation statments </t>
  </si>
  <si>
    <t>Account name:</t>
  </si>
  <si>
    <t>ACCOUNTING</t>
  </si>
  <si>
    <t xml:space="preserve">n° </t>
  </si>
  <si>
    <t>Description</t>
  </si>
  <si>
    <t>Débit</t>
  </si>
  <si>
    <t>Crédit</t>
  </si>
  <si>
    <t>in UGX</t>
  </si>
  <si>
    <t>EQUITY BANK UGANDA LIMITED</t>
  </si>
  <si>
    <t>=1009201131883</t>
  </si>
  <si>
    <t xml:space="preserve">Eco- Activities for Governance and Law Enforcement </t>
  </si>
  <si>
    <t>Received</t>
  </si>
  <si>
    <t>Spent</t>
  </si>
  <si>
    <t>Accounting Balance</t>
  </si>
  <si>
    <t>Cash Box</t>
  </si>
  <si>
    <t>MOVEMENTS</t>
  </si>
  <si>
    <t>in USD</t>
  </si>
  <si>
    <t>account balance</t>
  </si>
  <si>
    <t>Balance</t>
  </si>
  <si>
    <t>Lydia</t>
  </si>
  <si>
    <t xml:space="preserve">EAGLE Uganda </t>
  </si>
  <si>
    <t>EAGLE Uganda</t>
  </si>
  <si>
    <t>Uganda</t>
  </si>
  <si>
    <t>=1009201132940</t>
  </si>
  <si>
    <t>Bank balance</t>
  </si>
  <si>
    <t>Personal balance Accountant</t>
  </si>
  <si>
    <t>Advance</t>
  </si>
  <si>
    <t>Cash desk closing statement</t>
  </si>
  <si>
    <t>x</t>
  </si>
  <si>
    <t>cash balance</t>
  </si>
  <si>
    <t>difference</t>
  </si>
  <si>
    <t>Paper Notes</t>
  </si>
  <si>
    <t xml:space="preserve">Reason for Difference: </t>
  </si>
  <si>
    <t>spent in national currency (Ugx)</t>
  </si>
  <si>
    <t>Coins</t>
  </si>
  <si>
    <t>UGANDA</t>
  </si>
  <si>
    <t>UGX</t>
  </si>
  <si>
    <t>USD</t>
  </si>
  <si>
    <t>Airtime Summary</t>
  </si>
  <si>
    <t>Transferred to Cash box UGX</t>
  </si>
  <si>
    <t>Account Balance</t>
  </si>
  <si>
    <t>RUFFORD</t>
  </si>
  <si>
    <t>Airtime</t>
  </si>
  <si>
    <t>airtime received</t>
  </si>
  <si>
    <t>TRANSFER FROM USD ACCOUNT</t>
  </si>
  <si>
    <t>EXPENSES</t>
  </si>
  <si>
    <t>ACCOUNTING BALANCE</t>
  </si>
  <si>
    <t>CROSS-CHECKING</t>
  </si>
  <si>
    <t>OVERALL BALANCE</t>
  </si>
  <si>
    <t>transfer in</t>
  </si>
  <si>
    <t>Transfer  out</t>
  </si>
  <si>
    <t>Cross-checking</t>
  </si>
  <si>
    <t>TOTAL STAFF</t>
  </si>
  <si>
    <t>BANK UGX</t>
  </si>
  <si>
    <t>TOTAL Banks</t>
  </si>
  <si>
    <t>control of internal transfers</t>
  </si>
  <si>
    <t xml:space="preserve">Total expenses </t>
  </si>
  <si>
    <t>BANK USD</t>
  </si>
  <si>
    <t>Office</t>
  </si>
  <si>
    <t>MONTH</t>
  </si>
  <si>
    <t>TRANSFERRED GRANTS TO ACCOUNT</t>
  </si>
  <si>
    <t xml:space="preserve">EXPENSES </t>
  </si>
  <si>
    <t>Given</t>
  </si>
  <si>
    <t>Paid</t>
  </si>
  <si>
    <t>Advance Received</t>
  </si>
  <si>
    <t>Transfer In</t>
  </si>
  <si>
    <t>Advance Paid</t>
  </si>
  <si>
    <t>Insignificant small denominiation</t>
  </si>
  <si>
    <t>=1009201652537</t>
  </si>
  <si>
    <t xml:space="preserve">Eco- Activities for Governance and Law Enforcement-Operational Account </t>
  </si>
  <si>
    <t>Operational Account</t>
  </si>
  <si>
    <t>May</t>
  </si>
  <si>
    <t>Jan</t>
  </si>
  <si>
    <t>Feb</t>
  </si>
  <si>
    <t>Mar</t>
  </si>
  <si>
    <t>April</t>
  </si>
  <si>
    <t>June</t>
  </si>
  <si>
    <t>July</t>
  </si>
  <si>
    <t>Aug</t>
  </si>
  <si>
    <t>Sept</t>
  </si>
  <si>
    <t>Oct</t>
  </si>
  <si>
    <t>Nov.</t>
  </si>
  <si>
    <t>Dec</t>
  </si>
  <si>
    <t>Row Labels</t>
  </si>
  <si>
    <t>(blank)</t>
  </si>
  <si>
    <t>Grand Total</t>
  </si>
  <si>
    <t>Sum of Spent  in national currency (UGX)</t>
  </si>
  <si>
    <t>Balance Due</t>
  </si>
  <si>
    <t>Sum of Spent in $</t>
  </si>
  <si>
    <t>PROJECT</t>
  </si>
  <si>
    <t>Mission Budget for 1 day</t>
  </si>
  <si>
    <t>Legal</t>
  </si>
  <si>
    <t>Local Transport</t>
  </si>
  <si>
    <t>Transport</t>
  </si>
  <si>
    <t>Telephone</t>
  </si>
  <si>
    <t>0-10-20223</t>
  </si>
  <si>
    <t>Services</t>
  </si>
  <si>
    <t>Column Labels</t>
  </si>
  <si>
    <t>Cashbox  -2023 USD</t>
  </si>
  <si>
    <t>Personal balance Legal</t>
  </si>
  <si>
    <t>Reimbursement to the project</t>
  </si>
  <si>
    <t>Deborah</t>
  </si>
  <si>
    <t>List Of advanced salaries EAGLE Uganda 2023</t>
  </si>
  <si>
    <t>List Of Personal Financial Report Balances salaries EAGLE Uganda 2023</t>
  </si>
  <si>
    <t>Office Materials</t>
  </si>
  <si>
    <t>Bank Fees</t>
  </si>
  <si>
    <t>Investigations</t>
  </si>
  <si>
    <t>Sum of spent in national currency (Ugx)</t>
  </si>
  <si>
    <t>Sum of Received</t>
  </si>
  <si>
    <t>Bank UGX</t>
  </si>
  <si>
    <t>Internet</t>
  </si>
  <si>
    <t>Personnel</t>
  </si>
  <si>
    <t>Bank USD</t>
  </si>
  <si>
    <t>Jolly</t>
  </si>
  <si>
    <t>Personal balance i18</t>
  </si>
  <si>
    <t>Home/Office</t>
  </si>
  <si>
    <t>Trust Building</t>
  </si>
  <si>
    <t>Home/office</t>
  </si>
  <si>
    <t>i18</t>
  </si>
  <si>
    <t>home/office</t>
  </si>
  <si>
    <t>Cash Box August  2023</t>
  </si>
  <si>
    <t>Office/home</t>
  </si>
  <si>
    <t>office/home</t>
  </si>
  <si>
    <t>Mission budget for 1 day</t>
  </si>
  <si>
    <t>Jane</t>
  </si>
  <si>
    <t>office/katwe</t>
  </si>
  <si>
    <t>Local transport</t>
  </si>
  <si>
    <t>office/court</t>
  </si>
  <si>
    <t>court/office</t>
  </si>
  <si>
    <t>October Cash Box 2023</t>
  </si>
  <si>
    <t>October</t>
  </si>
  <si>
    <t>March security services</t>
  </si>
  <si>
    <t>Bank charges</t>
  </si>
  <si>
    <t>September security charges</t>
  </si>
  <si>
    <t>Deborah's September salary: chq 288</t>
  </si>
  <si>
    <t>Bank Opp</t>
  </si>
  <si>
    <t>September security services</t>
  </si>
  <si>
    <t>Oct_L_R1</t>
  </si>
  <si>
    <t>Oct_BS_1</t>
  </si>
  <si>
    <t>Oct_L_R2</t>
  </si>
  <si>
    <t>Oct_BS_2</t>
  </si>
  <si>
    <t>Oct_L_R3</t>
  </si>
  <si>
    <t>Oct_BS_3</t>
  </si>
  <si>
    <t>Balance from previous month (Sept) 23</t>
  </si>
  <si>
    <t>Trust  Building</t>
  </si>
  <si>
    <t>Trust building</t>
  </si>
  <si>
    <t>Oct_L_V1</t>
  </si>
  <si>
    <t>katwe/Katete</t>
  </si>
  <si>
    <t>Katete/Kajjansi</t>
  </si>
  <si>
    <t>Kajjansi/Kitende</t>
  </si>
  <si>
    <t>Kitende/home</t>
  </si>
  <si>
    <t>Balance from Sept 2023</t>
  </si>
  <si>
    <t>Oct_i18_V1</t>
  </si>
  <si>
    <t>Reimbursement to i18</t>
  </si>
  <si>
    <t>Oct_i18_V2</t>
  </si>
  <si>
    <t>HOME/OFFICE</t>
  </si>
  <si>
    <t>office/kisenyi</t>
  </si>
  <si>
    <t>kisenyi/seguku</t>
  </si>
  <si>
    <t>seguku/usafi</t>
  </si>
  <si>
    <t>usafi/kibuli</t>
  </si>
  <si>
    <t>kibuli/home</t>
  </si>
  <si>
    <t>Mission Budget for 1 week</t>
  </si>
  <si>
    <t>Airtime for Lydia</t>
  </si>
  <si>
    <t>Airtime for Jane</t>
  </si>
  <si>
    <t>Airtieme for Jolly</t>
  </si>
  <si>
    <t>Airtime for Deborah</t>
  </si>
  <si>
    <t>Airtime for i18</t>
  </si>
  <si>
    <t>Oct_L-R4</t>
  </si>
  <si>
    <t>Oct_J_V1</t>
  </si>
  <si>
    <t>Mission Budget for 1 Day</t>
  </si>
  <si>
    <t>Balance from previous month (September) 23</t>
  </si>
  <si>
    <t>Office/URA</t>
  </si>
  <si>
    <t>URA/Office</t>
  </si>
  <si>
    <t>Oct_D_V1</t>
  </si>
  <si>
    <t>Oct_J_V2</t>
  </si>
  <si>
    <t>Oct_D_V2</t>
  </si>
  <si>
    <t>Oct_i18_V3</t>
  </si>
  <si>
    <t>office/owino</t>
  </si>
  <si>
    <t>Owino/muyenga</t>
  </si>
  <si>
    <t>muyenga/kisugu</t>
  </si>
  <si>
    <t>kisugu/bukasa</t>
  </si>
  <si>
    <t>bukasa/home</t>
  </si>
  <si>
    <t>Balance from previous month Sept 23</t>
  </si>
  <si>
    <t>Water for Merian</t>
  </si>
  <si>
    <t>Minute maid for Lydia</t>
  </si>
  <si>
    <t>office/kireka</t>
  </si>
  <si>
    <t>kireka/office</t>
  </si>
  <si>
    <t>Oct_J_V3</t>
  </si>
  <si>
    <t>offic/court</t>
  </si>
  <si>
    <t>court/home</t>
  </si>
  <si>
    <t>Oct_i18_V4</t>
  </si>
  <si>
    <t>office/bakuli</t>
  </si>
  <si>
    <t>bakuli/namugoona</t>
  </si>
  <si>
    <t>namugoona/kasubi</t>
  </si>
  <si>
    <t>kasubi/bwaise</t>
  </si>
  <si>
    <t>bwaise/home</t>
  </si>
  <si>
    <t>Office/Paradise hotel</t>
  </si>
  <si>
    <t>Paradise/Embrace</t>
  </si>
  <si>
    <t>embrace/mattu's guest house</t>
  </si>
  <si>
    <t>mattu's/home</t>
  </si>
  <si>
    <t>Oct_i18_V5</t>
  </si>
  <si>
    <t>office/arua park</t>
  </si>
  <si>
    <t>arua park/mpelerwe</t>
  </si>
  <si>
    <t>mpelerwe/kyebando</t>
  </si>
  <si>
    <t>kyebando/gayaza</t>
  </si>
  <si>
    <t>gayaza/home</t>
  </si>
  <si>
    <t>Oct_L_V2</t>
  </si>
  <si>
    <t>office/bank</t>
  </si>
  <si>
    <t>bank/office</t>
  </si>
  <si>
    <t>Oct_J_V4</t>
  </si>
  <si>
    <t>Oct_D_V3</t>
  </si>
  <si>
    <t>Office/Jovine</t>
  </si>
  <si>
    <t>Jovine/Office</t>
  </si>
  <si>
    <t>Oct_J_V5</t>
  </si>
  <si>
    <t>Office/Star Royal</t>
  </si>
  <si>
    <t>Star Royal/Office</t>
  </si>
  <si>
    <t>Oct_D_V4</t>
  </si>
  <si>
    <t>office/ACC</t>
  </si>
  <si>
    <t>ACC/office</t>
  </si>
  <si>
    <t>Oct_i18_V6</t>
  </si>
  <si>
    <t>office/namayiba</t>
  </si>
  <si>
    <t>namayiba/kyebando</t>
  </si>
  <si>
    <t>kyebando/nansana</t>
  </si>
  <si>
    <t>nansana/kayunga</t>
  </si>
  <si>
    <t>kayunga/namayiba</t>
  </si>
  <si>
    <t>namayiba/home</t>
  </si>
  <si>
    <t>Oct_J_V6</t>
  </si>
  <si>
    <t>Oct_inv_3</t>
  </si>
  <si>
    <t>October Internet subscription</t>
  </si>
  <si>
    <t>Oct_L_R5</t>
  </si>
  <si>
    <t>Oct_Inv_3</t>
  </si>
  <si>
    <t>Airtime for Jolly</t>
  </si>
  <si>
    <t>airtime for Lydia</t>
  </si>
  <si>
    <t>Oct_L_R4</t>
  </si>
  <si>
    <t>Transfer to the UGX Account</t>
  </si>
  <si>
    <t>Transfer from the USD Account</t>
  </si>
  <si>
    <t>Bank Transfer Charges</t>
  </si>
  <si>
    <t>Jane's September salary chq:</t>
  </si>
  <si>
    <t>Oct_L_R6</t>
  </si>
  <si>
    <t>Oct_J_V7</t>
  </si>
  <si>
    <t>Oct_i18_V7</t>
  </si>
  <si>
    <t>namayiba/kalerwe</t>
  </si>
  <si>
    <t>kalerwe/gayaza</t>
  </si>
  <si>
    <t>Oct_L-R6</t>
  </si>
  <si>
    <t>Oct_inv_4</t>
  </si>
  <si>
    <t>Oct_L-R7</t>
  </si>
  <si>
    <t>Oct_J_V8</t>
  </si>
  <si>
    <t>Oct_L_V3</t>
  </si>
  <si>
    <t>4kgs of sugar</t>
  </si>
  <si>
    <t>Oct_L_R7</t>
  </si>
  <si>
    <t>Oct_Inv_4</t>
  </si>
  <si>
    <t>Oct_i18_V8</t>
  </si>
  <si>
    <t>office/salaama</t>
  </si>
  <si>
    <t>salaama/kibira</t>
  </si>
  <si>
    <t>kibira/usafi</t>
  </si>
  <si>
    <t>Oct_i18_V9</t>
  </si>
  <si>
    <t>office/kalerwe</t>
  </si>
  <si>
    <t>kalerwe/namayiba</t>
  </si>
  <si>
    <t>namayiba/kakai</t>
  </si>
  <si>
    <t>kakai/kisenyi</t>
  </si>
  <si>
    <t>kisenyi/home</t>
  </si>
  <si>
    <t>Oct_J_V9</t>
  </si>
  <si>
    <t>hme/office</t>
  </si>
  <si>
    <t>Oct_J_V10</t>
  </si>
  <si>
    <t>Oct_J_V11</t>
  </si>
  <si>
    <t>Soda for Ahmed</t>
  </si>
  <si>
    <t>Water for Lydia</t>
  </si>
  <si>
    <t>Oct_L_V4</t>
  </si>
  <si>
    <t>office/bugolobi</t>
  </si>
  <si>
    <t>bugolobi/office</t>
  </si>
  <si>
    <t>bank/nakawa</t>
  </si>
  <si>
    <t>nakawa/office</t>
  </si>
  <si>
    <t>office/seeta</t>
  </si>
  <si>
    <t>seeta/office</t>
  </si>
  <si>
    <t>Oct_i18_V10</t>
  </si>
  <si>
    <t>kalerwe/kibuye</t>
  </si>
  <si>
    <t>kibuye/nsambya</t>
  </si>
  <si>
    <t>nsambya/kabalagala</t>
  </si>
  <si>
    <t>kabalagala/home</t>
  </si>
  <si>
    <t>Oct_L_V5</t>
  </si>
  <si>
    <t>Airtime for  Jane</t>
  </si>
  <si>
    <t>Airtime for Dismus</t>
  </si>
  <si>
    <t>Oct_L_R8</t>
  </si>
  <si>
    <t>Oct_i18_V11</t>
  </si>
  <si>
    <t>office/nakawa</t>
  </si>
  <si>
    <t>nakawa/bwaise</t>
  </si>
  <si>
    <t>bwaise/maganjo</t>
  </si>
  <si>
    <t>maganjo/matuga</t>
  </si>
  <si>
    <t>matuga/home</t>
  </si>
  <si>
    <t>Oct_J_V12</t>
  </si>
  <si>
    <t>Oct_L_V6</t>
  </si>
  <si>
    <t>Tropical heat cloves</t>
  </si>
  <si>
    <t>3 natarajji grippo pens</t>
  </si>
  <si>
    <t>3 pcs natarajji pens</t>
  </si>
  <si>
    <t>12 black bick pens</t>
  </si>
  <si>
    <t>50 bic pens blue</t>
  </si>
  <si>
    <t>Reimbursement to Lydia</t>
  </si>
  <si>
    <t>Oct_L_R9</t>
  </si>
  <si>
    <t>Oct_L_V7</t>
  </si>
  <si>
    <t>20pcs of toilet papers @1200</t>
  </si>
  <si>
    <t>1 compound rake</t>
  </si>
  <si>
    <t>5pcs of compound brooms</t>
  </si>
  <si>
    <t>Oct_Inv_5</t>
  </si>
  <si>
    <t>Compound slashing and maintenance</t>
  </si>
  <si>
    <t>Oct_L_R10</t>
  </si>
  <si>
    <t>Transfer from the UGX Account</t>
  </si>
  <si>
    <t>Lydia's September PAYE: chq:292</t>
  </si>
  <si>
    <t>Bank Charges</t>
  </si>
  <si>
    <t>Lydia's September NSSF: chq 294</t>
  </si>
  <si>
    <t>Lydia's September PAYE:chq 292</t>
  </si>
  <si>
    <t>Oct_L_R11</t>
  </si>
  <si>
    <t>Oct_L_R12</t>
  </si>
  <si>
    <t>Cash withdraw chq:293</t>
  </si>
  <si>
    <t>Internal Transfer</t>
  </si>
  <si>
    <t>Oct_D_V5</t>
  </si>
  <si>
    <t>Office/court</t>
  </si>
  <si>
    <t>Oct_i18_V12</t>
  </si>
  <si>
    <t>Office/bwaise</t>
  </si>
  <si>
    <t>bwaise/kawempe</t>
  </si>
  <si>
    <t>kawempe/namugoona</t>
  </si>
  <si>
    <t>namugoona/kyaliwajara</t>
  </si>
  <si>
    <t>kyaliwajara/home</t>
  </si>
  <si>
    <t>Oct_J_V13</t>
  </si>
  <si>
    <t>Oct_L_Inv 6</t>
  </si>
  <si>
    <t>Oct_L_</t>
  </si>
  <si>
    <t>Replacement of batrey for the legal dept laptop</t>
  </si>
  <si>
    <t>Oct_L_R13</t>
  </si>
  <si>
    <t>Oct_i18_V13</t>
  </si>
  <si>
    <t>office/bwaise</t>
  </si>
  <si>
    <t>bwaise/kasubi</t>
  </si>
  <si>
    <t>kasubi/namayiba</t>
  </si>
  <si>
    <t>namayiba/katwe</t>
  </si>
  <si>
    <t>katwe/office</t>
  </si>
  <si>
    <t>Oct_i18_V14</t>
  </si>
  <si>
    <t>office/usafi</t>
  </si>
  <si>
    <t>Usafi/Arua park</t>
  </si>
  <si>
    <t>Arua park/kibuli</t>
  </si>
  <si>
    <t>kibuli/kabalagala</t>
  </si>
  <si>
    <t>Oct_J_V14</t>
  </si>
  <si>
    <t>Oct_Inv 6</t>
  </si>
  <si>
    <t>Oct_L_V8</t>
  </si>
  <si>
    <t>Office/Kinawataka shell</t>
  </si>
  <si>
    <t>Shell/Office</t>
  </si>
  <si>
    <t>Oct_i18_V15</t>
  </si>
  <si>
    <t>home/busega</t>
  </si>
  <si>
    <t>busega/bwaise</t>
  </si>
  <si>
    <t>bwaise/office</t>
  </si>
  <si>
    <t>Oct_J_V15</t>
  </si>
  <si>
    <t>office/nhome</t>
  </si>
  <si>
    <t>Oct_J_V16</t>
  </si>
  <si>
    <t>September Garbagge collection</t>
  </si>
  <si>
    <t>Oct_L_R14</t>
  </si>
  <si>
    <t>Oct_L_V9</t>
  </si>
  <si>
    <t>Oct_L_V10</t>
  </si>
  <si>
    <t>Office/bank</t>
  </si>
  <si>
    <t>bankoffice</t>
  </si>
  <si>
    <t>3 kgs of office sugar</t>
  </si>
  <si>
    <t>Oct_L_R15</t>
  </si>
  <si>
    <t>Oct_i18_V16</t>
  </si>
  <si>
    <t>Oct_J_V17</t>
  </si>
  <si>
    <t>office/prisons</t>
  </si>
  <si>
    <t>prisons/office</t>
  </si>
  <si>
    <t>Oct_J_V18</t>
  </si>
  <si>
    <t>hoe/office</t>
  </si>
  <si>
    <t>office/Phelib Advocates</t>
  </si>
  <si>
    <t>Pheleb/TNL naugongo</t>
  </si>
  <si>
    <t>Namugongo/office</t>
  </si>
  <si>
    <t>Transport for charles</t>
  </si>
  <si>
    <t>Lydia's October Salary chq:295</t>
  </si>
  <si>
    <t>Lydia's October salary:chq 295</t>
  </si>
  <si>
    <t>Oct_L_R16</t>
  </si>
  <si>
    <t>Oct_J_V19</t>
  </si>
  <si>
    <t>Oct_i18_V17</t>
  </si>
  <si>
    <t>office/nsambya</t>
  </si>
  <si>
    <t>nsambya/kirombe</t>
  </si>
  <si>
    <t>kirombe/buziga</t>
  </si>
  <si>
    <t>buzinga/bunga</t>
  </si>
  <si>
    <t>bunga/home</t>
  </si>
  <si>
    <t>Oct_J_V20</t>
  </si>
  <si>
    <t>Oct_i18_V18</t>
  </si>
  <si>
    <t>office/natete</t>
  </si>
  <si>
    <t>natete/bakuli</t>
  </si>
  <si>
    <t>bakuli/bulenga</t>
  </si>
  <si>
    <t>bulenga/buloba</t>
  </si>
  <si>
    <t>buloba/home</t>
  </si>
  <si>
    <t>Oct_J_V21</t>
  </si>
  <si>
    <t>Oct_L_V11</t>
  </si>
  <si>
    <t>Airtime for Lydia for previous 2 weeks</t>
  </si>
  <si>
    <t>Oct_L_R17</t>
  </si>
  <si>
    <t>October salary for Peninah</t>
  </si>
  <si>
    <t>Oct_L_V12</t>
  </si>
  <si>
    <t>Deborah's October salary chq: 296</t>
  </si>
  <si>
    <t>Oct_L_R18</t>
  </si>
  <si>
    <t>November grants</t>
  </si>
  <si>
    <t>Interbank transfer charges</t>
  </si>
  <si>
    <t>Bank Transfer  charges</t>
  </si>
  <si>
    <t>Cash Box Sept 2023</t>
  </si>
  <si>
    <t>01.10.2023  Balance and advance</t>
  </si>
  <si>
    <t>31.10.2023  Balance and advance</t>
  </si>
  <si>
    <t>Bank Transser charges</t>
  </si>
  <si>
    <t>Deborah's October salary chq:296</t>
  </si>
  <si>
    <t>Bank withdraw charges</t>
  </si>
  <si>
    <t>Oct_BS_4</t>
  </si>
  <si>
    <t>Oct_BS_5</t>
  </si>
  <si>
    <t>Oct_BS_6</t>
  </si>
  <si>
    <t>Oct_BS_7</t>
  </si>
  <si>
    <t>Oct_BS_8</t>
  </si>
  <si>
    <t>Oct_BS_9</t>
  </si>
  <si>
    <t>Oct_BS_10</t>
  </si>
  <si>
    <t>Oct_BS_11</t>
  </si>
  <si>
    <t>Oct_BS_12</t>
  </si>
  <si>
    <t>1.10.2023  Balance and advance</t>
  </si>
  <si>
    <t>FINANCIAL POSITION AT 1/10/2023</t>
  </si>
  <si>
    <t>FINANCIAL POSITION AT 31/10/2023</t>
  </si>
  <si>
    <t>Air time for Jolly</t>
  </si>
  <si>
    <t>Travel Subsistence</t>
  </si>
  <si>
    <t>EAGLE UGANDA FINANCIAL REPORT OCTOBER 2023</t>
  </si>
  <si>
    <t>soft drink for Merian</t>
  </si>
  <si>
    <t>Sof drink for son</t>
  </si>
  <si>
    <t>Soft drink for Lydia</t>
  </si>
  <si>
    <t>Lunch for recommender</t>
  </si>
  <si>
    <t>Water for recommender</t>
  </si>
  <si>
    <t>March 23 security services(BUKA) chq:290</t>
  </si>
  <si>
    <t>Jane's Sept salary: chq  287</t>
  </si>
  <si>
    <t>Oct_V7</t>
  </si>
  <si>
    <r>
      <t>3 kgs of office sugar</t>
    </r>
    <r>
      <rPr>
        <b/>
        <sz val="11"/>
        <color theme="1"/>
        <rFont val="Calibri"/>
        <family val="2"/>
        <scheme val="minor"/>
      </rPr>
      <t>@6500</t>
    </r>
  </si>
  <si>
    <t>Oct_L_V13</t>
  </si>
  <si>
    <t>Oct_L_R19</t>
  </si>
  <si>
    <t>Oct_L_R20</t>
  </si>
  <si>
    <t>Oct_L_V14</t>
  </si>
  <si>
    <t>AVAAZ</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</si>
</sst>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_-;\-* #,##0.00\ _€_-;_-* &quot;-&quot;??\ _€_-;_-@_-"/>
    <numFmt numFmtId="165" formatCode="#,##0.00_ ;[Red]\-#,##0.00\ "/>
    <numFmt numFmtId="166" formatCode="#,##0.00_ ;\-#,##0.00\ "/>
    <numFmt numFmtId="167" formatCode="_-* #,##0\ _F_-;\-* #,##0\ _F_-;_-* &quot;-&quot;??\ _F_-;_-@_-"/>
    <numFmt numFmtId="168" formatCode="_-* #,##0\ _€_-;\-* #,##0\ _€_-;_-* &quot;-&quot;??\ _€_-;_-@_-"/>
    <numFmt numFmtId="169" formatCode="#,##0.00;[Red]#,##0.00"/>
  </numFmts>
  <fonts count="7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font>
    <font>
      <sz val="12"/>
      <color indexed="8"/>
      <name val="Verdana"/>
      <family val="2"/>
      <charset val="238"/>
    </font>
    <font>
      <sz val="12"/>
      <color indexed="8"/>
      <name val="Verdana"/>
      <family val="2"/>
      <charset val="238"/>
    </font>
    <font>
      <b/>
      <sz val="11"/>
      <color theme="1"/>
      <name val="Calibri"/>
      <family val="2"/>
      <charset val="238"/>
      <scheme val="minor"/>
    </font>
    <font>
      <sz val="11"/>
      <color rgb="FFFF0000"/>
      <name val="Calibri"/>
      <family val="2"/>
      <charset val="238"/>
      <scheme val="minor"/>
    </font>
    <font>
      <u/>
      <sz val="11"/>
      <color theme="10"/>
      <name val="Calibri"/>
      <family val="2"/>
      <scheme val="minor"/>
    </font>
    <font>
      <u/>
      <sz val="11"/>
      <color theme="11"/>
      <name val="Calibri"/>
      <family val="2"/>
      <scheme val="minor"/>
    </font>
    <font>
      <b/>
      <sz val="14"/>
      <color theme="1"/>
      <name val="Calibri"/>
      <family val="2"/>
      <charset val="238"/>
      <scheme val="minor"/>
    </font>
    <font>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0"/>
      <name val="Calibri"/>
      <family val="2"/>
    </font>
    <font>
      <sz val="11"/>
      <name val="Calibri"/>
      <family val="2"/>
      <scheme val="minor"/>
    </font>
    <font>
      <b/>
      <sz val="10"/>
      <color theme="1"/>
      <name val="Calibri"/>
      <family val="2"/>
      <scheme val="minor"/>
    </font>
    <font>
      <b/>
      <i/>
      <u/>
      <sz val="10"/>
      <name val="Calibri"/>
      <family val="2"/>
      <scheme val="minor"/>
    </font>
    <font>
      <i/>
      <sz val="10"/>
      <name val="Calibri"/>
      <family val="2"/>
      <scheme val="minor"/>
    </font>
    <font>
      <b/>
      <i/>
      <sz val="10"/>
      <name val="Calibri"/>
      <family val="2"/>
      <scheme val="minor"/>
    </font>
    <font>
      <i/>
      <sz val="10"/>
      <color indexed="10"/>
      <name val="Calibri"/>
      <family val="2"/>
      <scheme val="minor"/>
    </font>
    <font>
      <b/>
      <sz val="10"/>
      <name val="Calibri"/>
      <family val="2"/>
    </font>
    <font>
      <b/>
      <sz val="10"/>
      <color indexed="8"/>
      <name val="Calibri"/>
      <family val="2"/>
    </font>
    <font>
      <sz val="10"/>
      <color indexed="8"/>
      <name val="Calibri"/>
      <family val="2"/>
    </font>
    <font>
      <sz val="10"/>
      <color theme="1"/>
      <name val="Calibri"/>
      <family val="2"/>
    </font>
    <font>
      <b/>
      <sz val="10"/>
      <color theme="1"/>
      <name val="Calibri"/>
      <family val="2"/>
    </font>
    <font>
      <b/>
      <sz val="10"/>
      <color theme="1"/>
      <name val="Calibri"/>
      <family val="2"/>
      <charset val="238"/>
      <scheme val="minor"/>
    </font>
    <font>
      <sz val="11"/>
      <color indexed="8"/>
      <name val="Calibri"/>
      <family val="2"/>
      <charset val="238"/>
      <scheme val="minor"/>
    </font>
    <font>
      <sz val="11"/>
      <color rgb="FF000000"/>
      <name val="Calibri"/>
      <family val="2"/>
      <scheme val="minor"/>
    </font>
    <font>
      <b/>
      <sz val="11"/>
      <color rgb="FF000000"/>
      <name val="Calibri"/>
      <family val="2"/>
      <charset val="238"/>
      <scheme val="minor"/>
    </font>
    <font>
      <b/>
      <sz val="10"/>
      <color theme="1"/>
      <name val="Calibri"/>
      <family val="2"/>
      <charset val="238"/>
    </font>
    <font>
      <b/>
      <sz val="24"/>
      <color theme="1"/>
      <name val="Calibri"/>
      <family val="2"/>
      <charset val="238"/>
      <scheme val="minor"/>
    </font>
    <font>
      <b/>
      <sz val="11"/>
      <color indexed="8"/>
      <name val="Calibri"/>
      <family val="2"/>
      <charset val="238"/>
      <scheme val="minor"/>
    </font>
    <font>
      <sz val="11"/>
      <color rgb="FFFF3300"/>
      <name val="Calibri"/>
      <family val="2"/>
      <scheme val="minor"/>
    </font>
    <font>
      <b/>
      <sz val="11"/>
      <name val="Calibri"/>
      <family val="2"/>
      <charset val="238"/>
      <scheme val="minor"/>
    </font>
    <font>
      <b/>
      <sz val="24"/>
      <color rgb="FF000000"/>
      <name val="Calibri"/>
      <family val="2"/>
      <charset val="238"/>
      <scheme val="minor"/>
    </font>
    <font>
      <b/>
      <sz val="14"/>
      <color rgb="FF000000"/>
      <name val="Calibri"/>
      <family val="2"/>
      <charset val="238"/>
      <scheme val="minor"/>
    </font>
    <font>
      <b/>
      <sz val="11"/>
      <color theme="1"/>
      <name val="Calibri"/>
      <family val="2"/>
      <scheme val="minor"/>
    </font>
    <font>
      <b/>
      <sz val="11"/>
      <name val="Calibri"/>
      <family val="2"/>
      <scheme val="minor"/>
    </font>
    <font>
      <b/>
      <sz val="14"/>
      <color theme="1"/>
      <name val="Calibri"/>
      <family val="2"/>
      <scheme val="minor"/>
    </font>
    <font>
      <b/>
      <sz val="16"/>
      <color theme="1"/>
      <name val="Calibri"/>
      <family val="2"/>
      <charset val="238"/>
      <scheme val="minor"/>
    </font>
    <font>
      <b/>
      <sz val="12"/>
      <color indexed="8"/>
      <name val="Calibri"/>
      <family val="2"/>
      <charset val="238"/>
    </font>
    <font>
      <b/>
      <sz val="12"/>
      <color theme="1"/>
      <name val="Calibri"/>
      <family val="2"/>
      <charset val="238"/>
      <scheme val="minor"/>
    </font>
    <font>
      <b/>
      <sz val="10"/>
      <name val="Calibri"/>
      <family val="2"/>
      <charset val="238"/>
    </font>
    <font>
      <sz val="10"/>
      <name val="Calibri"/>
      <family val="2"/>
      <charset val="238"/>
    </font>
    <font>
      <b/>
      <sz val="10"/>
      <color indexed="8"/>
      <name val="Calibri"/>
      <family val="2"/>
      <charset val="238"/>
    </font>
    <font>
      <sz val="10"/>
      <color theme="1"/>
      <name val="Calibri"/>
      <family val="2"/>
      <charset val="238"/>
    </font>
    <font>
      <sz val="8"/>
      <color theme="1"/>
      <name val="Calibri"/>
      <family val="2"/>
      <charset val="238"/>
    </font>
    <font>
      <sz val="8"/>
      <color indexed="8"/>
      <name val="Calibri"/>
      <family val="2"/>
      <charset val="238"/>
    </font>
    <font>
      <b/>
      <sz val="8"/>
      <name val="Calibri"/>
      <family val="2"/>
      <charset val="238"/>
    </font>
    <font>
      <sz val="16"/>
      <color theme="1"/>
      <name val="Calibri"/>
      <family val="2"/>
      <scheme val="minor"/>
    </font>
    <font>
      <b/>
      <sz val="11"/>
      <color rgb="FF00B0F0"/>
      <name val="Calibri"/>
      <family val="2"/>
      <scheme val="minor"/>
    </font>
    <font>
      <sz val="11"/>
      <color rgb="FF00B0F0"/>
      <name val="Calibri"/>
      <family val="2"/>
      <scheme val="minor"/>
    </font>
    <font>
      <b/>
      <sz val="10"/>
      <color rgb="FFFF0000"/>
      <name val="Calibri"/>
      <family val="2"/>
    </font>
    <font>
      <b/>
      <i/>
      <u/>
      <sz val="9"/>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color indexed="8"/>
      <name val="Calibri"/>
      <family val="2"/>
      <scheme val="minor"/>
    </font>
    <font>
      <i/>
      <sz val="9"/>
      <color indexed="10"/>
      <name val="Calibri"/>
      <family val="2"/>
      <scheme val="minor"/>
    </font>
    <font>
      <i/>
      <sz val="9"/>
      <name val="Calibri"/>
      <family val="2"/>
      <scheme val="minor"/>
    </font>
    <font>
      <b/>
      <i/>
      <sz val="9"/>
      <name val="Calibri"/>
      <family val="2"/>
      <scheme val="minor"/>
    </font>
    <font>
      <sz val="12"/>
      <color theme="1"/>
      <name val="Calibri"/>
      <family val="2"/>
      <scheme val="minor"/>
    </font>
    <font>
      <b/>
      <sz val="9"/>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10"/>
      <color theme="3" tint="-0.499984740745262"/>
      <name val="Calibri"/>
      <family val="2"/>
      <scheme val="minor"/>
    </font>
    <font>
      <b/>
      <i/>
      <u/>
      <sz val="10"/>
      <color theme="3" tint="-0.499984740745262"/>
      <name val="Calibri"/>
      <family val="2"/>
      <scheme val="minor"/>
    </font>
    <font>
      <b/>
      <i/>
      <sz val="9"/>
      <color theme="3" tint="-0.499984740745262"/>
      <name val="Calibri"/>
      <family val="2"/>
      <scheme val="minor"/>
    </font>
    <font>
      <b/>
      <sz val="11"/>
      <color rgb="FF000000"/>
      <name val="Calibri"/>
      <family val="2"/>
      <scheme val="minor"/>
    </font>
    <font>
      <sz val="11"/>
      <color indexed="8"/>
      <name val="Calibri"/>
      <family val="2"/>
      <scheme val="minor"/>
    </font>
  </fonts>
  <fills count="24">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rgb="FF2FF18B"/>
        <bgColor indexed="64"/>
      </patternFill>
    </fill>
    <fill>
      <patternFill patternType="solid">
        <fgColor rgb="FF66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00B050"/>
        <bgColor rgb="FF000000"/>
      </patternFill>
    </fill>
    <fill>
      <patternFill patternType="solid">
        <fgColor theme="0"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CC66"/>
        <bgColor indexed="64"/>
      </patternFill>
    </fill>
    <fill>
      <patternFill patternType="solid">
        <fgColor theme="3" tint="0.39997558519241921"/>
        <bgColor indexed="64"/>
      </patternFill>
    </fill>
    <fill>
      <patternFill patternType="solid">
        <fgColor theme="3" tint="0.59999389629810485"/>
        <bgColor indexed="64"/>
      </patternFill>
    </fill>
  </fills>
  <borders count="5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thin">
        <color auto="1"/>
      </left>
      <right style="medium">
        <color auto="1"/>
      </right>
      <top style="medium">
        <color auto="1"/>
      </top>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indexed="64"/>
      </left>
      <right style="medium">
        <color indexed="64"/>
      </right>
      <top/>
      <bottom style="medium">
        <color indexed="64"/>
      </bottom>
      <diagonal/>
    </border>
    <border>
      <left style="thin">
        <color auto="1"/>
      </left>
      <right style="thin">
        <color auto="1"/>
      </right>
      <top/>
      <bottom style="medium">
        <color auto="1"/>
      </bottom>
      <diagonal/>
    </border>
    <border>
      <left/>
      <right style="thin">
        <color auto="1"/>
      </right>
      <top style="medium">
        <color indexed="64"/>
      </top>
      <bottom style="thin">
        <color auto="1"/>
      </bottom>
      <diagonal/>
    </border>
    <border>
      <left style="medium">
        <color auto="1"/>
      </left>
      <right style="thin">
        <color auto="1"/>
      </right>
      <top/>
      <bottom style="medium">
        <color auto="1"/>
      </bottom>
      <diagonal/>
    </border>
    <border>
      <left style="thin">
        <color theme="3" tint="-0.249977111117893"/>
      </left>
      <right style="thin">
        <color theme="3" tint="-0.249977111117893"/>
      </right>
      <top style="thin">
        <color theme="3" tint="-0.249977111117893"/>
      </top>
      <bottom style="thin">
        <color theme="3" tint="-0.249977111117893"/>
      </bottom>
      <diagonal/>
    </border>
  </borders>
  <cellStyleXfs count="45">
    <xf numFmtId="0" fontId="0" fillId="0" borderId="0"/>
    <xf numFmtId="0" fontId="5" fillId="0" borderId="0"/>
    <xf numFmtId="164" fontId="4"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0" fontId="7" fillId="0" borderId="0" applyNumberFormat="0" applyFill="0" applyBorder="0" applyProtection="0">
      <alignment vertical="top" wrapText="1"/>
    </xf>
    <xf numFmtId="0" fontId="8" fillId="0" borderId="0" applyNumberFormat="0" applyFill="0" applyBorder="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758">
    <xf numFmtId="0" fontId="0" fillId="0" borderId="0" xfId="0"/>
    <xf numFmtId="3" fontId="3" fillId="0" borderId="0" xfId="0" applyNumberFormat="1" applyFont="1" applyAlignment="1">
      <alignment horizontal="left" vertical="top"/>
    </xf>
    <xf numFmtId="3" fontId="9" fillId="0" borderId="0" xfId="0" applyNumberFormat="1" applyFont="1" applyAlignment="1">
      <alignment horizontal="center" vertical="center" wrapText="1"/>
    </xf>
    <xf numFmtId="0" fontId="14" fillId="0" borderId="0" xfId="0" applyFont="1"/>
    <xf numFmtId="0" fontId="15" fillId="0" borderId="0" xfId="0" applyFont="1" applyAlignment="1">
      <alignment vertical="center"/>
    </xf>
    <xf numFmtId="0" fontId="16" fillId="0" borderId="0" xfId="0" applyFont="1" applyAlignment="1">
      <alignment vertical="center"/>
    </xf>
    <xf numFmtId="0" fontId="15" fillId="0" borderId="0" xfId="0" applyFont="1" applyAlignment="1">
      <alignment horizontal="center"/>
    </xf>
    <xf numFmtId="0" fontId="24" fillId="0" borderId="0" xfId="0" applyFont="1" applyAlignment="1">
      <alignment vertical="center"/>
    </xf>
    <xf numFmtId="0" fontId="22" fillId="0" borderId="0" xfId="0" applyFont="1" applyAlignment="1">
      <alignment vertical="center"/>
    </xf>
    <xf numFmtId="0" fontId="24" fillId="0" borderId="0" xfId="0" applyFont="1"/>
    <xf numFmtId="0" fontId="14" fillId="0" borderId="19" xfId="0" applyFont="1" applyBorder="1" applyAlignment="1">
      <alignment vertical="center"/>
    </xf>
    <xf numFmtId="3" fontId="17" fillId="0" borderId="14" xfId="0" applyNumberFormat="1"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3" fontId="9" fillId="0" borderId="0" xfId="0" applyNumberFormat="1" applyFont="1" applyAlignment="1">
      <alignment horizontal="left" vertical="center" wrapText="1"/>
    </xf>
    <xf numFmtId="165"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0" xfId="0" applyAlignment="1">
      <alignment horizontal="left" vertical="center"/>
    </xf>
    <xf numFmtId="165" fontId="14" fillId="0" borderId="19" xfId="0" applyNumberFormat="1" applyFont="1" applyBorder="1" applyAlignment="1">
      <alignment vertical="center"/>
    </xf>
    <xf numFmtId="165" fontId="14" fillId="0" borderId="0" xfId="0" applyNumberFormat="1" applyFont="1"/>
    <xf numFmtId="14" fontId="0" fillId="0" borderId="19" xfId="0" applyNumberFormat="1" applyBorder="1" applyAlignment="1">
      <alignment horizontal="left" vertical="center" wrapText="1"/>
    </xf>
    <xf numFmtId="3" fontId="9" fillId="2" borderId="19" xfId="1" applyNumberFormat="1" applyFont="1" applyFill="1" applyBorder="1" applyAlignment="1">
      <alignment horizontal="center" vertical="center" wrapText="1"/>
    </xf>
    <xf numFmtId="165" fontId="9" fillId="2" borderId="19" xfId="1" applyNumberFormat="1" applyFont="1" applyFill="1" applyBorder="1" applyAlignment="1">
      <alignment horizontal="center" vertical="center" wrapText="1"/>
    </xf>
    <xf numFmtId="165" fontId="9" fillId="2" borderId="19" xfId="40" applyNumberFormat="1"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4" fontId="9" fillId="2" borderId="19" xfId="0" applyNumberFormat="1" applyFont="1" applyFill="1" applyBorder="1" applyAlignment="1">
      <alignment horizontal="center" vertical="center" wrapText="1"/>
    </xf>
    <xf numFmtId="165" fontId="2" fillId="0" borderId="19" xfId="0" applyNumberFormat="1" applyFont="1" applyBorder="1" applyAlignment="1">
      <alignment horizontal="left" vertical="center" wrapText="1"/>
    </xf>
    <xf numFmtId="0" fontId="2" fillId="0" borderId="0" xfId="0" applyFont="1" applyAlignment="1">
      <alignment horizontal="left" vertical="center" wrapText="1"/>
    </xf>
    <xf numFmtId="14" fontId="9" fillId="2" borderId="19" xfId="1" applyNumberFormat="1" applyFont="1" applyFill="1" applyBorder="1" applyAlignment="1">
      <alignment horizontal="center" vertical="center" wrapText="1"/>
    </xf>
    <xf numFmtId="14" fontId="32" fillId="0" borderId="19" xfId="0" applyNumberFormat="1" applyFont="1" applyBorder="1" applyAlignment="1">
      <alignment horizontal="left" vertical="center" wrapText="1"/>
    </xf>
    <xf numFmtId="165" fontId="32" fillId="0" borderId="19" xfId="0" applyNumberFormat="1" applyFont="1" applyBorder="1" applyAlignment="1">
      <alignment horizontal="left" vertical="center" wrapText="1"/>
    </xf>
    <xf numFmtId="14" fontId="2" fillId="0" borderId="19" xfId="0" applyNumberFormat="1" applyFont="1" applyBorder="1" applyAlignment="1">
      <alignment horizontal="left" vertical="center" wrapText="1"/>
    </xf>
    <xf numFmtId="165" fontId="9" fillId="7" borderId="19" xfId="0" applyNumberFormat="1" applyFont="1" applyFill="1" applyBorder="1" applyAlignment="1">
      <alignment horizontal="left" vertical="center" wrapText="1"/>
    </xf>
    <xf numFmtId="0" fontId="32" fillId="0" borderId="2" xfId="0" applyFont="1" applyBorder="1" applyAlignment="1">
      <alignment horizontal="left" vertical="center"/>
    </xf>
    <xf numFmtId="14" fontId="0" fillId="0" borderId="19" xfId="0" applyNumberFormat="1" applyBorder="1" applyAlignment="1">
      <alignment horizontal="left" vertical="center"/>
    </xf>
    <xf numFmtId="1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37" fillId="0" borderId="19" xfId="0" applyFont="1" applyBorder="1" applyAlignment="1">
      <alignment horizontal="left" vertical="center"/>
    </xf>
    <xf numFmtId="0" fontId="37" fillId="0" borderId="0" xfId="0" applyFont="1" applyAlignment="1">
      <alignment horizontal="left" vertical="center"/>
    </xf>
    <xf numFmtId="0" fontId="19" fillId="0" borderId="19" xfId="0" applyFont="1" applyBorder="1" applyAlignment="1">
      <alignment horizontal="left" vertical="center" wrapText="1"/>
    </xf>
    <xf numFmtId="0" fontId="19" fillId="0" borderId="0" xfId="0" applyFont="1" applyAlignment="1">
      <alignment horizontal="left" vertical="center"/>
    </xf>
    <xf numFmtId="4" fontId="19" fillId="0" borderId="19" xfId="0" applyNumberFormat="1" applyFont="1" applyBorder="1" applyAlignment="1">
      <alignment horizontal="left" vertical="center" wrapText="1"/>
    </xf>
    <xf numFmtId="4" fontId="0" fillId="0" borderId="19" xfId="0" applyNumberFormat="1" applyBorder="1" applyAlignment="1">
      <alignment horizontal="left" vertical="center" wrapText="1"/>
    </xf>
    <xf numFmtId="4" fontId="32" fillId="0" borderId="19" xfId="0" applyNumberFormat="1" applyFont="1" applyBorder="1" applyAlignment="1">
      <alignment horizontal="left" vertical="center" wrapText="1"/>
    </xf>
    <xf numFmtId="14" fontId="19" fillId="0" borderId="3" xfId="0" applyNumberFormat="1" applyFont="1" applyBorder="1" applyAlignment="1">
      <alignment horizontal="left" vertical="center"/>
    </xf>
    <xf numFmtId="0" fontId="19" fillId="0" borderId="2" xfId="0" applyFont="1" applyBorder="1" applyAlignment="1">
      <alignment horizontal="left" vertical="center"/>
    </xf>
    <xf numFmtId="14" fontId="19" fillId="0" borderId="3" xfId="0" applyNumberFormat="1" applyFont="1" applyBorder="1" applyAlignment="1">
      <alignment horizontal="left" vertical="center" wrapText="1"/>
    </xf>
    <xf numFmtId="164" fontId="0" fillId="0" borderId="19" xfId="40" applyFont="1" applyBorder="1" applyAlignment="1">
      <alignment horizontal="left" vertical="center"/>
    </xf>
    <xf numFmtId="2" fontId="19" fillId="0" borderId="19" xfId="0" applyNumberFormat="1" applyFont="1" applyBorder="1" applyAlignment="1">
      <alignment horizontal="left" vertical="center"/>
    </xf>
    <xf numFmtId="4" fontId="19" fillId="0" borderId="4" xfId="0" applyNumberFormat="1" applyFont="1" applyBorder="1" applyAlignment="1">
      <alignment horizontal="left" vertical="center"/>
    </xf>
    <xf numFmtId="4" fontId="32" fillId="0" borderId="4" xfId="0" applyNumberFormat="1" applyFont="1" applyBorder="1" applyAlignment="1">
      <alignment horizontal="left" vertical="center"/>
    </xf>
    <xf numFmtId="4" fontId="9" fillId="7" borderId="19" xfId="0" applyNumberFormat="1" applyFont="1" applyFill="1" applyBorder="1" applyAlignment="1">
      <alignment horizontal="left" vertical="center" wrapText="1"/>
    </xf>
    <xf numFmtId="165" fontId="32" fillId="0" borderId="2" xfId="0" applyNumberFormat="1" applyFont="1" applyBorder="1" applyAlignment="1">
      <alignment horizontal="left" vertical="center" wrapText="1"/>
    </xf>
    <xf numFmtId="0" fontId="0" fillId="0" borderId="0" xfId="0" applyAlignment="1">
      <alignment horizontal="left" vertical="center" wrapText="1"/>
    </xf>
    <xf numFmtId="3" fontId="19" fillId="0" borderId="19" xfId="0" applyNumberFormat="1" applyFont="1" applyBorder="1" applyAlignment="1">
      <alignment horizontal="left" vertical="center" wrapText="1"/>
    </xf>
    <xf numFmtId="165" fontId="32" fillId="6" borderId="2" xfId="0" applyNumberFormat="1" applyFont="1" applyFill="1" applyBorder="1" applyAlignment="1">
      <alignment horizontal="left" vertical="center" wrapText="1"/>
    </xf>
    <xf numFmtId="3" fontId="19" fillId="0" borderId="0" xfId="0" applyNumberFormat="1" applyFont="1" applyAlignment="1">
      <alignment horizontal="left" vertical="center" wrapText="1"/>
    </xf>
    <xf numFmtId="4" fontId="3" fillId="0" borderId="0" xfId="0" applyNumberFormat="1" applyFont="1" applyAlignment="1">
      <alignment horizontal="left" vertical="center"/>
    </xf>
    <xf numFmtId="165" fontId="3" fillId="0" borderId="0" xfId="2" applyNumberFormat="1" applyFont="1" applyAlignment="1">
      <alignment horizontal="left" vertical="center"/>
    </xf>
    <xf numFmtId="165" fontId="3" fillId="0" borderId="0" xfId="0" applyNumberFormat="1" applyFont="1" applyAlignment="1">
      <alignment horizontal="left" vertical="center"/>
    </xf>
    <xf numFmtId="3" fontId="3" fillId="0" borderId="0" xfId="0" applyNumberFormat="1" applyFont="1" applyAlignment="1">
      <alignment horizontal="left" vertical="center"/>
    </xf>
    <xf numFmtId="14" fontId="3" fillId="0" borderId="0" xfId="0" applyNumberFormat="1" applyFont="1" applyAlignment="1">
      <alignment horizontal="left" vertical="center"/>
    </xf>
    <xf numFmtId="4" fontId="3" fillId="0" borderId="0" xfId="0" applyNumberFormat="1" applyFont="1" applyAlignment="1">
      <alignment horizontal="left" vertical="top" wrapText="1"/>
    </xf>
    <xf numFmtId="4" fontId="36" fillId="7" borderId="19"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4" fontId="10" fillId="8" borderId="19" xfId="0" applyNumberFormat="1" applyFont="1" applyFill="1" applyBorder="1" applyAlignment="1">
      <alignment horizontal="left" vertical="center" wrapText="1"/>
    </xf>
    <xf numFmtId="0" fontId="0" fillId="0" borderId="0" xfId="0" applyAlignment="1">
      <alignment horizontal="center" vertical="center"/>
    </xf>
    <xf numFmtId="14" fontId="9" fillId="7" borderId="19" xfId="0" applyNumberFormat="1" applyFont="1" applyFill="1" applyBorder="1" applyAlignment="1">
      <alignment horizontal="left" vertical="center" wrapText="1"/>
    </xf>
    <xf numFmtId="0" fontId="36" fillId="7" borderId="19" xfId="0" applyFont="1" applyFill="1" applyBorder="1" applyAlignment="1">
      <alignment horizontal="left" vertical="center" wrapText="1"/>
    </xf>
    <xf numFmtId="165" fontId="2" fillId="7" borderId="19" xfId="0" applyNumberFormat="1" applyFont="1" applyFill="1" applyBorder="1" applyAlignment="1">
      <alignment horizontal="left" vertical="center" wrapText="1"/>
    </xf>
    <xf numFmtId="0" fontId="10" fillId="7" borderId="19" xfId="0" applyFont="1" applyFill="1" applyBorder="1" applyAlignment="1">
      <alignment horizontal="left" vertical="center" wrapText="1"/>
    </xf>
    <xf numFmtId="0" fontId="31" fillId="7" borderId="19" xfId="0" applyFont="1" applyFill="1" applyBorder="1" applyAlignment="1">
      <alignment horizontal="left" vertical="center" wrapText="1"/>
    </xf>
    <xf numFmtId="4" fontId="2" fillId="7" borderId="19" xfId="0" applyNumberFormat="1" applyFont="1" applyFill="1" applyBorder="1" applyAlignment="1">
      <alignment horizontal="left" vertical="center" wrapText="1"/>
    </xf>
    <xf numFmtId="3" fontId="2" fillId="7" borderId="0" xfId="0" applyNumberFormat="1" applyFont="1" applyFill="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horizontal="left" vertical="center" wrapText="1"/>
    </xf>
    <xf numFmtId="0" fontId="32" fillId="0" borderId="19" xfId="0" applyFont="1" applyBorder="1" applyAlignment="1">
      <alignment horizontal="left" vertical="center" wrapText="1"/>
    </xf>
    <xf numFmtId="3" fontId="0" fillId="0" borderId="19" xfId="0" applyNumberFormat="1" applyBorder="1" applyAlignment="1">
      <alignment horizontal="left" vertical="center" wrapText="1"/>
    </xf>
    <xf numFmtId="4" fontId="10" fillId="7" borderId="19" xfId="0" applyNumberFormat="1" applyFont="1" applyFill="1" applyBorder="1" applyAlignment="1">
      <alignment horizontal="left" vertical="center" wrapText="1"/>
    </xf>
    <xf numFmtId="0" fontId="10" fillId="6" borderId="19" xfId="0" applyFont="1" applyFill="1" applyBorder="1" applyAlignment="1">
      <alignment horizontal="left" vertical="center" wrapText="1"/>
    </xf>
    <xf numFmtId="0" fontId="32" fillId="6" borderId="19" xfId="0" applyFont="1" applyFill="1" applyBorder="1" applyAlignment="1">
      <alignment horizontal="left" vertical="center" wrapText="1"/>
    </xf>
    <xf numFmtId="4" fontId="10" fillId="6" borderId="19" xfId="0" applyNumberFormat="1" applyFont="1" applyFill="1" applyBorder="1" applyAlignment="1">
      <alignment horizontal="left" vertical="center" wrapText="1"/>
    </xf>
    <xf numFmtId="0" fontId="0" fillId="6" borderId="0" xfId="0" applyFill="1" applyAlignment="1">
      <alignment horizontal="left" vertical="center"/>
    </xf>
    <xf numFmtId="0" fontId="0" fillId="6" borderId="19" xfId="0" applyFill="1" applyBorder="1" applyAlignment="1">
      <alignment horizontal="left" vertical="center" wrapText="1"/>
    </xf>
    <xf numFmtId="4" fontId="0" fillId="7" borderId="19" xfId="0" applyNumberFormat="1" applyFill="1" applyBorder="1" applyAlignment="1">
      <alignment horizontal="left" vertical="center" wrapText="1"/>
    </xf>
    <xf numFmtId="0" fontId="10" fillId="9" borderId="19" xfId="0" applyFont="1" applyFill="1" applyBorder="1" applyAlignment="1">
      <alignment horizontal="left" vertical="center" wrapText="1"/>
    </xf>
    <xf numFmtId="165" fontId="32" fillId="6" borderId="19"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4" fontId="19" fillId="0" borderId="19" xfId="0" applyNumberFormat="1" applyFont="1" applyFill="1" applyBorder="1" applyAlignment="1">
      <alignment horizontal="left" vertical="center" wrapText="1"/>
    </xf>
    <xf numFmtId="0" fontId="19" fillId="0" borderId="0" xfId="0" applyFont="1" applyAlignment="1">
      <alignment horizontal="left" vertical="center" wrapText="1"/>
    </xf>
    <xf numFmtId="14" fontId="38" fillId="0" borderId="19" xfId="0" applyNumberFormat="1" applyFont="1" applyBorder="1" applyAlignment="1">
      <alignment horizontal="left" vertical="center" wrapText="1"/>
    </xf>
    <xf numFmtId="3" fontId="0" fillId="7" borderId="19" xfId="0" applyNumberFormat="1" applyFill="1" applyBorder="1" applyAlignment="1">
      <alignment horizontal="left"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16" fillId="0" borderId="19" xfId="0" applyFont="1" applyBorder="1" applyAlignment="1">
      <alignment vertical="center"/>
    </xf>
    <xf numFmtId="14" fontId="0" fillId="0" borderId="19" xfId="0" applyNumberFormat="1" applyFont="1" applyFill="1" applyBorder="1" applyAlignment="1">
      <alignment horizontal="left" vertical="center" wrapText="1"/>
    </xf>
    <xf numFmtId="14" fontId="38" fillId="0" borderId="19" xfId="0" applyNumberFormat="1" applyFont="1" applyFill="1" applyBorder="1" applyAlignment="1">
      <alignment horizontal="left" vertical="center" wrapText="1"/>
    </xf>
    <xf numFmtId="14" fontId="19" fillId="0" borderId="3" xfId="0" applyNumberFormat="1" applyFont="1" applyFill="1" applyBorder="1" applyAlignment="1">
      <alignment horizontal="left" vertical="center"/>
    </xf>
    <xf numFmtId="4" fontId="18" fillId="0" borderId="19" xfId="0" applyNumberFormat="1" applyFont="1" applyBorder="1" applyAlignment="1">
      <alignment horizontal="center" vertical="center"/>
    </xf>
    <xf numFmtId="4" fontId="14" fillId="0" borderId="0" xfId="0" applyNumberFormat="1" applyFont="1" applyAlignment="1">
      <alignment horizontal="center" vertical="center"/>
    </xf>
    <xf numFmtId="0" fontId="41" fillId="0" borderId="19" xfId="0" applyFont="1" applyFill="1" applyBorder="1" applyAlignment="1">
      <alignment horizontal="left" vertical="center" wrapText="1"/>
    </xf>
    <xf numFmtId="14" fontId="41" fillId="0" borderId="19" xfId="0" applyNumberFormat="1" applyFont="1" applyFill="1" applyBorder="1" applyAlignment="1">
      <alignment horizontal="left" vertical="center" wrapText="1"/>
    </xf>
    <xf numFmtId="0" fontId="0" fillId="0" borderId="19" xfId="0" applyBorder="1"/>
    <xf numFmtId="0" fontId="43" fillId="0" borderId="0" xfId="0" applyFont="1"/>
    <xf numFmtId="0" fontId="41" fillId="0" borderId="19" xfId="0" applyFont="1" applyBorder="1"/>
    <xf numFmtId="4" fontId="0" fillId="0" borderId="19" xfId="0" applyNumberFormat="1" applyBorder="1"/>
    <xf numFmtId="4" fontId="41" fillId="0" borderId="19" xfId="0" applyNumberFormat="1" applyFont="1" applyBorder="1"/>
    <xf numFmtId="0" fontId="9" fillId="0" borderId="19" xfId="0" applyFont="1" applyBorder="1"/>
    <xf numFmtId="0" fontId="19" fillId="0" borderId="4"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9" fillId="0" borderId="4" xfId="0" applyFont="1" applyBorder="1" applyAlignment="1">
      <alignment horizontal="left" vertical="center" wrapText="1"/>
    </xf>
    <xf numFmtId="0" fontId="38" fillId="0" borderId="6"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xf>
    <xf numFmtId="4" fontId="19" fillId="0" borderId="3" xfId="0" applyNumberFormat="1" applyFont="1" applyBorder="1" applyAlignment="1">
      <alignment horizontal="left" vertical="center" wrapText="1"/>
    </xf>
    <xf numFmtId="3" fontId="19" fillId="0" borderId="3" xfId="0" applyNumberFormat="1" applyFont="1" applyBorder="1" applyAlignment="1">
      <alignment horizontal="left" vertical="center" wrapText="1"/>
    </xf>
    <xf numFmtId="0" fontId="0" fillId="0" borderId="0" xfId="0" applyBorder="1"/>
    <xf numFmtId="0" fontId="19" fillId="0" borderId="0" xfId="0" applyFont="1" applyBorder="1" applyAlignment="1">
      <alignment horizontal="left" vertical="center" wrapText="1"/>
    </xf>
    <xf numFmtId="4" fontId="19" fillId="0" borderId="0" xfId="0" applyNumberFormat="1" applyFont="1" applyBorder="1" applyAlignment="1">
      <alignment horizontal="left" vertical="center" wrapText="1"/>
    </xf>
    <xf numFmtId="3" fontId="19" fillId="0" borderId="0" xfId="0" applyNumberFormat="1" applyFont="1" applyBorder="1" applyAlignment="1">
      <alignment horizontal="left" vertical="center" wrapText="1"/>
    </xf>
    <xf numFmtId="165" fontId="19" fillId="0" borderId="0" xfId="0" applyNumberFormat="1" applyFont="1" applyFill="1" applyBorder="1" applyAlignment="1">
      <alignment horizontal="left" vertical="center"/>
    </xf>
    <xf numFmtId="3" fontId="19" fillId="0" borderId="0" xfId="0" applyNumberFormat="1" applyFont="1" applyBorder="1" applyAlignment="1">
      <alignment horizontal="left" vertical="center"/>
    </xf>
    <xf numFmtId="0" fontId="19" fillId="0" borderId="0" xfId="0" applyFont="1" applyBorder="1" applyAlignment="1">
      <alignment horizontal="left" vertical="center"/>
    </xf>
    <xf numFmtId="4" fontId="19" fillId="0" borderId="0" xfId="0" applyNumberFormat="1" applyFont="1" applyFill="1" applyBorder="1" applyAlignment="1">
      <alignment horizontal="left" vertical="center" wrapText="1"/>
    </xf>
    <xf numFmtId="4" fontId="19" fillId="0" borderId="0" xfId="0" applyNumberFormat="1" applyFont="1" applyFill="1" applyBorder="1" applyAlignment="1">
      <alignment horizontal="left" vertical="center"/>
    </xf>
    <xf numFmtId="3"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166" fontId="19" fillId="0" borderId="0" xfId="0" applyNumberFormat="1" applyFont="1" applyFill="1" applyBorder="1" applyAlignment="1">
      <alignment horizontal="left" vertical="center"/>
    </xf>
    <xf numFmtId="4" fontId="19" fillId="0" borderId="0" xfId="0" applyNumberFormat="1" applyFont="1" applyBorder="1" applyAlignment="1">
      <alignment horizontal="left" vertical="center"/>
    </xf>
    <xf numFmtId="165"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165" fontId="19" fillId="0" borderId="0" xfId="0" applyNumberFormat="1" applyFont="1" applyBorder="1" applyAlignment="1">
      <alignment horizontal="left" vertical="center"/>
    </xf>
    <xf numFmtId="166" fontId="19" fillId="0" borderId="0" xfId="0" applyNumberFormat="1" applyFont="1" applyBorder="1" applyAlignment="1">
      <alignment horizontal="left" vertical="center"/>
    </xf>
    <xf numFmtId="0" fontId="38" fillId="0" borderId="0" xfId="0" applyFont="1" applyBorder="1" applyAlignment="1">
      <alignment horizontal="left" vertical="center" wrapText="1"/>
    </xf>
    <xf numFmtId="165" fontId="38" fillId="0" borderId="0" xfId="0" applyNumberFormat="1" applyFont="1" applyBorder="1" applyAlignment="1">
      <alignment horizontal="left" vertical="center" wrapText="1"/>
    </xf>
    <xf numFmtId="4" fontId="38" fillId="0" borderId="0" xfId="0" applyNumberFormat="1" applyFont="1" applyBorder="1" applyAlignment="1">
      <alignment horizontal="left" vertical="center" wrapText="1"/>
    </xf>
    <xf numFmtId="165" fontId="19" fillId="0" borderId="0" xfId="0" applyNumberFormat="1" applyFont="1" applyBorder="1" applyAlignment="1">
      <alignment horizontal="left" vertical="center" wrapText="1"/>
    </xf>
    <xf numFmtId="0" fontId="41" fillId="0" borderId="0" xfId="0" applyFont="1"/>
    <xf numFmtId="165" fontId="0" fillId="0" borderId="19" xfId="0" applyNumberFormat="1" applyBorder="1"/>
    <xf numFmtId="0" fontId="19" fillId="0" borderId="6" xfId="0" applyFont="1" applyFill="1" applyBorder="1" applyAlignment="1">
      <alignment horizontal="left" vertical="center" wrapText="1"/>
    </xf>
    <xf numFmtId="3" fontId="19" fillId="0" borderId="9" xfId="0" applyNumberFormat="1" applyFont="1" applyFill="1" applyBorder="1" applyAlignment="1">
      <alignment horizontal="left" vertical="center" wrapText="1"/>
    </xf>
    <xf numFmtId="165" fontId="38" fillId="0" borderId="18" xfId="0" applyNumberFormat="1" applyFont="1" applyFill="1" applyBorder="1" applyAlignment="1">
      <alignment horizontal="left" vertical="center" wrapText="1"/>
    </xf>
    <xf numFmtId="0" fontId="41" fillId="0" borderId="19" xfId="0" applyFont="1" applyBorder="1" applyAlignment="1">
      <alignment horizontal="left" vertical="center" wrapText="1"/>
    </xf>
    <xf numFmtId="14" fontId="33" fillId="10" borderId="5" xfId="0" applyNumberFormat="1" applyFont="1" applyFill="1" applyBorder="1" applyAlignment="1">
      <alignment horizontal="center" vertical="center" wrapText="1"/>
    </xf>
    <xf numFmtId="3" fontId="33" fillId="10" borderId="7" xfId="0" applyNumberFormat="1" applyFont="1" applyFill="1" applyBorder="1" applyAlignment="1">
      <alignment horizontal="center" vertical="center" wrapText="1"/>
    </xf>
    <xf numFmtId="165" fontId="33" fillId="10" borderId="7" xfId="0" applyNumberFormat="1" applyFont="1" applyFill="1" applyBorder="1" applyAlignment="1">
      <alignment horizontal="center" vertical="center" wrapText="1"/>
    </xf>
    <xf numFmtId="4" fontId="33" fillId="10" borderId="7" xfId="0" applyNumberFormat="1" applyFont="1" applyFill="1" applyBorder="1" applyAlignment="1">
      <alignment horizontal="center" vertical="center" wrapText="1"/>
    </xf>
    <xf numFmtId="164" fontId="4" fillId="6" borderId="19" xfId="2" applyFont="1" applyFill="1" applyBorder="1" applyAlignment="1">
      <alignment horizontal="right" vertical="center" wrapText="1"/>
    </xf>
    <xf numFmtId="14" fontId="43" fillId="0" borderId="0" xfId="0" applyNumberFormat="1" applyFont="1"/>
    <xf numFmtId="3" fontId="14" fillId="0" borderId="0" xfId="0" applyNumberFormat="1" applyFont="1"/>
    <xf numFmtId="0" fontId="0" fillId="6" borderId="19" xfId="0" applyFont="1" applyFill="1" applyBorder="1" applyAlignment="1">
      <alignment horizontal="left" vertical="center"/>
    </xf>
    <xf numFmtId="14" fontId="0" fillId="6" borderId="19" xfId="0" applyNumberFormat="1" applyFont="1" applyFill="1" applyBorder="1" applyAlignment="1">
      <alignment horizontal="left" vertical="center" wrapText="1"/>
    </xf>
    <xf numFmtId="0" fontId="0" fillId="6" borderId="19" xfId="0" applyFont="1" applyFill="1" applyBorder="1" applyAlignment="1">
      <alignment horizontal="left" vertical="center" wrapText="1"/>
    </xf>
    <xf numFmtId="164" fontId="0" fillId="6" borderId="19" xfId="2" applyFont="1" applyFill="1" applyBorder="1" applyAlignment="1">
      <alignment horizontal="right" vertical="center" wrapText="1"/>
    </xf>
    <xf numFmtId="164" fontId="4" fillId="0" borderId="19" xfId="2" applyFont="1" applyFill="1" applyBorder="1" applyAlignment="1">
      <alignment horizontal="right" vertical="center" wrapText="1"/>
    </xf>
    <xf numFmtId="164" fontId="4" fillId="6" borderId="16" xfId="2" applyFont="1" applyFill="1" applyBorder="1" applyAlignment="1">
      <alignment horizontal="right" wrapText="1"/>
    </xf>
    <xf numFmtId="164" fontId="4" fillId="6" borderId="19" xfId="2" applyFont="1" applyFill="1" applyBorder="1" applyAlignment="1">
      <alignment horizontal="right" wrapText="1"/>
    </xf>
    <xf numFmtId="0" fontId="0" fillId="6" borderId="16" xfId="0" applyFont="1" applyFill="1" applyBorder="1" applyAlignment="1">
      <alignment horizontal="left" vertical="center"/>
    </xf>
    <xf numFmtId="164" fontId="4" fillId="6" borderId="16" xfId="2" applyFont="1" applyFill="1" applyBorder="1" applyAlignment="1">
      <alignment horizontal="right" vertical="center" wrapText="1"/>
    </xf>
    <xf numFmtId="0" fontId="0" fillId="6" borderId="6" xfId="0" applyFont="1" applyFill="1" applyBorder="1" applyAlignment="1">
      <alignment horizontal="left" vertical="center"/>
    </xf>
    <xf numFmtId="164" fontId="4" fillId="6" borderId="3" xfId="2" applyFont="1" applyFill="1" applyBorder="1" applyAlignment="1">
      <alignment horizontal="right" vertical="center" wrapText="1"/>
    </xf>
    <xf numFmtId="0" fontId="0" fillId="6" borderId="9" xfId="0" applyFont="1" applyFill="1" applyBorder="1" applyAlignment="1">
      <alignment horizontal="left" vertical="center"/>
    </xf>
    <xf numFmtId="165" fontId="0" fillId="6" borderId="19" xfId="0" applyNumberFormat="1" applyFont="1" applyFill="1" applyBorder="1" applyAlignment="1">
      <alignment horizontal="right" vertical="center" wrapText="1"/>
    </xf>
    <xf numFmtId="3" fontId="33" fillId="6" borderId="19" xfId="0" applyNumberFormat="1" applyFont="1" applyFill="1" applyBorder="1" applyAlignment="1">
      <alignment horizontal="left" vertical="center" wrapText="1"/>
    </xf>
    <xf numFmtId="165" fontId="33" fillId="6" borderId="19" xfId="0" applyNumberFormat="1" applyFont="1" applyFill="1" applyBorder="1" applyAlignment="1">
      <alignment horizontal="center" vertical="center" wrapText="1"/>
    </xf>
    <xf numFmtId="164" fontId="41" fillId="0" borderId="19" xfId="2" applyFont="1" applyFill="1" applyBorder="1" applyAlignment="1">
      <alignment horizontal="right" vertical="center" wrapText="1"/>
    </xf>
    <xf numFmtId="14" fontId="4" fillId="6" borderId="19" xfId="1" applyNumberFormat="1" applyFont="1" applyFill="1" applyBorder="1" applyAlignment="1">
      <alignment horizontal="left" vertical="center" wrapText="1"/>
    </xf>
    <xf numFmtId="3" fontId="0" fillId="6" borderId="19" xfId="1" applyNumberFormat="1" applyFont="1" applyFill="1" applyBorder="1" applyAlignment="1">
      <alignment horizontal="left" vertical="center" wrapText="1"/>
    </xf>
    <xf numFmtId="165" fontId="0" fillId="6" borderId="19" xfId="1" applyNumberFormat="1" applyFont="1" applyFill="1" applyBorder="1" applyAlignment="1">
      <alignment horizontal="left" vertical="center" wrapText="1"/>
    </xf>
    <xf numFmtId="14" fontId="0" fillId="0" borderId="19" xfId="0" applyNumberFormat="1" applyFont="1" applyBorder="1" applyAlignment="1">
      <alignment horizontal="left" vertical="center" wrapText="1"/>
    </xf>
    <xf numFmtId="164" fontId="4" fillId="6" borderId="3" xfId="2" applyFont="1" applyFill="1" applyBorder="1" applyAlignment="1">
      <alignment horizontal="right" wrapText="1"/>
    </xf>
    <xf numFmtId="4" fontId="18" fillId="0" borderId="19" xfId="2" applyNumberFormat="1" applyFont="1" applyBorder="1" applyAlignment="1">
      <alignment horizontal="center" vertical="center"/>
    </xf>
    <xf numFmtId="164" fontId="19" fillId="6" borderId="19" xfId="2" applyFont="1" applyFill="1" applyBorder="1" applyAlignment="1">
      <alignment horizontal="right" wrapText="1"/>
    </xf>
    <xf numFmtId="0" fontId="0" fillId="0" borderId="0" xfId="0" applyAlignment="1">
      <alignment horizontal="left"/>
    </xf>
    <xf numFmtId="0" fontId="0" fillId="6" borderId="6" xfId="0" applyFont="1" applyFill="1" applyBorder="1" applyAlignment="1">
      <alignment horizontal="left" vertical="center" wrapText="1"/>
    </xf>
    <xf numFmtId="0" fontId="0" fillId="6" borderId="19" xfId="0" applyFont="1" applyFill="1" applyBorder="1" applyAlignment="1">
      <alignment horizontal="left"/>
    </xf>
    <xf numFmtId="14" fontId="33"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xf>
    <xf numFmtId="165" fontId="0" fillId="6" borderId="19" xfId="40" applyNumberFormat="1" applyFont="1" applyFill="1" applyBorder="1" applyAlignment="1">
      <alignment horizontal="left" wrapText="1"/>
    </xf>
    <xf numFmtId="3" fontId="4" fillId="6" borderId="19" xfId="1" applyNumberFormat="1" applyFont="1" applyFill="1" applyBorder="1" applyAlignment="1">
      <alignment horizontal="left" wrapText="1"/>
    </xf>
    <xf numFmtId="3" fontId="9" fillId="0" borderId="17" xfId="1" applyNumberFormat="1" applyFont="1" applyBorder="1" applyAlignment="1">
      <alignment horizontal="left" vertical="center" wrapText="1"/>
    </xf>
    <xf numFmtId="14" fontId="0" fillId="0" borderId="16" xfId="0" applyNumberFormat="1" applyBorder="1" applyAlignment="1">
      <alignment horizontal="left" vertical="center" wrapText="1"/>
    </xf>
    <xf numFmtId="14" fontId="2" fillId="0" borderId="16" xfId="0" applyNumberFormat="1" applyFont="1" applyBorder="1" applyAlignment="1">
      <alignment horizontal="left" vertical="center" wrapText="1"/>
    </xf>
    <xf numFmtId="165" fontId="0" fillId="0" borderId="0" xfId="0" applyNumberFormat="1"/>
    <xf numFmtId="4" fontId="18" fillId="0" borderId="0" xfId="0" applyNumberFormat="1" applyFont="1" applyBorder="1" applyAlignment="1">
      <alignment horizontal="center" vertical="center"/>
    </xf>
    <xf numFmtId="0" fontId="45" fillId="13" borderId="20" xfId="0" applyFont="1" applyFill="1" applyBorder="1"/>
    <xf numFmtId="165" fontId="45" fillId="13" borderId="21" xfId="0" applyNumberFormat="1" applyFont="1" applyFill="1" applyBorder="1"/>
    <xf numFmtId="0" fontId="46" fillId="8" borderId="22" xfId="0" applyFont="1" applyFill="1" applyBorder="1"/>
    <xf numFmtId="0" fontId="46" fillId="13" borderId="23" xfId="0" applyFont="1" applyFill="1" applyBorder="1" applyAlignment="1">
      <alignment wrapText="1"/>
    </xf>
    <xf numFmtId="165" fontId="45" fillId="13" borderId="19" xfId="0" applyNumberFormat="1" applyFont="1" applyFill="1" applyBorder="1" applyAlignment="1">
      <alignment wrapText="1"/>
    </xf>
    <xf numFmtId="0" fontId="46" fillId="8" borderId="14" xfId="0" applyFont="1" applyFill="1" applyBorder="1" applyAlignment="1">
      <alignment wrapText="1"/>
    </xf>
    <xf numFmtId="0" fontId="45" fillId="14" borderId="24" xfId="0" applyFont="1" applyFill="1" applyBorder="1" applyAlignment="1">
      <alignment wrapText="1"/>
    </xf>
    <xf numFmtId="165" fontId="45" fillId="14" borderId="25" xfId="0" applyNumberFormat="1" applyFont="1" applyFill="1" applyBorder="1"/>
    <xf numFmtId="165" fontId="46" fillId="8" borderId="26" xfId="0" applyNumberFormat="1" applyFont="1" applyFill="1" applyBorder="1"/>
    <xf numFmtId="14" fontId="25" fillId="4" borderId="19" xfId="1" applyNumberFormat="1" applyFont="1" applyFill="1" applyBorder="1" applyAlignment="1">
      <alignment horizontal="center" vertical="center"/>
    </xf>
    <xf numFmtId="165" fontId="25" fillId="4" borderId="19" xfId="1" applyNumberFormat="1" applyFont="1" applyFill="1" applyBorder="1" applyAlignment="1">
      <alignment horizontal="center" vertical="center" wrapText="1"/>
    </xf>
    <xf numFmtId="165" fontId="25" fillId="4" borderId="19" xfId="1" applyNumberFormat="1" applyFont="1" applyFill="1" applyBorder="1" applyAlignment="1">
      <alignment horizontal="center" vertical="center"/>
    </xf>
    <xf numFmtId="165" fontId="25" fillId="5" borderId="19" xfId="1" applyNumberFormat="1" applyFont="1" applyFill="1" applyBorder="1" applyAlignment="1">
      <alignment horizontal="center" vertical="center" wrapText="1"/>
    </xf>
    <xf numFmtId="165" fontId="25" fillId="4" borderId="6" xfId="1" applyNumberFormat="1" applyFont="1" applyFill="1" applyBorder="1" applyAlignment="1">
      <alignment horizontal="center" vertical="center" wrapText="1"/>
    </xf>
    <xf numFmtId="165" fontId="47" fillId="8" borderId="19" xfId="1" applyNumberFormat="1" applyFont="1" applyFill="1" applyBorder="1" applyAlignment="1">
      <alignment horizontal="center" vertical="center"/>
    </xf>
    <xf numFmtId="165" fontId="18" fillId="0" borderId="19" xfId="2" applyNumberFormat="1" applyFont="1" applyBorder="1"/>
    <xf numFmtId="165" fontId="27" fillId="0" borderId="19" xfId="0" applyNumberFormat="1" applyFont="1" applyBorder="1" applyAlignment="1">
      <alignment vertical="top" wrapText="1"/>
    </xf>
    <xf numFmtId="165" fontId="48" fillId="0" borderId="19" xfId="2" applyNumberFormat="1" applyFont="1" applyBorder="1"/>
    <xf numFmtId="165" fontId="48" fillId="0" borderId="6" xfId="2" applyNumberFormat="1" applyFont="1" applyBorder="1"/>
    <xf numFmtId="165" fontId="47" fillId="8" borderId="19" xfId="2" applyNumberFormat="1" applyFont="1" applyFill="1" applyBorder="1"/>
    <xf numFmtId="14" fontId="25" fillId="0" borderId="19" xfId="0" applyNumberFormat="1" applyFont="1" applyBorder="1"/>
    <xf numFmtId="165" fontId="25" fillId="0" borderId="19" xfId="0" applyNumberFormat="1" applyFont="1" applyBorder="1"/>
    <xf numFmtId="165" fontId="25" fillId="0" borderId="19" xfId="2" applyNumberFormat="1" applyFont="1" applyBorder="1"/>
    <xf numFmtId="165" fontId="26" fillId="0" borderId="19" xfId="0" applyNumberFormat="1" applyFont="1" applyBorder="1" applyAlignment="1">
      <alignment vertical="top" wrapText="1"/>
    </xf>
    <xf numFmtId="165" fontId="25" fillId="0" borderId="6" xfId="2" applyNumberFormat="1" applyFont="1" applyBorder="1"/>
    <xf numFmtId="14" fontId="49" fillId="15" borderId="19" xfId="0" applyNumberFormat="1" applyFont="1" applyFill="1" applyBorder="1"/>
    <xf numFmtId="165" fontId="34" fillId="15" borderId="19" xfId="2" applyNumberFormat="1" applyFont="1" applyFill="1" applyBorder="1"/>
    <xf numFmtId="165" fontId="30" fillId="15" borderId="19" xfId="0" applyNumberFormat="1" applyFont="1" applyFill="1" applyBorder="1"/>
    <xf numFmtId="165" fontId="34" fillId="15" borderId="16" xfId="2" applyNumberFormat="1" applyFont="1" applyFill="1" applyBorder="1"/>
    <xf numFmtId="165" fontId="34" fillId="15" borderId="5" xfId="2" applyNumberFormat="1" applyFont="1" applyFill="1" applyBorder="1"/>
    <xf numFmtId="165" fontId="34" fillId="15" borderId="12" xfId="2" applyNumberFormat="1" applyFont="1" applyFill="1" applyBorder="1"/>
    <xf numFmtId="165" fontId="47" fillId="15" borderId="19" xfId="2" applyNumberFormat="1" applyFont="1" applyFill="1" applyBorder="1"/>
    <xf numFmtId="14" fontId="27" fillId="0" borderId="19" xfId="0" applyNumberFormat="1" applyFont="1" applyBorder="1"/>
    <xf numFmtId="165" fontId="27" fillId="0" borderId="19" xfId="0" applyNumberFormat="1" applyFont="1" applyBorder="1"/>
    <xf numFmtId="165" fontId="18" fillId="0" borderId="19" xfId="2" applyNumberFormat="1" applyFont="1" applyBorder="1" applyAlignment="1">
      <alignment horizontal="center"/>
    </xf>
    <xf numFmtId="165" fontId="28" fillId="0" borderId="19" xfId="2" applyNumberFormat="1" applyFont="1" applyBorder="1"/>
    <xf numFmtId="165" fontId="27" fillId="0" borderId="6" xfId="0" applyNumberFormat="1" applyFont="1" applyBorder="1"/>
    <xf numFmtId="0" fontId="50" fillId="0" borderId="19" xfId="0" applyFont="1" applyBorder="1"/>
    <xf numFmtId="165" fontId="50" fillId="0" borderId="19" xfId="0" applyNumberFormat="1" applyFont="1" applyBorder="1"/>
    <xf numFmtId="165" fontId="50" fillId="0" borderId="19" xfId="2" applyNumberFormat="1" applyFont="1" applyBorder="1"/>
    <xf numFmtId="165" fontId="50" fillId="0" borderId="6" xfId="2" applyNumberFormat="1" applyFont="1" applyBorder="1"/>
    <xf numFmtId="0" fontId="29" fillId="16" borderId="19" xfId="0" applyFont="1" applyFill="1" applyBorder="1"/>
    <xf numFmtId="165" fontId="26" fillId="16" borderId="19" xfId="0" applyNumberFormat="1" applyFont="1" applyFill="1" applyBorder="1"/>
    <xf numFmtId="165" fontId="26" fillId="16" borderId="6" xfId="0" applyNumberFormat="1" applyFont="1" applyFill="1" applyBorder="1"/>
    <xf numFmtId="165" fontId="47" fillId="16" borderId="19" xfId="2" applyNumberFormat="1" applyFont="1" applyFill="1" applyBorder="1"/>
    <xf numFmtId="0" fontId="51" fillId="0" borderId="16" xfId="0" applyFont="1" applyBorder="1"/>
    <xf numFmtId="165" fontId="52" fillId="0" borderId="16" xfId="0" applyNumberFormat="1" applyFont="1" applyBorder="1"/>
    <xf numFmtId="165" fontId="52" fillId="0" borderId="32" xfId="0" applyNumberFormat="1" applyFont="1" applyBorder="1"/>
    <xf numFmtId="165" fontId="53" fillId="8" borderId="19" xfId="2" applyNumberFormat="1" applyFont="1" applyFill="1" applyBorder="1"/>
    <xf numFmtId="0" fontId="29" fillId="0" borderId="16" xfId="0" applyFont="1" applyBorder="1"/>
    <xf numFmtId="165" fontId="26" fillId="0" borderId="16" xfId="0" applyNumberFormat="1" applyFont="1" applyBorder="1"/>
    <xf numFmtId="165" fontId="26" fillId="0" borderId="32" xfId="0" applyNumberFormat="1" applyFont="1" applyBorder="1"/>
    <xf numFmtId="0" fontId="29" fillId="12" borderId="18" xfId="0" applyFont="1" applyFill="1" applyBorder="1"/>
    <xf numFmtId="165" fontId="26" fillId="12" borderId="15" xfId="0" applyNumberFormat="1" applyFont="1" applyFill="1" applyBorder="1"/>
    <xf numFmtId="165" fontId="26" fillId="12" borderId="29" xfId="0" applyNumberFormat="1" applyFont="1" applyFill="1" applyBorder="1"/>
    <xf numFmtId="165" fontId="47" fillId="12" borderId="19" xfId="2" applyNumberFormat="1" applyFont="1" applyFill="1" applyBorder="1"/>
    <xf numFmtId="0" fontId="27" fillId="0" borderId="3" xfId="0" applyFont="1" applyBorder="1"/>
    <xf numFmtId="165" fontId="27" fillId="0" borderId="3" xfId="0" applyNumberFormat="1" applyFont="1" applyBorder="1"/>
    <xf numFmtId="165" fontId="27" fillId="0" borderId="13" xfId="0" applyNumberFormat="1" applyFont="1" applyBorder="1"/>
    <xf numFmtId="0" fontId="29" fillId="0" borderId="19" xfId="0" applyFont="1" applyBorder="1"/>
    <xf numFmtId="165" fontId="29" fillId="0" borderId="19" xfId="0" applyNumberFormat="1" applyFont="1" applyBorder="1"/>
    <xf numFmtId="165" fontId="26" fillId="0" borderId="19" xfId="0" applyNumberFormat="1" applyFont="1" applyBorder="1"/>
    <xf numFmtId="165" fontId="29" fillId="0" borderId="19" xfId="2" applyNumberFormat="1" applyFont="1" applyBorder="1"/>
    <xf numFmtId="165" fontId="29" fillId="0" borderId="6" xfId="2" applyNumberFormat="1" applyFont="1" applyBorder="1"/>
    <xf numFmtId="0" fontId="27" fillId="0" borderId="0" xfId="0" applyFont="1"/>
    <xf numFmtId="165" fontId="27" fillId="0" borderId="0" xfId="0" applyNumberFormat="1" applyFont="1"/>
    <xf numFmtId="0" fontId="30" fillId="0" borderId="0" xfId="0" applyFont="1"/>
    <xf numFmtId="165" fontId="41" fillId="0" borderId="0" xfId="0" applyNumberFormat="1" applyFont="1"/>
    <xf numFmtId="4" fontId="14" fillId="0" borderId="0" xfId="0" applyNumberFormat="1" applyFont="1" applyBorder="1" applyAlignment="1">
      <alignment horizontal="center" vertical="center"/>
    </xf>
    <xf numFmtId="0" fontId="46" fillId="6" borderId="0" xfId="0" applyFont="1" applyFill="1" applyBorder="1"/>
    <xf numFmtId="0" fontId="46" fillId="6" borderId="0" xfId="0" applyFont="1" applyFill="1" applyBorder="1" applyAlignment="1">
      <alignment wrapText="1"/>
    </xf>
    <xf numFmtId="165" fontId="46" fillId="6" borderId="0" xfId="0" applyNumberFormat="1" applyFont="1" applyFill="1" applyBorder="1"/>
    <xf numFmtId="165" fontId="45" fillId="13" borderId="33" xfId="0" applyNumberFormat="1" applyFont="1" applyFill="1" applyBorder="1"/>
    <xf numFmtId="0" fontId="46" fillId="8" borderId="19" xfId="0" applyFont="1" applyFill="1" applyBorder="1"/>
    <xf numFmtId="14" fontId="0" fillId="0" borderId="11" xfId="0" applyNumberFormat="1" applyBorder="1" applyAlignment="1">
      <alignment horizontal="left" vertical="center" wrapText="1"/>
    </xf>
    <xf numFmtId="40" fontId="14" fillId="0" borderId="0" xfId="0" applyNumberFormat="1" applyFont="1" applyAlignment="1">
      <alignment horizontal="center" vertical="center"/>
    </xf>
    <xf numFmtId="165" fontId="50" fillId="6" borderId="19" xfId="2" applyNumberFormat="1" applyFont="1" applyFill="1" applyBorder="1"/>
    <xf numFmtId="0" fontId="41" fillId="0" borderId="0" xfId="0" applyFont="1" applyAlignment="1">
      <alignment horizontal="left" vertical="center"/>
    </xf>
    <xf numFmtId="0" fontId="0" fillId="0" borderId="10" xfId="0" applyBorder="1"/>
    <xf numFmtId="0" fontId="41" fillId="13" borderId="0" xfId="0" applyFont="1" applyFill="1"/>
    <xf numFmtId="17" fontId="42" fillId="11" borderId="5" xfId="0" applyNumberFormat="1" applyFont="1" applyFill="1" applyBorder="1"/>
    <xf numFmtId="0" fontId="41" fillId="19" borderId="10" xfId="0" applyFont="1" applyFill="1" applyBorder="1"/>
    <xf numFmtId="3" fontId="55" fillId="19" borderId="16" xfId="0" applyNumberFormat="1" applyFont="1" applyFill="1" applyBorder="1"/>
    <xf numFmtId="3" fontId="42" fillId="19" borderId="16" xfId="0" applyNumberFormat="1" applyFont="1" applyFill="1" applyBorder="1"/>
    <xf numFmtId="3" fontId="41" fillId="19" borderId="16" xfId="0" applyNumberFormat="1" applyFont="1" applyFill="1" applyBorder="1"/>
    <xf numFmtId="0" fontId="42" fillId="20" borderId="0" xfId="0" applyFont="1" applyFill="1"/>
    <xf numFmtId="3" fontId="19" fillId="20" borderId="5" xfId="0" applyNumberFormat="1" applyFont="1" applyFill="1" applyBorder="1"/>
    <xf numFmtId="0" fontId="41" fillId="12" borderId="4" xfId="0" applyFont="1" applyFill="1" applyBorder="1"/>
    <xf numFmtId="3" fontId="56" fillId="12" borderId="3" xfId="0" applyNumberFormat="1" applyFont="1" applyFill="1" applyBorder="1"/>
    <xf numFmtId="3" fontId="42" fillId="12" borderId="3" xfId="0" applyNumberFormat="1" applyFont="1" applyFill="1" applyBorder="1"/>
    <xf numFmtId="0" fontId="41" fillId="19" borderId="0" xfId="0" applyFont="1" applyFill="1"/>
    <xf numFmtId="3" fontId="42" fillId="19" borderId="5" xfId="0" applyNumberFormat="1" applyFont="1" applyFill="1" applyBorder="1"/>
    <xf numFmtId="3" fontId="41" fillId="19" borderId="5" xfId="0" applyNumberFormat="1" applyFont="1" applyFill="1" applyBorder="1"/>
    <xf numFmtId="0" fontId="0" fillId="0" borderId="32" xfId="0" applyBorder="1"/>
    <xf numFmtId="0" fontId="41" fillId="13" borderId="12" xfId="0" applyFont="1" applyFill="1" applyBorder="1"/>
    <xf numFmtId="0" fontId="41" fillId="13" borderId="32" xfId="0" applyFont="1" applyFill="1" applyBorder="1"/>
    <xf numFmtId="0" fontId="42" fillId="13" borderId="12" xfId="0" applyFont="1" applyFill="1" applyBorder="1"/>
    <xf numFmtId="0" fontId="41" fillId="13" borderId="13" xfId="0" applyFont="1" applyFill="1" applyBorder="1"/>
    <xf numFmtId="165" fontId="26" fillId="21" borderId="19" xfId="0" applyNumberFormat="1" applyFont="1" applyFill="1" applyBorder="1" applyAlignment="1">
      <alignment vertical="top" wrapText="1"/>
    </xf>
    <xf numFmtId="165" fontId="25" fillId="21" borderId="19" xfId="2" applyNumberFormat="1" applyFont="1" applyFill="1" applyBorder="1"/>
    <xf numFmtId="3" fontId="9" fillId="0" borderId="0" xfId="0" applyNumberFormat="1" applyFont="1" applyBorder="1" applyAlignment="1">
      <alignment horizontal="center" vertical="center" wrapText="1"/>
    </xf>
    <xf numFmtId="3" fontId="9" fillId="0" borderId="0" xfId="0" applyNumberFormat="1" applyFont="1" applyBorder="1" applyAlignment="1">
      <alignment horizontal="left" vertical="center" wrapText="1"/>
    </xf>
    <xf numFmtId="165" fontId="4" fillId="6" borderId="19" xfId="40" applyNumberFormat="1" applyFont="1" applyFill="1" applyBorder="1" applyAlignment="1">
      <alignment horizontal="left" vertical="center" wrapText="1"/>
    </xf>
    <xf numFmtId="167" fontId="42" fillId="19" borderId="16" xfId="2" applyNumberFormat="1" applyFont="1" applyFill="1" applyBorder="1" applyAlignment="1">
      <alignment horizontal="right" vertical="center"/>
    </xf>
    <xf numFmtId="164" fontId="0" fillId="0" borderId="0" xfId="2" applyFont="1"/>
    <xf numFmtId="0" fontId="14" fillId="0" borderId="0" xfId="0" applyFont="1" applyBorder="1" applyAlignment="1">
      <alignment horizontal="center" vertical="center"/>
    </xf>
    <xf numFmtId="165" fontId="57" fillId="0" borderId="16" xfId="0" applyNumberFormat="1" applyFont="1" applyBorder="1"/>
    <xf numFmtId="3" fontId="9" fillId="2" borderId="1" xfId="1" applyNumberFormat="1" applyFont="1" applyFill="1" applyBorder="1" applyAlignment="1">
      <alignment horizontal="center" wrapText="1"/>
    </xf>
    <xf numFmtId="165" fontId="9" fillId="2" borderId="1"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165" fontId="9" fillId="2" borderId="1" xfId="2" applyNumberFormat="1" applyFont="1" applyFill="1" applyBorder="1" applyAlignment="1">
      <alignment horizontal="center"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14" fontId="9" fillId="2" borderId="1" xfId="1" applyNumberFormat="1" applyFont="1" applyFill="1" applyBorder="1" applyAlignment="1">
      <alignment horizontal="center" wrapText="1"/>
    </xf>
    <xf numFmtId="0" fontId="1" fillId="0" borderId="19" xfId="0" applyFont="1" applyBorder="1" applyAlignment="1">
      <alignment horizontal="left" vertical="center" wrapText="1"/>
    </xf>
    <xf numFmtId="165" fontId="4" fillId="6" borderId="19" xfId="2" applyNumberFormat="1" applyFont="1" applyFill="1" applyBorder="1" applyAlignment="1">
      <alignment horizontal="right" wrapText="1"/>
    </xf>
    <xf numFmtId="165" fontId="4" fillId="6" borderId="19" xfId="2" applyNumberFormat="1" applyFont="1" applyFill="1" applyBorder="1" applyAlignment="1">
      <alignment horizontal="right" vertical="center" wrapText="1"/>
    </xf>
    <xf numFmtId="165" fontId="0" fillId="0" borderId="0" xfId="0" applyNumberFormat="1" applyAlignment="1">
      <alignment horizontal="left" vertical="center"/>
    </xf>
    <xf numFmtId="14" fontId="1" fillId="0" borderId="19" xfId="0" applyNumberFormat="1" applyFont="1" applyBorder="1" applyAlignment="1">
      <alignment horizontal="left" vertical="center" wrapText="1"/>
    </xf>
    <xf numFmtId="0" fontId="45" fillId="14" borderId="34" xfId="0" applyFont="1" applyFill="1" applyBorder="1" applyAlignment="1">
      <alignment wrapText="1"/>
    </xf>
    <xf numFmtId="165" fontId="45" fillId="14" borderId="16" xfId="0" applyNumberFormat="1" applyFont="1" applyFill="1" applyBorder="1"/>
    <xf numFmtId="4" fontId="27" fillId="6" borderId="19" xfId="0" applyNumberFormat="1" applyFont="1" applyFill="1" applyBorder="1" applyAlignment="1">
      <alignment horizontal="center" vertical="center"/>
    </xf>
    <xf numFmtId="4" fontId="27" fillId="0" borderId="19" xfId="0" applyNumberFormat="1" applyFont="1" applyBorder="1" applyAlignment="1">
      <alignment horizontal="center" vertical="center"/>
    </xf>
    <xf numFmtId="4" fontId="26" fillId="6" borderId="19" xfId="0" applyNumberFormat="1" applyFont="1" applyFill="1" applyBorder="1" applyAlignment="1">
      <alignment horizontal="center" vertical="center"/>
    </xf>
    <xf numFmtId="4" fontId="14" fillId="6" borderId="19" xfId="0" applyNumberFormat="1" applyFont="1" applyFill="1" applyBorder="1" applyAlignment="1">
      <alignment horizontal="center" vertical="center"/>
    </xf>
    <xf numFmtId="4" fontId="14" fillId="0" borderId="19" xfId="0" applyNumberFormat="1" applyFont="1" applyBorder="1" applyAlignment="1">
      <alignment horizontal="center" vertical="center"/>
    </xf>
    <xf numFmtId="4" fontId="30" fillId="6" borderId="19" xfId="0" applyNumberFormat="1" applyFont="1" applyFill="1" applyBorder="1" applyAlignment="1">
      <alignment horizontal="center" vertical="center"/>
    </xf>
    <xf numFmtId="4" fontId="20" fillId="6" borderId="19" xfId="0" applyNumberFormat="1" applyFont="1" applyFill="1" applyBorder="1" applyAlignment="1">
      <alignment horizontal="center" vertical="center"/>
    </xf>
    <xf numFmtId="0" fontId="0" fillId="6" borderId="19" xfId="0" applyFill="1" applyBorder="1"/>
    <xf numFmtId="0" fontId="58" fillId="0" borderId="0" xfId="0" applyFont="1" applyAlignment="1">
      <alignment horizontal="center" vertical="center"/>
    </xf>
    <xf numFmtId="0" fontId="59" fillId="0" borderId="0" xfId="0" applyFont="1" applyAlignment="1">
      <alignment vertical="center"/>
    </xf>
    <xf numFmtId="0" fontId="60" fillId="0" borderId="0" xfId="0" applyFont="1" applyAlignment="1">
      <alignment vertical="center"/>
    </xf>
    <xf numFmtId="0" fontId="61" fillId="0" borderId="0" xfId="0" applyFont="1" applyAlignment="1">
      <alignment vertical="center"/>
    </xf>
    <xf numFmtId="0" fontId="61" fillId="0" borderId="0" xfId="0" applyFont="1" applyAlignment="1">
      <alignment horizontal="right" vertical="center"/>
    </xf>
    <xf numFmtId="0" fontId="62" fillId="0" borderId="0" xfId="0" applyFont="1" applyAlignment="1">
      <alignment vertical="center"/>
    </xf>
    <xf numFmtId="0" fontId="62" fillId="0" borderId="12" xfId="0" applyFont="1" applyBorder="1" applyAlignment="1">
      <alignment vertical="center"/>
    </xf>
    <xf numFmtId="0" fontId="62" fillId="0" borderId="13" xfId="0" applyFont="1" applyBorder="1" applyAlignment="1">
      <alignment vertical="center"/>
    </xf>
    <xf numFmtId="49" fontId="61" fillId="0" borderId="0" xfId="0" applyNumberFormat="1" applyFont="1" applyAlignment="1">
      <alignment vertical="center"/>
    </xf>
    <xf numFmtId="0" fontId="59" fillId="11" borderId="23" xfId="0" applyFont="1" applyFill="1" applyBorder="1" applyAlignment="1">
      <alignment vertical="center"/>
    </xf>
    <xf numFmtId="0" fontId="59" fillId="11" borderId="19" xfId="0" applyFont="1" applyFill="1" applyBorder="1" applyAlignment="1">
      <alignment vertical="center"/>
    </xf>
    <xf numFmtId="0" fontId="59" fillId="11" borderId="14" xfId="0" applyFont="1" applyFill="1" applyBorder="1" applyAlignment="1">
      <alignment vertical="center"/>
    </xf>
    <xf numFmtId="0" fontId="61" fillId="11" borderId="23" xfId="0" applyFont="1" applyFill="1" applyBorder="1" applyAlignment="1">
      <alignment horizontal="center" vertical="center"/>
    </xf>
    <xf numFmtId="0" fontId="61" fillId="11" borderId="19" xfId="0" applyFont="1" applyFill="1" applyBorder="1" applyAlignment="1">
      <alignment horizontal="center" vertical="center"/>
    </xf>
    <xf numFmtId="0" fontId="61" fillId="11" borderId="14" xfId="0" applyFont="1" applyFill="1" applyBorder="1" applyAlignment="1">
      <alignment horizontal="center" vertical="center"/>
    </xf>
    <xf numFmtId="0" fontId="62" fillId="0" borderId="0" xfId="0" applyFont="1" applyAlignment="1">
      <alignment horizontal="center" vertical="center"/>
    </xf>
    <xf numFmtId="3" fontId="63" fillId="0" borderId="0" xfId="0" applyNumberFormat="1" applyFont="1" applyAlignment="1">
      <alignment vertical="center"/>
    </xf>
    <xf numFmtId="0" fontId="60" fillId="0" borderId="0" xfId="0" applyFont="1"/>
    <xf numFmtId="3" fontId="60" fillId="0" borderId="0" xfId="0" applyNumberFormat="1" applyFont="1"/>
    <xf numFmtId="0" fontId="59" fillId="0" borderId="0" xfId="0" applyFont="1"/>
    <xf numFmtId="4" fontId="4" fillId="6" borderId="19" xfId="1" applyNumberFormat="1" applyFont="1" applyFill="1" applyBorder="1" applyAlignment="1">
      <alignment horizontal="right" wrapText="1"/>
    </xf>
    <xf numFmtId="4" fontId="9" fillId="6" borderId="19" xfId="0" applyNumberFormat="1" applyFont="1" applyFill="1" applyBorder="1" applyAlignment="1">
      <alignment horizontal="center" wrapText="1"/>
    </xf>
    <xf numFmtId="165" fontId="1" fillId="0" borderId="19" xfId="0" applyNumberFormat="1" applyFont="1" applyBorder="1" applyAlignment="1">
      <alignment horizontal="left" vertical="center" wrapText="1"/>
    </xf>
    <xf numFmtId="14" fontId="14" fillId="0" borderId="23" xfId="0" applyNumberFormat="1" applyFont="1" applyBorder="1" applyAlignment="1">
      <alignment horizontal="left" vertical="center"/>
    </xf>
    <xf numFmtId="0" fontId="14" fillId="0" borderId="19" xfId="0" applyFont="1" applyBorder="1" applyAlignment="1">
      <alignment horizontal="center" vertical="center"/>
    </xf>
    <xf numFmtId="3" fontId="14" fillId="0" borderId="19" xfId="0" applyNumberFormat="1" applyFont="1" applyBorder="1" applyAlignment="1">
      <alignment vertical="center"/>
    </xf>
    <xf numFmtId="0" fontId="14" fillId="0" borderId="14" xfId="0" applyFont="1" applyBorder="1" applyAlignment="1">
      <alignment vertical="center"/>
    </xf>
    <xf numFmtId="3" fontId="16" fillId="0" borderId="19" xfId="0" applyNumberFormat="1" applyFont="1" applyBorder="1" applyAlignment="1">
      <alignment vertical="center"/>
    </xf>
    <xf numFmtId="3" fontId="17" fillId="0" borderId="14" xfId="0" applyNumberFormat="1" applyFont="1" applyFill="1" applyBorder="1" applyAlignment="1">
      <alignment vertical="center"/>
    </xf>
    <xf numFmtId="3" fontId="17" fillId="0" borderId="19" xfId="0" applyNumberFormat="1" applyFont="1" applyBorder="1" applyAlignment="1">
      <alignment vertical="center"/>
    </xf>
    <xf numFmtId="14" fontId="15" fillId="7" borderId="23" xfId="0" applyNumberFormat="1" applyFont="1" applyFill="1" applyBorder="1" applyAlignment="1">
      <alignment horizontal="left" vertical="center"/>
    </xf>
    <xf numFmtId="0" fontId="16" fillId="7" borderId="19" xfId="0" applyFont="1" applyFill="1" applyBorder="1" applyAlignment="1">
      <alignment vertical="center"/>
    </xf>
    <xf numFmtId="0" fontId="15" fillId="7" borderId="19" xfId="0" applyFont="1" applyFill="1" applyBorder="1" applyAlignment="1">
      <alignment vertical="center"/>
    </xf>
    <xf numFmtId="3" fontId="15" fillId="7" borderId="19" xfId="0" applyNumberFormat="1" applyFont="1" applyFill="1" applyBorder="1" applyAlignment="1">
      <alignment vertical="center"/>
    </xf>
    <xf numFmtId="0" fontId="16" fillId="7" borderId="14" xfId="0" applyFont="1" applyFill="1" applyBorder="1" applyAlignment="1">
      <alignment vertical="center"/>
    </xf>
    <xf numFmtId="3" fontId="16" fillId="0" borderId="26"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14" fontId="15" fillId="0" borderId="0" xfId="0" applyNumberFormat="1" applyFont="1" applyAlignment="1">
      <alignment horizontal="center" vertical="center"/>
    </xf>
    <xf numFmtId="3" fontId="23" fillId="0" borderId="0" xfId="0" applyNumberFormat="1" applyFont="1" applyAlignment="1">
      <alignment vertical="center"/>
    </xf>
    <xf numFmtId="0" fontId="20" fillId="0" borderId="0" xfId="0" applyFont="1" applyAlignment="1">
      <alignment horizontal="center"/>
    </xf>
    <xf numFmtId="3" fontId="20" fillId="0" borderId="0" xfId="0" applyNumberFormat="1" applyFont="1"/>
    <xf numFmtId="14" fontId="60" fillId="6" borderId="19" xfId="0" applyNumberFormat="1" applyFont="1" applyFill="1" applyBorder="1" applyAlignment="1">
      <alignment horizontal="left" vertical="center"/>
    </xf>
    <xf numFmtId="0" fontId="60" fillId="6" borderId="19" xfId="0" applyFont="1" applyFill="1" applyBorder="1" applyAlignment="1">
      <alignment horizontal="center" vertical="center" wrapText="1"/>
    </xf>
    <xf numFmtId="0" fontId="62" fillId="6" borderId="19" xfId="0" applyFont="1" applyFill="1" applyBorder="1" applyAlignment="1">
      <alignment vertical="center"/>
    </xf>
    <xf numFmtId="3" fontId="63" fillId="6" borderId="19" xfId="0" applyNumberFormat="1" applyFont="1" applyFill="1" applyBorder="1" applyAlignment="1">
      <alignment vertical="center"/>
    </xf>
    <xf numFmtId="0" fontId="14" fillId="6" borderId="19" xfId="0" applyFont="1" applyFill="1" applyBorder="1"/>
    <xf numFmtId="0" fontId="63" fillId="6" borderId="19" xfId="0" applyFont="1" applyFill="1" applyBorder="1" applyAlignment="1">
      <alignment horizontal="center" vertical="center"/>
    </xf>
    <xf numFmtId="14" fontId="61" fillId="6" borderId="19" xfId="0" applyNumberFormat="1" applyFont="1" applyFill="1" applyBorder="1" applyAlignment="1">
      <alignment horizontal="left" vertical="center"/>
    </xf>
    <xf numFmtId="0" fontId="61" fillId="6" borderId="19" xfId="0" applyFont="1" applyFill="1" applyBorder="1" applyAlignment="1">
      <alignment vertical="center"/>
    </xf>
    <xf numFmtId="3" fontId="61" fillId="6" borderId="19" xfId="0" applyNumberFormat="1" applyFont="1" applyFill="1" applyBorder="1" applyAlignment="1">
      <alignment vertical="center"/>
    </xf>
    <xf numFmtId="3" fontId="60" fillId="6" borderId="19" xfId="0" applyNumberFormat="1" applyFont="1" applyFill="1" applyBorder="1" applyAlignment="1">
      <alignment vertical="center"/>
    </xf>
    <xf numFmtId="0" fontId="60" fillId="6" borderId="19" xfId="0" applyFont="1" applyFill="1" applyBorder="1" applyAlignment="1">
      <alignment vertical="center"/>
    </xf>
    <xf numFmtId="3" fontId="59" fillId="6" borderId="19" xfId="0" applyNumberFormat="1" applyFont="1" applyFill="1" applyBorder="1" applyAlignment="1">
      <alignment vertical="center"/>
    </xf>
    <xf numFmtId="3" fontId="62" fillId="6" borderId="19" xfId="0" applyNumberFormat="1" applyFont="1" applyFill="1" applyBorder="1" applyAlignment="1">
      <alignment vertical="center"/>
    </xf>
    <xf numFmtId="0" fontId="62" fillId="6" borderId="19" xfId="0" applyFont="1" applyFill="1" applyBorder="1"/>
    <xf numFmtId="0" fontId="64" fillId="6" borderId="19" xfId="0" applyFont="1" applyFill="1" applyBorder="1" applyAlignment="1">
      <alignment vertical="center"/>
    </xf>
    <xf numFmtId="14" fontId="61" fillId="6" borderId="19" xfId="0" applyNumberFormat="1" applyFont="1" applyFill="1" applyBorder="1" applyAlignment="1">
      <alignment horizontal="center" vertical="center"/>
    </xf>
    <xf numFmtId="3" fontId="66" fillId="6" borderId="19" xfId="0" applyNumberFormat="1" applyFont="1" applyFill="1" applyBorder="1" applyAlignment="1">
      <alignment vertical="center"/>
    </xf>
    <xf numFmtId="0" fontId="65" fillId="6" borderId="19" xfId="0" applyFont="1" applyFill="1" applyBorder="1" applyAlignment="1">
      <alignment vertical="center"/>
    </xf>
    <xf numFmtId="14" fontId="65" fillId="6" borderId="19" xfId="0" applyNumberFormat="1" applyFont="1" applyFill="1" applyBorder="1" applyAlignment="1">
      <alignment horizontal="center" vertical="center"/>
    </xf>
    <xf numFmtId="0" fontId="24" fillId="6" borderId="19" xfId="0" applyFont="1" applyFill="1" applyBorder="1"/>
    <xf numFmtId="0" fontId="60" fillId="6" borderId="19" xfId="0" applyFont="1" applyFill="1" applyBorder="1"/>
    <xf numFmtId="0" fontId="59" fillId="6" borderId="19" xfId="0" applyFont="1" applyFill="1" applyBorder="1" applyAlignment="1">
      <alignment horizontal="center"/>
    </xf>
    <xf numFmtId="3" fontId="59" fillId="6" borderId="19" xfId="0" applyNumberFormat="1" applyFont="1" applyFill="1" applyBorder="1"/>
    <xf numFmtId="3" fontId="60" fillId="6" borderId="19" xfId="0" applyNumberFormat="1" applyFont="1" applyFill="1" applyBorder="1"/>
    <xf numFmtId="14" fontId="60" fillId="6" borderId="19" xfId="0" applyNumberFormat="1" applyFont="1" applyFill="1" applyBorder="1"/>
    <xf numFmtId="14" fontId="14" fillId="0" borderId="19" xfId="0" applyNumberFormat="1" applyFont="1" applyBorder="1" applyAlignment="1">
      <alignment horizontal="center" vertical="center"/>
    </xf>
    <xf numFmtId="3" fontId="15" fillId="7" borderId="14" xfId="0" applyNumberFormat="1" applyFont="1" applyFill="1" applyBorder="1" applyAlignment="1">
      <alignment vertical="center"/>
    </xf>
    <xf numFmtId="0" fontId="1" fillId="0" borderId="19" xfId="0" applyFont="1" applyFill="1" applyBorder="1" applyAlignment="1">
      <alignment horizontal="left" vertical="center" wrapText="1"/>
    </xf>
    <xf numFmtId="164" fontId="1" fillId="0" borderId="19" xfId="2" applyFont="1" applyFill="1" applyBorder="1" applyAlignment="1">
      <alignment horizontal="right" vertical="center" wrapText="1"/>
    </xf>
    <xf numFmtId="164" fontId="33" fillId="6" borderId="19" xfId="2" applyFont="1" applyFill="1" applyBorder="1" applyAlignment="1">
      <alignment horizontal="right" wrapText="1"/>
    </xf>
    <xf numFmtId="3" fontId="4" fillId="6" borderId="19" xfId="1" applyNumberFormat="1" applyFont="1" applyFill="1" applyBorder="1" applyAlignment="1">
      <alignment horizontal="left" vertical="center" wrapText="1"/>
    </xf>
    <xf numFmtId="0" fontId="0" fillId="6" borderId="19" xfId="0" applyFont="1" applyFill="1" applyBorder="1"/>
    <xf numFmtId="14" fontId="33" fillId="10" borderId="3" xfId="0" applyNumberFormat="1" applyFont="1" applyFill="1" applyBorder="1" applyAlignment="1">
      <alignment horizontal="center" wrapText="1"/>
    </xf>
    <xf numFmtId="3" fontId="33" fillId="10" borderId="2" xfId="0" applyNumberFormat="1" applyFont="1" applyFill="1" applyBorder="1" applyAlignment="1">
      <alignment horizontal="center" wrapText="1"/>
    </xf>
    <xf numFmtId="165" fontId="33" fillId="10" borderId="2" xfId="0" applyNumberFormat="1" applyFont="1" applyFill="1" applyBorder="1" applyAlignment="1">
      <alignment horizontal="center" wrapText="1"/>
    </xf>
    <xf numFmtId="4" fontId="33" fillId="10" borderId="2" xfId="0" applyNumberFormat="1" applyFont="1" applyFill="1" applyBorder="1" applyAlignment="1">
      <alignment horizontal="center" wrapText="1"/>
    </xf>
    <xf numFmtId="0" fontId="61" fillId="0" borderId="0" xfId="0" applyFont="1" applyAlignment="1">
      <alignment horizontal="center" vertical="center"/>
    </xf>
    <xf numFmtId="0" fontId="30" fillId="0" borderId="3" xfId="0" applyFont="1" applyBorder="1"/>
    <xf numFmtId="165" fontId="52" fillId="6" borderId="16" xfId="0" applyNumberFormat="1" applyFont="1" applyFill="1" applyBorder="1"/>
    <xf numFmtId="165" fontId="26" fillId="7" borderId="19" xfId="0" applyNumberFormat="1" applyFont="1" applyFill="1" applyBorder="1"/>
    <xf numFmtId="43" fontId="0" fillId="0" borderId="0" xfId="0" applyNumberFormat="1" applyAlignment="1">
      <alignment horizontal="left" vertical="center"/>
    </xf>
    <xf numFmtId="165" fontId="1" fillId="0" borderId="19" xfId="0" applyNumberFormat="1" applyFont="1" applyBorder="1" applyAlignment="1">
      <alignment horizontal="right" vertical="center" wrapText="1"/>
    </xf>
    <xf numFmtId="165" fontId="0" fillId="0" borderId="19" xfId="0" applyNumberFormat="1" applyBorder="1" applyAlignment="1">
      <alignment horizontal="right" vertical="center" wrapText="1"/>
    </xf>
    <xf numFmtId="165" fontId="9" fillId="0" borderId="27" xfId="0" applyNumberFormat="1" applyFont="1" applyBorder="1" applyAlignment="1">
      <alignment horizontal="right" vertical="center" wrapText="1"/>
    </xf>
    <xf numFmtId="3" fontId="19" fillId="6" borderId="11" xfId="1" applyNumberFormat="1" applyFont="1" applyFill="1" applyBorder="1" applyAlignment="1">
      <alignment horizontal="left" wrapText="1"/>
    </xf>
    <xf numFmtId="0" fontId="67" fillId="6" borderId="19" xfId="0" applyFont="1" applyFill="1" applyBorder="1" applyAlignment="1">
      <alignment horizontal="left" vertical="center"/>
    </xf>
    <xf numFmtId="0" fontId="67" fillId="6" borderId="19" xfId="0" applyFont="1" applyFill="1" applyBorder="1" applyAlignment="1">
      <alignment horizontal="left" vertical="center" wrapText="1"/>
    </xf>
    <xf numFmtId="165" fontId="38" fillId="0" borderId="15" xfId="0" applyNumberFormat="1" applyFont="1" applyFill="1" applyBorder="1" applyAlignment="1">
      <alignment horizontal="right" vertical="center" wrapText="1"/>
    </xf>
    <xf numFmtId="14" fontId="32" fillId="0" borderId="19" xfId="0" applyNumberFormat="1" applyFont="1" applyBorder="1" applyAlignment="1">
      <alignment vertical="center" wrapText="1"/>
    </xf>
    <xf numFmtId="3" fontId="0" fillId="6" borderId="19" xfId="0" applyNumberFormat="1" applyFont="1" applyFill="1" applyBorder="1" applyAlignment="1">
      <alignment horizontal="left" wrapText="1"/>
    </xf>
    <xf numFmtId="3" fontId="16" fillId="0" borderId="0" xfId="0" applyNumberFormat="1" applyFont="1" applyAlignment="1">
      <alignment vertical="center"/>
    </xf>
    <xf numFmtId="165" fontId="1" fillId="6" borderId="19" xfId="0" applyNumberFormat="1" applyFont="1" applyFill="1" applyBorder="1" applyAlignment="1">
      <alignment horizontal="right" vertical="center" wrapText="1"/>
    </xf>
    <xf numFmtId="14" fontId="9" fillId="0" borderId="31" xfId="1" applyNumberFormat="1" applyFont="1" applyBorder="1" applyAlignment="1">
      <alignment horizontal="left" wrapText="1"/>
    </xf>
    <xf numFmtId="3" fontId="9" fillId="0" borderId="17" xfId="1" applyNumberFormat="1" applyFont="1" applyBorder="1" applyAlignment="1">
      <alignment horizontal="left" wrapText="1"/>
    </xf>
    <xf numFmtId="0" fontId="67" fillId="6" borderId="19" xfId="0" applyFont="1" applyFill="1" applyBorder="1"/>
    <xf numFmtId="0" fontId="0" fillId="6" borderId="0" xfId="0" applyFont="1" applyFill="1" applyBorder="1"/>
    <xf numFmtId="165" fontId="0" fillId="6" borderId="6" xfId="0" applyNumberFormat="1" applyFont="1" applyFill="1" applyBorder="1" applyAlignment="1">
      <alignment horizontal="right" vertical="center" wrapText="1"/>
    </xf>
    <xf numFmtId="0" fontId="0" fillId="6" borderId="0" xfId="0" applyFont="1" applyFill="1"/>
    <xf numFmtId="0" fontId="0" fillId="6" borderId="0" xfId="0" applyFont="1" applyFill="1" applyAlignment="1">
      <alignment horizontal="left" vertical="center"/>
    </xf>
    <xf numFmtId="164" fontId="0" fillId="6" borderId="18" xfId="0" applyNumberFormat="1" applyFont="1" applyFill="1" applyBorder="1" applyAlignment="1">
      <alignment horizontal="right" vertical="center" wrapText="1"/>
    </xf>
    <xf numFmtId="164" fontId="0" fillId="6" borderId="15" xfId="0" applyNumberFormat="1" applyFont="1" applyFill="1" applyBorder="1" applyAlignment="1">
      <alignment horizontal="right" vertical="center" wrapText="1"/>
    </xf>
    <xf numFmtId="164" fontId="0" fillId="6" borderId="27" xfId="0" applyNumberFormat="1" applyFont="1" applyFill="1" applyBorder="1" applyAlignment="1">
      <alignment horizontal="right" vertical="center" wrapText="1"/>
    </xf>
    <xf numFmtId="0" fontId="0" fillId="6" borderId="0" xfId="0" applyFont="1" applyFill="1" applyAlignment="1">
      <alignment horizontal="left" vertical="center" wrapText="1"/>
    </xf>
    <xf numFmtId="43" fontId="0" fillId="6" borderId="0" xfId="0" applyNumberFormat="1" applyFont="1" applyFill="1" applyAlignment="1">
      <alignment horizontal="left" vertical="center"/>
    </xf>
    <xf numFmtId="0" fontId="0" fillId="0" borderId="0" xfId="0" pivotButton="1"/>
    <xf numFmtId="164" fontId="0" fillId="0" borderId="0" xfId="0" applyNumberFormat="1" applyAlignment="1">
      <alignment horizontal="right" wrapText="1"/>
    </xf>
    <xf numFmtId="0" fontId="0" fillId="6" borderId="19" xfId="0" pivotButton="1" applyFont="1" applyFill="1" applyBorder="1" applyAlignment="1">
      <alignment horizontal="left" vertical="center"/>
    </xf>
    <xf numFmtId="0" fontId="0" fillId="6" borderId="19" xfId="0" pivotButton="1" applyFont="1" applyFill="1" applyBorder="1" applyAlignment="1">
      <alignment horizontal="left" vertical="center" wrapText="1"/>
    </xf>
    <xf numFmtId="0" fontId="14" fillId="0" borderId="0" xfId="0" applyFont="1" applyBorder="1"/>
    <xf numFmtId="0" fontId="60" fillId="0" borderId="0" xfId="0" applyFont="1" applyBorder="1"/>
    <xf numFmtId="3" fontId="60" fillId="0" borderId="0" xfId="0" applyNumberFormat="1" applyFont="1" applyBorder="1"/>
    <xf numFmtId="0" fontId="59" fillId="0" borderId="0" xfId="0" applyFont="1" applyBorder="1"/>
    <xf numFmtId="3" fontId="14" fillId="0" borderId="0" xfId="0" applyNumberFormat="1" applyFont="1" applyBorder="1"/>
    <xf numFmtId="0" fontId="16" fillId="0" borderId="0" xfId="0" applyFont="1" applyBorder="1" applyAlignment="1">
      <alignment vertical="center"/>
    </xf>
    <xf numFmtId="3" fontId="17" fillId="0" borderId="0" xfId="0" applyNumberFormat="1" applyFont="1" applyBorder="1" applyAlignment="1">
      <alignment vertical="center"/>
    </xf>
    <xf numFmtId="0" fontId="0" fillId="0" borderId="0" xfId="0" applyAlignment="1"/>
    <xf numFmtId="0" fontId="54" fillId="17" borderId="0" xfId="0" applyFont="1" applyFill="1" applyAlignment="1">
      <alignment vertical="center"/>
    </xf>
    <xf numFmtId="0" fontId="0" fillId="17" borderId="0" xfId="0" applyFill="1" applyAlignment="1">
      <alignment vertical="center"/>
    </xf>
    <xf numFmtId="4" fontId="20" fillId="0" borderId="0" xfId="0" applyNumberFormat="1" applyFont="1" applyAlignment="1">
      <alignment horizontal="center" vertical="center"/>
    </xf>
    <xf numFmtId="3" fontId="42" fillId="12" borderId="5" xfId="0" applyNumberFormat="1" applyFont="1" applyFill="1" applyBorder="1"/>
    <xf numFmtId="3" fontId="41" fillId="0" borderId="28" xfId="0" applyNumberFormat="1" applyFont="1" applyBorder="1"/>
    <xf numFmtId="164" fontId="32" fillId="6" borderId="19" xfId="2" applyFont="1" applyFill="1" applyBorder="1" applyAlignment="1">
      <alignment horizontal="right" wrapText="1"/>
    </xf>
    <xf numFmtId="165" fontId="32" fillId="6" borderId="19" xfId="0" applyNumberFormat="1" applyFont="1" applyFill="1" applyBorder="1" applyAlignment="1">
      <alignment horizontal="center" vertical="center" wrapText="1"/>
    </xf>
    <xf numFmtId="3" fontId="32" fillId="6" borderId="19" xfId="0" applyNumberFormat="1" applyFont="1" applyFill="1" applyBorder="1" applyAlignment="1">
      <alignment horizontal="center" vertical="center" wrapText="1"/>
    </xf>
    <xf numFmtId="3" fontId="32"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0" fontId="0" fillId="6" borderId="6" xfId="0" pivotButton="1" applyFont="1" applyFill="1" applyBorder="1" applyAlignment="1">
      <alignment horizontal="left" vertical="center"/>
    </xf>
    <xf numFmtId="164" fontId="4" fillId="6" borderId="19" xfId="2" pivotButton="1" applyFont="1" applyFill="1" applyBorder="1" applyAlignment="1">
      <alignment horizontal="right" wrapText="1"/>
    </xf>
    <xf numFmtId="0" fontId="41" fillId="6" borderId="19" xfId="0" applyFont="1" applyFill="1" applyBorder="1"/>
    <xf numFmtId="3" fontId="42" fillId="6" borderId="19" xfId="0" applyNumberFormat="1" applyFont="1" applyFill="1" applyBorder="1"/>
    <xf numFmtId="165" fontId="9" fillId="0" borderId="17" xfId="1" applyNumberFormat="1" applyFont="1" applyBorder="1" applyAlignment="1">
      <alignment horizontal="left" wrapText="1"/>
    </xf>
    <xf numFmtId="165" fontId="9" fillId="0" borderId="17" xfId="2" applyNumberFormat="1" applyFont="1" applyBorder="1" applyAlignment="1">
      <alignment horizontal="center"/>
    </xf>
    <xf numFmtId="165" fontId="9" fillId="0" borderId="17" xfId="2" applyNumberFormat="1" applyFont="1" applyBorder="1" applyAlignment="1">
      <alignment horizontal="right" wrapText="1"/>
    </xf>
    <xf numFmtId="165" fontId="9" fillId="0" borderId="17" xfId="40" applyNumberFormat="1" applyFont="1" applyBorder="1" applyAlignment="1">
      <alignment horizontal="left" vertical="center" wrapText="1"/>
    </xf>
    <xf numFmtId="165" fontId="9" fillId="0" borderId="37" xfId="40" applyNumberFormat="1" applyFont="1" applyBorder="1" applyAlignment="1">
      <alignment horizontal="left" vertical="center" wrapText="1"/>
    </xf>
    <xf numFmtId="3" fontId="9" fillId="0" borderId="38" xfId="1" applyNumberFormat="1" applyFont="1" applyBorder="1" applyAlignment="1">
      <alignment horizontal="left" vertical="center" wrapText="1"/>
    </xf>
    <xf numFmtId="3" fontId="9" fillId="0" borderId="31" xfId="1"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4" fontId="9" fillId="0" borderId="39" xfId="0" applyNumberFormat="1" applyFont="1" applyBorder="1" applyAlignment="1">
      <alignment horizontal="left" vertical="center" wrapText="1"/>
    </xf>
    <xf numFmtId="0" fontId="0" fillId="6" borderId="2" xfId="0" applyFont="1" applyFill="1" applyBorder="1" applyAlignment="1">
      <alignment horizontal="left" vertical="center"/>
    </xf>
    <xf numFmtId="0" fontId="61" fillId="0" borderId="0" xfId="0" applyFont="1" applyAlignment="1">
      <alignment horizontal="left" vertical="center"/>
    </xf>
    <xf numFmtId="165" fontId="0" fillId="6" borderId="19" xfId="0" applyNumberFormat="1" applyFont="1" applyFill="1" applyBorder="1" applyAlignment="1">
      <alignment horizontal="right" wrapText="1"/>
    </xf>
    <xf numFmtId="164" fontId="19" fillId="6" borderId="19" xfId="2" applyFont="1" applyFill="1" applyBorder="1" applyAlignment="1">
      <alignment horizontal="right" vertical="center" wrapText="1"/>
    </xf>
    <xf numFmtId="0" fontId="0" fillId="6" borderId="19" xfId="0" applyFont="1" applyFill="1" applyBorder="1" applyAlignment="1">
      <alignment horizontal="left" wrapText="1"/>
    </xf>
    <xf numFmtId="165" fontId="4" fillId="6" borderId="3" xfId="2" applyNumberFormat="1" applyFont="1" applyFill="1" applyBorder="1" applyAlignment="1">
      <alignment horizontal="right" vertical="center" wrapText="1"/>
    </xf>
    <xf numFmtId="164" fontId="19" fillId="6" borderId="16" xfId="2" applyFont="1" applyFill="1" applyBorder="1" applyAlignment="1">
      <alignment horizontal="right" wrapText="1"/>
    </xf>
    <xf numFmtId="164" fontId="4" fillId="6" borderId="5" xfId="2" applyFont="1" applyFill="1" applyBorder="1" applyAlignment="1">
      <alignment horizontal="right" wrapText="1"/>
    </xf>
    <xf numFmtId="3" fontId="0" fillId="6" borderId="19" xfId="0" applyNumberFormat="1" applyFont="1" applyFill="1" applyBorder="1" applyAlignment="1">
      <alignment horizontal="left" vertical="center" wrapText="1"/>
    </xf>
    <xf numFmtId="4" fontId="0" fillId="6" borderId="19" xfId="0" applyNumberFormat="1" applyFont="1" applyFill="1" applyBorder="1" applyAlignment="1">
      <alignment horizontal="left" vertical="center" wrapText="1"/>
    </xf>
    <xf numFmtId="14" fontId="41" fillId="22" borderId="19" xfId="1" applyNumberFormat="1" applyFont="1" applyFill="1" applyBorder="1" applyAlignment="1">
      <alignment horizontal="left" vertical="center" wrapText="1"/>
    </xf>
    <xf numFmtId="3" fontId="41" fillId="22" borderId="19" xfId="1" applyNumberFormat="1" applyFont="1" applyFill="1" applyBorder="1" applyAlignment="1">
      <alignment horizontal="left" vertical="center" wrapText="1"/>
    </xf>
    <xf numFmtId="165" fontId="41" fillId="22" borderId="19" xfId="1" applyNumberFormat="1" applyFont="1" applyFill="1" applyBorder="1" applyAlignment="1">
      <alignment horizontal="left" vertical="center" wrapText="1"/>
    </xf>
    <xf numFmtId="164" fontId="41" fillId="22" borderId="19" xfId="2" applyFont="1" applyFill="1" applyBorder="1" applyAlignment="1">
      <alignment horizontal="right" vertical="center" wrapText="1"/>
    </xf>
    <xf numFmtId="165" fontId="41" fillId="22" borderId="19" xfId="2" applyNumberFormat="1" applyFont="1" applyFill="1" applyBorder="1" applyAlignment="1">
      <alignment horizontal="right" vertical="center" wrapText="1"/>
    </xf>
    <xf numFmtId="165" fontId="41" fillId="22" borderId="19" xfId="40" applyNumberFormat="1" applyFont="1" applyFill="1" applyBorder="1" applyAlignment="1">
      <alignment horizontal="left" vertical="center" wrapText="1"/>
    </xf>
    <xf numFmtId="0" fontId="41" fillId="22" borderId="19" xfId="0" applyFont="1" applyFill="1" applyBorder="1" applyAlignment="1">
      <alignment horizontal="left" vertical="center"/>
    </xf>
    <xf numFmtId="4" fontId="41" fillId="22" borderId="19" xfId="0" applyNumberFormat="1" applyFont="1" applyFill="1" applyBorder="1" applyAlignment="1">
      <alignment horizontal="left" vertical="center" wrapText="1"/>
    </xf>
    <xf numFmtId="3" fontId="41" fillId="22" borderId="19" xfId="0" applyNumberFormat="1" applyFont="1" applyFill="1" applyBorder="1" applyAlignment="1">
      <alignment horizontal="left" vertical="center" wrapText="1"/>
    </xf>
    <xf numFmtId="0" fontId="0" fillId="6" borderId="13" xfId="0" applyFont="1" applyFill="1" applyBorder="1" applyAlignment="1">
      <alignment horizontal="left" vertical="center"/>
    </xf>
    <xf numFmtId="165" fontId="0" fillId="0" borderId="0" xfId="0" applyNumberFormat="1" applyAlignment="1">
      <alignment horizontal="right" vertical="center"/>
    </xf>
    <xf numFmtId="3" fontId="19" fillId="6" borderId="19" xfId="1" applyNumberFormat="1" applyFont="1" applyFill="1" applyBorder="1" applyAlignment="1">
      <alignment horizontal="left" wrapText="1"/>
    </xf>
    <xf numFmtId="165" fontId="45" fillId="14" borderId="32" xfId="0" applyNumberFormat="1" applyFont="1" applyFill="1" applyBorder="1"/>
    <xf numFmtId="0" fontId="46" fillId="8" borderId="35" xfId="0" applyFont="1" applyFill="1" applyBorder="1" applyAlignment="1">
      <alignment wrapText="1"/>
    </xf>
    <xf numFmtId="0" fontId="0" fillId="0" borderId="3" xfId="0" applyBorder="1"/>
    <xf numFmtId="169" fontId="20" fillId="8" borderId="28" xfId="0" applyNumberFormat="1" applyFont="1" applyFill="1" applyBorder="1" applyAlignment="1">
      <alignment horizontal="right"/>
    </xf>
    <xf numFmtId="165" fontId="0" fillId="6" borderId="19" xfId="0" applyNumberFormat="1" applyFont="1" applyFill="1" applyBorder="1" applyAlignment="1">
      <alignment wrapText="1"/>
    </xf>
    <xf numFmtId="165" fontId="41" fillId="0" borderId="44" xfId="0" applyNumberFormat="1" applyFont="1" applyBorder="1" applyAlignment="1">
      <alignment horizontal="right" vertical="center" wrapText="1"/>
    </xf>
    <xf numFmtId="165" fontId="41" fillId="0" borderId="45" xfId="0" applyNumberFormat="1" applyFont="1" applyBorder="1" applyAlignment="1">
      <alignment horizontal="right" vertical="center" wrapText="1"/>
    </xf>
    <xf numFmtId="165" fontId="0" fillId="0" borderId="0" xfId="0" applyNumberFormat="1" applyAlignment="1">
      <alignment horizontal="right" vertical="center" wrapText="1"/>
    </xf>
    <xf numFmtId="165" fontId="0" fillId="6" borderId="3" xfId="0" applyNumberFormat="1" applyFont="1" applyFill="1" applyBorder="1" applyAlignment="1">
      <alignment wrapText="1"/>
    </xf>
    <xf numFmtId="165" fontId="0" fillId="6" borderId="0" xfId="0" applyNumberFormat="1" applyFont="1" applyFill="1" applyAlignment="1">
      <alignment horizontal="right" vertical="center"/>
    </xf>
    <xf numFmtId="165" fontId="0" fillId="6" borderId="0" xfId="0" applyNumberFormat="1" applyFont="1" applyFill="1" applyAlignment="1">
      <alignment horizontal="right" vertical="center" wrapText="1"/>
    </xf>
    <xf numFmtId="165" fontId="0" fillId="6" borderId="0" xfId="0" applyNumberFormat="1" applyFont="1" applyFill="1" applyAlignment="1">
      <alignment horizontal="left" vertical="center"/>
    </xf>
    <xf numFmtId="165" fontId="0" fillId="6" borderId="11" xfId="1" applyNumberFormat="1" applyFont="1" applyFill="1" applyBorder="1" applyAlignment="1">
      <alignment horizontal="left" vertical="center" wrapText="1"/>
    </xf>
    <xf numFmtId="165" fontId="26" fillId="0" borderId="0" xfId="0" applyNumberFormat="1" applyFont="1" applyAlignment="1">
      <alignment horizontal="left" vertical="center" wrapText="1"/>
    </xf>
    <xf numFmtId="165" fontId="1" fillId="0" borderId="0" xfId="0" applyNumberFormat="1" applyFont="1" applyAlignment="1">
      <alignment horizontal="left" vertical="center" wrapText="1"/>
    </xf>
    <xf numFmtId="14" fontId="0" fillId="6" borderId="19" xfId="1" applyNumberFormat="1" applyFont="1" applyFill="1" applyBorder="1" applyAlignment="1">
      <alignment horizontal="left" vertical="center" wrapText="1"/>
    </xf>
    <xf numFmtId="3" fontId="9" fillId="6" borderId="0" xfId="0" applyNumberFormat="1" applyFont="1" applyFill="1" applyAlignment="1">
      <alignment horizontal="left" vertical="center" wrapText="1"/>
    </xf>
    <xf numFmtId="3" fontId="2" fillId="6" borderId="0" xfId="0" applyNumberFormat="1" applyFont="1" applyFill="1" applyAlignment="1">
      <alignment horizontal="left" vertical="center" wrapText="1"/>
    </xf>
    <xf numFmtId="3" fontId="42" fillId="22" borderId="19" xfId="1" applyNumberFormat="1" applyFont="1" applyFill="1" applyBorder="1" applyAlignment="1">
      <alignment horizontal="left" wrapText="1"/>
    </xf>
    <xf numFmtId="165" fontId="41" fillId="6" borderId="28" xfId="0" applyNumberFormat="1" applyFont="1" applyFill="1" applyBorder="1" applyAlignment="1">
      <alignment wrapText="1"/>
    </xf>
    <xf numFmtId="165" fontId="41" fillId="6" borderId="28" xfId="2" applyNumberFormat="1" applyFont="1" applyFill="1" applyBorder="1" applyAlignment="1">
      <alignment horizontal="right" vertical="center" wrapText="1"/>
    </xf>
    <xf numFmtId="14" fontId="41" fillId="0" borderId="19" xfId="0" applyNumberFormat="1" applyFont="1" applyBorder="1" applyAlignment="1">
      <alignment horizontal="left" vertical="center" wrapText="1"/>
    </xf>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0" fontId="72" fillId="0" borderId="0" xfId="0" applyFont="1" applyAlignment="1">
      <alignment horizontal="center" vertical="center"/>
    </xf>
    <xf numFmtId="165" fontId="72" fillId="0" borderId="0" xfId="0" applyNumberFormat="1" applyFont="1" applyAlignment="1">
      <alignment horizontal="center" vertical="center"/>
    </xf>
    <xf numFmtId="165" fontId="70" fillId="0" borderId="0" xfId="0" applyNumberFormat="1" applyFont="1" applyAlignment="1">
      <alignment vertical="center"/>
    </xf>
    <xf numFmtId="165" fontId="71" fillId="0" borderId="0" xfId="0" applyNumberFormat="1" applyFont="1" applyAlignment="1">
      <alignment horizontal="right" vertical="center"/>
    </xf>
    <xf numFmtId="165" fontId="71" fillId="0" borderId="0" xfId="0" applyNumberFormat="1" applyFont="1" applyAlignment="1">
      <alignment vertical="center"/>
    </xf>
    <xf numFmtId="0" fontId="71" fillId="0" borderId="0" xfId="0" applyFont="1" applyAlignment="1">
      <alignment horizontal="left" vertical="center"/>
    </xf>
    <xf numFmtId="0" fontId="70" fillId="0" borderId="12" xfId="0" applyFont="1" applyBorder="1" applyAlignment="1">
      <alignment vertical="center"/>
    </xf>
    <xf numFmtId="0" fontId="70" fillId="0" borderId="13" xfId="0" applyFont="1" applyBorder="1" applyAlignment="1">
      <alignment vertical="center"/>
    </xf>
    <xf numFmtId="0" fontId="71" fillId="0" borderId="0" xfId="0" applyFont="1" applyAlignment="1">
      <alignment horizontal="center" vertical="center"/>
    </xf>
    <xf numFmtId="49" fontId="71" fillId="0" borderId="0" xfId="0" applyNumberFormat="1" applyFont="1" applyAlignment="1">
      <alignment vertical="center"/>
    </xf>
    <xf numFmtId="0" fontId="71" fillId="11" borderId="23" xfId="0" applyFont="1" applyFill="1" applyBorder="1" applyAlignment="1">
      <alignment vertical="center"/>
    </xf>
    <xf numFmtId="0" fontId="71" fillId="11" borderId="19" xfId="0" applyFont="1" applyFill="1" applyBorder="1" applyAlignment="1">
      <alignment vertical="center"/>
    </xf>
    <xf numFmtId="165" fontId="71" fillId="11" borderId="19" xfId="0" applyNumberFormat="1" applyFont="1" applyFill="1" applyBorder="1" applyAlignment="1">
      <alignment vertical="center"/>
    </xf>
    <xf numFmtId="165" fontId="71" fillId="11" borderId="14" xfId="0" applyNumberFormat="1" applyFont="1" applyFill="1" applyBorder="1" applyAlignment="1">
      <alignment vertical="center"/>
    </xf>
    <xf numFmtId="0" fontId="71" fillId="11" borderId="34" xfId="0" applyFont="1" applyFill="1" applyBorder="1" applyAlignment="1">
      <alignment horizontal="center" vertical="center"/>
    </xf>
    <xf numFmtId="0" fontId="71" fillId="11" borderId="16" xfId="0" applyFont="1" applyFill="1" applyBorder="1" applyAlignment="1">
      <alignment horizontal="center" vertical="center"/>
    </xf>
    <xf numFmtId="165" fontId="71" fillId="11" borderId="16" xfId="0" applyNumberFormat="1" applyFont="1" applyFill="1" applyBorder="1" applyAlignment="1">
      <alignment horizontal="center" vertical="center"/>
    </xf>
    <xf numFmtId="165" fontId="71" fillId="11" borderId="35" xfId="0" applyNumberFormat="1" applyFont="1" applyFill="1" applyBorder="1" applyAlignment="1">
      <alignment horizontal="center" vertical="center"/>
    </xf>
    <xf numFmtId="0" fontId="70" fillId="0" borderId="0" xfId="0" applyFont="1" applyAlignment="1">
      <alignment horizontal="center" vertical="center"/>
    </xf>
    <xf numFmtId="0" fontId="71" fillId="11" borderId="23" xfId="0" applyFont="1" applyFill="1" applyBorder="1" applyAlignment="1">
      <alignment horizontal="center" vertical="center"/>
    </xf>
    <xf numFmtId="0" fontId="71" fillId="11" borderId="19" xfId="0" applyFont="1" applyFill="1" applyBorder="1" applyAlignment="1">
      <alignment horizontal="center" vertical="center"/>
    </xf>
    <xf numFmtId="165" fontId="71" fillId="11" borderId="19" xfId="0" applyNumberFormat="1" applyFont="1" applyFill="1" applyBorder="1" applyAlignment="1">
      <alignment horizontal="center" vertical="center"/>
    </xf>
    <xf numFmtId="165" fontId="71" fillId="11" borderId="14" xfId="0" applyNumberFormat="1" applyFont="1" applyFill="1" applyBorder="1" applyAlignment="1">
      <alignment horizontal="center" vertical="center"/>
    </xf>
    <xf numFmtId="14" fontId="69" fillId="0" borderId="31" xfId="0" applyNumberFormat="1" applyFont="1" applyBorder="1" applyAlignment="1">
      <alignment horizontal="center" vertical="center"/>
    </xf>
    <xf numFmtId="0" fontId="69" fillId="0" borderId="17" xfId="0" applyFont="1" applyBorder="1" applyAlignment="1">
      <alignment vertical="center"/>
    </xf>
    <xf numFmtId="165" fontId="69" fillId="0" borderId="17" xfId="0" applyNumberFormat="1" applyFont="1" applyBorder="1" applyAlignment="1">
      <alignment vertical="center"/>
    </xf>
    <xf numFmtId="165" fontId="69" fillId="0" borderId="39" xfId="0" applyNumberFormat="1" applyFont="1" applyBorder="1" applyAlignment="1">
      <alignment vertical="center"/>
    </xf>
    <xf numFmtId="14" fontId="69" fillId="0" borderId="34" xfId="0" applyNumberFormat="1" applyFont="1" applyBorder="1" applyAlignment="1">
      <alignment horizontal="center" vertical="center"/>
    </xf>
    <xf numFmtId="0" fontId="69" fillId="0" borderId="16" xfId="0" applyFont="1" applyBorder="1" applyAlignment="1">
      <alignment vertical="center"/>
    </xf>
    <xf numFmtId="165" fontId="69" fillId="0" borderId="16" xfId="0" applyNumberFormat="1" applyFont="1" applyBorder="1" applyAlignment="1">
      <alignment vertical="center"/>
    </xf>
    <xf numFmtId="165" fontId="69" fillId="0" borderId="35" xfId="0" applyNumberFormat="1" applyFont="1" applyBorder="1" applyAlignment="1">
      <alignment vertical="center"/>
    </xf>
    <xf numFmtId="14" fontId="68" fillId="0" borderId="18" xfId="0" applyNumberFormat="1" applyFont="1" applyBorder="1" applyAlignment="1">
      <alignment horizontal="center" vertical="center"/>
    </xf>
    <xf numFmtId="40" fontId="68" fillId="0" borderId="29" xfId="0" applyNumberFormat="1" applyFont="1" applyBorder="1" applyAlignment="1">
      <alignment vertical="center"/>
    </xf>
    <xf numFmtId="165" fontId="68" fillId="0" borderId="27" xfId="0" applyNumberFormat="1" applyFont="1" applyBorder="1" applyAlignment="1">
      <alignment vertical="center"/>
    </xf>
    <xf numFmtId="0" fontId="69" fillId="0" borderId="46" xfId="0" applyFont="1" applyBorder="1" applyAlignment="1">
      <alignment vertical="center"/>
    </xf>
    <xf numFmtId="0" fontId="69" fillId="0" borderId="15" xfId="0" applyFont="1" applyBorder="1" applyAlignment="1">
      <alignment vertical="center"/>
    </xf>
    <xf numFmtId="0" fontId="73" fillId="0" borderId="15" xfId="0" applyFont="1" applyBorder="1" applyAlignment="1">
      <alignment vertical="center"/>
    </xf>
    <xf numFmtId="0" fontId="70" fillId="0" borderId="36" xfId="0" applyFont="1" applyBorder="1" applyAlignment="1">
      <alignment vertical="center"/>
    </xf>
    <xf numFmtId="0" fontId="70" fillId="0" borderId="5" xfId="0" applyFont="1" applyBorder="1" applyAlignment="1">
      <alignment vertical="center"/>
    </xf>
    <xf numFmtId="165" fontId="70" fillId="0" borderId="5" xfId="0" applyNumberFormat="1" applyFont="1" applyBorder="1" applyAlignment="1">
      <alignment vertical="center"/>
    </xf>
    <xf numFmtId="165" fontId="70" fillId="0" borderId="30" xfId="0" applyNumberFormat="1" applyFont="1" applyBorder="1" applyAlignment="1">
      <alignment vertical="center"/>
    </xf>
    <xf numFmtId="164" fontId="74" fillId="6" borderId="19" xfId="2" applyFont="1" applyFill="1" applyBorder="1" applyAlignment="1">
      <alignment horizontal="right" wrapText="1"/>
    </xf>
    <xf numFmtId="0" fontId="16" fillId="0" borderId="0" xfId="0" applyFont="1"/>
    <xf numFmtId="0" fontId="61" fillId="6" borderId="0" xfId="0" applyFont="1" applyFill="1" applyAlignment="1">
      <alignment horizontal="center" vertical="center"/>
    </xf>
    <xf numFmtId="0" fontId="61" fillId="11" borderId="19" xfId="0" applyFont="1" applyFill="1" applyBorder="1" applyAlignment="1">
      <alignment vertical="center"/>
    </xf>
    <xf numFmtId="0" fontId="61" fillId="11" borderId="14" xfId="0" applyFont="1" applyFill="1" applyBorder="1" applyAlignment="1">
      <alignment vertical="center"/>
    </xf>
    <xf numFmtId="0" fontId="62" fillId="6" borderId="0" xfId="0" applyFont="1" applyFill="1" applyAlignment="1">
      <alignment vertical="center"/>
    </xf>
    <xf numFmtId="0" fontId="61" fillId="11" borderId="41" xfId="0" applyFont="1" applyFill="1" applyBorder="1" applyAlignment="1">
      <alignment vertical="center"/>
    </xf>
    <xf numFmtId="0" fontId="61" fillId="11" borderId="51" xfId="0" applyFont="1" applyFill="1" applyBorder="1" applyAlignment="1">
      <alignment vertical="center"/>
    </xf>
    <xf numFmtId="0" fontId="61" fillId="11" borderId="21" xfId="0" applyFont="1" applyFill="1" applyBorder="1" applyAlignment="1">
      <alignment vertical="center"/>
    </xf>
    <xf numFmtId="0" fontId="61" fillId="11" borderId="22" xfId="0" applyFont="1" applyFill="1" applyBorder="1" applyAlignment="1">
      <alignment vertical="center"/>
    </xf>
    <xf numFmtId="0" fontId="62" fillId="6" borderId="0" xfId="0" applyFont="1" applyFill="1" applyAlignment="1">
      <alignment horizontal="center" vertical="center"/>
    </xf>
    <xf numFmtId="0" fontId="61" fillId="11" borderId="42" xfId="0" applyFont="1" applyFill="1" applyBorder="1" applyAlignment="1">
      <alignment horizontal="center" vertical="center"/>
    </xf>
    <xf numFmtId="0" fontId="61" fillId="11" borderId="9" xfId="0" applyFont="1" applyFill="1" applyBorder="1" applyAlignment="1">
      <alignment horizontal="center" vertical="center"/>
    </xf>
    <xf numFmtId="0" fontId="16" fillId="0" borderId="14" xfId="0" applyFont="1" applyBorder="1" applyAlignment="1">
      <alignment vertical="center"/>
    </xf>
    <xf numFmtId="14" fontId="16" fillId="0" borderId="42" xfId="0" applyNumberFormat="1" applyFont="1" applyBorder="1" applyAlignment="1">
      <alignment horizontal="left" vertical="center"/>
    </xf>
    <xf numFmtId="0" fontId="16" fillId="0" borderId="9" xfId="0" applyFont="1" applyBorder="1" applyAlignment="1">
      <alignment horizontal="center" vertical="center"/>
    </xf>
    <xf numFmtId="164" fontId="16" fillId="0" borderId="14" xfId="2" applyFont="1" applyBorder="1" applyAlignment="1">
      <alignment horizontal="right" wrapText="1"/>
    </xf>
    <xf numFmtId="3" fontId="16" fillId="0" borderId="14" xfId="0" applyNumberFormat="1" applyFont="1" applyBorder="1" applyAlignment="1">
      <alignment vertical="center"/>
    </xf>
    <xf numFmtId="164" fontId="16" fillId="7" borderId="14" xfId="2" applyFont="1" applyFill="1" applyBorder="1" applyAlignment="1">
      <alignment vertical="center"/>
    </xf>
    <xf numFmtId="3" fontId="62" fillId="6" borderId="0" xfId="0" applyNumberFormat="1" applyFont="1" applyFill="1" applyAlignment="1">
      <alignment vertical="center"/>
    </xf>
    <xf numFmtId="14" fontId="15" fillId="7" borderId="43" xfId="0" applyNumberFormat="1" applyFont="1" applyFill="1" applyBorder="1" applyAlignment="1">
      <alignment horizontal="left" vertical="center"/>
    </xf>
    <xf numFmtId="0" fontId="16" fillId="7" borderId="40" xfId="0" applyFont="1" applyFill="1" applyBorder="1" applyAlignment="1">
      <alignment vertical="center"/>
    </xf>
    <xf numFmtId="0" fontId="15" fillId="7" borderId="25" xfId="0" applyFont="1" applyFill="1" applyBorder="1" applyAlignment="1">
      <alignment vertical="center"/>
    </xf>
    <xf numFmtId="3" fontId="15" fillId="7" borderId="25" xfId="0" applyNumberFormat="1" applyFont="1" applyFill="1" applyBorder="1" applyAlignment="1">
      <alignment vertical="center"/>
    </xf>
    <xf numFmtId="3" fontId="15" fillId="7" borderId="26" xfId="0" applyNumberFormat="1" applyFont="1" applyFill="1" applyBorder="1" applyAlignment="1">
      <alignment horizontal="right" vertical="center" wrapText="1"/>
    </xf>
    <xf numFmtId="0" fontId="16" fillId="0" borderId="25" xfId="0" applyFont="1" applyBorder="1" applyAlignment="1">
      <alignment vertical="center"/>
    </xf>
    <xf numFmtId="0" fontId="16" fillId="0" borderId="49" xfId="0" applyFont="1" applyBorder="1" applyAlignment="1">
      <alignment vertical="center"/>
    </xf>
    <xf numFmtId="0" fontId="16" fillId="0" borderId="48" xfId="0" applyFont="1" applyBorder="1" applyAlignment="1">
      <alignment vertical="center"/>
    </xf>
    <xf numFmtId="0" fontId="16" fillId="0" borderId="50" xfId="0" applyFont="1" applyBorder="1" applyAlignment="1">
      <alignment vertical="center"/>
    </xf>
    <xf numFmtId="3" fontId="16" fillId="0" borderId="47" xfId="0" applyNumberFormat="1" applyFont="1" applyBorder="1" applyAlignment="1">
      <alignment horizontal="right" vertical="center" wrapText="1"/>
    </xf>
    <xf numFmtId="0" fontId="16" fillId="0" borderId="0" xfId="0" applyFont="1" applyAlignment="1">
      <alignment horizontal="right" vertical="center" wrapText="1"/>
    </xf>
    <xf numFmtId="3" fontId="62" fillId="0" borderId="0" xfId="0" applyNumberFormat="1" applyFont="1" applyAlignment="1">
      <alignment vertical="center"/>
    </xf>
    <xf numFmtId="14" fontId="15" fillId="7" borderId="49" xfId="0" applyNumberFormat="1" applyFont="1" applyFill="1" applyBorder="1" applyAlignment="1">
      <alignment horizontal="left" vertical="center"/>
    </xf>
    <xf numFmtId="0" fontId="61" fillId="11" borderId="9" xfId="0" applyFont="1" applyFill="1" applyBorder="1" applyAlignment="1">
      <alignment vertical="center"/>
    </xf>
    <xf numFmtId="0" fontId="16" fillId="7" borderId="9" xfId="0" applyFont="1" applyFill="1" applyBorder="1" applyAlignment="1">
      <alignment vertical="center"/>
    </xf>
    <xf numFmtId="0" fontId="16" fillId="0" borderId="52" xfId="0" applyFont="1" applyBorder="1" applyAlignment="1">
      <alignment vertical="center"/>
    </xf>
    <xf numFmtId="14" fontId="14" fillId="0" borderId="9" xfId="0" applyNumberFormat="1" applyFont="1" applyBorder="1" applyAlignment="1">
      <alignment horizontal="left" vertical="center"/>
    </xf>
    <xf numFmtId="168" fontId="14" fillId="0" borderId="14" xfId="2" applyNumberFormat="1" applyFont="1" applyBorder="1" applyAlignment="1">
      <alignment horizontal="right" vertical="center" wrapText="1"/>
    </xf>
    <xf numFmtId="3" fontId="14" fillId="0" borderId="14" xfId="0" applyNumberFormat="1" applyFont="1" applyBorder="1" applyAlignment="1">
      <alignment vertical="center"/>
    </xf>
    <xf numFmtId="0" fontId="0" fillId="0" borderId="19" xfId="0" applyFont="1" applyBorder="1"/>
    <xf numFmtId="3" fontId="4" fillId="6" borderId="11" xfId="1" applyNumberFormat="1" applyFont="1" applyFill="1" applyBorder="1" applyAlignment="1">
      <alignment horizontal="left" vertical="center" wrapText="1"/>
    </xf>
    <xf numFmtId="17" fontId="61" fillId="0" borderId="0" xfId="0" applyNumberFormat="1" applyFont="1" applyAlignment="1">
      <alignment horizontal="left" vertical="center"/>
    </xf>
    <xf numFmtId="0" fontId="69" fillId="0" borderId="53" xfId="0" applyFont="1" applyBorder="1" applyAlignment="1">
      <alignment vertical="center"/>
    </xf>
    <xf numFmtId="165" fontId="69" fillId="0" borderId="53" xfId="0" applyNumberFormat="1" applyFont="1" applyBorder="1" applyAlignment="1">
      <alignment vertical="center"/>
    </xf>
    <xf numFmtId="164" fontId="0" fillId="0" borderId="0" xfId="2" applyFont="1" applyAlignment="1">
      <alignment horizontal="right" wrapText="1"/>
    </xf>
    <xf numFmtId="0" fontId="69" fillId="0" borderId="29" xfId="0" applyFont="1" applyBorder="1" applyAlignment="1">
      <alignment vertical="center"/>
    </xf>
    <xf numFmtId="0" fontId="73" fillId="0" borderId="18" xfId="0" applyFont="1" applyBorder="1" applyAlignment="1">
      <alignment vertical="center"/>
    </xf>
    <xf numFmtId="0" fontId="41" fillId="22" borderId="19" xfId="0" applyFont="1" applyFill="1" applyBorder="1" applyAlignment="1">
      <alignment horizontal="left" vertical="center" wrapText="1"/>
    </xf>
    <xf numFmtId="165" fontId="41" fillId="22" borderId="19" xfId="0" applyNumberFormat="1" applyFont="1" applyFill="1" applyBorder="1" applyAlignment="1">
      <alignment horizontal="right" vertical="center" wrapText="1"/>
    </xf>
    <xf numFmtId="3" fontId="42" fillId="22" borderId="11" xfId="1" applyNumberFormat="1" applyFont="1" applyFill="1" applyBorder="1" applyAlignment="1">
      <alignment horizontal="left" wrapText="1"/>
    </xf>
    <xf numFmtId="164" fontId="41" fillId="22" borderId="19" xfId="2" applyFont="1" applyFill="1" applyBorder="1" applyAlignment="1">
      <alignment horizontal="right" wrapText="1"/>
    </xf>
    <xf numFmtId="0" fontId="41" fillId="22" borderId="19" xfId="0" applyFont="1" applyFill="1" applyBorder="1" applyAlignment="1">
      <alignment horizontal="left"/>
    </xf>
    <xf numFmtId="0" fontId="1" fillId="0" borderId="0" xfId="0" applyFont="1" applyAlignment="1">
      <alignment horizontal="left" vertical="center" wrapText="1"/>
    </xf>
    <xf numFmtId="0" fontId="41" fillId="22" borderId="19" xfId="0" applyFont="1" applyFill="1" applyBorder="1" applyAlignment="1">
      <alignment horizontal="left" wrapText="1"/>
    </xf>
    <xf numFmtId="165" fontId="41" fillId="22" borderId="19" xfId="2" applyNumberFormat="1" applyFont="1" applyFill="1" applyBorder="1" applyAlignment="1">
      <alignment horizontal="right" wrapText="1"/>
    </xf>
    <xf numFmtId="0" fontId="0" fillId="0" borderId="19" xfId="0" applyBorder="1" applyAlignment="1">
      <alignment horizontal="left"/>
    </xf>
    <xf numFmtId="164" fontId="0" fillId="0" borderId="19" xfId="0" applyNumberFormat="1" applyBorder="1" applyAlignment="1">
      <alignment horizontal="right" wrapText="1"/>
    </xf>
    <xf numFmtId="165" fontId="4" fillId="6" borderId="19" xfId="40" applyNumberFormat="1" applyFont="1" applyFill="1" applyBorder="1" applyAlignment="1">
      <alignment horizontal="left" wrapText="1"/>
    </xf>
    <xf numFmtId="3" fontId="0" fillId="6" borderId="19" xfId="1" applyNumberFormat="1" applyFont="1" applyFill="1" applyBorder="1" applyAlignment="1">
      <alignment horizontal="left" wrapText="1"/>
    </xf>
    <xf numFmtId="14" fontId="3" fillId="0" borderId="19" xfId="0" applyNumberFormat="1" applyFont="1" applyBorder="1" applyAlignment="1">
      <alignment horizontal="left" vertical="center"/>
    </xf>
    <xf numFmtId="3" fontId="3" fillId="0" borderId="19" xfId="0" applyNumberFormat="1" applyFont="1" applyBorder="1" applyAlignment="1">
      <alignment horizontal="left" vertical="center"/>
    </xf>
    <xf numFmtId="4" fontId="3" fillId="0" borderId="19" xfId="0" applyNumberFormat="1" applyFont="1" applyBorder="1" applyAlignment="1">
      <alignment horizontal="left" vertical="top" wrapText="1"/>
    </xf>
    <xf numFmtId="3" fontId="0" fillId="6" borderId="9" xfId="1" applyNumberFormat="1" applyFont="1" applyFill="1" applyBorder="1" applyAlignment="1">
      <alignment horizontal="left" vertical="center" wrapText="1"/>
    </xf>
    <xf numFmtId="14" fontId="69" fillId="0" borderId="17" xfId="0" applyNumberFormat="1" applyFont="1" applyBorder="1" applyAlignment="1">
      <alignment vertical="center"/>
    </xf>
    <xf numFmtId="165" fontId="0" fillId="6" borderId="16" xfId="0" applyNumberFormat="1" applyFont="1" applyFill="1" applyBorder="1" applyAlignment="1">
      <alignment horizontal="right" vertical="center" wrapText="1"/>
    </xf>
    <xf numFmtId="165" fontId="4" fillId="6" borderId="16" xfId="2" applyNumberFormat="1" applyFont="1" applyFill="1" applyBorder="1" applyAlignment="1">
      <alignment horizontal="right" wrapText="1"/>
    </xf>
    <xf numFmtId="165" fontId="0" fillId="6" borderId="19" xfId="0" applyNumberFormat="1" applyFont="1" applyFill="1" applyBorder="1" applyAlignment="1">
      <alignment horizontal="right" vertical="center"/>
    </xf>
    <xf numFmtId="165" fontId="0" fillId="0" borderId="19" xfId="0" applyNumberFormat="1" applyBorder="1" applyAlignment="1">
      <alignment horizontal="right" vertical="center"/>
    </xf>
    <xf numFmtId="165" fontId="0" fillId="6" borderId="10" xfId="1" applyNumberFormat="1" applyFont="1" applyFill="1" applyBorder="1" applyAlignment="1">
      <alignment horizontal="left" vertical="center" wrapText="1"/>
    </xf>
    <xf numFmtId="165" fontId="41" fillId="0" borderId="18" xfId="0" applyNumberFormat="1" applyFont="1" applyBorder="1" applyAlignment="1">
      <alignment horizontal="right" vertical="center"/>
    </xf>
    <xf numFmtId="165" fontId="41" fillId="0" borderId="15" xfId="0" applyNumberFormat="1" applyFont="1" applyBorder="1" applyAlignment="1">
      <alignment horizontal="right" vertical="center"/>
    </xf>
    <xf numFmtId="165" fontId="3" fillId="0" borderId="6" xfId="0" applyNumberFormat="1" applyFont="1" applyBorder="1" applyAlignment="1">
      <alignment horizontal="left" vertical="center"/>
    </xf>
    <xf numFmtId="165" fontId="3" fillId="0" borderId="9" xfId="0" applyNumberFormat="1" applyFont="1" applyBorder="1" applyAlignment="1">
      <alignment horizontal="left" vertical="center"/>
    </xf>
    <xf numFmtId="165" fontId="41" fillId="0" borderId="27" xfId="0" applyNumberFormat="1" applyFont="1" applyBorder="1" applyAlignment="1">
      <alignment horizontal="right" vertical="center"/>
    </xf>
    <xf numFmtId="164" fontId="41" fillId="6" borderId="18" xfId="2" applyFont="1" applyFill="1" applyBorder="1" applyAlignment="1">
      <alignment horizontal="right" wrapText="1"/>
    </xf>
    <xf numFmtId="164" fontId="41" fillId="6" borderId="28" xfId="2" applyFont="1" applyFill="1" applyBorder="1" applyAlignment="1">
      <alignment horizontal="right" wrapText="1"/>
    </xf>
    <xf numFmtId="164" fontId="41" fillId="6" borderId="45" xfId="2" applyFont="1" applyFill="1" applyBorder="1" applyAlignment="1">
      <alignment horizontal="right" wrapText="1"/>
    </xf>
    <xf numFmtId="14" fontId="4" fillId="6" borderId="19" xfId="1" applyNumberFormat="1" applyFont="1" applyFill="1" applyBorder="1" applyAlignment="1">
      <alignment horizontal="left" wrapText="1"/>
    </xf>
    <xf numFmtId="165" fontId="0" fillId="6" borderId="19" xfId="1" applyNumberFormat="1" applyFont="1" applyFill="1" applyBorder="1" applyAlignment="1">
      <alignment horizontal="left" wrapText="1"/>
    </xf>
    <xf numFmtId="165" fontId="0" fillId="6" borderId="19" xfId="0" applyNumberFormat="1" applyFont="1" applyFill="1" applyBorder="1" applyAlignment="1">
      <alignment horizontal="left" vertical="center"/>
    </xf>
    <xf numFmtId="165" fontId="0" fillId="0" borderId="19" xfId="0" applyNumberFormat="1" applyBorder="1" applyAlignment="1">
      <alignment horizontal="left" vertical="center"/>
    </xf>
    <xf numFmtId="164" fontId="42" fillId="22" borderId="19" xfId="2" applyFont="1" applyFill="1" applyBorder="1" applyAlignment="1">
      <alignment horizontal="right" vertical="center" wrapText="1"/>
    </xf>
    <xf numFmtId="165" fontId="0" fillId="6" borderId="9" xfId="40" applyNumberFormat="1" applyFont="1" applyFill="1" applyBorder="1" applyAlignment="1">
      <alignment horizontal="left" wrapText="1"/>
    </xf>
    <xf numFmtId="0" fontId="41" fillId="22" borderId="6" xfId="0" applyFont="1" applyFill="1" applyBorder="1" applyAlignment="1">
      <alignment horizontal="left" vertical="center" wrapText="1"/>
    </xf>
    <xf numFmtId="165" fontId="41" fillId="22" borderId="19" xfId="40" applyNumberFormat="1" applyFont="1" applyFill="1" applyBorder="1" applyAlignment="1">
      <alignment horizontal="left" wrapText="1"/>
    </xf>
    <xf numFmtId="3" fontId="41" fillId="22" borderId="11" xfId="1" applyNumberFormat="1" applyFont="1" applyFill="1" applyBorder="1" applyAlignment="1">
      <alignment horizontal="left" vertical="center" wrapText="1"/>
    </xf>
    <xf numFmtId="4" fontId="42" fillId="22" borderId="19" xfId="0" applyNumberFormat="1" applyFont="1" applyFill="1" applyBorder="1" applyAlignment="1">
      <alignment horizontal="left" vertical="center" wrapText="1"/>
    </xf>
    <xf numFmtId="0" fontId="19" fillId="6" borderId="19" xfId="0" applyFont="1" applyFill="1" applyBorder="1" applyAlignment="1">
      <alignment horizontal="left" wrapText="1"/>
    </xf>
    <xf numFmtId="14" fontId="42" fillId="22" borderId="19" xfId="1" applyNumberFormat="1" applyFont="1" applyFill="1" applyBorder="1" applyAlignment="1">
      <alignment horizontal="left" vertical="center" wrapText="1"/>
    </xf>
    <xf numFmtId="3" fontId="42" fillId="22" borderId="19" xfId="1" applyNumberFormat="1" applyFont="1" applyFill="1" applyBorder="1" applyAlignment="1">
      <alignment horizontal="left" vertical="center" wrapText="1"/>
    </xf>
    <xf numFmtId="165" fontId="42" fillId="22" borderId="19" xfId="1" applyNumberFormat="1" applyFont="1" applyFill="1" applyBorder="1" applyAlignment="1">
      <alignment horizontal="left" vertical="center" wrapText="1"/>
    </xf>
    <xf numFmtId="165" fontId="42" fillId="22" borderId="19" xfId="2" applyNumberFormat="1" applyFont="1" applyFill="1" applyBorder="1" applyAlignment="1">
      <alignment horizontal="right" vertical="center" wrapText="1"/>
    </xf>
    <xf numFmtId="164" fontId="41" fillId="22" borderId="16" xfId="2" applyFont="1" applyFill="1" applyBorder="1" applyAlignment="1">
      <alignment horizontal="right" wrapText="1"/>
    </xf>
    <xf numFmtId="14" fontId="41" fillId="22" borderId="19" xfId="0" applyNumberFormat="1" applyFont="1" applyFill="1" applyBorder="1" applyAlignment="1">
      <alignment horizontal="left" vertical="center"/>
    </xf>
    <xf numFmtId="165" fontId="41" fillId="22" borderId="19" xfId="0" applyNumberFormat="1" applyFont="1" applyFill="1" applyBorder="1" applyAlignment="1">
      <alignment horizontal="right" vertical="center"/>
    </xf>
    <xf numFmtId="165" fontId="41" fillId="22" borderId="16" xfId="2" applyNumberFormat="1" applyFont="1" applyFill="1" applyBorder="1" applyAlignment="1">
      <alignment horizontal="right" wrapText="1"/>
    </xf>
    <xf numFmtId="3" fontId="19" fillId="6" borderId="19" xfId="1" applyNumberFormat="1" applyFont="1" applyFill="1" applyBorder="1" applyAlignment="1">
      <alignment horizontal="left" vertical="center" wrapText="1"/>
    </xf>
    <xf numFmtId="165" fontId="19" fillId="6" borderId="19" xfId="1" applyNumberFormat="1" applyFont="1" applyFill="1" applyBorder="1" applyAlignment="1">
      <alignment horizontal="left" vertical="center" wrapText="1"/>
    </xf>
    <xf numFmtId="165" fontId="41" fillId="0" borderId="28" xfId="0" applyNumberFormat="1" applyFont="1" applyBorder="1" applyAlignment="1">
      <alignment horizontal="right" vertical="center" wrapText="1"/>
    </xf>
    <xf numFmtId="164" fontId="0" fillId="6" borderId="19" xfId="2" applyFont="1" applyFill="1" applyBorder="1" applyAlignment="1">
      <alignment horizontal="right" wrapText="1"/>
    </xf>
    <xf numFmtId="0" fontId="0" fillId="0" borderId="6" xfId="0" applyBorder="1" applyAlignment="1">
      <alignment horizontal="left" vertical="center"/>
    </xf>
    <xf numFmtId="0" fontId="0" fillId="0" borderId="9" xfId="0" applyBorder="1" applyAlignment="1">
      <alignment horizontal="left" vertical="center"/>
    </xf>
    <xf numFmtId="165" fontId="41" fillId="6" borderId="27" xfId="2" applyNumberFormat="1" applyFont="1" applyFill="1" applyBorder="1" applyAlignment="1">
      <alignment horizontal="right" wrapText="1"/>
    </xf>
    <xf numFmtId="165" fontId="4" fillId="6" borderId="9" xfId="40" applyNumberFormat="1" applyFont="1" applyFill="1" applyBorder="1" applyAlignment="1">
      <alignment horizontal="left" vertical="center" wrapText="1"/>
    </xf>
    <xf numFmtId="165" fontId="0" fillId="0" borderId="3" xfId="0" applyNumberFormat="1" applyBorder="1" applyAlignment="1">
      <alignment horizontal="right" vertical="center" wrapText="1"/>
    </xf>
    <xf numFmtId="165" fontId="0" fillId="0" borderId="3" xfId="0" applyNumberFormat="1" applyBorder="1" applyAlignment="1">
      <alignment horizontal="left" vertical="center"/>
    </xf>
    <xf numFmtId="165" fontId="41" fillId="0" borderId="18" xfId="0" applyNumberFormat="1" applyFont="1" applyBorder="1" applyAlignment="1">
      <alignment horizontal="right" vertical="center" wrapText="1"/>
    </xf>
    <xf numFmtId="165" fontId="41" fillId="0" borderId="15" xfId="0" applyNumberFormat="1" applyFont="1" applyBorder="1" applyAlignment="1">
      <alignment horizontal="right" vertical="center" wrapText="1"/>
    </xf>
    <xf numFmtId="165" fontId="41" fillId="0" borderId="27" xfId="0" applyNumberFormat="1" applyFont="1" applyBorder="1" applyAlignment="1">
      <alignment horizontal="right" vertical="center" wrapText="1"/>
    </xf>
    <xf numFmtId="17" fontId="71" fillId="0" borderId="0" xfId="0" applyNumberFormat="1" applyFont="1" applyAlignment="1">
      <alignment vertical="center"/>
    </xf>
    <xf numFmtId="17" fontId="61" fillId="0" borderId="0" xfId="0" applyNumberFormat="1" applyFont="1" applyAlignment="1">
      <alignment vertical="center"/>
    </xf>
    <xf numFmtId="165" fontId="42" fillId="22" borderId="19" xfId="40" applyNumberFormat="1" applyFont="1" applyFill="1" applyBorder="1" applyAlignment="1">
      <alignment horizontal="left" vertical="center" wrapText="1"/>
    </xf>
    <xf numFmtId="0" fontId="42" fillId="22" borderId="19" xfId="0" applyFont="1" applyFill="1" applyBorder="1" applyAlignment="1">
      <alignment horizontal="left" vertical="center"/>
    </xf>
    <xf numFmtId="165" fontId="4" fillId="6" borderId="19" xfId="1" applyNumberFormat="1" applyFont="1" applyFill="1" applyBorder="1" applyAlignment="1">
      <alignment horizontal="left" vertical="center" wrapText="1"/>
    </xf>
    <xf numFmtId="0" fontId="75" fillId="6" borderId="19" xfId="0" applyFont="1" applyFill="1" applyBorder="1" applyAlignment="1">
      <alignment horizontal="left" vertical="center" wrapText="1"/>
    </xf>
    <xf numFmtId="4" fontId="19" fillId="6" borderId="19" xfId="0" applyNumberFormat="1" applyFont="1" applyFill="1" applyBorder="1" applyAlignment="1">
      <alignment horizontal="left" vertical="center" wrapText="1"/>
    </xf>
    <xf numFmtId="164" fontId="42" fillId="22" borderId="19" xfId="2" applyFont="1" applyFill="1" applyBorder="1" applyAlignment="1">
      <alignment horizontal="right" wrapText="1"/>
    </xf>
    <xf numFmtId="164" fontId="42" fillId="22" borderId="16" xfId="2" applyFont="1" applyFill="1" applyBorder="1" applyAlignment="1">
      <alignment horizontal="right" wrapText="1"/>
    </xf>
    <xf numFmtId="3" fontId="41" fillId="22" borderId="19" xfId="0" applyNumberFormat="1" applyFont="1" applyFill="1" applyBorder="1" applyAlignment="1">
      <alignment horizontal="left"/>
    </xf>
    <xf numFmtId="3" fontId="41" fillId="22" borderId="19" xfId="0" applyNumberFormat="1" applyFont="1" applyFill="1" applyBorder="1" applyAlignment="1">
      <alignment horizontal="left" wrapText="1"/>
    </xf>
    <xf numFmtId="4" fontId="41" fillId="22" borderId="19" xfId="0" applyNumberFormat="1" applyFont="1" applyFill="1" applyBorder="1" applyAlignment="1">
      <alignment horizontal="left" wrapText="1"/>
    </xf>
    <xf numFmtId="14" fontId="19" fillId="6" borderId="19" xfId="1" applyNumberFormat="1" applyFont="1" applyFill="1" applyBorder="1" applyAlignment="1">
      <alignment horizontal="left" vertical="center" wrapText="1"/>
    </xf>
    <xf numFmtId="165" fontId="19" fillId="6" borderId="19" xfId="0" applyNumberFormat="1" applyFont="1" applyFill="1" applyBorder="1" applyAlignment="1">
      <alignment horizontal="right" vertical="center" wrapText="1"/>
    </xf>
    <xf numFmtId="165" fontId="19" fillId="6" borderId="19" xfId="40" applyNumberFormat="1" applyFont="1" applyFill="1" applyBorder="1" applyAlignment="1">
      <alignment horizontal="left" wrapText="1"/>
    </xf>
    <xf numFmtId="0" fontId="19" fillId="6" borderId="19" xfId="0" applyFont="1" applyFill="1" applyBorder="1" applyAlignment="1">
      <alignment horizontal="left"/>
    </xf>
    <xf numFmtId="165" fontId="41" fillId="22" borderId="19" xfId="0" applyNumberFormat="1" applyFont="1" applyFill="1" applyBorder="1" applyAlignment="1">
      <alignment horizontal="right" wrapText="1"/>
    </xf>
    <xf numFmtId="14" fontId="41" fillId="23" borderId="19" xfId="1" applyNumberFormat="1" applyFont="1" applyFill="1" applyBorder="1" applyAlignment="1">
      <alignment horizontal="left" vertical="center" wrapText="1"/>
    </xf>
    <xf numFmtId="3" fontId="41" fillId="23" borderId="19" xfId="1" applyNumberFormat="1" applyFont="1" applyFill="1" applyBorder="1" applyAlignment="1">
      <alignment horizontal="left" vertical="center" wrapText="1"/>
    </xf>
    <xf numFmtId="165" fontId="41" fillId="23" borderId="19" xfId="1" applyNumberFormat="1" applyFont="1" applyFill="1" applyBorder="1" applyAlignment="1">
      <alignment horizontal="left" vertical="center" wrapText="1"/>
    </xf>
    <xf numFmtId="164" fontId="41" fillId="23" borderId="19" xfId="2" applyFont="1" applyFill="1" applyBorder="1" applyAlignment="1">
      <alignment horizontal="right" wrapText="1"/>
    </xf>
    <xf numFmtId="165" fontId="41" fillId="23" borderId="19" xfId="2" applyNumberFormat="1" applyFont="1" applyFill="1" applyBorder="1" applyAlignment="1">
      <alignment horizontal="right" wrapText="1"/>
    </xf>
    <xf numFmtId="165" fontId="41" fillId="23" borderId="19" xfId="40" applyNumberFormat="1" applyFont="1" applyFill="1" applyBorder="1" applyAlignment="1">
      <alignment horizontal="left" vertical="center" wrapText="1"/>
    </xf>
    <xf numFmtId="0" fontId="41" fillId="23" borderId="19" xfId="0" applyFont="1" applyFill="1" applyBorder="1" applyAlignment="1">
      <alignment horizontal="left"/>
    </xf>
    <xf numFmtId="3" fontId="42" fillId="23" borderId="11" xfId="1" applyNumberFormat="1" applyFont="1" applyFill="1" applyBorder="1" applyAlignment="1">
      <alignment horizontal="left" wrapText="1"/>
    </xf>
    <xf numFmtId="0" fontId="41" fillId="23" borderId="19" xfId="0" applyFont="1" applyFill="1" applyBorder="1" applyAlignment="1">
      <alignment horizontal="left" wrapText="1"/>
    </xf>
    <xf numFmtId="165" fontId="41" fillId="23" borderId="19" xfId="0" applyNumberFormat="1" applyFont="1" applyFill="1" applyBorder="1" applyAlignment="1">
      <alignment horizontal="right" wrapText="1"/>
    </xf>
    <xf numFmtId="165" fontId="41" fillId="23" borderId="19" xfId="2" applyNumberFormat="1" applyFont="1" applyFill="1" applyBorder="1" applyAlignment="1">
      <alignment horizontal="right" vertical="center" wrapText="1"/>
    </xf>
    <xf numFmtId="165" fontId="41" fillId="23" borderId="19" xfId="0" applyNumberFormat="1" applyFont="1" applyFill="1" applyBorder="1" applyAlignment="1">
      <alignment horizontal="right" vertical="center" wrapText="1"/>
    </xf>
    <xf numFmtId="164" fontId="41" fillId="23" borderId="19" xfId="2" applyFont="1" applyFill="1" applyBorder="1" applyAlignment="1">
      <alignment horizontal="right" vertical="center" wrapText="1"/>
    </xf>
    <xf numFmtId="0" fontId="41" fillId="23" borderId="19" xfId="0" applyFont="1" applyFill="1" applyBorder="1" applyAlignment="1">
      <alignment horizontal="left" vertical="center"/>
    </xf>
    <xf numFmtId="3" fontId="42" fillId="23" borderId="19" xfId="1" applyNumberFormat="1" applyFont="1" applyFill="1" applyBorder="1" applyAlignment="1">
      <alignment horizontal="left" wrapText="1"/>
    </xf>
    <xf numFmtId="0" fontId="41" fillId="23" borderId="19" xfId="0" applyFont="1" applyFill="1" applyBorder="1" applyAlignment="1">
      <alignment horizontal="left" vertical="center" wrapText="1"/>
    </xf>
    <xf numFmtId="165" fontId="41" fillId="23" borderId="11" xfId="1" applyNumberFormat="1" applyFont="1" applyFill="1" applyBorder="1" applyAlignment="1">
      <alignment horizontal="left" vertical="center" wrapText="1"/>
    </xf>
    <xf numFmtId="14" fontId="42" fillId="23" borderId="19" xfId="1" applyNumberFormat="1" applyFont="1" applyFill="1" applyBorder="1" applyAlignment="1">
      <alignment horizontal="left" vertical="center" wrapText="1"/>
    </xf>
    <xf numFmtId="0" fontId="42" fillId="23" borderId="0" xfId="0" applyFont="1" applyFill="1" applyAlignment="1">
      <alignment horizontal="left" vertical="center"/>
    </xf>
    <xf numFmtId="3" fontId="42" fillId="23" borderId="19" xfId="1" applyNumberFormat="1" applyFont="1" applyFill="1" applyBorder="1" applyAlignment="1">
      <alignment horizontal="left" vertical="center" wrapText="1"/>
    </xf>
    <xf numFmtId="165" fontId="42" fillId="23" borderId="19" xfId="1" applyNumberFormat="1" applyFont="1" applyFill="1" applyBorder="1" applyAlignment="1">
      <alignment horizontal="left" vertical="center" wrapText="1"/>
    </xf>
    <xf numFmtId="165" fontId="42" fillId="23" borderId="19" xfId="0" applyNumberFormat="1" applyFont="1" applyFill="1" applyBorder="1" applyAlignment="1">
      <alignment horizontal="right" vertical="center" wrapText="1"/>
    </xf>
    <xf numFmtId="164" fontId="42" fillId="23" borderId="19" xfId="2" applyFont="1" applyFill="1" applyBorder="1" applyAlignment="1">
      <alignment horizontal="right" vertical="center" wrapText="1"/>
    </xf>
    <xf numFmtId="165" fontId="42" fillId="23" borderId="19" xfId="2" applyNumberFormat="1" applyFont="1" applyFill="1" applyBorder="1" applyAlignment="1">
      <alignment horizontal="right" vertical="center" wrapText="1"/>
    </xf>
    <xf numFmtId="165" fontId="42" fillId="23" borderId="19" xfId="40" applyNumberFormat="1" applyFont="1" applyFill="1" applyBorder="1" applyAlignment="1">
      <alignment horizontal="left" wrapText="1"/>
    </xf>
    <xf numFmtId="0" fontId="42" fillId="23" borderId="19" xfId="0" applyFont="1" applyFill="1" applyBorder="1" applyAlignment="1">
      <alignment horizontal="left"/>
    </xf>
    <xf numFmtId="0" fontId="42" fillId="23" borderId="19" xfId="0" applyFont="1" applyFill="1" applyBorder="1" applyAlignment="1">
      <alignment horizontal="left" wrapText="1"/>
    </xf>
    <xf numFmtId="14" fontId="4" fillId="22" borderId="19" xfId="1" applyNumberFormat="1" applyFont="1" applyFill="1" applyBorder="1" applyAlignment="1">
      <alignment horizontal="left" vertical="center" wrapText="1"/>
    </xf>
    <xf numFmtId="3" fontId="0" fillId="22" borderId="19" xfId="1" applyNumberFormat="1" applyFont="1" applyFill="1" applyBorder="1" applyAlignment="1">
      <alignment horizontal="left" vertical="center" wrapText="1"/>
    </xf>
    <xf numFmtId="165" fontId="41" fillId="22" borderId="11" xfId="1" applyNumberFormat="1" applyFont="1" applyFill="1" applyBorder="1" applyAlignment="1">
      <alignment horizontal="left" vertical="center" wrapText="1"/>
    </xf>
    <xf numFmtId="3" fontId="0" fillId="6" borderId="11" xfId="1" applyNumberFormat="1" applyFont="1" applyFill="1" applyBorder="1" applyAlignment="1">
      <alignment horizontal="left" vertical="center" wrapText="1"/>
    </xf>
    <xf numFmtId="165" fontId="41" fillId="22" borderId="9" xfId="40" applyNumberFormat="1" applyFont="1" applyFill="1" applyBorder="1" applyAlignment="1">
      <alignment horizontal="left" wrapText="1"/>
    </xf>
    <xf numFmtId="0" fontId="0" fillId="0" borderId="0" xfId="0" applyNumberFormat="1" applyAlignment="1">
      <alignment horizontal="right" wrapText="1"/>
    </xf>
    <xf numFmtId="165" fontId="41" fillId="0" borderId="20" xfId="0" applyNumberFormat="1" applyFont="1" applyBorder="1" applyAlignment="1">
      <alignment horizontal="right" vertical="center"/>
    </xf>
    <xf numFmtId="165" fontId="0" fillId="6" borderId="6" xfId="1" applyNumberFormat="1" applyFont="1" applyFill="1" applyBorder="1" applyAlignment="1">
      <alignment horizontal="left" vertical="center" wrapText="1"/>
    </xf>
    <xf numFmtId="165" fontId="41" fillId="0" borderId="28" xfId="0" applyNumberFormat="1" applyFont="1" applyBorder="1" applyAlignment="1">
      <alignment horizontal="right" vertical="center"/>
    </xf>
    <xf numFmtId="14" fontId="69" fillId="0" borderId="19" xfId="0" applyNumberFormat="1" applyFont="1" applyBorder="1" applyAlignment="1">
      <alignment horizontal="center" vertical="center"/>
    </xf>
    <xf numFmtId="14" fontId="13" fillId="3" borderId="4" xfId="0" applyNumberFormat="1" applyFont="1" applyFill="1" applyBorder="1" applyAlignment="1">
      <alignment horizontal="center" vertical="top" wrapText="1"/>
    </xf>
    <xf numFmtId="14" fontId="44" fillId="6" borderId="4" xfId="0" applyNumberFormat="1" applyFont="1" applyFill="1" applyBorder="1" applyAlignment="1">
      <alignment horizontal="center" vertical="center" wrapText="1"/>
    </xf>
    <xf numFmtId="14" fontId="3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4" fontId="13" fillId="0" borderId="4" xfId="0" applyNumberFormat="1" applyFont="1" applyBorder="1" applyAlignment="1">
      <alignment horizontal="center" vertical="center" wrapText="1"/>
    </xf>
    <xf numFmtId="165" fontId="45" fillId="13" borderId="21" xfId="0" applyNumberFormat="1" applyFont="1" applyFill="1" applyBorder="1" applyAlignment="1">
      <alignment horizontal="center"/>
    </xf>
    <xf numFmtId="0" fontId="71" fillId="0" borderId="0" xfId="0" applyFont="1" applyAlignment="1">
      <alignment horizontal="center" vertical="center"/>
    </xf>
    <xf numFmtId="0" fontId="71" fillId="11" borderId="20" xfId="0" applyFont="1" applyFill="1" applyBorder="1" applyAlignment="1">
      <alignment horizontal="center" vertical="center"/>
    </xf>
    <xf numFmtId="0" fontId="71" fillId="11" borderId="21" xfId="0" applyFont="1" applyFill="1" applyBorder="1" applyAlignment="1">
      <alignment horizontal="center" vertical="center"/>
    </xf>
    <xf numFmtId="0" fontId="71" fillId="11" borderId="22" xfId="0" applyFont="1" applyFill="1" applyBorder="1" applyAlignment="1">
      <alignment horizontal="center" vertical="center"/>
    </xf>
    <xf numFmtId="0" fontId="21" fillId="0" borderId="0" xfId="0" applyFont="1" applyAlignment="1">
      <alignment horizontal="center" vertical="center"/>
    </xf>
    <xf numFmtId="0" fontId="71" fillId="0" borderId="6" xfId="0" applyFont="1" applyBorder="1" applyAlignment="1">
      <alignment horizontal="center" vertical="center"/>
    </xf>
    <xf numFmtId="0" fontId="71" fillId="0" borderId="8" xfId="0" applyFont="1" applyBorder="1" applyAlignment="1">
      <alignment horizontal="center" vertical="center"/>
    </xf>
    <xf numFmtId="0" fontId="71" fillId="0" borderId="9" xfId="0" applyFont="1" applyBorder="1" applyAlignment="1">
      <alignment horizontal="center" vertical="center"/>
    </xf>
    <xf numFmtId="165" fontId="70" fillId="0" borderId="10" xfId="0" applyNumberFormat="1" applyFont="1" applyBorder="1" applyAlignment="1">
      <alignment horizontal="left" vertical="center"/>
    </xf>
    <xf numFmtId="165" fontId="70" fillId="0" borderId="11" xfId="0" applyNumberFormat="1" applyFont="1" applyBorder="1" applyAlignment="1">
      <alignment horizontal="left" vertical="center"/>
    </xf>
    <xf numFmtId="165" fontId="70" fillId="0" borderId="0" xfId="0" applyNumberFormat="1" applyFont="1" applyAlignment="1">
      <alignment horizontal="left" vertical="center"/>
    </xf>
    <xf numFmtId="165" fontId="70" fillId="0" borderId="7" xfId="0" applyNumberFormat="1" applyFont="1" applyBorder="1" applyAlignment="1">
      <alignment horizontal="left" vertical="center"/>
    </xf>
    <xf numFmtId="165" fontId="70" fillId="0" borderId="4" xfId="0" applyNumberFormat="1" applyFont="1" applyBorder="1" applyAlignment="1">
      <alignment horizontal="center" vertical="center" wrapText="1"/>
    </xf>
    <xf numFmtId="165" fontId="70" fillId="0" borderId="2" xfId="0" applyNumberFormat="1" applyFont="1" applyBorder="1" applyAlignment="1">
      <alignment horizontal="center" vertical="center" wrapText="1"/>
    </xf>
    <xf numFmtId="0" fontId="61" fillId="11" borderId="31" xfId="0" applyFont="1" applyFill="1" applyBorder="1" applyAlignment="1">
      <alignment horizontal="center" vertical="center"/>
    </xf>
    <xf numFmtId="0" fontId="61" fillId="11" borderId="17" xfId="0" applyFont="1" applyFill="1" applyBorder="1" applyAlignment="1">
      <alignment horizontal="center" vertical="center"/>
    </xf>
    <xf numFmtId="0" fontId="61" fillId="11" borderId="39" xfId="0" applyFont="1" applyFill="1" applyBorder="1" applyAlignment="1">
      <alignment horizontal="center" vertical="center"/>
    </xf>
    <xf numFmtId="0" fontId="61" fillId="0" borderId="0" xfId="0" applyFont="1" applyAlignment="1">
      <alignment horizontal="center" vertical="center"/>
    </xf>
    <xf numFmtId="0" fontId="61" fillId="11" borderId="21" xfId="0" applyFont="1" applyFill="1" applyBorder="1" applyAlignment="1">
      <alignment horizontal="center" vertical="center"/>
    </xf>
    <xf numFmtId="0" fontId="61" fillId="11" borderId="22" xfId="0" applyFont="1" applyFill="1" applyBorder="1" applyAlignment="1">
      <alignment horizontal="center" vertical="center"/>
    </xf>
    <xf numFmtId="0" fontId="61" fillId="0" borderId="6" xfId="0" applyFont="1" applyBorder="1" applyAlignment="1">
      <alignment horizontal="center" vertical="center"/>
    </xf>
    <xf numFmtId="0" fontId="61" fillId="0" borderId="8" xfId="0" applyFont="1" applyBorder="1" applyAlignment="1">
      <alignment horizontal="center" vertical="center"/>
    </xf>
    <xf numFmtId="0" fontId="61" fillId="0" borderId="9" xfId="0" applyFont="1" applyBorder="1" applyAlignment="1">
      <alignment horizontal="center" vertical="center"/>
    </xf>
    <xf numFmtId="0" fontId="62" fillId="0" borderId="10" xfId="0" applyFont="1" applyBorder="1" applyAlignment="1">
      <alignment horizontal="left" vertical="center"/>
    </xf>
    <xf numFmtId="0" fontId="62" fillId="0" borderId="11" xfId="0" applyFont="1" applyBorder="1" applyAlignment="1">
      <alignment horizontal="left" vertical="center"/>
    </xf>
    <xf numFmtId="49" fontId="62" fillId="0" borderId="0" xfId="0" applyNumberFormat="1" applyFont="1" applyAlignment="1">
      <alignment horizontal="left" vertical="center"/>
    </xf>
    <xf numFmtId="49" fontId="62" fillId="0" borderId="7" xfId="0" applyNumberFormat="1" applyFont="1" applyBorder="1" applyAlignment="1">
      <alignment horizontal="left" vertical="center"/>
    </xf>
    <xf numFmtId="0" fontId="62" fillId="0" borderId="4" xfId="0" applyFont="1" applyBorder="1" applyAlignment="1">
      <alignment horizontal="center" vertical="center" wrapText="1"/>
    </xf>
    <xf numFmtId="0" fontId="62" fillId="0" borderId="2" xfId="0" applyFont="1" applyBorder="1" applyAlignment="1">
      <alignment horizontal="center" vertical="center" wrapText="1"/>
    </xf>
    <xf numFmtId="0" fontId="61" fillId="11" borderId="20" xfId="0" applyFont="1" applyFill="1" applyBorder="1" applyAlignment="1">
      <alignment horizontal="center" vertical="center"/>
    </xf>
    <xf numFmtId="0" fontId="63" fillId="0" borderId="10" xfId="0" applyFont="1" applyBorder="1" applyAlignment="1">
      <alignment horizontal="left" vertical="center"/>
    </xf>
    <xf numFmtId="0" fontId="63" fillId="0" borderId="11" xfId="0" applyFont="1" applyBorder="1" applyAlignment="1">
      <alignment horizontal="left" vertical="center"/>
    </xf>
    <xf numFmtId="49" fontId="63" fillId="0" borderId="0" xfId="0" applyNumberFormat="1" applyFont="1" applyAlignment="1">
      <alignment horizontal="left" vertical="center"/>
    </xf>
    <xf numFmtId="49" fontId="63" fillId="0" borderId="7" xfId="0" applyNumberFormat="1" applyFont="1" applyBorder="1" applyAlignment="1">
      <alignment horizontal="left" vertical="center"/>
    </xf>
    <xf numFmtId="0" fontId="63" fillId="0" borderId="4" xfId="0" applyFont="1" applyBorder="1" applyAlignment="1">
      <alignment horizontal="left" vertical="center" wrapText="1"/>
    </xf>
    <xf numFmtId="0" fontId="63" fillId="0" borderId="2" xfId="0" applyFont="1" applyBorder="1" applyAlignment="1">
      <alignment horizontal="left" vertical="center" wrapText="1"/>
    </xf>
    <xf numFmtId="0" fontId="54" fillId="17" borderId="0" xfId="0" applyFont="1" applyFill="1" applyAlignment="1">
      <alignment horizontal="center"/>
    </xf>
    <xf numFmtId="0" fontId="42" fillId="18" borderId="10" xfId="0" applyFont="1" applyFill="1" applyBorder="1" applyAlignment="1">
      <alignment horizontal="center"/>
    </xf>
    <xf numFmtId="0" fontId="42" fillId="18" borderId="11" xfId="0" applyFont="1" applyFill="1" applyBorder="1" applyAlignment="1">
      <alignment horizontal="center"/>
    </xf>
    <xf numFmtId="14" fontId="39" fillId="0" borderId="0" xfId="0" applyNumberFormat="1" applyFont="1" applyAlignment="1">
      <alignment horizontal="center" vertical="center"/>
    </xf>
    <xf numFmtId="14" fontId="40" fillId="0" borderId="4" xfId="0" applyNumberFormat="1" applyFont="1" applyBorder="1" applyAlignment="1">
      <alignment horizontal="center" vertical="center"/>
    </xf>
  </cellXfs>
  <cellStyles count="45">
    <cellStyle name="Comma" xfId="2" builtinId="3"/>
    <cellStyle name="Comma 2" xfId="12"/>
    <cellStyle name="Comma 3" xfId="40"/>
    <cellStyle name="Comma 4" xfId="14"/>
    <cellStyle name="Excel Built-in Normal" xfId="3"/>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Milliers 2" xfId="13"/>
    <cellStyle name="Normal" xfId="0" builtinId="0"/>
    <cellStyle name="Normal 10" xfId="6"/>
    <cellStyle name="Normal 2" xfId="9"/>
    <cellStyle name="Normal 2 3" xfId="15"/>
    <cellStyle name="Normal 3" xfId="8"/>
    <cellStyle name="Normal 5" xfId="10"/>
    <cellStyle name="Normal 6" xfId="11"/>
    <cellStyle name="Normal 8" xfId="4"/>
    <cellStyle name="Normal 8 2" xfId="7"/>
    <cellStyle name="Normal 9" xfId="5"/>
    <cellStyle name="Normal_Total expenses by date" xfId="1"/>
    <cellStyle name="Normální 2" xfId="16"/>
    <cellStyle name="Normální 3" xfId="17"/>
  </cellStyles>
  <dxfs count="12">
    <dxf>
      <numFmt numFmtId="164" formatCode="_-* #,##0.00\ _€_-;\-* #,##0.00\ _€_-;_-* &quot;-&quot;??\ _€_-;_-@_-"/>
    </dxf>
    <dxf>
      <alignment wrapText="1" readingOrder="0"/>
    </dxf>
    <dxf>
      <alignment horizontal="right" readingOrder="0"/>
    </dxf>
    <dxf>
      <alignment wrapText="1" readingOrder="0"/>
    </dxf>
    <dxf>
      <alignment horizontal="right" readingOrder="0"/>
    </dxf>
    <dxf>
      <numFmt numFmtId="164" formatCode="_-* #,##0.00\ _€_-;\-* #,##0.00\ _€_-;_-* &quot;-&quot;??\ _€_-;_-@_-"/>
    </dxf>
    <dxf>
      <alignment horizontal="right" readingOrder="0"/>
    </dxf>
    <dxf>
      <alignment wrapText="1" readingOrder="0"/>
    </dxf>
    <dxf>
      <numFmt numFmtId="164" formatCode="_-* #,##0.00\ _€_-;\-* #,##0.00\ _€_-;_-* &quot;-&quot;??\ _€_-;_-@_-"/>
    </dxf>
    <dxf>
      <alignment horizontal="right" readingOrder="0"/>
    </dxf>
    <dxf>
      <alignment wrapText="1" readingOrder="0"/>
    </dxf>
    <dxf>
      <numFmt numFmtId="164" formatCode="_-* #,##0.00\ _€_-;\-* #,##0.00\ _€_-;_-* &quot;-&quot;??\ _€_-;_-@_-"/>
    </dxf>
  </dxfs>
  <tableStyles count="0" defaultTableStyle="TableStyleMedium2" defaultPivotStyle="PivotStyleLight16"/>
  <colors>
    <mruColors>
      <color rgb="FF00CC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pivotCacheDefinition" Target="pivotCache/pivotCacheDefinition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3.xml"/></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24</xdr:row>
      <xdr:rowOff>0</xdr:rowOff>
    </xdr:from>
    <xdr:to>
      <xdr:col>8</xdr:col>
      <xdr:colOff>190500</xdr:colOff>
      <xdr:row>25</xdr:row>
      <xdr:rowOff>69215</xdr:rowOff>
    </xdr:to>
    <xdr:sp macro="" textlink="">
      <xdr:nvSpPr>
        <xdr:cNvPr id="2" name="Text Box 32">
          <a:extLst>
            <a:ext uri="{FF2B5EF4-FFF2-40B4-BE49-F238E27FC236}">
              <a16:creationId xmlns="" xmlns:a16="http://schemas.microsoft.com/office/drawing/2014/main" id="{00000000-0008-0000-0300-000002000000}"/>
            </a:ext>
          </a:extLst>
        </xdr:cNvPr>
        <xdr:cNvSpPr txBox="1">
          <a:spLocks noChangeArrowheads="1"/>
        </xdr:cNvSpPr>
      </xdr:nvSpPr>
      <xdr:spPr bwMode="auto">
        <a:xfrm>
          <a:off x="7277100" y="5419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24</xdr:row>
      <xdr:rowOff>0</xdr:rowOff>
    </xdr:from>
    <xdr:to>
      <xdr:col>8</xdr:col>
      <xdr:colOff>704850</xdr:colOff>
      <xdr:row>25</xdr:row>
      <xdr:rowOff>50165</xdr:rowOff>
    </xdr:to>
    <xdr:sp macro="" textlink="">
      <xdr:nvSpPr>
        <xdr:cNvPr id="3" name="Text Box 34">
          <a:extLst>
            <a:ext uri="{FF2B5EF4-FFF2-40B4-BE49-F238E27FC236}">
              <a16:creationId xmlns="" xmlns:a16="http://schemas.microsoft.com/office/drawing/2014/main" id="{00000000-0008-0000-0300-000003000000}"/>
            </a:ext>
          </a:extLst>
        </xdr:cNvPr>
        <xdr:cNvSpPr txBox="1">
          <a:spLocks noChangeArrowheads="1"/>
        </xdr:cNvSpPr>
      </xdr:nvSpPr>
      <xdr:spPr bwMode="auto">
        <a:xfrm>
          <a:off x="7848600" y="5419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24</xdr:row>
      <xdr:rowOff>0</xdr:rowOff>
    </xdr:from>
    <xdr:to>
      <xdr:col>8</xdr:col>
      <xdr:colOff>190500</xdr:colOff>
      <xdr:row>25</xdr:row>
      <xdr:rowOff>66675</xdr:rowOff>
    </xdr:to>
    <xdr:sp macro="" textlink="">
      <xdr:nvSpPr>
        <xdr:cNvPr id="4" name="Text Box 32">
          <a:extLst>
            <a:ext uri="{FF2B5EF4-FFF2-40B4-BE49-F238E27FC236}">
              <a16:creationId xmlns="" xmlns:a16="http://schemas.microsoft.com/office/drawing/2014/main" id="{00000000-0008-0000-0300-000004000000}"/>
            </a:ext>
          </a:extLst>
        </xdr:cNvPr>
        <xdr:cNvSpPr txBox="1">
          <a:spLocks noChangeArrowheads="1"/>
        </xdr:cNvSpPr>
      </xdr:nvSpPr>
      <xdr:spPr bwMode="auto">
        <a:xfrm>
          <a:off x="7277100" y="13973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24</xdr:row>
      <xdr:rowOff>0</xdr:rowOff>
    </xdr:from>
    <xdr:to>
      <xdr:col>8</xdr:col>
      <xdr:colOff>704850</xdr:colOff>
      <xdr:row>25</xdr:row>
      <xdr:rowOff>47625</xdr:rowOff>
    </xdr:to>
    <xdr:sp macro="" textlink="">
      <xdr:nvSpPr>
        <xdr:cNvPr id="5" name="Text Box 34">
          <a:extLst>
            <a:ext uri="{FF2B5EF4-FFF2-40B4-BE49-F238E27FC236}">
              <a16:creationId xmlns="" xmlns:a16="http://schemas.microsoft.com/office/drawing/2014/main" id="{00000000-0008-0000-0300-000005000000}"/>
            </a:ext>
          </a:extLst>
        </xdr:cNvPr>
        <xdr:cNvSpPr txBox="1">
          <a:spLocks noChangeArrowheads="1"/>
        </xdr:cNvSpPr>
      </xdr:nvSpPr>
      <xdr:spPr bwMode="auto">
        <a:xfrm>
          <a:off x="7848600" y="139731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24</xdr:row>
      <xdr:rowOff>0</xdr:rowOff>
    </xdr:from>
    <xdr:to>
      <xdr:col>8</xdr:col>
      <xdr:colOff>190500</xdr:colOff>
      <xdr:row>25</xdr:row>
      <xdr:rowOff>66675</xdr:rowOff>
    </xdr:to>
    <xdr:sp macro="" textlink="">
      <xdr:nvSpPr>
        <xdr:cNvPr id="6" name="Text Box 32">
          <a:extLst>
            <a:ext uri="{FF2B5EF4-FFF2-40B4-BE49-F238E27FC236}">
              <a16:creationId xmlns="" xmlns:a16="http://schemas.microsoft.com/office/drawing/2014/main" id="{00000000-0008-0000-0300-000006000000}"/>
            </a:ext>
          </a:extLst>
        </xdr:cNvPr>
        <xdr:cNvSpPr txBox="1">
          <a:spLocks noChangeArrowheads="1"/>
        </xdr:cNvSpPr>
      </xdr:nvSpPr>
      <xdr:spPr bwMode="auto">
        <a:xfrm>
          <a:off x="7277100" y="245459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24</xdr:row>
      <xdr:rowOff>0</xdr:rowOff>
    </xdr:from>
    <xdr:to>
      <xdr:col>8</xdr:col>
      <xdr:colOff>704850</xdr:colOff>
      <xdr:row>25</xdr:row>
      <xdr:rowOff>47625</xdr:rowOff>
    </xdr:to>
    <xdr:sp macro="" textlink="">
      <xdr:nvSpPr>
        <xdr:cNvPr id="7" name="Text Box 34">
          <a:extLst>
            <a:ext uri="{FF2B5EF4-FFF2-40B4-BE49-F238E27FC236}">
              <a16:creationId xmlns="" xmlns:a16="http://schemas.microsoft.com/office/drawing/2014/main" id="{00000000-0008-0000-0300-000007000000}"/>
            </a:ext>
          </a:extLst>
        </xdr:cNvPr>
        <xdr:cNvSpPr txBox="1">
          <a:spLocks noChangeArrowheads="1"/>
        </xdr:cNvSpPr>
      </xdr:nvSpPr>
      <xdr:spPr bwMode="auto">
        <a:xfrm>
          <a:off x="7848600" y="245459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24</xdr:row>
      <xdr:rowOff>0</xdr:rowOff>
    </xdr:from>
    <xdr:ext cx="76200" cy="228600"/>
    <xdr:sp macro="" textlink="">
      <xdr:nvSpPr>
        <xdr:cNvPr id="8" name="Text Box 32">
          <a:extLst>
            <a:ext uri="{FF2B5EF4-FFF2-40B4-BE49-F238E27FC236}">
              <a16:creationId xmlns="" xmlns:a16="http://schemas.microsoft.com/office/drawing/2014/main" id="{00000000-0008-0000-0300-000008000000}"/>
            </a:ext>
          </a:extLst>
        </xdr:cNvPr>
        <xdr:cNvSpPr txBox="1">
          <a:spLocks noChangeArrowheads="1"/>
        </xdr:cNvSpPr>
      </xdr:nvSpPr>
      <xdr:spPr bwMode="auto">
        <a:xfrm>
          <a:off x="7277100" y="312801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24</xdr:row>
      <xdr:rowOff>0</xdr:rowOff>
    </xdr:from>
    <xdr:ext cx="19050" cy="209550"/>
    <xdr:sp macro="" textlink="">
      <xdr:nvSpPr>
        <xdr:cNvPr id="9" name="Text Box 34">
          <a:extLst>
            <a:ext uri="{FF2B5EF4-FFF2-40B4-BE49-F238E27FC236}">
              <a16:creationId xmlns="" xmlns:a16="http://schemas.microsoft.com/office/drawing/2014/main" id="{00000000-0008-0000-0300-000009000000}"/>
            </a:ext>
          </a:extLst>
        </xdr:cNvPr>
        <xdr:cNvSpPr txBox="1">
          <a:spLocks noChangeArrowheads="1"/>
        </xdr:cNvSpPr>
      </xdr:nvSpPr>
      <xdr:spPr bwMode="auto">
        <a:xfrm>
          <a:off x="7848600" y="312801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24</xdr:row>
      <xdr:rowOff>0</xdr:rowOff>
    </xdr:from>
    <xdr:to>
      <xdr:col>7</xdr:col>
      <xdr:colOff>190500</xdr:colOff>
      <xdr:row>25</xdr:row>
      <xdr:rowOff>69215</xdr:rowOff>
    </xdr:to>
    <xdr:sp macro="" textlink="">
      <xdr:nvSpPr>
        <xdr:cNvPr id="2" name="Text Box 32">
          <a:extLst>
            <a:ext uri="{FF2B5EF4-FFF2-40B4-BE49-F238E27FC236}">
              <a16:creationId xmlns="" xmlns:a16="http://schemas.microsoft.com/office/drawing/2014/main" id="{00000000-0008-0000-0400-000002000000}"/>
            </a:ext>
          </a:extLst>
        </xdr:cNvPr>
        <xdr:cNvSpPr txBox="1">
          <a:spLocks noChangeArrowheads="1"/>
        </xdr:cNvSpPr>
      </xdr:nvSpPr>
      <xdr:spPr bwMode="auto">
        <a:xfrm>
          <a:off x="7188200" y="4978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24</xdr:row>
      <xdr:rowOff>0</xdr:rowOff>
    </xdr:from>
    <xdr:to>
      <xdr:col>8</xdr:col>
      <xdr:colOff>19050</xdr:colOff>
      <xdr:row>25</xdr:row>
      <xdr:rowOff>50165</xdr:rowOff>
    </xdr:to>
    <xdr:sp macro="" textlink="">
      <xdr:nvSpPr>
        <xdr:cNvPr id="3" name="Text Box 34">
          <a:extLst>
            <a:ext uri="{FF2B5EF4-FFF2-40B4-BE49-F238E27FC236}">
              <a16:creationId xmlns="" xmlns:a16="http://schemas.microsoft.com/office/drawing/2014/main" id="{00000000-0008-0000-0400-000003000000}"/>
            </a:ext>
          </a:extLst>
        </xdr:cNvPr>
        <xdr:cNvSpPr txBox="1">
          <a:spLocks noChangeArrowheads="1"/>
        </xdr:cNvSpPr>
      </xdr:nvSpPr>
      <xdr:spPr bwMode="auto">
        <a:xfrm>
          <a:off x="7759700" y="4978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24</xdr:row>
      <xdr:rowOff>0</xdr:rowOff>
    </xdr:from>
    <xdr:to>
      <xdr:col>7</xdr:col>
      <xdr:colOff>190500</xdr:colOff>
      <xdr:row>25</xdr:row>
      <xdr:rowOff>66675</xdr:rowOff>
    </xdr:to>
    <xdr:sp macro="" textlink="">
      <xdr:nvSpPr>
        <xdr:cNvPr id="4" name="Text Box 32">
          <a:extLst>
            <a:ext uri="{FF2B5EF4-FFF2-40B4-BE49-F238E27FC236}">
              <a16:creationId xmlns="" xmlns:a16="http://schemas.microsoft.com/office/drawing/2014/main" id="{00000000-0008-0000-0400-000004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24</xdr:row>
      <xdr:rowOff>0</xdr:rowOff>
    </xdr:from>
    <xdr:to>
      <xdr:col>8</xdr:col>
      <xdr:colOff>19050</xdr:colOff>
      <xdr:row>25</xdr:row>
      <xdr:rowOff>47625</xdr:rowOff>
    </xdr:to>
    <xdr:sp macro="" textlink="">
      <xdr:nvSpPr>
        <xdr:cNvPr id="5" name="Text Box 34">
          <a:extLst>
            <a:ext uri="{FF2B5EF4-FFF2-40B4-BE49-F238E27FC236}">
              <a16:creationId xmlns="" xmlns:a16="http://schemas.microsoft.com/office/drawing/2014/main" id="{00000000-0008-0000-0400-000005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24</xdr:row>
      <xdr:rowOff>0</xdr:rowOff>
    </xdr:from>
    <xdr:to>
      <xdr:col>7</xdr:col>
      <xdr:colOff>190500</xdr:colOff>
      <xdr:row>25</xdr:row>
      <xdr:rowOff>66675</xdr:rowOff>
    </xdr:to>
    <xdr:sp macro="" textlink="">
      <xdr:nvSpPr>
        <xdr:cNvPr id="6" name="Text Box 32">
          <a:extLst>
            <a:ext uri="{FF2B5EF4-FFF2-40B4-BE49-F238E27FC236}">
              <a16:creationId xmlns="" xmlns:a16="http://schemas.microsoft.com/office/drawing/2014/main" id="{00000000-0008-0000-0400-000006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24</xdr:row>
      <xdr:rowOff>0</xdr:rowOff>
    </xdr:from>
    <xdr:to>
      <xdr:col>8</xdr:col>
      <xdr:colOff>19050</xdr:colOff>
      <xdr:row>25</xdr:row>
      <xdr:rowOff>47625</xdr:rowOff>
    </xdr:to>
    <xdr:sp macro="" textlink="">
      <xdr:nvSpPr>
        <xdr:cNvPr id="7" name="Text Box 34">
          <a:extLst>
            <a:ext uri="{FF2B5EF4-FFF2-40B4-BE49-F238E27FC236}">
              <a16:creationId xmlns="" xmlns:a16="http://schemas.microsoft.com/office/drawing/2014/main" id="{00000000-0008-0000-0400-000007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24</xdr:row>
      <xdr:rowOff>0</xdr:rowOff>
    </xdr:from>
    <xdr:ext cx="76200" cy="228600"/>
    <xdr:sp macro="" textlink="">
      <xdr:nvSpPr>
        <xdr:cNvPr id="8" name="Text Box 32">
          <a:extLst>
            <a:ext uri="{FF2B5EF4-FFF2-40B4-BE49-F238E27FC236}">
              <a16:creationId xmlns="" xmlns:a16="http://schemas.microsoft.com/office/drawing/2014/main" id="{00000000-0008-0000-0400-000008000000}"/>
            </a:ext>
          </a:extLst>
        </xdr:cNvPr>
        <xdr:cNvSpPr txBox="1">
          <a:spLocks noChangeArrowheads="1"/>
        </xdr:cNvSpPr>
      </xdr:nvSpPr>
      <xdr:spPr bwMode="auto">
        <a:xfrm>
          <a:off x="7188200" y="58674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24</xdr:row>
      <xdr:rowOff>0</xdr:rowOff>
    </xdr:from>
    <xdr:ext cx="19050" cy="209550"/>
    <xdr:sp macro="" textlink="">
      <xdr:nvSpPr>
        <xdr:cNvPr id="9" name="Text Box 34">
          <a:extLst>
            <a:ext uri="{FF2B5EF4-FFF2-40B4-BE49-F238E27FC236}">
              <a16:creationId xmlns="" xmlns:a16="http://schemas.microsoft.com/office/drawing/2014/main" id="{00000000-0008-0000-0400-000009000000}"/>
            </a:ext>
          </a:extLst>
        </xdr:cNvPr>
        <xdr:cNvSpPr txBox="1">
          <a:spLocks noChangeArrowheads="1"/>
        </xdr:cNvSpPr>
      </xdr:nvSpPr>
      <xdr:spPr bwMode="auto">
        <a:xfrm>
          <a:off x="7759700" y="58674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24</xdr:row>
      <xdr:rowOff>0</xdr:rowOff>
    </xdr:from>
    <xdr:to>
      <xdr:col>8</xdr:col>
      <xdr:colOff>190500</xdr:colOff>
      <xdr:row>25</xdr:row>
      <xdr:rowOff>69215</xdr:rowOff>
    </xdr:to>
    <xdr:sp macro="" textlink="">
      <xdr:nvSpPr>
        <xdr:cNvPr id="10" name="Text Box 32">
          <a:extLst>
            <a:ext uri="{FF2B5EF4-FFF2-40B4-BE49-F238E27FC236}">
              <a16:creationId xmlns="" xmlns:a16="http://schemas.microsoft.com/office/drawing/2014/main" id="{00000000-0008-0000-0400-00000A000000}"/>
            </a:ext>
          </a:extLst>
        </xdr:cNvPr>
        <xdr:cNvSpPr txBox="1">
          <a:spLocks noChangeArrowheads="1"/>
        </xdr:cNvSpPr>
      </xdr:nvSpPr>
      <xdr:spPr bwMode="auto">
        <a:xfrm>
          <a:off x="8178800" y="49276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24</xdr:row>
      <xdr:rowOff>0</xdr:rowOff>
    </xdr:from>
    <xdr:to>
      <xdr:col>8</xdr:col>
      <xdr:colOff>704850</xdr:colOff>
      <xdr:row>25</xdr:row>
      <xdr:rowOff>50165</xdr:rowOff>
    </xdr:to>
    <xdr:sp macro="" textlink="">
      <xdr:nvSpPr>
        <xdr:cNvPr id="11" name="Text Box 34">
          <a:extLst>
            <a:ext uri="{FF2B5EF4-FFF2-40B4-BE49-F238E27FC236}">
              <a16:creationId xmlns="" xmlns:a16="http://schemas.microsoft.com/office/drawing/2014/main" id="{00000000-0008-0000-0400-00000B000000}"/>
            </a:ext>
          </a:extLst>
        </xdr:cNvPr>
        <xdr:cNvSpPr txBox="1">
          <a:spLocks noChangeArrowheads="1"/>
        </xdr:cNvSpPr>
      </xdr:nvSpPr>
      <xdr:spPr bwMode="auto">
        <a:xfrm>
          <a:off x="8750300" y="49276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24</xdr:row>
      <xdr:rowOff>0</xdr:rowOff>
    </xdr:from>
    <xdr:to>
      <xdr:col>8</xdr:col>
      <xdr:colOff>190500</xdr:colOff>
      <xdr:row>25</xdr:row>
      <xdr:rowOff>66675</xdr:rowOff>
    </xdr:to>
    <xdr:sp macro="" textlink="">
      <xdr:nvSpPr>
        <xdr:cNvPr id="12" name="Text Box 32">
          <a:extLst>
            <a:ext uri="{FF2B5EF4-FFF2-40B4-BE49-F238E27FC236}">
              <a16:creationId xmlns="" xmlns:a16="http://schemas.microsoft.com/office/drawing/2014/main" id="{00000000-0008-0000-0400-00000C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24</xdr:row>
      <xdr:rowOff>0</xdr:rowOff>
    </xdr:from>
    <xdr:to>
      <xdr:col>8</xdr:col>
      <xdr:colOff>704850</xdr:colOff>
      <xdr:row>25</xdr:row>
      <xdr:rowOff>47625</xdr:rowOff>
    </xdr:to>
    <xdr:sp macro="" textlink="">
      <xdr:nvSpPr>
        <xdr:cNvPr id="13" name="Text Box 34">
          <a:extLst>
            <a:ext uri="{FF2B5EF4-FFF2-40B4-BE49-F238E27FC236}">
              <a16:creationId xmlns="" xmlns:a16="http://schemas.microsoft.com/office/drawing/2014/main" id="{00000000-0008-0000-0400-00000D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24</xdr:row>
      <xdr:rowOff>0</xdr:rowOff>
    </xdr:from>
    <xdr:to>
      <xdr:col>8</xdr:col>
      <xdr:colOff>190500</xdr:colOff>
      <xdr:row>25</xdr:row>
      <xdr:rowOff>66675</xdr:rowOff>
    </xdr:to>
    <xdr:sp macro="" textlink="">
      <xdr:nvSpPr>
        <xdr:cNvPr id="14" name="Text Box 32">
          <a:extLst>
            <a:ext uri="{FF2B5EF4-FFF2-40B4-BE49-F238E27FC236}">
              <a16:creationId xmlns="" xmlns:a16="http://schemas.microsoft.com/office/drawing/2014/main" id="{00000000-0008-0000-0400-00000E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24</xdr:row>
      <xdr:rowOff>0</xdr:rowOff>
    </xdr:from>
    <xdr:to>
      <xdr:col>8</xdr:col>
      <xdr:colOff>704850</xdr:colOff>
      <xdr:row>25</xdr:row>
      <xdr:rowOff>47625</xdr:rowOff>
    </xdr:to>
    <xdr:sp macro="" textlink="">
      <xdr:nvSpPr>
        <xdr:cNvPr id="15" name="Text Box 34">
          <a:extLst>
            <a:ext uri="{FF2B5EF4-FFF2-40B4-BE49-F238E27FC236}">
              <a16:creationId xmlns="" xmlns:a16="http://schemas.microsoft.com/office/drawing/2014/main" id="{00000000-0008-0000-0400-00000F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24</xdr:row>
      <xdr:rowOff>0</xdr:rowOff>
    </xdr:from>
    <xdr:ext cx="76200" cy="228600"/>
    <xdr:sp macro="" textlink="">
      <xdr:nvSpPr>
        <xdr:cNvPr id="16" name="Text Box 32">
          <a:extLst>
            <a:ext uri="{FF2B5EF4-FFF2-40B4-BE49-F238E27FC236}">
              <a16:creationId xmlns="" xmlns:a16="http://schemas.microsoft.com/office/drawing/2014/main" id="{00000000-0008-0000-0400-000010000000}"/>
            </a:ext>
          </a:extLst>
        </xdr:cNvPr>
        <xdr:cNvSpPr txBox="1">
          <a:spLocks noChangeArrowheads="1"/>
        </xdr:cNvSpPr>
      </xdr:nvSpPr>
      <xdr:spPr bwMode="auto">
        <a:xfrm>
          <a:off x="8178800" y="58293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24</xdr:row>
      <xdr:rowOff>0</xdr:rowOff>
    </xdr:from>
    <xdr:ext cx="19050" cy="209550"/>
    <xdr:sp macro="" textlink="">
      <xdr:nvSpPr>
        <xdr:cNvPr id="17" name="Text Box 34">
          <a:extLst>
            <a:ext uri="{FF2B5EF4-FFF2-40B4-BE49-F238E27FC236}">
              <a16:creationId xmlns="" xmlns:a16="http://schemas.microsoft.com/office/drawing/2014/main" id="{00000000-0008-0000-0400-000011000000}"/>
            </a:ext>
          </a:extLst>
        </xdr:cNvPr>
        <xdr:cNvSpPr txBox="1">
          <a:spLocks noChangeArrowheads="1"/>
        </xdr:cNvSpPr>
      </xdr:nvSpPr>
      <xdr:spPr bwMode="auto">
        <a:xfrm>
          <a:off x="8750300" y="58293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114300</xdr:colOff>
      <xdr:row>47</xdr:row>
      <xdr:rowOff>0</xdr:rowOff>
    </xdr:from>
    <xdr:to>
      <xdr:col>7</xdr:col>
      <xdr:colOff>190500</xdr:colOff>
      <xdr:row>48</xdr:row>
      <xdr:rowOff>69215</xdr:rowOff>
    </xdr:to>
    <xdr:sp macro="" textlink="">
      <xdr:nvSpPr>
        <xdr:cNvPr id="2" name="Text Box 32">
          <a:extLst>
            <a:ext uri="{FF2B5EF4-FFF2-40B4-BE49-F238E27FC236}">
              <a16:creationId xmlns="" xmlns:a16="http://schemas.microsoft.com/office/drawing/2014/main" id="{7605335B-FAA8-4C27-B6C2-EEA6AC0D2F60}"/>
            </a:ext>
          </a:extLst>
        </xdr:cNvPr>
        <xdr:cNvSpPr txBox="1">
          <a:spLocks noChangeArrowheads="1"/>
        </xdr:cNvSpPr>
      </xdr:nvSpPr>
      <xdr:spPr bwMode="auto">
        <a:xfrm>
          <a:off x="6219825"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47</xdr:row>
      <xdr:rowOff>0</xdr:rowOff>
    </xdr:from>
    <xdr:to>
      <xdr:col>8</xdr:col>
      <xdr:colOff>19050</xdr:colOff>
      <xdr:row>48</xdr:row>
      <xdr:rowOff>50165</xdr:rowOff>
    </xdr:to>
    <xdr:sp macro="" textlink="">
      <xdr:nvSpPr>
        <xdr:cNvPr id="3" name="Text Box 34">
          <a:extLst>
            <a:ext uri="{FF2B5EF4-FFF2-40B4-BE49-F238E27FC236}">
              <a16:creationId xmlns="" xmlns:a16="http://schemas.microsoft.com/office/drawing/2014/main" id="{C010A7DD-1F2E-44F0-AB2F-0E878F3B006D}"/>
            </a:ext>
          </a:extLst>
        </xdr:cNvPr>
        <xdr:cNvSpPr txBox="1">
          <a:spLocks noChangeArrowheads="1"/>
        </xdr:cNvSpPr>
      </xdr:nvSpPr>
      <xdr:spPr bwMode="auto">
        <a:xfrm>
          <a:off x="63246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50</xdr:row>
      <xdr:rowOff>0</xdr:rowOff>
    </xdr:from>
    <xdr:to>
      <xdr:col>7</xdr:col>
      <xdr:colOff>190500</xdr:colOff>
      <xdr:row>51</xdr:row>
      <xdr:rowOff>66675</xdr:rowOff>
    </xdr:to>
    <xdr:sp macro="" textlink="">
      <xdr:nvSpPr>
        <xdr:cNvPr id="4" name="Text Box 32">
          <a:extLst>
            <a:ext uri="{FF2B5EF4-FFF2-40B4-BE49-F238E27FC236}">
              <a16:creationId xmlns="" xmlns:a16="http://schemas.microsoft.com/office/drawing/2014/main" id="{260542E9-186C-4B48-B0ED-2B5D6F3082D3}"/>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50</xdr:row>
      <xdr:rowOff>0</xdr:rowOff>
    </xdr:from>
    <xdr:to>
      <xdr:col>8</xdr:col>
      <xdr:colOff>19050</xdr:colOff>
      <xdr:row>51</xdr:row>
      <xdr:rowOff>47625</xdr:rowOff>
    </xdr:to>
    <xdr:sp macro="" textlink="">
      <xdr:nvSpPr>
        <xdr:cNvPr id="5" name="Text Box 34">
          <a:extLst>
            <a:ext uri="{FF2B5EF4-FFF2-40B4-BE49-F238E27FC236}">
              <a16:creationId xmlns="" xmlns:a16="http://schemas.microsoft.com/office/drawing/2014/main" id="{FB7D19EA-F397-4637-AF6F-54785F9BD958}"/>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50</xdr:row>
      <xdr:rowOff>0</xdr:rowOff>
    </xdr:from>
    <xdr:to>
      <xdr:col>7</xdr:col>
      <xdr:colOff>190500</xdr:colOff>
      <xdr:row>51</xdr:row>
      <xdr:rowOff>66675</xdr:rowOff>
    </xdr:to>
    <xdr:sp macro="" textlink="">
      <xdr:nvSpPr>
        <xdr:cNvPr id="6" name="Text Box 32">
          <a:extLst>
            <a:ext uri="{FF2B5EF4-FFF2-40B4-BE49-F238E27FC236}">
              <a16:creationId xmlns="" xmlns:a16="http://schemas.microsoft.com/office/drawing/2014/main" id="{9BACD881-329E-495D-86B2-C84189DCD309}"/>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50</xdr:row>
      <xdr:rowOff>0</xdr:rowOff>
    </xdr:from>
    <xdr:to>
      <xdr:col>8</xdr:col>
      <xdr:colOff>19050</xdr:colOff>
      <xdr:row>51</xdr:row>
      <xdr:rowOff>47625</xdr:rowOff>
    </xdr:to>
    <xdr:sp macro="" textlink="">
      <xdr:nvSpPr>
        <xdr:cNvPr id="7" name="Text Box 34">
          <a:extLst>
            <a:ext uri="{FF2B5EF4-FFF2-40B4-BE49-F238E27FC236}">
              <a16:creationId xmlns="" xmlns:a16="http://schemas.microsoft.com/office/drawing/2014/main" id="{827B325E-F8F7-4930-AFA7-BFFBECE684E2}"/>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50</xdr:row>
      <xdr:rowOff>0</xdr:rowOff>
    </xdr:from>
    <xdr:ext cx="76200" cy="228600"/>
    <xdr:sp macro="" textlink="">
      <xdr:nvSpPr>
        <xdr:cNvPr id="8" name="Text Box 32">
          <a:extLst>
            <a:ext uri="{FF2B5EF4-FFF2-40B4-BE49-F238E27FC236}">
              <a16:creationId xmlns="" xmlns:a16="http://schemas.microsoft.com/office/drawing/2014/main" id="{60C85D9D-CD14-41D0-AD69-C26B9BD56F8B}"/>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50</xdr:row>
      <xdr:rowOff>0</xdr:rowOff>
    </xdr:from>
    <xdr:ext cx="19050" cy="209550"/>
    <xdr:sp macro="" textlink="">
      <xdr:nvSpPr>
        <xdr:cNvPr id="9" name="Text Box 34">
          <a:extLst>
            <a:ext uri="{FF2B5EF4-FFF2-40B4-BE49-F238E27FC236}">
              <a16:creationId xmlns="" xmlns:a16="http://schemas.microsoft.com/office/drawing/2014/main" id="{BA607DF5-4D74-4629-81EF-605E84A74446}"/>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47</xdr:row>
      <xdr:rowOff>0</xdr:rowOff>
    </xdr:from>
    <xdr:to>
      <xdr:col>8</xdr:col>
      <xdr:colOff>190500</xdr:colOff>
      <xdr:row>48</xdr:row>
      <xdr:rowOff>69215</xdr:rowOff>
    </xdr:to>
    <xdr:sp macro="" textlink="">
      <xdr:nvSpPr>
        <xdr:cNvPr id="10" name="Text Box 32">
          <a:extLst>
            <a:ext uri="{FF2B5EF4-FFF2-40B4-BE49-F238E27FC236}">
              <a16:creationId xmlns="" xmlns:a16="http://schemas.microsoft.com/office/drawing/2014/main" id="{16C6E855-B8D3-49E8-BAFD-884D5FEEAB47}"/>
            </a:ext>
          </a:extLst>
        </xdr:cNvPr>
        <xdr:cNvSpPr txBox="1">
          <a:spLocks noChangeArrowheads="1"/>
        </xdr:cNvSpPr>
      </xdr:nvSpPr>
      <xdr:spPr bwMode="auto">
        <a:xfrm>
          <a:off x="6438900"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47</xdr:row>
      <xdr:rowOff>0</xdr:rowOff>
    </xdr:from>
    <xdr:to>
      <xdr:col>8</xdr:col>
      <xdr:colOff>704850</xdr:colOff>
      <xdr:row>48</xdr:row>
      <xdr:rowOff>50165</xdr:rowOff>
    </xdr:to>
    <xdr:sp macro="" textlink="">
      <xdr:nvSpPr>
        <xdr:cNvPr id="11" name="Text Box 34">
          <a:extLst>
            <a:ext uri="{FF2B5EF4-FFF2-40B4-BE49-F238E27FC236}">
              <a16:creationId xmlns="" xmlns:a16="http://schemas.microsoft.com/office/drawing/2014/main" id="{B2A549FF-4E1B-43DE-8196-B142F7332CC0}"/>
            </a:ext>
          </a:extLst>
        </xdr:cNvPr>
        <xdr:cNvSpPr txBox="1">
          <a:spLocks noChangeArrowheads="1"/>
        </xdr:cNvSpPr>
      </xdr:nvSpPr>
      <xdr:spPr bwMode="auto">
        <a:xfrm>
          <a:off x="70104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50</xdr:row>
      <xdr:rowOff>0</xdr:rowOff>
    </xdr:from>
    <xdr:to>
      <xdr:col>8</xdr:col>
      <xdr:colOff>190500</xdr:colOff>
      <xdr:row>51</xdr:row>
      <xdr:rowOff>66675</xdr:rowOff>
    </xdr:to>
    <xdr:sp macro="" textlink="">
      <xdr:nvSpPr>
        <xdr:cNvPr id="12" name="Text Box 32">
          <a:extLst>
            <a:ext uri="{FF2B5EF4-FFF2-40B4-BE49-F238E27FC236}">
              <a16:creationId xmlns="" xmlns:a16="http://schemas.microsoft.com/office/drawing/2014/main" id="{A515CBCD-4334-4F13-B004-FFED466F936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50</xdr:row>
      <xdr:rowOff>0</xdr:rowOff>
    </xdr:from>
    <xdr:to>
      <xdr:col>8</xdr:col>
      <xdr:colOff>704850</xdr:colOff>
      <xdr:row>51</xdr:row>
      <xdr:rowOff>47625</xdr:rowOff>
    </xdr:to>
    <xdr:sp macro="" textlink="">
      <xdr:nvSpPr>
        <xdr:cNvPr id="13" name="Text Box 34">
          <a:extLst>
            <a:ext uri="{FF2B5EF4-FFF2-40B4-BE49-F238E27FC236}">
              <a16:creationId xmlns="" xmlns:a16="http://schemas.microsoft.com/office/drawing/2014/main" id="{5C485D51-2B45-4166-BC56-ED65F328272B}"/>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50</xdr:row>
      <xdr:rowOff>0</xdr:rowOff>
    </xdr:from>
    <xdr:to>
      <xdr:col>8</xdr:col>
      <xdr:colOff>190500</xdr:colOff>
      <xdr:row>51</xdr:row>
      <xdr:rowOff>66675</xdr:rowOff>
    </xdr:to>
    <xdr:sp macro="" textlink="">
      <xdr:nvSpPr>
        <xdr:cNvPr id="14" name="Text Box 32">
          <a:extLst>
            <a:ext uri="{FF2B5EF4-FFF2-40B4-BE49-F238E27FC236}">
              <a16:creationId xmlns="" xmlns:a16="http://schemas.microsoft.com/office/drawing/2014/main" id="{51E6BC97-D5CB-4B2C-892E-80B85EFC79C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50</xdr:row>
      <xdr:rowOff>0</xdr:rowOff>
    </xdr:from>
    <xdr:to>
      <xdr:col>8</xdr:col>
      <xdr:colOff>704850</xdr:colOff>
      <xdr:row>51</xdr:row>
      <xdr:rowOff>47625</xdr:rowOff>
    </xdr:to>
    <xdr:sp macro="" textlink="">
      <xdr:nvSpPr>
        <xdr:cNvPr id="15" name="Text Box 34">
          <a:extLst>
            <a:ext uri="{FF2B5EF4-FFF2-40B4-BE49-F238E27FC236}">
              <a16:creationId xmlns="" xmlns:a16="http://schemas.microsoft.com/office/drawing/2014/main" id="{95EAC732-7B15-48F5-ACFC-06086C7CDD33}"/>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50</xdr:row>
      <xdr:rowOff>0</xdr:rowOff>
    </xdr:from>
    <xdr:ext cx="76200" cy="228600"/>
    <xdr:sp macro="" textlink="">
      <xdr:nvSpPr>
        <xdr:cNvPr id="16" name="Text Box 32">
          <a:extLst>
            <a:ext uri="{FF2B5EF4-FFF2-40B4-BE49-F238E27FC236}">
              <a16:creationId xmlns="" xmlns:a16="http://schemas.microsoft.com/office/drawing/2014/main" id="{E5204F18-C9FC-47D9-9600-1C1F89E3EBCF}"/>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50</xdr:row>
      <xdr:rowOff>0</xdr:rowOff>
    </xdr:from>
    <xdr:ext cx="19050" cy="209550"/>
    <xdr:sp macro="" textlink="">
      <xdr:nvSpPr>
        <xdr:cNvPr id="17" name="Text Box 34">
          <a:extLst>
            <a:ext uri="{FF2B5EF4-FFF2-40B4-BE49-F238E27FC236}">
              <a16:creationId xmlns="" xmlns:a16="http://schemas.microsoft.com/office/drawing/2014/main" id="{81CC2221-1A8E-4D4A-906D-0B2D58BB6B4D}"/>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Jana Hajduchová" id="{4744C269-F65B-4EC1-9063-35FE55ED3B46}"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USER" refreshedDate="45241.574079745369" createdVersion="5" refreshedVersion="5" minRefreshableVersion="3" recordCount="84">
  <cacheSource type="worksheet">
    <worksheetSource ref="A2:H86" sheet="UGX Cash Box Oct"/>
  </cacheSource>
  <cacheFields count="8">
    <cacheField name="Date" numFmtId="14">
      <sharedItems containsSemiMixedTypes="0" containsNonDate="0" containsDate="1" containsString="0" minDate="2023-10-01T00:00:00" maxDate="2023-11-01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1000" maxValue="245000"/>
    </cacheField>
    <cacheField name="Received" numFmtId="164">
      <sharedItems containsString="0" containsBlank="1" containsNumber="1" containsInteger="1" minValue="1000" maxValue="1811000"/>
    </cacheField>
    <cacheField name="Balance" numFmtId="164">
      <sharedItems containsSemiMixedTypes="0" containsString="0" containsNumber="1" containsInteger="1" minValue="1435926" maxValue="3578426"/>
    </cacheField>
    <cacheField name="Name" numFmtId="0">
      <sharedItems containsBlank="1" count="6">
        <m/>
        <s v="i18"/>
        <s v="Airtime"/>
        <s v="Jolly"/>
        <s v="Deborah"/>
        <s v="Lydia"/>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5241.574082870371" createdVersion="5" refreshedVersion="5" minRefreshableVersion="3" recordCount="27">
  <cacheSource type="worksheet">
    <worksheetSource ref="A3:H30" sheet="Airtime summary"/>
  </cacheSource>
  <cacheFields count="8">
    <cacheField name="Date" numFmtId="14">
      <sharedItems containsSemiMixedTypes="0" containsNonDate="0" containsDate="1" containsString="0" minDate="2023-10-01T00:00:00" maxDate="2023-11-01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5000" maxValue="40000"/>
    </cacheField>
    <cacheField name="Received" numFmtId="164">
      <sharedItems containsString="0" containsBlank="1" containsNumber="1" containsInteger="1" minValue="210000" maxValue="245000"/>
    </cacheField>
    <cacheField name="Balance" numFmtId="164">
      <sharedItems containsSemiMixedTypes="0" containsString="0" containsNumber="1" containsInteger="1" minValue="0" maxValue="245000"/>
    </cacheField>
    <cacheField name="Name" numFmtId="165">
      <sharedItems containsBlank="1" count="12">
        <m/>
        <s v="Lydia"/>
        <s v="Jane"/>
        <s v="Jolly"/>
        <s v="Deborah"/>
        <s v="i18"/>
        <s v="i19" u="1"/>
        <s v="i97" u="1"/>
        <s v="i79" u="1"/>
        <s v="Akello" u="1"/>
        <s v="i12" u="1"/>
        <s v="i53"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5241.574084837965" createdVersion="5" refreshedVersion="5" minRefreshableVersion="3" recordCount="292">
  <cacheSource type="worksheet">
    <worksheetSource ref="A2:H294" sheet="Total Expenses"/>
  </cacheSource>
  <cacheFields count="8">
    <cacheField name="Date" numFmtId="14">
      <sharedItems containsSemiMixedTypes="0" containsNonDate="0" containsDate="1" containsString="0" minDate="2023-10-02T00:00:00" maxDate="2023-11-01T00:00:00"/>
    </cacheField>
    <cacheField name="Details" numFmtId="0">
      <sharedItems/>
    </cacheField>
    <cacheField name="Type of expenses " numFmtId="0">
      <sharedItems count="10">
        <s v="Services"/>
        <s v="Bank Fees"/>
        <s v="Personnel"/>
        <s v="Transport"/>
        <s v="Trust building"/>
        <s v="Telephone"/>
        <s v="Travel Subsistence"/>
        <s v="Internet"/>
        <s v="Office Materials"/>
        <s v="Trust  Building" u="1"/>
      </sharedItems>
    </cacheField>
    <cacheField name="Department" numFmtId="0">
      <sharedItems count="5">
        <s v="Office"/>
        <s v="Legal"/>
        <s v="Investigations"/>
        <s v="Management"/>
        <s v="Operations" u="1"/>
      </sharedItems>
    </cacheField>
    <cacheField name="Spent  in national currency (UGX)" numFmtId="0">
      <sharedItems containsSemiMixedTypes="0" containsString="0" containsNumber="1" minValue="1000" maxValue="3348000"/>
    </cacheField>
    <cacheField name="Exchange Rate $" numFmtId="4">
      <sharedItems containsSemiMixedTypes="0" containsString="0" containsNumber="1" containsInteger="1" minValue="3746" maxValue="3746"/>
    </cacheField>
    <cacheField name="Spent in $" numFmtId="165">
      <sharedItems containsSemiMixedTypes="0" containsString="0" containsNumber="1" minValue="0.26695141484249868" maxValue="893.75333689268552"/>
    </cacheField>
    <cacheField name="Name" numFmtId="0">
      <sharedItems count="8">
        <s v="Bank Opp"/>
        <s v="i18"/>
        <s v="Jolly"/>
        <s v="Lydia"/>
        <s v="Jane"/>
        <s v="Deborah"/>
        <s v="Bank UGX"/>
        <s v="Bank USD"/>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4">
  <r>
    <d v="2023-10-01T00:00:00"/>
    <s v="Cash Box August  2023"/>
    <m/>
    <m/>
    <m/>
    <m/>
    <n v="3578426"/>
    <x v="0"/>
  </r>
  <r>
    <d v="2023-10-02T00:00:00"/>
    <s v="Mission Budget for 1 day"/>
    <s v="Advance"/>
    <s v="Investigations"/>
    <n v="56000"/>
    <m/>
    <n v="3522426"/>
    <x v="1"/>
  </r>
  <r>
    <d v="2023-10-03T00:00:00"/>
    <s v="Mission Budget for 1 day"/>
    <s v="Advance"/>
    <s v="Investigations"/>
    <n v="57000"/>
    <m/>
    <n v="3465426"/>
    <x v="1"/>
  </r>
  <r>
    <d v="2023-10-03T00:00:00"/>
    <s v="Mission Budget for 1 day"/>
    <s v="Advance"/>
    <s v="Management"/>
    <n v="210000"/>
    <m/>
    <n v="3255426"/>
    <x v="2"/>
  </r>
  <r>
    <d v="2023-10-03T00:00:00"/>
    <s v="Mission Budget for 1 day"/>
    <s v="Advance"/>
    <s v="Legal"/>
    <n v="46000"/>
    <m/>
    <n v="3209426"/>
    <x v="3"/>
  </r>
  <r>
    <d v="2023-10-03T00:00:00"/>
    <s v="Mission Budget for 1 day"/>
    <s v="Advance"/>
    <s v="Legal"/>
    <n v="7000"/>
    <m/>
    <n v="3202426"/>
    <x v="4"/>
  </r>
  <r>
    <d v="2023-10-03T00:00:00"/>
    <s v="Reimbursement to the project"/>
    <s v="Advance"/>
    <s v="Investigations"/>
    <m/>
    <n v="2000"/>
    <n v="3204426"/>
    <x v="1"/>
  </r>
  <r>
    <d v="2023-10-04T00:00:00"/>
    <s v="Mission Budget for 1 day"/>
    <s v="Advance"/>
    <s v="Legal"/>
    <n v="36000"/>
    <m/>
    <n v="3168426"/>
    <x v="3"/>
  </r>
  <r>
    <d v="2023-10-04T00:00:00"/>
    <s v="Mission Budget for 1 day"/>
    <s v="Advance"/>
    <s v="Investigations"/>
    <n v="65000"/>
    <m/>
    <n v="3103426"/>
    <x v="1"/>
  </r>
  <r>
    <d v="2023-10-04T00:00:00"/>
    <s v="Reimbursement to i18"/>
    <s v="Advance"/>
    <s v="Investigations"/>
    <n v="6000"/>
    <m/>
    <n v="3097426"/>
    <x v="1"/>
  </r>
  <r>
    <d v="2023-10-05T00:00:00"/>
    <s v="Mission Budget for 1 day"/>
    <s v="Advance"/>
    <s v="Management"/>
    <n v="29000"/>
    <m/>
    <n v="3068426"/>
    <x v="5"/>
  </r>
  <r>
    <d v="2023-10-05T00:00:00"/>
    <s v="Mission Budget for 1 day"/>
    <s v="Advance"/>
    <s v="Legal"/>
    <n v="36000"/>
    <m/>
    <n v="3032426"/>
    <x v="3"/>
  </r>
  <r>
    <d v="2023-10-05T00:00:00"/>
    <s v="Mission Budget for 1 day"/>
    <s v="Advance"/>
    <s v="Investigations"/>
    <n v="61000"/>
    <m/>
    <n v="2971426"/>
    <x v="1"/>
  </r>
  <r>
    <d v="2023-10-05T00:00:00"/>
    <s v="Mission Budget for 1 day"/>
    <s v="Advance"/>
    <s v="Legal"/>
    <n v="26000"/>
    <m/>
    <n v="2945426"/>
    <x v="4"/>
  </r>
  <r>
    <d v="2023-10-06T00:00:00"/>
    <s v="Reimbursement to the project"/>
    <s v="Advance"/>
    <s v="Legal"/>
    <m/>
    <n v="8000"/>
    <n v="2953426"/>
    <x v="3"/>
  </r>
  <r>
    <d v="2023-10-06T00:00:00"/>
    <s v="Reimbursement to the project"/>
    <s v="Advance"/>
    <s v="Investigations"/>
    <m/>
    <n v="1000"/>
    <n v="2954426"/>
    <x v="1"/>
  </r>
  <r>
    <d v="2023-10-06T00:00:00"/>
    <s v="Mission Budget for 1 day"/>
    <s v="Advance"/>
    <s v="Investigations"/>
    <n v="59000"/>
    <m/>
    <n v="2895426"/>
    <x v="1"/>
  </r>
  <r>
    <d v="2023-10-06T00:00:00"/>
    <s v="Mission Budget for 1 day"/>
    <s v="Advance"/>
    <s v="Investigations"/>
    <n v="14000"/>
    <m/>
    <n v="2881426"/>
    <x v="5"/>
  </r>
  <r>
    <d v="2023-10-06T00:00:00"/>
    <s v="Mission Budget for 1 day"/>
    <s v="Advance"/>
    <s v="Legal"/>
    <n v="23000"/>
    <m/>
    <n v="2858426"/>
    <x v="3"/>
  </r>
  <r>
    <d v="2023-10-06T00:00:00"/>
    <s v="Mission Budget for 1 day"/>
    <s v="Advance"/>
    <s v="Legal"/>
    <n v="33000"/>
    <m/>
    <n v="2825426"/>
    <x v="4"/>
  </r>
  <r>
    <d v="2023-10-06T00:00:00"/>
    <s v="Mission Budget for 1 day"/>
    <s v="Advance"/>
    <s v="Legal"/>
    <n v="29000"/>
    <m/>
    <n v="2796426"/>
    <x v="3"/>
  </r>
  <r>
    <d v="2023-10-10T00:00:00"/>
    <s v="Reimbursement to the project"/>
    <s v="Advance"/>
    <s v="Legal"/>
    <m/>
    <n v="12000"/>
    <n v="2808426"/>
    <x v="4"/>
  </r>
  <r>
    <d v="2023-10-10T00:00:00"/>
    <s v="Reimbursement to the project"/>
    <s v="Advance"/>
    <s v="Investigations"/>
    <m/>
    <n v="1000"/>
    <n v="2809426"/>
    <x v="1"/>
  </r>
  <r>
    <d v="2023-10-10T00:00:00"/>
    <s v="Reimbursement to the project"/>
    <s v="Advance"/>
    <s v="Legal"/>
    <m/>
    <n v="4000"/>
    <n v="2813426"/>
    <x v="3"/>
  </r>
  <r>
    <d v="2023-10-10T00:00:00"/>
    <s v="Mission Budget for 1 day"/>
    <s v="Advance"/>
    <s v="Legal"/>
    <n v="17000"/>
    <m/>
    <n v="2796426"/>
    <x v="4"/>
  </r>
  <r>
    <d v="2023-10-10T00:00:00"/>
    <s v="Mission Budget for 1 day"/>
    <s v="Advance"/>
    <s v="Investigations"/>
    <n v="67000"/>
    <m/>
    <n v="2729426"/>
    <x v="1"/>
  </r>
  <r>
    <d v="2023-10-10T00:00:00"/>
    <s v="Mission Budget for 1 day"/>
    <s v="Advance"/>
    <s v="Legal"/>
    <n v="23000"/>
    <m/>
    <n v="2706426"/>
    <x v="3"/>
  </r>
  <r>
    <d v="2023-10-10T00:00:00"/>
    <s v="Mission Budget for 1 day"/>
    <s v="Advance"/>
    <s v="Management"/>
    <n v="214000"/>
    <m/>
    <n v="2492426"/>
    <x v="5"/>
  </r>
  <r>
    <d v="2023-10-11T00:00:00"/>
    <s v="Mission Budget for 1 day"/>
    <s v="Advance"/>
    <s v="Legal"/>
    <n v="36000"/>
    <m/>
    <n v="2456426"/>
    <x v="3"/>
  </r>
  <r>
    <d v="2023-10-11T00:00:00"/>
    <s v="Mission Budget for 1 day"/>
    <s v="Advance"/>
    <s v="Investigations"/>
    <n v="56000"/>
    <m/>
    <n v="2400426"/>
    <x v="1"/>
  </r>
  <r>
    <d v="2023-10-11T00:00:00"/>
    <s v="Mission Budget for 1 day"/>
    <s v="Advance"/>
    <s v="Management"/>
    <n v="50000"/>
    <m/>
    <n v="2350426"/>
    <x v="5"/>
  </r>
  <r>
    <d v="2023-10-11T00:00:00"/>
    <s v="Mission Budget for 1 day"/>
    <s v="Advance"/>
    <s v="Management"/>
    <n v="26000"/>
    <m/>
    <n v="2324426"/>
    <x v="5"/>
  </r>
  <r>
    <d v="2023-10-12T00:00:00"/>
    <s v="Mission Budget for 1 day"/>
    <s v="Advance"/>
    <s v="Legal"/>
    <n v="36000"/>
    <m/>
    <n v="2288426"/>
    <x v="3"/>
  </r>
  <r>
    <d v="2023-10-12T00:00:00"/>
    <s v="Mission Budget for 1 day"/>
    <s v="Advance"/>
    <s v="Investigations"/>
    <n v="63000"/>
    <m/>
    <n v="2225426"/>
    <x v="1"/>
  </r>
  <r>
    <d v="2023-10-13T00:00:00"/>
    <s v="Mission Budget for 1 day"/>
    <s v="Advance"/>
    <s v="Investigations"/>
    <n v="62000"/>
    <m/>
    <n v="2163426"/>
    <x v="1"/>
  </r>
  <r>
    <d v="2023-10-13T00:00:00"/>
    <s v="Mission Budget for 1 day"/>
    <s v="Advance"/>
    <s v="Legal"/>
    <n v="23000"/>
    <m/>
    <n v="2140426"/>
    <x v="3"/>
  </r>
  <r>
    <d v="2023-10-13T00:00:00"/>
    <s v="Reimbursement to the project"/>
    <s v="Advance"/>
    <s v="Investigations"/>
    <m/>
    <n v="5000"/>
    <n v="2145426"/>
    <x v="1"/>
  </r>
  <r>
    <d v="2023-10-14T00:00:00"/>
    <s v="Mission Budget for 1 day"/>
    <s v="Advance"/>
    <s v="Legal"/>
    <n v="23000"/>
    <m/>
    <n v="2122426"/>
    <x v="3"/>
  </r>
  <r>
    <d v="2023-10-14T00:00:00"/>
    <s v="Reimbursement to the project"/>
    <s v="Advance"/>
    <s v="Investigations"/>
    <m/>
    <n v="6000"/>
    <n v="2128426"/>
    <x v="1"/>
  </r>
  <r>
    <d v="2023-10-16T00:00:00"/>
    <s v="Mission Budget for 1 day"/>
    <s v="Advance"/>
    <s v="Legal"/>
    <n v="23000"/>
    <m/>
    <n v="2105426"/>
    <x v="3"/>
  </r>
  <r>
    <d v="2023-10-16T00:00:00"/>
    <s v="Mission Budget for 1 day"/>
    <s v="Advance"/>
    <s v="Management"/>
    <n v="85000"/>
    <m/>
    <n v="2020426"/>
    <x v="5"/>
  </r>
  <r>
    <d v="2023-10-16T00:00:00"/>
    <s v="Mission Budget for 1 day"/>
    <s v="Advance"/>
    <s v="Investigations"/>
    <n v="62000"/>
    <m/>
    <n v="1958426"/>
    <x v="1"/>
  </r>
  <r>
    <d v="2023-10-16T00:00:00"/>
    <s v="Mission Budget for 1 day"/>
    <s v="Advance"/>
    <s v="Management"/>
    <n v="210000"/>
    <m/>
    <n v="1748426"/>
    <x v="2"/>
  </r>
  <r>
    <d v="2023-10-17T00:00:00"/>
    <s v="Reimbursement to the project"/>
    <s v="Advance"/>
    <s v="Management"/>
    <m/>
    <n v="7500"/>
    <n v="1755926"/>
    <x v="5"/>
  </r>
  <r>
    <d v="2023-10-17T00:00:00"/>
    <s v="Mission Budget for 1 day"/>
    <s v="Advance"/>
    <s v="Investigations"/>
    <n v="66000"/>
    <m/>
    <n v="1689926"/>
    <x v="1"/>
  </r>
  <r>
    <d v="2023-10-17T00:00:00"/>
    <s v="Mission Budget for 1 day"/>
    <s v="Advance"/>
    <s v="Legal"/>
    <n v="23000"/>
    <m/>
    <n v="1666926"/>
    <x v="3"/>
  </r>
  <r>
    <d v="2023-10-17T00:00:00"/>
    <s v="Mission Budget for 1 day"/>
    <s v="Advance"/>
    <s v="Management"/>
    <n v="86000"/>
    <m/>
    <n v="1580926"/>
    <x v="5"/>
  </r>
  <r>
    <d v="2023-10-17T00:00:00"/>
    <s v="Mission Budget for 1 day"/>
    <s v="Advance"/>
    <s v="Management"/>
    <n v="75000"/>
    <m/>
    <n v="1505926"/>
    <x v="5"/>
  </r>
  <r>
    <d v="2023-10-17T00:00:00"/>
    <s v="Mission Budget for 1 day"/>
    <s v="Advance"/>
    <s v="Management"/>
    <n v="70000"/>
    <m/>
    <n v="1435926"/>
    <x v="5"/>
  </r>
  <r>
    <d v="2023-10-17T00:00:00"/>
    <s v="Cash withdraw chq:293"/>
    <s v="Internal Transfer"/>
    <m/>
    <m/>
    <n v="1811000"/>
    <n v="3246926"/>
    <x v="0"/>
  </r>
  <r>
    <d v="2023-10-17T00:00:00"/>
    <s v="Reimbursement to the project"/>
    <s v="Advance"/>
    <s v="Investigations"/>
    <n v="1000"/>
    <m/>
    <n v="3245926"/>
    <x v="1"/>
  </r>
  <r>
    <d v="2023-10-17T00:00:00"/>
    <s v="Reimbursement to the project"/>
    <s v="Advance"/>
    <s v="Management"/>
    <m/>
    <n v="22000"/>
    <n v="3267926"/>
    <x v="5"/>
  </r>
  <r>
    <d v="2023-10-17T00:00:00"/>
    <s v="Reimbursement to Lydia"/>
    <s v="Advance"/>
    <s v="Management"/>
    <n v="30000"/>
    <m/>
    <n v="3237926"/>
    <x v="5"/>
  </r>
  <r>
    <d v="2023-10-18T00:00:00"/>
    <s v="Reimbursement to i18"/>
    <s v="Advance"/>
    <s v="Investigations"/>
    <n v="5000"/>
    <m/>
    <n v="3232926"/>
    <x v="1"/>
  </r>
  <r>
    <d v="2023-10-18T00:00:00"/>
    <s v="Mission Budget for 1 day"/>
    <s v="Advance"/>
    <s v="Legal"/>
    <n v="13000"/>
    <m/>
    <n v="3219926"/>
    <x v="4"/>
  </r>
  <r>
    <d v="2023-10-18T00:00:00"/>
    <s v="Mission Budget for 1 day"/>
    <s v="Advance"/>
    <s v="Investigations"/>
    <n v="64000"/>
    <m/>
    <n v="3155926"/>
    <x v="1"/>
  </r>
  <r>
    <d v="2023-10-18T00:00:00"/>
    <s v="Mission Budget for 1 day"/>
    <s v="Advance"/>
    <s v="Legal"/>
    <n v="23000"/>
    <m/>
    <n v="3132926"/>
    <x v="3"/>
  </r>
  <r>
    <d v="2023-10-18T00:00:00"/>
    <s v="Mission Budget for 1 day"/>
    <s v="Advance"/>
    <s v="Management"/>
    <n v="180000"/>
    <m/>
    <n v="2952926"/>
    <x v="5"/>
  </r>
  <r>
    <d v="2023-10-19T00:00:00"/>
    <s v="Reimbursement to i18"/>
    <s v="Advance"/>
    <s v="Investigations"/>
    <n v="5000"/>
    <m/>
    <n v="2947926"/>
    <x v="1"/>
  </r>
  <r>
    <d v="2023-10-19T00:00:00"/>
    <s v="Mission Budget for 1 day"/>
    <s v="Advance"/>
    <s v="Investigations"/>
    <n v="64000"/>
    <m/>
    <n v="2883926"/>
    <x v="1"/>
  </r>
  <r>
    <d v="2023-10-20T00:00:00"/>
    <s v="Reimbursement to i18"/>
    <s v="Advance"/>
    <s v="Investigations"/>
    <n v="2000"/>
    <m/>
    <n v="2881926"/>
    <x v="1"/>
  </r>
  <r>
    <d v="2023-10-20T00:00:00"/>
    <s v="Mission Budget for 1 day"/>
    <s v="Advance"/>
    <s v="Investigations"/>
    <n v="61000"/>
    <m/>
    <n v="2820926"/>
    <x v="1"/>
  </r>
  <r>
    <d v="2023-10-20T00:00:00"/>
    <s v="Mission Budget for 1 day"/>
    <s v="Advance"/>
    <s v="Legal"/>
    <n v="46000"/>
    <m/>
    <n v="2774926"/>
    <x v="3"/>
  </r>
  <r>
    <d v="2023-10-20T00:00:00"/>
    <s v="Mission Budget for 1 day"/>
    <s v="Advance"/>
    <s v="Management"/>
    <n v="20000"/>
    <m/>
    <n v="2754926"/>
    <x v="5"/>
  </r>
  <r>
    <d v="2023-10-23T00:00:00"/>
    <s v="Reimbursement to the project"/>
    <s v="Advance"/>
    <s v="Investigations"/>
    <m/>
    <n v="2000"/>
    <n v="2756926"/>
    <x v="1"/>
  </r>
  <r>
    <d v="2023-10-23T00:00:00"/>
    <s v="Mission Budget for 1 day"/>
    <s v="Advance"/>
    <s v="Investigations"/>
    <n v="66000"/>
    <m/>
    <n v="2690926"/>
    <x v="1"/>
  </r>
  <r>
    <d v="2023-10-23T00:00:00"/>
    <s v="Mission Budget for 1 day"/>
    <s v="Advance"/>
    <s v="Investigations"/>
    <n v="23000"/>
    <m/>
    <n v="2667926"/>
    <x v="3"/>
  </r>
  <r>
    <d v="2023-10-24T00:00:00"/>
    <s v="Reimbursement to the project"/>
    <s v="Advance"/>
    <s v="Investigations"/>
    <m/>
    <n v="6000"/>
    <n v="2673926"/>
    <x v="1"/>
  </r>
  <r>
    <d v="2023-10-25T00:00:00"/>
    <s v="Mission Budget for 1 day"/>
    <s v="Advance"/>
    <s v="Legal"/>
    <n v="46000"/>
    <m/>
    <n v="2627926"/>
    <x v="3"/>
  </r>
  <r>
    <d v="2023-10-25T00:00:00"/>
    <s v="Mission Budget for 1 day"/>
    <s v="Advance"/>
    <s v="Management"/>
    <n v="13000"/>
    <m/>
    <n v="2614926"/>
    <x v="5"/>
  </r>
  <r>
    <d v="2023-10-25T00:00:00"/>
    <s v="Mission Budget for 1 day"/>
    <s v="Advance"/>
    <s v="Management"/>
    <n v="18000"/>
    <m/>
    <n v="2596926"/>
    <x v="5"/>
  </r>
  <r>
    <d v="2023-10-25T00:00:00"/>
    <s v="Mission Budget for 1 day"/>
    <s v="Advance"/>
    <s v="Investigations"/>
    <n v="32000"/>
    <m/>
    <n v="2564926"/>
    <x v="1"/>
  </r>
  <r>
    <d v="2023-10-26T00:00:00"/>
    <s v="Mission Budget for 1 day"/>
    <s v="Advance"/>
    <s v="Legal"/>
    <n v="39000"/>
    <m/>
    <n v="2525926"/>
    <x v="3"/>
  </r>
  <r>
    <d v="2023-10-27T00:00:00"/>
    <s v="Mission Budget for 1 day"/>
    <s v="Advance"/>
    <s v="Legal"/>
    <n v="23000"/>
    <m/>
    <n v="2502926"/>
    <x v="3"/>
  </r>
  <r>
    <d v="2023-10-27T00:00:00"/>
    <s v="Mission Budget for 1 day"/>
    <s v="Advance"/>
    <s v="Legal"/>
    <n v="16000"/>
    <m/>
    <n v="2486926"/>
    <x v="5"/>
  </r>
  <r>
    <d v="2023-10-27T00:00:00"/>
    <s v="Reimbursement to Lydia"/>
    <s v="Advance"/>
    <s v="Management"/>
    <n v="40000"/>
    <m/>
    <n v="2446926"/>
    <x v="5"/>
  </r>
  <r>
    <d v="2023-10-28T00:00:00"/>
    <s v="Mission Budget for 1 day"/>
    <s v="Advance"/>
    <s v="Legal"/>
    <n v="23000"/>
    <m/>
    <n v="2423926"/>
    <x v="3"/>
  </r>
  <r>
    <d v="2023-10-30T00:00:00"/>
    <s v="Mission Budget for 1 day"/>
    <s v="Advance"/>
    <s v="Investigations"/>
    <n v="62000"/>
    <m/>
    <n v="2361926"/>
    <x v="1"/>
  </r>
  <r>
    <d v="2023-10-30T00:00:00"/>
    <s v="Mission Budget for 1 day"/>
    <s v="Advance"/>
    <s v="Legal"/>
    <n v="23000"/>
    <m/>
    <n v="2338926"/>
    <x v="3"/>
  </r>
  <r>
    <d v="2023-10-31T00:00:00"/>
    <s v="Mission Budget for 1 day"/>
    <s v="Advance"/>
    <s v="Investigations"/>
    <n v="67000"/>
    <m/>
    <n v="2271926"/>
    <x v="1"/>
  </r>
  <r>
    <d v="2023-10-31T00:00:00"/>
    <s v="Mission Budget for 1 day"/>
    <s v="Advance"/>
    <s v="Legal"/>
    <n v="23000"/>
    <m/>
    <n v="2248926"/>
    <x v="3"/>
  </r>
  <r>
    <d v="2023-10-31T00:00:00"/>
    <s v="Mission Budget for 1 day"/>
    <s v="Advance"/>
    <s v="Management"/>
    <n v="245000"/>
    <m/>
    <n v="2003926"/>
    <x v="2"/>
  </r>
  <r>
    <d v="2023-10-31T00:00:00"/>
    <s v="Mission Budget for 1 day"/>
    <s v="Advance"/>
    <s v="Management"/>
    <n v="200000"/>
    <m/>
    <n v="1803926"/>
    <x v="5"/>
  </r>
  <r>
    <d v="2023-10-31T00:00:00"/>
    <s v="Reimbursement to the project"/>
    <s v="Advance"/>
    <s v="Investigations"/>
    <m/>
    <n v="2000"/>
    <n v="1805926"/>
    <x v="1"/>
  </r>
</pivotCacheRecords>
</file>

<file path=xl/pivotCache/pivotCacheRecords2.xml><?xml version="1.0" encoding="utf-8"?>
<pivotCacheRecords xmlns="http://schemas.openxmlformats.org/spreadsheetml/2006/main" xmlns:r="http://schemas.openxmlformats.org/officeDocument/2006/relationships" count="27">
  <r>
    <d v="2023-10-01T00:00:00"/>
    <s v="Balance from Sept 2023"/>
    <m/>
    <m/>
    <m/>
    <m/>
    <n v="5000"/>
    <x v="0"/>
  </r>
  <r>
    <d v="2023-10-03T00:00:00"/>
    <s v="Mission Budget for 1 week"/>
    <s v="Advance"/>
    <s v="Management"/>
    <m/>
    <n v="210000"/>
    <n v="215000"/>
    <x v="0"/>
  </r>
  <r>
    <d v="2023-10-03T00:00:00"/>
    <s v="Airtime for Lydia"/>
    <s v="Telephone"/>
    <s v="Management"/>
    <n v="40000"/>
    <m/>
    <n v="175000"/>
    <x v="1"/>
  </r>
  <r>
    <d v="2023-10-03T00:00:00"/>
    <s v="Airtime for Jane"/>
    <s v="Telephone"/>
    <s v="Management"/>
    <n v="40000"/>
    <m/>
    <n v="135000"/>
    <x v="2"/>
  </r>
  <r>
    <d v="2023-10-03T00:00:00"/>
    <s v="Airtieme for Jolly"/>
    <s v="Telephone"/>
    <s v="Legal"/>
    <n v="20000"/>
    <m/>
    <n v="115000"/>
    <x v="3"/>
  </r>
  <r>
    <d v="2023-10-03T00:00:00"/>
    <s v="Airtime for Deborah"/>
    <s v="Telephone"/>
    <s v="Legal"/>
    <n v="20000"/>
    <m/>
    <n v="95000"/>
    <x v="4"/>
  </r>
  <r>
    <d v="2023-10-03T00:00:00"/>
    <s v="Airtime for i18"/>
    <s v="Telephone"/>
    <s v="Investigations"/>
    <n v="25000"/>
    <m/>
    <n v="70000"/>
    <x v="5"/>
  </r>
  <r>
    <d v="2023-10-10T00:00:00"/>
    <s v="Airtime for Deborah"/>
    <s v="Telephone"/>
    <s v="Legal"/>
    <n v="20000"/>
    <m/>
    <n v="50000"/>
    <x v="4"/>
  </r>
  <r>
    <d v="2023-10-10T00:00:00"/>
    <s v="Airtime for Jolly"/>
    <s v="Telephone"/>
    <s v="Legal"/>
    <n v="20000"/>
    <m/>
    <n v="30000"/>
    <x v="3"/>
  </r>
  <r>
    <d v="2023-10-10T00:00:00"/>
    <s v="Airtime for i18"/>
    <s v="Telephone"/>
    <s v="Investigations"/>
    <n v="25000"/>
    <m/>
    <n v="5000"/>
    <x v="5"/>
  </r>
  <r>
    <d v="2023-10-10T00:00:00"/>
    <s v="Airtime for Lydia"/>
    <s v="Telephone"/>
    <s v="Legal"/>
    <n v="5000"/>
    <m/>
    <n v="0"/>
    <x v="1"/>
  </r>
  <r>
    <d v="2023-10-16T00:00:00"/>
    <s v="Mission Budget for 1 week"/>
    <s v="Advance"/>
    <s v="Management"/>
    <m/>
    <n v="210000"/>
    <n v="210000"/>
    <x v="0"/>
  </r>
  <r>
    <d v="2023-10-16T00:00:00"/>
    <s v="Airtime for Lydia"/>
    <s v="Telephone"/>
    <s v="Management"/>
    <n v="40000"/>
    <m/>
    <n v="170000"/>
    <x v="1"/>
  </r>
  <r>
    <d v="2023-10-16T00:00:00"/>
    <s v="Airtime for  Jane"/>
    <s v="Telephone"/>
    <s v="Management"/>
    <n v="20000"/>
    <m/>
    <n v="150000"/>
    <x v="2"/>
  </r>
  <r>
    <d v="2023-10-16T00:00:00"/>
    <s v="Airtime for Deborah"/>
    <s v="Telephone"/>
    <s v="Legal"/>
    <n v="20000"/>
    <m/>
    <n v="130000"/>
    <x v="4"/>
  </r>
  <r>
    <d v="2023-10-16T00:00:00"/>
    <s v="Airtime for Jolly"/>
    <s v="Telephone"/>
    <s v="Legal"/>
    <n v="20000"/>
    <m/>
    <n v="110000"/>
    <x v="3"/>
  </r>
  <r>
    <d v="2023-10-16T00:00:00"/>
    <s v="Airtime for Dismus"/>
    <s v="Telephone"/>
    <s v="Investigations"/>
    <n v="25000"/>
    <m/>
    <n v="85000"/>
    <x v="5"/>
  </r>
  <r>
    <d v="2023-10-23T00:00:00"/>
    <s v="Airtime for Deborah"/>
    <s v="Telephone"/>
    <s v="Legal"/>
    <n v="20000"/>
    <m/>
    <n v="65000"/>
    <x v="4"/>
  </r>
  <r>
    <d v="2023-10-23T00:00:00"/>
    <s v="Airtime for Jolly"/>
    <s v="Telephone"/>
    <s v="Legal"/>
    <n v="20000"/>
    <m/>
    <n v="45000"/>
    <x v="3"/>
  </r>
  <r>
    <d v="2023-10-23T00:00:00"/>
    <s v="Airtime for i18"/>
    <s v="Telephone"/>
    <s v="Investigations"/>
    <n v="25000"/>
    <m/>
    <n v="20000"/>
    <x v="5"/>
  </r>
  <r>
    <d v="2023-10-23T00:00:00"/>
    <s v="Airtime for Lydia"/>
    <s v="Telephone"/>
    <s v="Management"/>
    <n v="20000"/>
    <m/>
    <n v="0"/>
    <x v="1"/>
  </r>
  <r>
    <d v="2023-10-31T00:00:00"/>
    <s v="Mission Budget for 1 week"/>
    <s v="Advance"/>
    <s v="Management"/>
    <m/>
    <n v="245000"/>
    <n v="245000"/>
    <x v="0"/>
  </r>
  <r>
    <d v="2023-10-31T00:00:00"/>
    <s v="Airtime for Lydia for previous 2 weeks"/>
    <s v="Telephone"/>
    <s v="Management"/>
    <n v="35000"/>
    <m/>
    <n v="210000"/>
    <x v="1"/>
  </r>
  <r>
    <d v="2023-10-31T00:00:00"/>
    <s v="Airtime for Lydia"/>
    <s v="Telephone"/>
    <s v="Management"/>
    <n v="40000"/>
    <m/>
    <n v="170000"/>
    <x v="1"/>
  </r>
  <r>
    <d v="2023-10-31T00:00:00"/>
    <s v="Airtime for i18"/>
    <s v="Telephone"/>
    <s v="Investigations"/>
    <n v="25000"/>
    <m/>
    <n v="145000"/>
    <x v="5"/>
  </r>
  <r>
    <d v="2023-10-31T00:00:00"/>
    <s v="Airtime for Deborah"/>
    <s v="Telephone"/>
    <s v="Legal"/>
    <n v="20000"/>
    <m/>
    <n v="125000"/>
    <x v="4"/>
  </r>
  <r>
    <d v="2023-10-31T00:00:00"/>
    <s v="Airtime for Jolly"/>
    <s v="Telephone"/>
    <s v="Legal"/>
    <n v="20000"/>
    <m/>
    <n v="105000"/>
    <x v="3"/>
  </r>
</pivotCacheRecords>
</file>

<file path=xl/pivotCache/pivotCacheRecords3.xml><?xml version="1.0" encoding="utf-8"?>
<pivotCacheRecords xmlns="http://schemas.openxmlformats.org/spreadsheetml/2006/main" xmlns:r="http://schemas.openxmlformats.org/officeDocument/2006/relationships" count="292">
  <r>
    <d v="2023-10-02T00:00:00"/>
    <s v="March 23 security services(BUKA) chq:290"/>
    <x v="0"/>
    <x v="0"/>
    <n v="1888000"/>
    <n v="3746"/>
    <n v="504.0042712226375"/>
    <x v="0"/>
  </r>
  <r>
    <d v="2023-10-02T00:00:00"/>
    <s v="Bank charges"/>
    <x v="1"/>
    <x v="0"/>
    <n v="3000"/>
    <n v="3746"/>
    <n v="0.80085424452749598"/>
    <x v="0"/>
  </r>
  <r>
    <d v="2023-10-02T00:00:00"/>
    <s v="September security services"/>
    <x v="0"/>
    <x v="0"/>
    <n v="1888000"/>
    <n v="3746"/>
    <n v="504.0042712226375"/>
    <x v="0"/>
  </r>
  <r>
    <d v="2023-10-02T00:00:00"/>
    <s v="Bank charges"/>
    <x v="1"/>
    <x v="0"/>
    <n v="3000"/>
    <n v="3746"/>
    <n v="0.80085424452749598"/>
    <x v="0"/>
  </r>
  <r>
    <d v="2023-10-02T00:00:00"/>
    <s v="Deborah's September salary: chq 288"/>
    <x v="2"/>
    <x v="1"/>
    <n v="1500000"/>
    <n v="3746"/>
    <n v="400.427122263748"/>
    <x v="0"/>
  </r>
  <r>
    <d v="2023-10-02T00:00:00"/>
    <s v="Bank charges"/>
    <x v="1"/>
    <x v="0"/>
    <n v="3000"/>
    <n v="3746"/>
    <n v="0.80085424452749598"/>
    <x v="0"/>
  </r>
  <r>
    <d v="2023-10-02T00:00:00"/>
    <s v="Local Transport"/>
    <x v="3"/>
    <x v="2"/>
    <n v="6000"/>
    <n v="3746"/>
    <n v="1.601708489054992"/>
    <x v="1"/>
  </r>
  <r>
    <d v="2023-10-02T00:00:00"/>
    <s v="Local Transport"/>
    <x v="3"/>
    <x v="2"/>
    <n v="7000"/>
    <n v="3746"/>
    <n v="1.8686599038974907"/>
    <x v="1"/>
  </r>
  <r>
    <d v="2023-10-02T00:00:00"/>
    <s v="Local Transport"/>
    <x v="3"/>
    <x v="2"/>
    <n v="7000"/>
    <n v="3746"/>
    <n v="1.8686599038974907"/>
    <x v="1"/>
  </r>
  <r>
    <d v="2023-10-02T00:00:00"/>
    <s v="Local Transport"/>
    <x v="3"/>
    <x v="2"/>
    <n v="8000"/>
    <n v="3746"/>
    <n v="2.1356113187399894"/>
    <x v="1"/>
  </r>
  <r>
    <d v="2023-10-02T00:00:00"/>
    <s v="Local Transport"/>
    <x v="3"/>
    <x v="2"/>
    <n v="7000"/>
    <n v="3746"/>
    <n v="1.8686599038974907"/>
    <x v="1"/>
  </r>
  <r>
    <d v="2023-10-02T00:00:00"/>
    <s v="Local Transport"/>
    <x v="3"/>
    <x v="2"/>
    <n v="10000"/>
    <n v="3746"/>
    <n v="2.6695141484249865"/>
    <x v="1"/>
  </r>
  <r>
    <d v="2023-10-02T00:00:00"/>
    <s v="Trust  Building"/>
    <x v="4"/>
    <x v="2"/>
    <n v="3000"/>
    <n v="3746"/>
    <n v="0.80085424452749598"/>
    <x v="1"/>
  </r>
  <r>
    <d v="2023-10-02T00:00:00"/>
    <s v="Trust  Building"/>
    <x v="4"/>
    <x v="2"/>
    <n v="6000"/>
    <n v="3746"/>
    <n v="1.601708489054992"/>
    <x v="1"/>
  </r>
  <r>
    <d v="2023-10-02T00:00:00"/>
    <s v="Local Transport"/>
    <x v="3"/>
    <x v="1"/>
    <n v="12000"/>
    <n v="3746"/>
    <n v="3.2034169781099839"/>
    <x v="2"/>
  </r>
  <r>
    <d v="2023-10-02T00:00:00"/>
    <s v="Local Transport"/>
    <x v="3"/>
    <x v="1"/>
    <n v="11000"/>
    <n v="3746"/>
    <n v="2.9364655632674852"/>
    <x v="2"/>
  </r>
  <r>
    <d v="2023-10-03T00:00:00"/>
    <s v="Local Transport"/>
    <x v="3"/>
    <x v="2"/>
    <n v="6000"/>
    <n v="3746"/>
    <n v="1.601708489054992"/>
    <x v="1"/>
  </r>
  <r>
    <d v="2023-10-03T00:00:00"/>
    <s v="Local Transport"/>
    <x v="3"/>
    <x v="2"/>
    <n v="8000"/>
    <n v="3746"/>
    <n v="2.1356113187399894"/>
    <x v="1"/>
  </r>
  <r>
    <d v="2023-10-03T00:00:00"/>
    <s v="Local Transport"/>
    <x v="3"/>
    <x v="2"/>
    <n v="13000"/>
    <n v="3746"/>
    <n v="3.4703683929524827"/>
    <x v="1"/>
  </r>
  <r>
    <d v="2023-10-03T00:00:00"/>
    <s v="Local Transport"/>
    <x v="3"/>
    <x v="2"/>
    <n v="12000"/>
    <n v="3746"/>
    <n v="3.2034169781099839"/>
    <x v="1"/>
  </r>
  <r>
    <d v="2023-10-03T00:00:00"/>
    <s v="Local Transport"/>
    <x v="3"/>
    <x v="2"/>
    <n v="9000"/>
    <n v="3746"/>
    <n v="2.4025627335824882"/>
    <x v="1"/>
  </r>
  <r>
    <d v="2023-10-03T00:00:00"/>
    <s v="Local Transport"/>
    <x v="3"/>
    <x v="2"/>
    <n v="10000"/>
    <n v="3746"/>
    <n v="2.6695141484249865"/>
    <x v="1"/>
  </r>
  <r>
    <d v="2023-10-03T00:00:00"/>
    <s v="Trust  Building"/>
    <x v="4"/>
    <x v="2"/>
    <n v="2000"/>
    <n v="3746"/>
    <n v="0.53390282968499736"/>
    <x v="1"/>
  </r>
  <r>
    <d v="2023-10-03T00:00:00"/>
    <s v="Trust  Building"/>
    <x v="4"/>
    <x v="2"/>
    <n v="3000"/>
    <n v="3746"/>
    <n v="0.80085424452749598"/>
    <x v="1"/>
  </r>
  <r>
    <d v="2023-10-03T00:00:00"/>
    <s v="Airtime for Lydia"/>
    <x v="5"/>
    <x v="3"/>
    <n v="40000"/>
    <n v="3746"/>
    <n v="10.678056593699946"/>
    <x v="3"/>
  </r>
  <r>
    <d v="2023-10-03T00:00:00"/>
    <s v="Airtime for Jane"/>
    <x v="5"/>
    <x v="3"/>
    <n v="40000"/>
    <n v="3746"/>
    <n v="10.678056593699946"/>
    <x v="4"/>
  </r>
  <r>
    <d v="2023-10-03T00:00:00"/>
    <s v="Air time for Jolly"/>
    <x v="5"/>
    <x v="1"/>
    <n v="20000"/>
    <n v="3746"/>
    <n v="5.3390282968499729"/>
    <x v="2"/>
  </r>
  <r>
    <d v="2023-10-03T00:00:00"/>
    <s v="Airtime for Deborah"/>
    <x v="5"/>
    <x v="1"/>
    <n v="20000"/>
    <n v="3746"/>
    <n v="5.3390282968499729"/>
    <x v="5"/>
  </r>
  <r>
    <d v="2023-10-03T00:00:00"/>
    <s v="Airtime for i18"/>
    <x v="5"/>
    <x v="2"/>
    <n v="25000"/>
    <n v="3746"/>
    <n v="6.6737853710624666"/>
    <x v="1"/>
  </r>
  <r>
    <d v="2023-10-03T00:00:00"/>
    <s v="Local Transport"/>
    <x v="3"/>
    <x v="1"/>
    <n v="12000"/>
    <n v="3746"/>
    <n v="3.2034169781099839"/>
    <x v="2"/>
  </r>
  <r>
    <d v="2023-10-03T00:00:00"/>
    <s v="Local Transport"/>
    <x v="3"/>
    <x v="1"/>
    <n v="11000"/>
    <n v="3746"/>
    <n v="2.9364655632674852"/>
    <x v="2"/>
  </r>
  <r>
    <d v="2023-10-03T00:00:00"/>
    <s v="Local Transport"/>
    <x v="3"/>
    <x v="1"/>
    <n v="4000"/>
    <n v="3746"/>
    <n v="1.0678056593699947"/>
    <x v="5"/>
  </r>
  <r>
    <d v="2023-10-03T00:00:00"/>
    <s v="Local Transport"/>
    <x v="3"/>
    <x v="1"/>
    <n v="3000"/>
    <n v="3746"/>
    <n v="0.80085424452749598"/>
    <x v="5"/>
  </r>
  <r>
    <d v="2023-10-04T00:00:00"/>
    <s v="Local Transport"/>
    <x v="3"/>
    <x v="1"/>
    <n v="12000"/>
    <n v="3746"/>
    <n v="3.2034169781099839"/>
    <x v="2"/>
  </r>
  <r>
    <d v="2023-10-04T00:00:00"/>
    <s v="Local Transport"/>
    <x v="3"/>
    <x v="1"/>
    <n v="7000"/>
    <n v="3746"/>
    <n v="1.8686599038974907"/>
    <x v="2"/>
  </r>
  <r>
    <d v="2023-10-04T00:00:00"/>
    <s v="Local Transport"/>
    <x v="3"/>
    <x v="1"/>
    <n v="6000"/>
    <n v="3746"/>
    <n v="1.601708489054992"/>
    <x v="2"/>
  </r>
  <r>
    <d v="2023-10-04T00:00:00"/>
    <s v="Local Transport"/>
    <x v="3"/>
    <x v="1"/>
    <n v="11000"/>
    <n v="3746"/>
    <n v="2.9364655632674852"/>
    <x v="2"/>
  </r>
  <r>
    <d v="2023-10-04T00:00:00"/>
    <s v="Local Transport"/>
    <x v="3"/>
    <x v="2"/>
    <n v="6000"/>
    <n v="3746"/>
    <n v="1.601708489054992"/>
    <x v="1"/>
  </r>
  <r>
    <d v="2023-10-04T00:00:00"/>
    <s v="Local Transport"/>
    <x v="3"/>
    <x v="2"/>
    <n v="8000"/>
    <n v="3746"/>
    <n v="2.1356113187399894"/>
    <x v="1"/>
  </r>
  <r>
    <d v="2023-10-04T00:00:00"/>
    <s v="Local Transport"/>
    <x v="3"/>
    <x v="2"/>
    <n v="10000"/>
    <n v="3746"/>
    <n v="2.6695141484249865"/>
    <x v="1"/>
  </r>
  <r>
    <d v="2023-10-04T00:00:00"/>
    <s v="Local Transport"/>
    <x v="3"/>
    <x v="2"/>
    <n v="11000"/>
    <n v="3746"/>
    <n v="2.9364655632674852"/>
    <x v="1"/>
  </r>
  <r>
    <d v="2023-10-04T00:00:00"/>
    <s v="Local Transport"/>
    <x v="3"/>
    <x v="2"/>
    <n v="10000"/>
    <n v="3746"/>
    <n v="2.6695141484249865"/>
    <x v="1"/>
  </r>
  <r>
    <d v="2023-10-04T00:00:00"/>
    <s v="Local Transport"/>
    <x v="3"/>
    <x v="2"/>
    <n v="10000"/>
    <n v="3746"/>
    <n v="2.6695141484249865"/>
    <x v="1"/>
  </r>
  <r>
    <d v="2023-10-04T00:00:00"/>
    <s v="Trust  Building"/>
    <x v="4"/>
    <x v="2"/>
    <n v="5000"/>
    <n v="3746"/>
    <n v="1.3347570742124932"/>
    <x v="1"/>
  </r>
  <r>
    <d v="2023-10-04T00:00:00"/>
    <s v="Trust  Building"/>
    <x v="4"/>
    <x v="2"/>
    <n v="5000"/>
    <n v="3746"/>
    <n v="1.3347570742124932"/>
    <x v="1"/>
  </r>
  <r>
    <d v="2023-10-05T00:00:00"/>
    <s v="Local Transport"/>
    <x v="3"/>
    <x v="3"/>
    <n v="5000"/>
    <n v="3746"/>
    <n v="1.3347570742124932"/>
    <x v="3"/>
  </r>
  <r>
    <d v="2023-10-05T00:00:00"/>
    <s v="Local Transport"/>
    <x v="3"/>
    <x v="3"/>
    <n v="7000"/>
    <n v="3746"/>
    <n v="1.8686599038974907"/>
    <x v="3"/>
  </r>
  <r>
    <d v="2023-10-05T00:00:00"/>
    <s v="Water for Merian"/>
    <x v="6"/>
    <x v="3"/>
    <n v="2000"/>
    <n v="3746"/>
    <n v="0.53390282968499736"/>
    <x v="3"/>
  </r>
  <r>
    <d v="2023-10-05T00:00:00"/>
    <s v="Minute maid for Lydia"/>
    <x v="6"/>
    <x v="3"/>
    <n v="5000"/>
    <n v="3746"/>
    <n v="1.3347570742124932"/>
    <x v="3"/>
  </r>
  <r>
    <d v="2023-10-05T00:00:00"/>
    <s v="Local Transport"/>
    <x v="3"/>
    <x v="1"/>
    <n v="12000"/>
    <n v="3746"/>
    <n v="3.2034169781099839"/>
    <x v="2"/>
  </r>
  <r>
    <d v="2023-10-05T00:00:00"/>
    <s v="Local Transport"/>
    <x v="3"/>
    <x v="1"/>
    <n v="7000"/>
    <n v="3746"/>
    <n v="1.8686599038974907"/>
    <x v="2"/>
  </r>
  <r>
    <d v="2023-10-05T00:00:00"/>
    <s v="Local Transport"/>
    <x v="3"/>
    <x v="1"/>
    <n v="9000"/>
    <n v="3746"/>
    <n v="2.4025627335824882"/>
    <x v="2"/>
  </r>
  <r>
    <d v="2023-10-05T00:00:00"/>
    <s v="Local Transport"/>
    <x v="3"/>
    <x v="2"/>
    <n v="6000"/>
    <n v="3746"/>
    <n v="1.601708489054992"/>
    <x v="1"/>
  </r>
  <r>
    <d v="2023-10-05T00:00:00"/>
    <s v="Local Transport"/>
    <x v="3"/>
    <x v="2"/>
    <n v="9000"/>
    <n v="3746"/>
    <n v="2.4025627335824882"/>
    <x v="1"/>
  </r>
  <r>
    <d v="2023-10-05T00:00:00"/>
    <s v="Local Transport"/>
    <x v="3"/>
    <x v="2"/>
    <n v="8000"/>
    <n v="3746"/>
    <n v="2.1356113187399894"/>
    <x v="1"/>
  </r>
  <r>
    <d v="2023-10-05T00:00:00"/>
    <s v="Local Transport"/>
    <x v="3"/>
    <x v="2"/>
    <n v="7000"/>
    <n v="3746"/>
    <n v="1.8686599038974907"/>
    <x v="1"/>
  </r>
  <r>
    <d v="2023-10-05T00:00:00"/>
    <s v="Local Transport"/>
    <x v="3"/>
    <x v="2"/>
    <n v="7000"/>
    <n v="3746"/>
    <n v="1.8686599038974907"/>
    <x v="1"/>
  </r>
  <r>
    <d v="2023-10-05T00:00:00"/>
    <s v="Local Transport"/>
    <x v="3"/>
    <x v="2"/>
    <n v="13000"/>
    <n v="3746"/>
    <n v="3.4703683929524827"/>
    <x v="1"/>
  </r>
  <r>
    <d v="2023-10-05T00:00:00"/>
    <s v="Trust  Building"/>
    <x v="4"/>
    <x v="2"/>
    <n v="7000"/>
    <n v="3746"/>
    <n v="1.8686599038974907"/>
    <x v="1"/>
  </r>
  <r>
    <d v="2023-10-05T00:00:00"/>
    <s v="Trust  Building"/>
    <x v="4"/>
    <x v="2"/>
    <n v="3000"/>
    <n v="3746"/>
    <n v="0.80085424452749598"/>
    <x v="1"/>
  </r>
  <r>
    <d v="2023-10-05T00:00:00"/>
    <s v="Local Transport"/>
    <x v="3"/>
    <x v="1"/>
    <n v="10000"/>
    <n v="3746"/>
    <n v="2.6695141484249865"/>
    <x v="5"/>
  </r>
  <r>
    <d v="2023-10-05T00:00:00"/>
    <s v="Local Transport"/>
    <x v="3"/>
    <x v="1"/>
    <n v="7000"/>
    <n v="3746"/>
    <n v="1.8686599038974907"/>
    <x v="5"/>
  </r>
  <r>
    <d v="2023-10-05T00:00:00"/>
    <s v="Local Transport"/>
    <x v="3"/>
    <x v="1"/>
    <n v="4000"/>
    <n v="3746"/>
    <n v="1.0678056593699947"/>
    <x v="5"/>
  </r>
  <r>
    <d v="2023-10-05T00:00:00"/>
    <s v="Local Transport"/>
    <x v="3"/>
    <x v="1"/>
    <n v="5000"/>
    <n v="3746"/>
    <n v="1.3347570742124932"/>
    <x v="5"/>
  </r>
  <r>
    <d v="2023-10-05T00:00:00"/>
    <s v="Jane's Sept salary: chq  287"/>
    <x v="2"/>
    <x v="2"/>
    <n v="3023000"/>
    <n v="3746"/>
    <n v="806.99412706887347"/>
    <x v="0"/>
  </r>
  <r>
    <d v="2023-10-05T00:00:00"/>
    <s v="Bank charges"/>
    <x v="1"/>
    <x v="0"/>
    <n v="3000"/>
    <n v="3746"/>
    <n v="0.80085424452749598"/>
    <x v="0"/>
  </r>
  <r>
    <d v="2023-10-06T00:00:00"/>
    <s v="Local Transport"/>
    <x v="3"/>
    <x v="2"/>
    <n v="6000"/>
    <n v="3746"/>
    <n v="1.601708489054992"/>
    <x v="1"/>
  </r>
  <r>
    <d v="2023-10-06T00:00:00"/>
    <s v="Local Transport"/>
    <x v="3"/>
    <x v="2"/>
    <n v="8000"/>
    <n v="3746"/>
    <n v="2.1356113187399894"/>
    <x v="1"/>
  </r>
  <r>
    <d v="2023-10-06T00:00:00"/>
    <s v="Local Transport"/>
    <x v="3"/>
    <x v="2"/>
    <n v="8000"/>
    <n v="3746"/>
    <n v="2.1356113187399894"/>
    <x v="1"/>
  </r>
  <r>
    <d v="2023-10-06T00:00:00"/>
    <s v="Local Transport"/>
    <x v="3"/>
    <x v="2"/>
    <n v="6000"/>
    <n v="3746"/>
    <n v="1.601708489054992"/>
    <x v="1"/>
  </r>
  <r>
    <d v="2023-10-06T00:00:00"/>
    <s v="Local Transport"/>
    <x v="3"/>
    <x v="2"/>
    <n v="9000"/>
    <n v="3746"/>
    <n v="2.4025627335824882"/>
    <x v="1"/>
  </r>
  <r>
    <d v="2023-10-06T00:00:00"/>
    <s v="Local Transport"/>
    <x v="3"/>
    <x v="2"/>
    <n v="11000"/>
    <n v="3746"/>
    <n v="2.9364655632674852"/>
    <x v="1"/>
  </r>
  <r>
    <d v="2023-10-06T00:00:00"/>
    <s v="Trust  Building"/>
    <x v="4"/>
    <x v="2"/>
    <n v="5000"/>
    <n v="3746"/>
    <n v="1.3347570742124932"/>
    <x v="1"/>
  </r>
  <r>
    <d v="2023-10-06T00:00:00"/>
    <s v="Trust  Building"/>
    <x v="4"/>
    <x v="2"/>
    <n v="5000"/>
    <n v="3746"/>
    <n v="1.3347570742124932"/>
    <x v="1"/>
  </r>
  <r>
    <d v="2023-10-06T00:00:00"/>
    <s v="Local Transport"/>
    <x v="3"/>
    <x v="3"/>
    <n v="7000"/>
    <n v="3746"/>
    <n v="1.8686599038974907"/>
    <x v="3"/>
  </r>
  <r>
    <d v="2023-10-06T00:00:00"/>
    <s v="Local Transport"/>
    <x v="3"/>
    <x v="3"/>
    <n v="7000"/>
    <n v="3746"/>
    <n v="1.8686599038974907"/>
    <x v="3"/>
  </r>
  <r>
    <d v="2023-10-06T00:00:00"/>
    <s v="Local Transport"/>
    <x v="3"/>
    <x v="1"/>
    <n v="12000"/>
    <n v="3746"/>
    <n v="3.2034169781099839"/>
    <x v="2"/>
  </r>
  <r>
    <d v="2023-10-06T00:00:00"/>
    <s v="Local Transport"/>
    <x v="3"/>
    <x v="1"/>
    <n v="11000"/>
    <n v="3746"/>
    <n v="2.9364655632674852"/>
    <x v="2"/>
  </r>
  <r>
    <d v="2023-10-06T00:00:00"/>
    <s v="Local Transport"/>
    <x v="3"/>
    <x v="1"/>
    <n v="10000"/>
    <n v="3746"/>
    <n v="2.6695141484249865"/>
    <x v="5"/>
  </r>
  <r>
    <d v="2023-10-06T00:00:00"/>
    <s v="Local Transport"/>
    <x v="3"/>
    <x v="1"/>
    <n v="11000"/>
    <n v="3746"/>
    <n v="2.9364655632674852"/>
    <x v="5"/>
  </r>
  <r>
    <d v="2023-10-06T00:00:00"/>
    <s v="Local Transport"/>
    <x v="3"/>
    <x v="1"/>
    <n v="13000"/>
    <n v="3746"/>
    <n v="3.4703683929524827"/>
    <x v="2"/>
  </r>
  <r>
    <d v="2023-10-06T00:00:00"/>
    <s v="Local Transport"/>
    <x v="3"/>
    <x v="1"/>
    <n v="12000"/>
    <n v="3746"/>
    <n v="3.2034169781099839"/>
    <x v="2"/>
  </r>
  <r>
    <d v="2023-10-10T00:00:00"/>
    <s v="Local Transport"/>
    <x v="3"/>
    <x v="1"/>
    <n v="8000"/>
    <n v="3746"/>
    <n v="2.1356113187399894"/>
    <x v="5"/>
  </r>
  <r>
    <d v="2023-10-10T00:00:00"/>
    <s v="Local Transport"/>
    <x v="3"/>
    <x v="1"/>
    <n v="7000"/>
    <n v="3746"/>
    <n v="1.8686599038974907"/>
    <x v="5"/>
  </r>
  <r>
    <d v="2023-10-10T00:00:00"/>
    <s v="Local Transport"/>
    <x v="3"/>
    <x v="2"/>
    <n v="6000"/>
    <n v="3746"/>
    <n v="1.601708489054992"/>
    <x v="1"/>
  </r>
  <r>
    <d v="2023-10-10T00:00:00"/>
    <s v="Local Transport"/>
    <x v="3"/>
    <x v="2"/>
    <n v="8000"/>
    <n v="3746"/>
    <n v="2.1356113187399894"/>
    <x v="1"/>
  </r>
  <r>
    <d v="2023-10-10T00:00:00"/>
    <s v="Local Transport"/>
    <x v="3"/>
    <x v="2"/>
    <n v="8000"/>
    <n v="3746"/>
    <n v="2.1356113187399894"/>
    <x v="1"/>
  </r>
  <r>
    <d v="2023-10-10T00:00:00"/>
    <s v="Local Transport"/>
    <x v="3"/>
    <x v="2"/>
    <n v="11000"/>
    <n v="3746"/>
    <n v="2.9364655632674852"/>
    <x v="1"/>
  </r>
  <r>
    <d v="2023-10-10T00:00:00"/>
    <s v="Local Transport"/>
    <x v="3"/>
    <x v="2"/>
    <n v="10000"/>
    <n v="3746"/>
    <n v="2.6695141484249865"/>
    <x v="1"/>
  </r>
  <r>
    <d v="2023-10-10T00:00:00"/>
    <s v="Local Transport"/>
    <x v="3"/>
    <x v="2"/>
    <n v="8000"/>
    <n v="3746"/>
    <n v="2.1356113187399894"/>
    <x v="1"/>
  </r>
  <r>
    <d v="2023-10-10T00:00:00"/>
    <s v="Local Transport"/>
    <x v="3"/>
    <x v="2"/>
    <n v="7000"/>
    <n v="3746"/>
    <n v="1.8686599038974907"/>
    <x v="1"/>
  </r>
  <r>
    <d v="2023-10-10T00:00:00"/>
    <s v="Trust  Building"/>
    <x v="4"/>
    <x v="2"/>
    <n v="5000"/>
    <n v="3746"/>
    <n v="1.3347570742124932"/>
    <x v="1"/>
  </r>
  <r>
    <d v="2023-10-10T00:00:00"/>
    <s v="Trust  Building"/>
    <x v="4"/>
    <x v="2"/>
    <n v="4000"/>
    <n v="3746"/>
    <n v="1.0678056593699947"/>
    <x v="1"/>
  </r>
  <r>
    <d v="2023-10-10T00:00:00"/>
    <s v="Local Transport"/>
    <x v="3"/>
    <x v="1"/>
    <n v="12000"/>
    <n v="3746"/>
    <n v="3.2034169781099839"/>
    <x v="2"/>
  </r>
  <r>
    <d v="2023-10-10T00:00:00"/>
    <s v="Local Transport"/>
    <x v="3"/>
    <x v="1"/>
    <n v="11000"/>
    <n v="3746"/>
    <n v="2.9364655632674852"/>
    <x v="2"/>
  </r>
  <r>
    <d v="2023-10-10T00:00:00"/>
    <s v="October Internet subscription"/>
    <x v="7"/>
    <x v="0"/>
    <n v="214000"/>
    <n v="3746"/>
    <n v="57.127602776294715"/>
    <x v="3"/>
  </r>
  <r>
    <d v="2023-10-10T00:00:00"/>
    <s v="Airtime for Deborah"/>
    <x v="5"/>
    <x v="1"/>
    <n v="20000"/>
    <n v="3746"/>
    <n v="5.3390282968499729"/>
    <x v="5"/>
  </r>
  <r>
    <d v="2023-10-10T00:00:00"/>
    <s v="Airtime for Jolly"/>
    <x v="5"/>
    <x v="1"/>
    <n v="20000"/>
    <n v="3746"/>
    <n v="5.3390282968499729"/>
    <x v="2"/>
  </r>
  <r>
    <d v="2023-10-10T00:00:00"/>
    <s v="Airtime for i18"/>
    <x v="5"/>
    <x v="2"/>
    <n v="25000"/>
    <n v="3746"/>
    <n v="6.6737853710624666"/>
    <x v="1"/>
  </r>
  <r>
    <d v="2023-10-10T00:00:00"/>
    <s v="Airtime for Lydia"/>
    <x v="5"/>
    <x v="1"/>
    <n v="5000"/>
    <n v="3746"/>
    <n v="1.3347570742124932"/>
    <x v="3"/>
  </r>
  <r>
    <d v="2023-10-11T00:00:00"/>
    <s v="Local Transport"/>
    <x v="3"/>
    <x v="1"/>
    <n v="12000"/>
    <n v="3746"/>
    <n v="3.2034169781099839"/>
    <x v="2"/>
  </r>
  <r>
    <d v="2023-10-11T00:00:00"/>
    <s v="Local Transport"/>
    <x v="3"/>
    <x v="1"/>
    <n v="7000"/>
    <n v="3746"/>
    <n v="1.8686599038974907"/>
    <x v="2"/>
  </r>
  <r>
    <d v="2023-10-11T00:00:00"/>
    <s v="Local Transport"/>
    <x v="3"/>
    <x v="1"/>
    <n v="6000"/>
    <n v="3746"/>
    <n v="1.601708489054992"/>
    <x v="2"/>
  </r>
  <r>
    <d v="2023-10-11T00:00:00"/>
    <s v="Local Transport"/>
    <x v="3"/>
    <x v="1"/>
    <n v="11000"/>
    <n v="3746"/>
    <n v="2.9364655632674852"/>
    <x v="2"/>
  </r>
  <r>
    <d v="2023-10-11T00:00:00"/>
    <s v="Local Transport"/>
    <x v="3"/>
    <x v="2"/>
    <n v="6000"/>
    <n v="3746"/>
    <n v="1.601708489054992"/>
    <x v="1"/>
  </r>
  <r>
    <d v="2023-10-11T00:00:00"/>
    <s v="Local Transport"/>
    <x v="3"/>
    <x v="2"/>
    <n v="7000"/>
    <n v="3746"/>
    <n v="1.8686599038974907"/>
    <x v="1"/>
  </r>
  <r>
    <d v="2023-10-11T00:00:00"/>
    <s v="Local Transport"/>
    <x v="3"/>
    <x v="2"/>
    <n v="10000"/>
    <n v="3746"/>
    <n v="2.6695141484249865"/>
    <x v="1"/>
  </r>
  <r>
    <d v="2023-10-11T00:00:00"/>
    <s v="Local Transport"/>
    <x v="3"/>
    <x v="2"/>
    <n v="12000"/>
    <n v="3746"/>
    <n v="3.2034169781099839"/>
    <x v="1"/>
  </r>
  <r>
    <d v="2023-10-11T00:00:00"/>
    <s v="Local Transport"/>
    <x v="3"/>
    <x v="2"/>
    <n v="11000"/>
    <n v="3746"/>
    <n v="2.9364655632674852"/>
    <x v="1"/>
  </r>
  <r>
    <d v="2023-10-11T00:00:00"/>
    <s v="Trust  Building"/>
    <x v="4"/>
    <x v="2"/>
    <n v="7000"/>
    <n v="3746"/>
    <n v="1.8686599038974907"/>
    <x v="1"/>
  </r>
  <r>
    <d v="2023-10-11T00:00:00"/>
    <s v="Trust  Building"/>
    <x v="4"/>
    <x v="2"/>
    <n v="3000"/>
    <n v="3746"/>
    <n v="0.80085424452749598"/>
    <x v="1"/>
  </r>
  <r>
    <d v="2023-10-11T00:00:00"/>
    <s v="4kgs of sugar"/>
    <x v="8"/>
    <x v="0"/>
    <n v="26000"/>
    <n v="3746"/>
    <n v="6.9407367859049653"/>
    <x v="3"/>
  </r>
  <r>
    <d v="2023-10-12T00:00:00"/>
    <s v="Local Transport"/>
    <x v="3"/>
    <x v="1"/>
    <n v="12000"/>
    <n v="3746"/>
    <n v="3.2034169781099839"/>
    <x v="2"/>
  </r>
  <r>
    <d v="2023-10-12T00:00:00"/>
    <s v="Local Transport"/>
    <x v="3"/>
    <x v="1"/>
    <n v="7000"/>
    <n v="3746"/>
    <n v="1.8686599038974907"/>
    <x v="2"/>
  </r>
  <r>
    <d v="2023-10-12T00:00:00"/>
    <s v="Local Transport"/>
    <x v="3"/>
    <x v="1"/>
    <n v="6000"/>
    <n v="3746"/>
    <n v="1.601708489054992"/>
    <x v="2"/>
  </r>
  <r>
    <d v="2023-10-12T00:00:00"/>
    <s v="Local Transport"/>
    <x v="3"/>
    <x v="1"/>
    <n v="11000"/>
    <n v="3746"/>
    <n v="2.9364655632674852"/>
    <x v="2"/>
  </r>
  <r>
    <d v="2023-10-12T00:00:00"/>
    <s v="Local Transport"/>
    <x v="3"/>
    <x v="2"/>
    <n v="6000"/>
    <n v="3746"/>
    <n v="1.601708489054992"/>
    <x v="1"/>
  </r>
  <r>
    <d v="2023-10-12T00:00:00"/>
    <s v="Local Transport"/>
    <x v="3"/>
    <x v="2"/>
    <n v="10000"/>
    <n v="3746"/>
    <n v="2.6695141484249865"/>
    <x v="1"/>
  </r>
  <r>
    <d v="2023-10-12T00:00:00"/>
    <s v="Local Transport"/>
    <x v="3"/>
    <x v="2"/>
    <n v="8000"/>
    <n v="3746"/>
    <n v="2.1356113187399894"/>
    <x v="1"/>
  </r>
  <r>
    <d v="2023-10-12T00:00:00"/>
    <s v="Local Transport"/>
    <x v="3"/>
    <x v="2"/>
    <n v="9000"/>
    <n v="3746"/>
    <n v="2.4025627335824882"/>
    <x v="1"/>
  </r>
  <r>
    <d v="2023-10-12T00:00:00"/>
    <s v="Local Transport"/>
    <x v="3"/>
    <x v="2"/>
    <n v="7000"/>
    <n v="3746"/>
    <n v="1.8686599038974907"/>
    <x v="1"/>
  </r>
  <r>
    <d v="2023-10-12T00:00:00"/>
    <s v="Local Transport"/>
    <x v="3"/>
    <x v="2"/>
    <n v="8000"/>
    <n v="3746"/>
    <n v="2.1356113187399894"/>
    <x v="1"/>
  </r>
  <r>
    <d v="2023-10-12T00:00:00"/>
    <s v="Trust  Building"/>
    <x v="4"/>
    <x v="2"/>
    <n v="6000"/>
    <n v="3746"/>
    <n v="1.601708489054992"/>
    <x v="1"/>
  </r>
  <r>
    <d v="2023-10-12T00:00:00"/>
    <s v="Trust  Building"/>
    <x v="4"/>
    <x v="2"/>
    <n v="4000"/>
    <n v="3746"/>
    <n v="1.0678056593699947"/>
    <x v="1"/>
  </r>
  <r>
    <d v="2023-10-13T00:00:00"/>
    <s v="Local Transport"/>
    <x v="3"/>
    <x v="2"/>
    <n v="6000"/>
    <n v="3746"/>
    <n v="1.601708489054992"/>
    <x v="1"/>
  </r>
  <r>
    <d v="2023-10-13T00:00:00"/>
    <s v="Local Transport"/>
    <x v="3"/>
    <x v="2"/>
    <n v="8000"/>
    <n v="3746"/>
    <n v="2.1356113187399894"/>
    <x v="1"/>
  </r>
  <r>
    <d v="2023-10-13T00:00:00"/>
    <s v="Local Transport"/>
    <x v="3"/>
    <x v="2"/>
    <n v="10000"/>
    <n v="3746"/>
    <n v="2.6695141484249865"/>
    <x v="1"/>
  </r>
  <r>
    <d v="2023-10-13T00:00:00"/>
    <s v="Local Transport"/>
    <x v="3"/>
    <x v="2"/>
    <n v="8000"/>
    <n v="3746"/>
    <n v="2.1356113187399894"/>
    <x v="1"/>
  </r>
  <r>
    <d v="2023-10-13T00:00:00"/>
    <s v="Local Transport"/>
    <x v="3"/>
    <x v="2"/>
    <n v="7000"/>
    <n v="3746"/>
    <n v="1.8686599038974907"/>
    <x v="1"/>
  </r>
  <r>
    <d v="2023-10-13T00:00:00"/>
    <s v="Local Transport"/>
    <x v="3"/>
    <x v="2"/>
    <n v="10000"/>
    <n v="3746"/>
    <n v="2.6695141484249865"/>
    <x v="1"/>
  </r>
  <r>
    <d v="2023-10-13T00:00:00"/>
    <s v="Trust  Building"/>
    <x v="4"/>
    <x v="2"/>
    <n v="7000"/>
    <n v="3746"/>
    <n v="1.8686599038974907"/>
    <x v="1"/>
  </r>
  <r>
    <d v="2023-10-13T00:00:00"/>
    <s v="Local Transport"/>
    <x v="3"/>
    <x v="1"/>
    <n v="12000"/>
    <n v="3746"/>
    <n v="3.2034169781099839"/>
    <x v="2"/>
  </r>
  <r>
    <d v="2023-10-13T00:00:00"/>
    <s v="Local Transport"/>
    <x v="3"/>
    <x v="1"/>
    <n v="11000"/>
    <n v="3746"/>
    <n v="2.9364655632674852"/>
    <x v="2"/>
  </r>
  <r>
    <d v="2023-10-14T00:00:00"/>
    <s v="Local Transport"/>
    <x v="3"/>
    <x v="1"/>
    <n v="12000"/>
    <n v="3746"/>
    <n v="3.2034169781099839"/>
    <x v="2"/>
  </r>
  <r>
    <d v="2023-10-14T00:00:00"/>
    <s v="Local Transport"/>
    <x v="3"/>
    <x v="1"/>
    <n v="11000"/>
    <n v="3746"/>
    <n v="2.9364655632674852"/>
    <x v="2"/>
  </r>
  <r>
    <d v="2023-10-16T00:00:00"/>
    <s v="Local Transport"/>
    <x v="3"/>
    <x v="1"/>
    <n v="12000"/>
    <n v="3746"/>
    <n v="3.2034169781099839"/>
    <x v="2"/>
  </r>
  <r>
    <d v="2023-10-16T00:00:00"/>
    <s v="Local Transport"/>
    <x v="3"/>
    <x v="1"/>
    <n v="11000"/>
    <n v="3746"/>
    <n v="2.9364655632674852"/>
    <x v="2"/>
  </r>
  <r>
    <d v="2023-10-16T00:00:00"/>
    <s v="Local Transport"/>
    <x v="3"/>
    <x v="3"/>
    <n v="1000"/>
    <n v="3746"/>
    <n v="0.26695141484249868"/>
    <x v="3"/>
  </r>
  <r>
    <d v="2023-10-16T00:00:00"/>
    <s v="Local Transport"/>
    <x v="3"/>
    <x v="3"/>
    <n v="1000"/>
    <n v="3746"/>
    <n v="0.26695141484249868"/>
    <x v="3"/>
  </r>
  <r>
    <d v="2023-10-16T00:00:00"/>
    <s v="Soda for Ahmed"/>
    <x v="6"/>
    <x v="3"/>
    <n v="2000"/>
    <n v="3746"/>
    <n v="0.53390282968499736"/>
    <x v="3"/>
  </r>
  <r>
    <d v="2023-10-16T00:00:00"/>
    <s v="Water for Lydia"/>
    <x v="6"/>
    <x v="3"/>
    <n v="2000"/>
    <n v="3746"/>
    <n v="0.53390282968499736"/>
    <x v="3"/>
  </r>
  <r>
    <d v="2023-10-16T00:00:00"/>
    <s v="Local Transport"/>
    <x v="3"/>
    <x v="2"/>
    <n v="8000"/>
    <n v="3746"/>
    <n v="2.1356113187399894"/>
    <x v="1"/>
  </r>
  <r>
    <d v="2023-10-16T00:00:00"/>
    <s v="Local Transport"/>
    <x v="3"/>
    <x v="2"/>
    <n v="11000"/>
    <n v="3746"/>
    <n v="2.9364655632674852"/>
    <x v="1"/>
  </r>
  <r>
    <d v="2023-10-16T00:00:00"/>
    <s v="Local Transport"/>
    <x v="3"/>
    <x v="2"/>
    <n v="12000"/>
    <n v="3746"/>
    <n v="3.2034169781099839"/>
    <x v="1"/>
  </r>
  <r>
    <d v="2023-10-16T00:00:00"/>
    <s v="Local Transport"/>
    <x v="3"/>
    <x v="2"/>
    <n v="8000"/>
    <n v="3746"/>
    <n v="2.1356113187399894"/>
    <x v="1"/>
  </r>
  <r>
    <d v="2023-10-16T00:00:00"/>
    <s v="Local Transport"/>
    <x v="3"/>
    <x v="2"/>
    <n v="8000"/>
    <n v="3746"/>
    <n v="2.1356113187399894"/>
    <x v="1"/>
  </r>
  <r>
    <d v="2023-10-16T00:00:00"/>
    <s v="Local Transport"/>
    <x v="3"/>
    <x v="2"/>
    <n v="6000"/>
    <n v="3746"/>
    <n v="1.601708489054992"/>
    <x v="1"/>
  </r>
  <r>
    <d v="2023-10-16T00:00:00"/>
    <s v="Trust  Building"/>
    <x v="4"/>
    <x v="2"/>
    <n v="10000"/>
    <n v="3746"/>
    <n v="2.6695141484249865"/>
    <x v="1"/>
  </r>
  <r>
    <d v="2023-10-16T00:00:00"/>
    <s v="Airtime for Lydia"/>
    <x v="5"/>
    <x v="3"/>
    <n v="40000"/>
    <n v="3746"/>
    <n v="10.678056593699946"/>
    <x v="3"/>
  </r>
  <r>
    <d v="2023-10-16T00:00:00"/>
    <s v="Airtime for  Jane"/>
    <x v="5"/>
    <x v="3"/>
    <n v="20000"/>
    <n v="3746"/>
    <n v="5.3390282968499729"/>
    <x v="4"/>
  </r>
  <r>
    <d v="2023-10-16T00:00:00"/>
    <s v="Airtime for Deborah"/>
    <x v="5"/>
    <x v="1"/>
    <n v="20000"/>
    <n v="3746"/>
    <n v="5.3390282968499729"/>
    <x v="5"/>
  </r>
  <r>
    <d v="2023-10-16T00:00:00"/>
    <s v="Airtime for Jolly"/>
    <x v="5"/>
    <x v="1"/>
    <n v="20000"/>
    <n v="3746"/>
    <n v="5.3390282968499729"/>
    <x v="2"/>
  </r>
  <r>
    <d v="2023-10-16T00:00:00"/>
    <s v="Airtime for Dismus"/>
    <x v="5"/>
    <x v="2"/>
    <n v="25000"/>
    <n v="3746"/>
    <n v="6.6737853710624666"/>
    <x v="1"/>
  </r>
  <r>
    <d v="2023-10-16T00:00:00"/>
    <s v="Bank Transser charges"/>
    <x v="1"/>
    <x v="0"/>
    <n v="2000"/>
    <n v="3746"/>
    <n v="0.53390282968499736"/>
    <x v="6"/>
  </r>
  <r>
    <d v="2023-10-17T00:00:00"/>
    <s v="Local Transport"/>
    <x v="3"/>
    <x v="3"/>
    <n v="7000"/>
    <n v="3746"/>
    <n v="1.8686599038974907"/>
    <x v="3"/>
  </r>
  <r>
    <d v="2023-10-17T00:00:00"/>
    <s v="Local Transport"/>
    <x v="3"/>
    <x v="3"/>
    <n v="4000"/>
    <n v="3746"/>
    <n v="1.0678056593699947"/>
    <x v="3"/>
  </r>
  <r>
    <d v="2023-10-17T00:00:00"/>
    <s v="Local Transport"/>
    <x v="3"/>
    <x v="3"/>
    <n v="4000"/>
    <n v="3746"/>
    <n v="1.0678056593699947"/>
    <x v="3"/>
  </r>
  <r>
    <d v="2023-10-17T00:00:00"/>
    <s v="Local Transport"/>
    <x v="3"/>
    <x v="3"/>
    <n v="20000"/>
    <n v="3746"/>
    <n v="5.3390282968499729"/>
    <x v="3"/>
  </r>
  <r>
    <d v="2023-10-17T00:00:00"/>
    <s v="Local Transport"/>
    <x v="3"/>
    <x v="3"/>
    <n v="20000"/>
    <n v="3746"/>
    <n v="5.3390282968499729"/>
    <x v="3"/>
  </r>
  <r>
    <d v="2023-10-17T00:00:00"/>
    <s v="Lunch for recommender"/>
    <x v="6"/>
    <x v="3"/>
    <n v="10000"/>
    <n v="3746"/>
    <n v="2.6695141484249865"/>
    <x v="3"/>
  </r>
  <r>
    <d v="2023-10-17T00:00:00"/>
    <s v="Water for recommender"/>
    <x v="6"/>
    <x v="3"/>
    <n v="1500"/>
    <n v="3746"/>
    <n v="0.40042712226374799"/>
    <x v="3"/>
  </r>
  <r>
    <d v="2023-10-17T00:00:00"/>
    <s v="Minute maid for Lydia"/>
    <x v="6"/>
    <x v="3"/>
    <n v="5000"/>
    <n v="3746"/>
    <n v="1.3347570742124932"/>
    <x v="3"/>
  </r>
  <r>
    <d v="2023-10-17T00:00:00"/>
    <s v="Local Transport"/>
    <x v="3"/>
    <x v="2"/>
    <n v="8000"/>
    <n v="3746"/>
    <n v="2.1356113187399894"/>
    <x v="1"/>
  </r>
  <r>
    <d v="2023-10-17T00:00:00"/>
    <s v="Local Transport"/>
    <x v="3"/>
    <x v="2"/>
    <n v="6000"/>
    <n v="3746"/>
    <n v="1.601708489054992"/>
    <x v="1"/>
  </r>
  <r>
    <d v="2023-10-17T00:00:00"/>
    <s v="Local Transport"/>
    <x v="3"/>
    <x v="2"/>
    <n v="10000"/>
    <n v="3746"/>
    <n v="2.6695141484249865"/>
    <x v="1"/>
  </r>
  <r>
    <d v="2023-10-17T00:00:00"/>
    <s v="Local Transport"/>
    <x v="3"/>
    <x v="2"/>
    <n v="15000"/>
    <n v="3746"/>
    <n v="4.0042712226374801"/>
    <x v="1"/>
  </r>
  <r>
    <d v="2023-10-17T00:00:00"/>
    <s v="Local Transport"/>
    <x v="3"/>
    <x v="2"/>
    <n v="10000"/>
    <n v="3746"/>
    <n v="2.6695141484249865"/>
    <x v="1"/>
  </r>
  <r>
    <d v="2023-10-17T00:00:00"/>
    <s v="Local Transport"/>
    <x v="3"/>
    <x v="2"/>
    <n v="12000"/>
    <n v="3746"/>
    <n v="3.2034169781099839"/>
    <x v="1"/>
  </r>
  <r>
    <d v="2023-10-17T00:00:00"/>
    <s v="Trust  Building"/>
    <x v="4"/>
    <x v="2"/>
    <n v="7000"/>
    <n v="3746"/>
    <n v="1.8686599038974907"/>
    <x v="1"/>
  </r>
  <r>
    <d v="2023-10-17T00:00:00"/>
    <s v="Trust  Building"/>
    <x v="4"/>
    <x v="2"/>
    <n v="3000"/>
    <n v="3746"/>
    <n v="0.80085424452749598"/>
    <x v="1"/>
  </r>
  <r>
    <d v="2023-10-17T00:00:00"/>
    <s v="Local Transport"/>
    <x v="3"/>
    <x v="1"/>
    <n v="12000"/>
    <n v="3746"/>
    <n v="3.2034169781099839"/>
    <x v="2"/>
  </r>
  <r>
    <d v="2023-10-17T00:00:00"/>
    <s v="Local Transport"/>
    <x v="3"/>
    <x v="1"/>
    <n v="11000"/>
    <n v="3746"/>
    <n v="2.9364655632674852"/>
    <x v="2"/>
  </r>
  <r>
    <d v="2023-10-17T00:00:00"/>
    <s v="Tropical heat cloves"/>
    <x v="8"/>
    <x v="0"/>
    <n v="43500"/>
    <n v="3746"/>
    <n v="11.612386545648691"/>
    <x v="3"/>
  </r>
  <r>
    <d v="2023-10-17T00:00:00"/>
    <s v="3 natarajji grippo pens"/>
    <x v="8"/>
    <x v="0"/>
    <n v="3300"/>
    <n v="3746"/>
    <n v="0.88093966898024556"/>
    <x v="3"/>
  </r>
  <r>
    <d v="2023-10-17T00:00:00"/>
    <s v="3 pcs natarajji pens"/>
    <x v="8"/>
    <x v="0"/>
    <n v="1800"/>
    <n v="3746"/>
    <n v="0.48051254671649762"/>
    <x v="3"/>
  </r>
  <r>
    <d v="2023-10-17T00:00:00"/>
    <s v="12 black bick pens"/>
    <x v="8"/>
    <x v="0"/>
    <n v="7200"/>
    <n v="3746"/>
    <n v="1.9220501868659905"/>
    <x v="3"/>
  </r>
  <r>
    <d v="2023-10-17T00:00:00"/>
    <s v="50 bic pens blue"/>
    <x v="8"/>
    <x v="0"/>
    <n v="30000"/>
    <n v="3746"/>
    <n v="8.0085424452749603"/>
    <x v="3"/>
  </r>
  <r>
    <d v="2023-10-17T00:00:00"/>
    <s v="20pcs of toilet papers @1200"/>
    <x v="8"/>
    <x v="0"/>
    <n v="24000"/>
    <n v="3746"/>
    <n v="6.4068339562199679"/>
    <x v="3"/>
  </r>
  <r>
    <d v="2023-10-17T00:00:00"/>
    <s v="1 compound rake"/>
    <x v="8"/>
    <x v="0"/>
    <n v="20000"/>
    <n v="3746"/>
    <n v="5.3390282968499729"/>
    <x v="3"/>
  </r>
  <r>
    <d v="2023-10-17T00:00:00"/>
    <s v="5pcs of compound brooms"/>
    <x v="8"/>
    <x v="0"/>
    <n v="10000"/>
    <n v="3746"/>
    <n v="2.6695141484249865"/>
    <x v="3"/>
  </r>
  <r>
    <d v="2023-10-17T00:00:00"/>
    <s v="Compound slashing and maintenance"/>
    <x v="0"/>
    <x v="0"/>
    <n v="70000"/>
    <n v="3746"/>
    <n v="18.686599038974908"/>
    <x v="3"/>
  </r>
  <r>
    <d v="2023-10-17T00:00:00"/>
    <s v="Lydia's September PAYE:chq 292"/>
    <x v="2"/>
    <x v="3"/>
    <n v="1402000"/>
    <n v="3746"/>
    <n v="374.26588360918311"/>
    <x v="0"/>
  </r>
  <r>
    <d v="2023-10-17T00:00:00"/>
    <s v="Bank charges"/>
    <x v="1"/>
    <x v="0"/>
    <n v="2500"/>
    <n v="3746"/>
    <n v="0.66737853710624662"/>
    <x v="0"/>
  </r>
  <r>
    <d v="2023-10-17T00:00:00"/>
    <s v="Bank withdraw charges"/>
    <x v="1"/>
    <x v="0"/>
    <n v="20000"/>
    <n v="3746"/>
    <n v="5.3390282968499729"/>
    <x v="0"/>
  </r>
  <r>
    <d v="2023-10-18T00:00:00"/>
    <s v="Lydia's September NSSF: chq 294"/>
    <x v="2"/>
    <x v="3"/>
    <n v="750000"/>
    <n v="3746"/>
    <n v="200.213561131874"/>
    <x v="0"/>
  </r>
  <r>
    <d v="2023-10-18T00:00:00"/>
    <s v="Bank charges"/>
    <x v="1"/>
    <x v="0"/>
    <n v="2000"/>
    <n v="3746"/>
    <n v="0.53390282968499736"/>
    <x v="0"/>
  </r>
  <r>
    <d v="2023-10-18T00:00:00"/>
    <s v="Local Transport"/>
    <x v="3"/>
    <x v="1"/>
    <n v="7000"/>
    <n v="3746"/>
    <n v="1.8686599038974907"/>
    <x v="5"/>
  </r>
  <r>
    <d v="2023-10-18T00:00:00"/>
    <s v="Local Transport"/>
    <x v="3"/>
    <x v="1"/>
    <n v="6000"/>
    <n v="3746"/>
    <n v="1.601708489054992"/>
    <x v="5"/>
  </r>
  <r>
    <d v="2023-10-18T00:00:00"/>
    <s v="Local Transport"/>
    <x v="3"/>
    <x v="2"/>
    <n v="8000"/>
    <n v="3746"/>
    <n v="2.1356113187399894"/>
    <x v="1"/>
  </r>
  <r>
    <d v="2023-10-18T00:00:00"/>
    <s v="Local Transport"/>
    <x v="3"/>
    <x v="2"/>
    <n v="12000"/>
    <n v="3746"/>
    <n v="3.2034169781099839"/>
    <x v="1"/>
  </r>
  <r>
    <d v="2023-10-18T00:00:00"/>
    <s v="Local Transport"/>
    <x v="3"/>
    <x v="2"/>
    <n v="10000"/>
    <n v="3746"/>
    <n v="2.6695141484249865"/>
    <x v="1"/>
  </r>
  <r>
    <d v="2023-10-18T00:00:00"/>
    <s v="Local Transport"/>
    <x v="3"/>
    <x v="2"/>
    <n v="8000"/>
    <n v="3746"/>
    <n v="2.1356113187399894"/>
    <x v="1"/>
  </r>
  <r>
    <d v="2023-10-18T00:00:00"/>
    <s v="Local Transport"/>
    <x v="3"/>
    <x v="2"/>
    <n v="9000"/>
    <n v="3746"/>
    <n v="2.4025627335824882"/>
    <x v="1"/>
  </r>
  <r>
    <d v="2023-10-18T00:00:00"/>
    <s v="Local Transport"/>
    <x v="3"/>
    <x v="2"/>
    <n v="12000"/>
    <n v="3746"/>
    <n v="3.2034169781099839"/>
    <x v="1"/>
  </r>
  <r>
    <d v="2023-10-18T00:00:00"/>
    <s v="Trust  Building"/>
    <x v="4"/>
    <x v="2"/>
    <n v="5000"/>
    <n v="3746"/>
    <n v="1.3347570742124932"/>
    <x v="1"/>
  </r>
  <r>
    <d v="2023-10-18T00:00:00"/>
    <s v="Trust  Building"/>
    <x v="4"/>
    <x v="2"/>
    <n v="5000"/>
    <n v="3746"/>
    <n v="1.3347570742124932"/>
    <x v="1"/>
  </r>
  <r>
    <d v="2023-10-18T00:00:00"/>
    <s v="Local Transport"/>
    <x v="3"/>
    <x v="1"/>
    <n v="12000"/>
    <n v="3746"/>
    <n v="3.2034169781099839"/>
    <x v="2"/>
  </r>
  <r>
    <d v="2023-10-18T00:00:00"/>
    <s v="Local Transport"/>
    <x v="3"/>
    <x v="1"/>
    <n v="11000"/>
    <n v="3746"/>
    <n v="2.9364655632674852"/>
    <x v="2"/>
  </r>
  <r>
    <d v="2023-10-18T00:00:00"/>
    <s v="Replacement of batrey for the legal dept laptop"/>
    <x v="8"/>
    <x v="0"/>
    <n v="180000"/>
    <n v="3746"/>
    <n v="48.051254671649758"/>
    <x v="3"/>
  </r>
  <r>
    <d v="2023-10-19T00:00:00"/>
    <s v="Local Transport"/>
    <x v="3"/>
    <x v="2"/>
    <n v="8000"/>
    <n v="3746"/>
    <n v="2.1356113187399894"/>
    <x v="1"/>
  </r>
  <r>
    <d v="2023-10-19T00:00:00"/>
    <s v="Local Transport"/>
    <x v="3"/>
    <x v="2"/>
    <n v="13000"/>
    <n v="3746"/>
    <n v="3.4703683929524827"/>
    <x v="1"/>
  </r>
  <r>
    <d v="2023-10-19T00:00:00"/>
    <s v="Local Transport"/>
    <x v="3"/>
    <x v="2"/>
    <n v="10000"/>
    <n v="3746"/>
    <n v="2.6695141484249865"/>
    <x v="1"/>
  </r>
  <r>
    <d v="2023-10-19T00:00:00"/>
    <s v="Local Transport"/>
    <x v="3"/>
    <x v="2"/>
    <n v="8000"/>
    <n v="3746"/>
    <n v="2.1356113187399894"/>
    <x v="1"/>
  </r>
  <r>
    <d v="2023-10-19T00:00:00"/>
    <s v="Local Transport"/>
    <x v="3"/>
    <x v="2"/>
    <n v="8000"/>
    <n v="3746"/>
    <n v="2.1356113187399894"/>
    <x v="1"/>
  </r>
  <r>
    <d v="2023-10-19T00:00:00"/>
    <s v="Local Transport"/>
    <x v="3"/>
    <x v="2"/>
    <n v="11000"/>
    <n v="3746"/>
    <n v="2.9364655632674852"/>
    <x v="1"/>
  </r>
  <r>
    <d v="2023-10-19T00:00:00"/>
    <s v="Trust  Building"/>
    <x v="4"/>
    <x v="2"/>
    <n v="8000"/>
    <n v="3746"/>
    <n v="2.1356113187399894"/>
    <x v="1"/>
  </r>
  <r>
    <d v="2023-10-19T00:00:00"/>
    <s v="Local Transport"/>
    <x v="3"/>
    <x v="1"/>
    <n v="12000"/>
    <n v="3746"/>
    <n v="3.2034169781099839"/>
    <x v="2"/>
  </r>
  <r>
    <d v="2023-10-19T00:00:00"/>
    <s v="Local Transport"/>
    <x v="3"/>
    <x v="1"/>
    <n v="11000"/>
    <n v="3746"/>
    <n v="2.9364655632674852"/>
    <x v="2"/>
  </r>
  <r>
    <d v="2023-10-19T00:00:00"/>
    <s v="September Garbagge collection"/>
    <x v="0"/>
    <x v="0"/>
    <n v="50000"/>
    <n v="3746"/>
    <n v="13.347570742124933"/>
    <x v="3"/>
  </r>
  <r>
    <d v="2023-10-20T00:00:00"/>
    <s v="Local Transport"/>
    <x v="3"/>
    <x v="2"/>
    <n v="6000"/>
    <n v="3746"/>
    <n v="1.601708489054992"/>
    <x v="1"/>
  </r>
  <r>
    <d v="2023-10-20T00:00:00"/>
    <s v="Local Transport"/>
    <x v="3"/>
    <x v="2"/>
    <n v="10000"/>
    <n v="3746"/>
    <n v="2.6695141484249865"/>
    <x v="1"/>
  </r>
  <r>
    <d v="2023-10-20T00:00:00"/>
    <s v="Local Transport"/>
    <x v="3"/>
    <x v="2"/>
    <n v="7000"/>
    <n v="3746"/>
    <n v="1.8686599038974907"/>
    <x v="1"/>
  </r>
  <r>
    <d v="2023-10-20T00:00:00"/>
    <s v="Local Transport"/>
    <x v="3"/>
    <x v="2"/>
    <n v="8000"/>
    <n v="3746"/>
    <n v="2.1356113187399894"/>
    <x v="1"/>
  </r>
  <r>
    <d v="2023-10-20T00:00:00"/>
    <s v="Local Transport"/>
    <x v="3"/>
    <x v="2"/>
    <n v="9000"/>
    <n v="3746"/>
    <n v="2.4025627335824882"/>
    <x v="1"/>
  </r>
  <r>
    <d v="2023-10-20T00:00:00"/>
    <s v="Local Transport"/>
    <x v="3"/>
    <x v="2"/>
    <n v="9000"/>
    <n v="3746"/>
    <n v="2.4025627335824882"/>
    <x v="1"/>
  </r>
  <r>
    <d v="2023-10-20T00:00:00"/>
    <s v="Trust  Building"/>
    <x v="4"/>
    <x v="2"/>
    <n v="7000"/>
    <n v="3746"/>
    <n v="1.8686599038974907"/>
    <x v="1"/>
  </r>
  <r>
    <d v="2023-10-20T00:00:00"/>
    <s v="Trust  Building"/>
    <x v="4"/>
    <x v="2"/>
    <n v="3000"/>
    <n v="3746"/>
    <n v="0.80085424452749598"/>
    <x v="1"/>
  </r>
  <r>
    <d v="2023-10-20T00:00:00"/>
    <s v="Local Transport"/>
    <x v="3"/>
    <x v="1"/>
    <n v="12000"/>
    <n v="3746"/>
    <n v="3.2034169781099839"/>
    <x v="2"/>
  </r>
  <r>
    <d v="2023-10-20T00:00:00"/>
    <s v="Local Transport"/>
    <x v="3"/>
    <x v="1"/>
    <n v="11000"/>
    <n v="3746"/>
    <n v="2.9364655632674852"/>
    <x v="2"/>
  </r>
  <r>
    <d v="2023-10-20T00:00:00"/>
    <s v="Local Transport"/>
    <x v="3"/>
    <x v="3"/>
    <n v="5000"/>
    <n v="3746"/>
    <n v="1.3347570742124932"/>
    <x v="3"/>
  </r>
  <r>
    <d v="2023-10-20T00:00:00"/>
    <s v="Local Transport"/>
    <x v="3"/>
    <x v="3"/>
    <n v="5000"/>
    <n v="3746"/>
    <n v="1.3347570742124932"/>
    <x v="3"/>
  </r>
  <r>
    <d v="2023-10-20T00:00:00"/>
    <s v="soft drink for Merian"/>
    <x v="6"/>
    <x v="3"/>
    <n v="3500"/>
    <n v="3746"/>
    <n v="0.93432995194874535"/>
    <x v="3"/>
  </r>
  <r>
    <d v="2023-10-20T00:00:00"/>
    <s v="Sof drink for son"/>
    <x v="6"/>
    <x v="3"/>
    <n v="3500"/>
    <n v="3746"/>
    <n v="0.93432995194874535"/>
    <x v="3"/>
  </r>
  <r>
    <d v="2023-10-20T00:00:00"/>
    <s v="Soft drink for Lydia"/>
    <x v="6"/>
    <x v="3"/>
    <n v="3500"/>
    <n v="3746"/>
    <n v="0.93432995194874535"/>
    <x v="3"/>
  </r>
  <r>
    <d v="2023-10-23T00:00:00"/>
    <s v="Local Transport"/>
    <x v="3"/>
    <x v="2"/>
    <n v="8000"/>
    <n v="3746"/>
    <n v="2.1356113187399894"/>
    <x v="1"/>
  </r>
  <r>
    <d v="2023-10-23T00:00:00"/>
    <s v="Local Transport"/>
    <x v="3"/>
    <x v="2"/>
    <n v="12000"/>
    <n v="3746"/>
    <n v="3.2034169781099839"/>
    <x v="1"/>
  </r>
  <r>
    <d v="2023-10-23T00:00:00"/>
    <s v="Local Transport"/>
    <x v="3"/>
    <x v="2"/>
    <n v="10000"/>
    <n v="3746"/>
    <n v="2.6695141484249865"/>
    <x v="1"/>
  </r>
  <r>
    <d v="2023-10-23T00:00:00"/>
    <s v="Local Transport"/>
    <x v="3"/>
    <x v="2"/>
    <n v="12000"/>
    <n v="3746"/>
    <n v="3.2034169781099839"/>
    <x v="1"/>
  </r>
  <r>
    <d v="2023-10-23T00:00:00"/>
    <s v="Local Transport"/>
    <x v="3"/>
    <x v="2"/>
    <n v="8000"/>
    <n v="3746"/>
    <n v="2.1356113187399894"/>
    <x v="1"/>
  </r>
  <r>
    <d v="2023-10-23T00:00:00"/>
    <s v="Trust  Building"/>
    <x v="4"/>
    <x v="2"/>
    <n v="5000"/>
    <n v="3746"/>
    <n v="1.3347570742124932"/>
    <x v="1"/>
  </r>
  <r>
    <d v="2023-10-23T00:00:00"/>
    <s v="Trust  Building"/>
    <x v="4"/>
    <x v="2"/>
    <n v="5000"/>
    <n v="3746"/>
    <n v="1.3347570742124932"/>
    <x v="1"/>
  </r>
  <r>
    <d v="2023-10-23T00:00:00"/>
    <s v="Local Transport"/>
    <x v="3"/>
    <x v="1"/>
    <n v="12000"/>
    <n v="3746"/>
    <n v="3.2034169781099839"/>
    <x v="2"/>
  </r>
  <r>
    <d v="2023-10-23T00:00:00"/>
    <s v="Local Transport"/>
    <x v="3"/>
    <x v="1"/>
    <n v="11000"/>
    <n v="3746"/>
    <n v="2.9364655632674852"/>
    <x v="2"/>
  </r>
  <r>
    <d v="2023-10-23T00:00:00"/>
    <s v="Airtime for Deborah"/>
    <x v="5"/>
    <x v="1"/>
    <n v="20000"/>
    <n v="3746"/>
    <n v="5.3390282968499729"/>
    <x v="5"/>
  </r>
  <r>
    <d v="2023-10-23T00:00:00"/>
    <s v="Airtime for Jolly"/>
    <x v="5"/>
    <x v="1"/>
    <n v="20000"/>
    <n v="3746"/>
    <n v="5.3390282968499729"/>
    <x v="2"/>
  </r>
  <r>
    <d v="2023-10-23T00:00:00"/>
    <s v="Airtime for i18"/>
    <x v="5"/>
    <x v="2"/>
    <n v="25000"/>
    <n v="3746"/>
    <n v="6.6737853710624666"/>
    <x v="1"/>
  </r>
  <r>
    <d v="2023-10-23T00:00:00"/>
    <s v="Airtime for Lydia"/>
    <x v="5"/>
    <x v="3"/>
    <n v="20000"/>
    <n v="3746"/>
    <n v="5.3390282968499729"/>
    <x v="3"/>
  </r>
  <r>
    <d v="2023-10-24T00:00:00"/>
    <s v="Local Transport"/>
    <x v="3"/>
    <x v="1"/>
    <n v="12000"/>
    <n v="3746"/>
    <n v="3.2034169781099839"/>
    <x v="2"/>
  </r>
  <r>
    <d v="2023-10-24T00:00:00"/>
    <s v="Local Transport"/>
    <x v="3"/>
    <x v="1"/>
    <n v="11000"/>
    <n v="3746"/>
    <n v="2.9364655632674852"/>
    <x v="2"/>
  </r>
  <r>
    <d v="2023-10-24T00:00:00"/>
    <s v="Local Transport"/>
    <x v="3"/>
    <x v="2"/>
    <n v="8000"/>
    <n v="3746"/>
    <n v="2.1356113187399894"/>
    <x v="1"/>
  </r>
  <r>
    <d v="2023-10-24T00:00:00"/>
    <s v="Local Transport"/>
    <x v="3"/>
    <x v="2"/>
    <n v="8000"/>
    <n v="3746"/>
    <n v="2.1356113187399894"/>
    <x v="1"/>
  </r>
  <r>
    <d v="2023-10-25T00:00:00"/>
    <s v="Local Transport"/>
    <x v="3"/>
    <x v="2"/>
    <n v="8000"/>
    <n v="3746"/>
    <n v="2.1356113187399894"/>
    <x v="1"/>
  </r>
  <r>
    <d v="2023-10-25T00:00:00"/>
    <s v="Local Transport"/>
    <x v="3"/>
    <x v="2"/>
    <n v="8000"/>
    <n v="3746"/>
    <n v="2.1356113187399894"/>
    <x v="1"/>
  </r>
  <r>
    <d v="2023-10-25T00:00:00"/>
    <s v="Local Transport"/>
    <x v="3"/>
    <x v="1"/>
    <n v="12000"/>
    <n v="3746"/>
    <n v="3.2034169781099839"/>
    <x v="2"/>
  </r>
  <r>
    <d v="2023-10-25T00:00:00"/>
    <s v="Local Transport"/>
    <x v="3"/>
    <x v="1"/>
    <n v="11000"/>
    <n v="3746"/>
    <n v="2.9364655632674852"/>
    <x v="2"/>
  </r>
  <r>
    <d v="2023-10-25T00:00:00"/>
    <s v="Local Transport"/>
    <x v="3"/>
    <x v="3"/>
    <n v="7000"/>
    <n v="3746"/>
    <n v="1.8686599038974907"/>
    <x v="3"/>
  </r>
  <r>
    <d v="2023-10-25T00:00:00"/>
    <s v="Local Transport"/>
    <x v="3"/>
    <x v="3"/>
    <n v="7000"/>
    <n v="3746"/>
    <n v="1.8686599038974907"/>
    <x v="3"/>
  </r>
  <r>
    <d v="2023-10-25T00:00:00"/>
    <s v="3 kgs of office sugar@6500"/>
    <x v="8"/>
    <x v="0"/>
    <n v="19500"/>
    <n v="3746"/>
    <n v="5.2055525894287236"/>
    <x v="3"/>
  </r>
  <r>
    <d v="2023-10-25T00:00:00"/>
    <s v="Lydia's October salary:chq 295"/>
    <x v="2"/>
    <x v="3"/>
    <n v="3348000"/>
    <n v="3746"/>
    <n v="893.75333689268552"/>
    <x v="0"/>
  </r>
  <r>
    <d v="2023-10-25T00:00:00"/>
    <s v="Bank charges"/>
    <x v="1"/>
    <x v="0"/>
    <n v="3000"/>
    <n v="3746"/>
    <n v="0.80085424452749598"/>
    <x v="0"/>
  </r>
  <r>
    <d v="2023-10-26T00:00:00"/>
    <s v="Local Transport"/>
    <x v="3"/>
    <x v="1"/>
    <n v="12000"/>
    <n v="3746"/>
    <n v="3.2034169781099839"/>
    <x v="2"/>
  </r>
  <r>
    <d v="2023-10-26T00:00:00"/>
    <s v="Local Transport"/>
    <x v="3"/>
    <x v="1"/>
    <n v="9000"/>
    <n v="3746"/>
    <n v="2.4025627335824882"/>
    <x v="2"/>
  </r>
  <r>
    <d v="2023-10-26T00:00:00"/>
    <s v="Local Transport"/>
    <x v="3"/>
    <x v="1"/>
    <n v="7000"/>
    <n v="3746"/>
    <n v="1.8686599038974907"/>
    <x v="2"/>
  </r>
  <r>
    <d v="2023-10-26T00:00:00"/>
    <s v="Local Transport"/>
    <x v="3"/>
    <x v="1"/>
    <n v="11000"/>
    <n v="3746"/>
    <n v="2.9364655632674852"/>
    <x v="2"/>
  </r>
  <r>
    <d v="2023-10-26T00:00:00"/>
    <s v="Interbank transfer charges"/>
    <x v="1"/>
    <x v="0"/>
    <n v="56190"/>
    <n v="3746"/>
    <n v="15"/>
    <x v="7"/>
  </r>
  <r>
    <d v="2023-10-26T00:00:00"/>
    <s v="Bank charges"/>
    <x v="1"/>
    <x v="0"/>
    <n v="32065.760000000002"/>
    <n v="3746"/>
    <n v="8.56"/>
    <x v="7"/>
  </r>
  <r>
    <d v="2023-10-27T00:00:00"/>
    <s v="Local Transport"/>
    <x v="3"/>
    <x v="1"/>
    <n v="12000"/>
    <n v="3746"/>
    <n v="3.2034169781099839"/>
    <x v="2"/>
  </r>
  <r>
    <d v="2023-10-27T00:00:00"/>
    <s v="Local Transport"/>
    <x v="3"/>
    <x v="1"/>
    <n v="11000"/>
    <n v="3746"/>
    <n v="2.9364655632674852"/>
    <x v="2"/>
  </r>
  <r>
    <d v="2023-10-27T00:00:00"/>
    <s v="Local Transport"/>
    <x v="3"/>
    <x v="3"/>
    <n v="8000"/>
    <n v="3746"/>
    <n v="2.1356113187399894"/>
    <x v="3"/>
  </r>
  <r>
    <d v="2023-10-27T00:00:00"/>
    <s v="Local Transport"/>
    <x v="3"/>
    <x v="3"/>
    <n v="15000"/>
    <n v="3746"/>
    <n v="4.0042712226374801"/>
    <x v="3"/>
  </r>
  <r>
    <d v="2023-10-27T00:00:00"/>
    <s v="Local Transport"/>
    <x v="3"/>
    <x v="3"/>
    <n v="10000"/>
    <n v="3746"/>
    <n v="2.6695141484249865"/>
    <x v="3"/>
  </r>
  <r>
    <d v="2023-10-27T00:00:00"/>
    <s v="Transport for charles"/>
    <x v="3"/>
    <x v="3"/>
    <n v="10000"/>
    <n v="3746"/>
    <n v="2.6695141484249865"/>
    <x v="3"/>
  </r>
  <r>
    <d v="2023-10-27T00:00:00"/>
    <s v="Deborah's October salary chq: 296"/>
    <x v="2"/>
    <x v="1"/>
    <n v="1500000"/>
    <n v="3746"/>
    <n v="400.427122263748"/>
    <x v="0"/>
  </r>
  <r>
    <d v="2023-10-27T00:00:00"/>
    <s v="Bank charges"/>
    <x v="1"/>
    <x v="0"/>
    <n v="3000"/>
    <n v="3746"/>
    <n v="0.80085424452749598"/>
    <x v="0"/>
  </r>
  <r>
    <d v="2023-10-28T00:00:00"/>
    <s v="Local Transport"/>
    <x v="3"/>
    <x v="1"/>
    <n v="12000"/>
    <n v="3746"/>
    <n v="3.2034169781099839"/>
    <x v="2"/>
  </r>
  <r>
    <d v="2023-10-28T00:00:00"/>
    <s v="Local Transport"/>
    <x v="3"/>
    <x v="1"/>
    <n v="11000"/>
    <n v="3746"/>
    <n v="2.9364655632674852"/>
    <x v="2"/>
  </r>
  <r>
    <d v="2023-10-30T00:00:00"/>
    <s v="Local Transport"/>
    <x v="3"/>
    <x v="2"/>
    <n v="8000"/>
    <n v="3746"/>
    <n v="2.1356113187399894"/>
    <x v="1"/>
  </r>
  <r>
    <d v="2023-10-30T00:00:00"/>
    <s v="Local Transport"/>
    <x v="3"/>
    <x v="2"/>
    <n v="10000"/>
    <n v="3746"/>
    <n v="2.6695141484249865"/>
    <x v="1"/>
  </r>
  <r>
    <d v="2023-10-30T00:00:00"/>
    <s v="Local Transport"/>
    <x v="3"/>
    <x v="2"/>
    <n v="7000"/>
    <n v="3746"/>
    <n v="1.8686599038974907"/>
    <x v="1"/>
  </r>
  <r>
    <d v="2023-10-30T00:00:00"/>
    <s v="Local Transport"/>
    <x v="3"/>
    <x v="2"/>
    <n v="9000"/>
    <n v="3746"/>
    <n v="2.4025627335824882"/>
    <x v="1"/>
  </r>
  <r>
    <d v="2023-10-30T00:00:00"/>
    <s v="Local Transport"/>
    <x v="3"/>
    <x v="2"/>
    <n v="8000"/>
    <n v="3746"/>
    <n v="2.1356113187399894"/>
    <x v="1"/>
  </r>
  <r>
    <d v="2023-10-30T00:00:00"/>
    <s v="Local Transport"/>
    <x v="3"/>
    <x v="2"/>
    <n v="8000"/>
    <n v="3746"/>
    <n v="2.1356113187399894"/>
    <x v="1"/>
  </r>
  <r>
    <d v="2023-10-30T00:00:00"/>
    <s v="Trust  Building"/>
    <x v="4"/>
    <x v="2"/>
    <n v="4000"/>
    <n v="3746"/>
    <n v="1.0678056593699947"/>
    <x v="1"/>
  </r>
  <r>
    <d v="2023-10-30T00:00:00"/>
    <s v="Trust  Building"/>
    <x v="4"/>
    <x v="2"/>
    <n v="6000"/>
    <n v="3746"/>
    <n v="1.601708489054992"/>
    <x v="1"/>
  </r>
  <r>
    <d v="2023-10-30T00:00:00"/>
    <s v="Local Transport"/>
    <x v="3"/>
    <x v="1"/>
    <n v="12000"/>
    <n v="3746"/>
    <n v="3.2034169781099839"/>
    <x v="2"/>
  </r>
  <r>
    <d v="2023-10-30T00:00:00"/>
    <s v="Local Transport"/>
    <x v="3"/>
    <x v="1"/>
    <n v="11000"/>
    <n v="3746"/>
    <n v="2.9364655632674852"/>
    <x v="2"/>
  </r>
  <r>
    <d v="2023-10-31T00:00:00"/>
    <s v="Local Transport"/>
    <x v="3"/>
    <x v="2"/>
    <n v="8000"/>
    <n v="3746"/>
    <n v="2.1356113187399894"/>
    <x v="1"/>
  </r>
  <r>
    <d v="2023-10-31T00:00:00"/>
    <s v="Local Transport"/>
    <x v="3"/>
    <x v="2"/>
    <n v="12000"/>
    <n v="3746"/>
    <n v="3.2034169781099839"/>
    <x v="1"/>
  </r>
  <r>
    <d v="2023-10-31T00:00:00"/>
    <s v="Local Transport"/>
    <x v="3"/>
    <x v="2"/>
    <n v="6000"/>
    <n v="3746"/>
    <n v="1.601708489054992"/>
    <x v="1"/>
  </r>
  <r>
    <d v="2023-10-31T00:00:00"/>
    <s v="Local Transport"/>
    <x v="3"/>
    <x v="2"/>
    <n v="11000"/>
    <n v="3746"/>
    <n v="2.9364655632674852"/>
    <x v="1"/>
  </r>
  <r>
    <d v="2023-10-31T00:00:00"/>
    <s v="Local Transport"/>
    <x v="3"/>
    <x v="2"/>
    <n v="10000"/>
    <n v="3746"/>
    <n v="2.6695141484249865"/>
    <x v="1"/>
  </r>
  <r>
    <d v="2023-10-31T00:00:00"/>
    <s v="Local Transport"/>
    <x v="3"/>
    <x v="2"/>
    <n v="9000"/>
    <n v="3746"/>
    <n v="2.4025627335824882"/>
    <x v="1"/>
  </r>
  <r>
    <d v="2023-10-31T00:00:00"/>
    <s v="Trust  Building"/>
    <x v="4"/>
    <x v="2"/>
    <n v="6000"/>
    <n v="3746"/>
    <n v="1.601708489054992"/>
    <x v="1"/>
  </r>
  <r>
    <d v="2023-10-31T00:00:00"/>
    <s v="Trust  Building"/>
    <x v="4"/>
    <x v="2"/>
    <n v="2000"/>
    <n v="3746"/>
    <n v="0.53390282968499736"/>
    <x v="1"/>
  </r>
  <r>
    <d v="2023-10-31T00:00:00"/>
    <s v="Local Transport"/>
    <x v="3"/>
    <x v="1"/>
    <n v="12000"/>
    <n v="3746"/>
    <n v="3.2034169781099839"/>
    <x v="2"/>
  </r>
  <r>
    <d v="2023-10-31T00:00:00"/>
    <s v="Local Transport"/>
    <x v="3"/>
    <x v="1"/>
    <n v="11000"/>
    <n v="3746"/>
    <n v="2.9364655632674852"/>
    <x v="2"/>
  </r>
  <r>
    <d v="2023-10-31T00:00:00"/>
    <s v="Airtime for Lydia for previous 2 weeks"/>
    <x v="5"/>
    <x v="3"/>
    <n v="35000"/>
    <n v="3746"/>
    <n v="9.343299519487454"/>
    <x v="3"/>
  </r>
  <r>
    <d v="2023-10-31T00:00:00"/>
    <s v="Airtime for Lydia"/>
    <x v="5"/>
    <x v="3"/>
    <n v="40000"/>
    <n v="3746"/>
    <n v="10.678056593699946"/>
    <x v="3"/>
  </r>
  <r>
    <d v="2023-10-31T00:00:00"/>
    <s v="Airtime for i18"/>
    <x v="5"/>
    <x v="2"/>
    <n v="25000"/>
    <n v="3746"/>
    <n v="6.6737853710624666"/>
    <x v="1"/>
  </r>
  <r>
    <d v="2023-10-31T00:00:00"/>
    <s v="Airtime for Deborah"/>
    <x v="5"/>
    <x v="1"/>
    <n v="20000"/>
    <n v="3746"/>
    <n v="5.3390282968499729"/>
    <x v="5"/>
  </r>
  <r>
    <d v="2023-10-31T00:00:00"/>
    <s v="Airtime for Jolly"/>
    <x v="5"/>
    <x v="1"/>
    <n v="20000"/>
    <n v="3746"/>
    <n v="5.3390282968499729"/>
    <x v="2"/>
  </r>
  <r>
    <d v="2023-10-31T00:00:00"/>
    <s v="October salary for Peninah"/>
    <x v="0"/>
    <x v="0"/>
    <n v="200000"/>
    <n v="3746"/>
    <n v="53.390282968499733"/>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3" cacheId="256"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K9" firstHeaderRow="1" firstDataRow="2" firstDataCol="1"/>
  <pivotFields count="8">
    <pivotField numFmtId="14" showAll="0"/>
    <pivotField showAll="0"/>
    <pivotField axis="axisCol" showAll="0">
      <items count="11">
        <item x="1"/>
        <item x="7"/>
        <item x="8"/>
        <item x="2"/>
        <item x="0"/>
        <item x="5"/>
        <item x="3"/>
        <item m="1" x="9"/>
        <item x="4"/>
        <item x="6"/>
        <item t="default"/>
      </items>
    </pivotField>
    <pivotField axis="axisRow" showAll="0">
      <items count="6">
        <item x="2"/>
        <item x="1"/>
        <item x="3"/>
        <item x="0"/>
        <item m="1" x="4"/>
        <item t="default"/>
      </items>
    </pivotField>
    <pivotField dataField="1" showAll="0"/>
    <pivotField numFmtId="4" showAll="0"/>
    <pivotField numFmtId="165" showAll="0"/>
    <pivotField showAll="0"/>
  </pivotFields>
  <rowFields count="1">
    <field x="3"/>
  </rowFields>
  <rowItems count="5">
    <i>
      <x/>
    </i>
    <i>
      <x v="1"/>
    </i>
    <i>
      <x v="2"/>
    </i>
    <i>
      <x v="3"/>
    </i>
    <i t="grand">
      <x/>
    </i>
  </rowItems>
  <colFields count="1">
    <field x="2"/>
  </colFields>
  <colItems count="10">
    <i>
      <x/>
    </i>
    <i>
      <x v="1"/>
    </i>
    <i>
      <x v="2"/>
    </i>
    <i>
      <x v="3"/>
    </i>
    <i>
      <x v="4"/>
    </i>
    <i>
      <x v="5"/>
    </i>
    <i>
      <x v="6"/>
    </i>
    <i>
      <x v="8"/>
    </i>
    <i>
      <x v="9"/>
    </i>
    <i t="grand">
      <x/>
    </i>
  </colItems>
  <dataFields count="1">
    <dataField name="Sum of Spent  in national currency (UGX)" fld="4" baseField="0" baseItem="0" numFmtId="164"/>
  </dataFields>
  <formats count="3">
    <format dxfId="11">
      <pivotArea outline="0" collapsedLevelsAreSubtotals="1" fieldPosition="0"/>
    </format>
    <format dxfId="10">
      <pivotArea outline="0" collapsedLevelsAreSubtotals="1" fieldPosition="0"/>
    </format>
    <format dxfId="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256"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2" firstHeaderRow="0" firstDataRow="1" firstDataCol="1"/>
  <pivotFields count="8">
    <pivotField numFmtId="14" showAll="0"/>
    <pivotField showAll="0"/>
    <pivotField showAll="0"/>
    <pivotField showAll="0"/>
    <pivotField dataField="1" showAll="0"/>
    <pivotField numFmtId="4" showAll="0"/>
    <pivotField dataField="1" numFmtId="165" showAll="0"/>
    <pivotField axis="axisRow" showAll="0">
      <items count="9">
        <item x="0"/>
        <item x="6"/>
        <item x="7"/>
        <item x="5"/>
        <item x="1"/>
        <item x="4"/>
        <item x="2"/>
        <item x="3"/>
        <item t="default"/>
      </items>
    </pivotField>
  </pivotFields>
  <rowFields count="1">
    <field x="7"/>
  </rowFields>
  <rowItems count="9">
    <i>
      <x/>
    </i>
    <i>
      <x v="1"/>
    </i>
    <i>
      <x v="2"/>
    </i>
    <i>
      <x v="3"/>
    </i>
    <i>
      <x v="4"/>
    </i>
    <i>
      <x v="5"/>
    </i>
    <i>
      <x v="6"/>
    </i>
    <i>
      <x v="7"/>
    </i>
    <i t="grand">
      <x/>
    </i>
  </rowItems>
  <colFields count="1">
    <field x="-2"/>
  </colFields>
  <colItems count="2">
    <i>
      <x/>
    </i>
    <i i="1">
      <x v="1"/>
    </i>
  </colItems>
  <dataFields count="2">
    <dataField name="Sum of Spent  in national currency (UGX)" fld="4" baseField="0" baseItem="0"/>
    <dataField name="Sum of Spent in $" fld="6" baseField="0" baseItem="0"/>
  </dataFields>
  <formats count="4">
    <format dxfId="8">
      <pivotArea outline="0" collapsedLevelsAreSubtotals="1" fieldPosition="0"/>
    </format>
    <format dxfId="7">
      <pivotArea outline="0" collapsedLevelsAreSubtotals="1" fieldPosition="0"/>
    </format>
    <format dxfId="6">
      <pivotArea outline="0" collapsedLevelsAreSubtotals="1" fieldPosition="0"/>
    </format>
    <format dxfId="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254"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0" firstHeaderRow="0" firstDataRow="1" firstDataCol="1"/>
  <pivotFields count="8">
    <pivotField numFmtId="14" showAll="0"/>
    <pivotField showAll="0"/>
    <pivotField showAll="0"/>
    <pivotField showAll="0"/>
    <pivotField dataField="1" showAll="0"/>
    <pivotField dataField="1" showAll="0"/>
    <pivotField numFmtId="164" showAll="0"/>
    <pivotField axis="axisRow" showAll="0">
      <items count="7">
        <item x="2"/>
        <item x="4"/>
        <item x="1"/>
        <item x="3"/>
        <item x="5"/>
        <item x="0"/>
        <item t="default"/>
      </items>
    </pivotField>
  </pivotFields>
  <rowFields count="1">
    <field x="7"/>
  </rowFields>
  <rowItems count="7">
    <i>
      <x/>
    </i>
    <i>
      <x v="1"/>
    </i>
    <i>
      <x v="2"/>
    </i>
    <i>
      <x v="3"/>
    </i>
    <i>
      <x v="4"/>
    </i>
    <i>
      <x v="5"/>
    </i>
    <i t="grand">
      <x/>
    </i>
  </rowItems>
  <colFields count="1">
    <field x="-2"/>
  </colFields>
  <colItems count="2">
    <i>
      <x/>
    </i>
    <i i="1">
      <x v="1"/>
    </i>
  </colItems>
  <dataFields count="2">
    <dataField name="Sum of spent in national currency (Ugx)" fld="4" baseField="7" baseItem="0"/>
    <dataField name="Sum of Received" fld="5" baseField="7" baseItem="0"/>
  </dataFields>
  <formats count="2">
    <format dxfId="4">
      <pivotArea outline="0" collapsedLevelsAreSubtotals="1" fieldPosition="0"/>
    </format>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3" cacheId="255"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3:B40" firstHeaderRow="1" firstDataRow="1" firstDataCol="1"/>
  <pivotFields count="8">
    <pivotField numFmtId="14" showAll="0"/>
    <pivotField showAll="0"/>
    <pivotField showAll="0"/>
    <pivotField showAll="0"/>
    <pivotField dataField="1" showAll="0"/>
    <pivotField showAll="0"/>
    <pivotField numFmtId="164" showAll="0"/>
    <pivotField axis="axisRow" showAll="0">
      <items count="13">
        <item x="4"/>
        <item m="1" x="10"/>
        <item x="5"/>
        <item m="1" x="11"/>
        <item m="1" x="8"/>
        <item m="1" x="7"/>
        <item x="3"/>
        <item x="1"/>
        <item x="0"/>
        <item m="1" x="9"/>
        <item m="1" x="6"/>
        <item x="2"/>
        <item t="default"/>
      </items>
    </pivotField>
  </pivotFields>
  <rowFields count="1">
    <field x="7"/>
  </rowFields>
  <rowItems count="7">
    <i>
      <x/>
    </i>
    <i>
      <x v="2"/>
    </i>
    <i>
      <x v="6"/>
    </i>
    <i>
      <x v="7"/>
    </i>
    <i>
      <x v="8"/>
    </i>
    <i>
      <x v="11"/>
    </i>
    <i t="grand">
      <x/>
    </i>
  </rowItems>
  <colItems count="1">
    <i/>
  </colItems>
  <dataFields count="1">
    <dataField name="Sum of Spent  in national currency (UGX)" fld="4" baseField="7" baseItem="0" numFmtId="164"/>
  </dataFields>
  <formats count="3">
    <format dxfId="2">
      <pivotArea outline="0" collapsedLevelsAreSubtotals="1" fieldPosition="0"/>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0-09-07T10:28:46.32" personId="{4744C269-F65B-4EC1-9063-35FE55ED3B46}" id="{04A0A47A-FCBE-41F0-90D6-BB5A610AACA9}">
    <text>The transfer is decreased by 142,000 UGX, which were overpaid by the bank on 31 August during the bank transfer from USD to UGX and returned the same day in cash from cashbox</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9"/>
  <sheetViews>
    <sheetView topLeftCell="D1" workbookViewId="0">
      <selection activeCell="J15" sqref="J15"/>
    </sheetView>
  </sheetViews>
  <sheetFormatPr defaultRowHeight="15" x14ac:dyDescent="0.25"/>
  <cols>
    <col min="1" max="1" width="37.7109375" customWidth="1"/>
    <col min="2" max="2" width="16.28515625" customWidth="1"/>
    <col min="3" max="3" width="11.85546875" customWidth="1"/>
    <col min="4" max="4" width="15.42578125" customWidth="1"/>
    <col min="5" max="5" width="14.5703125" customWidth="1"/>
    <col min="6" max="6" width="13.5703125" customWidth="1"/>
    <col min="7" max="7" width="11.85546875" customWidth="1"/>
    <col min="8" max="8" width="13.5703125" customWidth="1"/>
    <col min="9" max="9" width="13.28515625" bestFit="1" customWidth="1"/>
    <col min="10" max="10" width="17.7109375" bestFit="1" customWidth="1"/>
    <col min="11" max="11" width="14.5703125" bestFit="1" customWidth="1"/>
    <col min="12" max="12" width="14.5703125" customWidth="1"/>
    <col min="13" max="15" width="5" customWidth="1"/>
    <col min="16" max="26" width="6" customWidth="1"/>
    <col min="27" max="27" width="9" customWidth="1"/>
    <col min="28" max="33" width="6" customWidth="1"/>
    <col min="34" max="37" width="7" customWidth="1"/>
    <col min="38" max="42" width="8" customWidth="1"/>
    <col min="43" max="43" width="11.28515625" bestFit="1" customWidth="1"/>
  </cols>
  <sheetData>
    <row r="3" spans="1:11" x14ac:dyDescent="0.25">
      <c r="A3" s="425" t="s">
        <v>109</v>
      </c>
      <c r="B3" s="425" t="s">
        <v>120</v>
      </c>
    </row>
    <row r="4" spans="1:11" x14ac:dyDescent="0.25">
      <c r="A4" s="425" t="s">
        <v>106</v>
      </c>
      <c r="B4" t="s">
        <v>128</v>
      </c>
      <c r="C4" t="s">
        <v>133</v>
      </c>
      <c r="D4" t="s">
        <v>127</v>
      </c>
      <c r="E4" t="s">
        <v>134</v>
      </c>
      <c r="F4" t="s">
        <v>119</v>
      </c>
      <c r="G4" t="s">
        <v>117</v>
      </c>
      <c r="H4" t="s">
        <v>116</v>
      </c>
      <c r="I4" t="s">
        <v>168</v>
      </c>
      <c r="J4" t="s">
        <v>438</v>
      </c>
      <c r="K4" t="s">
        <v>108</v>
      </c>
    </row>
    <row r="5" spans="1:11" x14ac:dyDescent="0.25">
      <c r="A5" s="178" t="s">
        <v>129</v>
      </c>
      <c r="B5" s="426"/>
      <c r="C5" s="426"/>
      <c r="D5" s="426"/>
      <c r="E5" s="426">
        <v>3023000</v>
      </c>
      <c r="F5" s="426"/>
      <c r="G5" s="426">
        <v>125000</v>
      </c>
      <c r="H5" s="426">
        <v>925000</v>
      </c>
      <c r="I5" s="426">
        <v>156000</v>
      </c>
      <c r="J5" s="426"/>
      <c r="K5" s="426">
        <v>4229000</v>
      </c>
    </row>
    <row r="6" spans="1:11" x14ac:dyDescent="0.25">
      <c r="A6" s="178" t="s">
        <v>114</v>
      </c>
      <c r="B6" s="426"/>
      <c r="C6" s="426"/>
      <c r="D6" s="426"/>
      <c r="E6" s="426">
        <v>3000000</v>
      </c>
      <c r="F6" s="426"/>
      <c r="G6" s="426">
        <v>205000</v>
      </c>
      <c r="H6" s="426">
        <v>696000</v>
      </c>
      <c r="I6" s="426"/>
      <c r="J6" s="426"/>
      <c r="K6" s="426">
        <v>3901000</v>
      </c>
    </row>
    <row r="7" spans="1:11" x14ac:dyDescent="0.25">
      <c r="A7" s="178" t="s">
        <v>14</v>
      </c>
      <c r="B7" s="426"/>
      <c r="C7" s="426"/>
      <c r="D7" s="426"/>
      <c r="E7" s="426">
        <v>5500000</v>
      </c>
      <c r="F7" s="426"/>
      <c r="G7" s="426">
        <v>235000</v>
      </c>
      <c r="H7" s="426">
        <v>150000</v>
      </c>
      <c r="I7" s="426"/>
      <c r="J7" s="426">
        <v>38000</v>
      </c>
      <c r="K7" s="426">
        <v>5923000</v>
      </c>
    </row>
    <row r="8" spans="1:11" x14ac:dyDescent="0.25">
      <c r="A8" s="178" t="s">
        <v>81</v>
      </c>
      <c r="B8" s="426">
        <v>132755.76</v>
      </c>
      <c r="C8" s="426">
        <v>214000</v>
      </c>
      <c r="D8" s="426">
        <v>365300</v>
      </c>
      <c r="E8" s="426"/>
      <c r="F8" s="426">
        <v>4096000</v>
      </c>
      <c r="G8" s="426"/>
      <c r="H8" s="426"/>
      <c r="I8" s="426"/>
      <c r="J8" s="426"/>
      <c r="K8" s="426">
        <v>4808055.76</v>
      </c>
    </row>
    <row r="9" spans="1:11" x14ac:dyDescent="0.25">
      <c r="A9" s="178" t="s">
        <v>108</v>
      </c>
      <c r="B9" s="426">
        <v>132755.76</v>
      </c>
      <c r="C9" s="426">
        <v>214000</v>
      </c>
      <c r="D9" s="426">
        <v>365300</v>
      </c>
      <c r="E9" s="426">
        <v>11523000</v>
      </c>
      <c r="F9" s="426">
        <v>4096000</v>
      </c>
      <c r="G9" s="426">
        <v>565000</v>
      </c>
      <c r="H9" s="426">
        <v>1771000</v>
      </c>
      <c r="I9" s="426">
        <v>156000</v>
      </c>
      <c r="J9" s="426">
        <v>38000</v>
      </c>
      <c r="K9" s="426">
        <v>18861055.759999998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opLeftCell="A7" zoomScale="125" workbookViewId="0">
      <selection activeCell="A18" sqref="A18"/>
    </sheetView>
  </sheetViews>
  <sheetFormatPr defaultColWidth="16" defaultRowHeight="12.75" x14ac:dyDescent="0.2"/>
  <cols>
    <col min="1" max="1" width="9.28515625" style="3" customWidth="1"/>
    <col min="2" max="2" width="8.42578125" style="3" bestFit="1" customWidth="1"/>
    <col min="3" max="3" width="30.42578125" style="3" customWidth="1"/>
    <col min="4" max="4" width="11.140625" style="3" customWidth="1"/>
    <col min="5" max="5" width="15" style="3" customWidth="1"/>
    <col min="6" max="6" width="4.7109375" style="3" customWidth="1"/>
    <col min="7" max="7" width="10.7109375" style="3" customWidth="1"/>
    <col min="8" max="8" width="3.28515625" style="3" bestFit="1" customWidth="1"/>
    <col min="9" max="9" width="29.8554687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2" x14ac:dyDescent="0.2">
      <c r="A1" s="721"/>
      <c r="B1" s="721"/>
      <c r="C1" s="721"/>
      <c r="D1" s="721"/>
      <c r="E1" s="721"/>
      <c r="F1" s="721"/>
      <c r="G1" s="721"/>
      <c r="H1" s="721"/>
      <c r="I1" s="721"/>
      <c r="J1" s="721"/>
      <c r="K1" s="721"/>
    </row>
    <row r="2" spans="1:12" x14ac:dyDescent="0.2">
      <c r="A2" s="319"/>
      <c r="B2" s="319"/>
      <c r="C2" s="319"/>
      <c r="D2" s="319"/>
      <c r="E2" s="319"/>
      <c r="F2" s="319"/>
      <c r="G2" s="319"/>
      <c r="H2" s="319"/>
      <c r="I2" s="319"/>
      <c r="J2" s="319"/>
      <c r="K2" s="319"/>
      <c r="L2" s="549"/>
    </row>
    <row r="3" spans="1:12" x14ac:dyDescent="0.2">
      <c r="A3" s="322" t="s">
        <v>16</v>
      </c>
      <c r="B3" s="324"/>
      <c r="C3" s="324"/>
      <c r="D3" s="324"/>
      <c r="E3" s="324"/>
      <c r="F3" s="324"/>
      <c r="G3" s="324"/>
      <c r="H3" s="324"/>
      <c r="I3" s="324"/>
      <c r="J3" s="324"/>
      <c r="K3" s="324"/>
      <c r="L3" s="549"/>
    </row>
    <row r="4" spans="1:12" x14ac:dyDescent="0.2">
      <c r="A4" s="322" t="s">
        <v>19</v>
      </c>
      <c r="B4" s="322"/>
      <c r="C4" s="322" t="s">
        <v>18</v>
      </c>
      <c r="D4" s="323"/>
      <c r="E4" s="322"/>
      <c r="F4" s="322"/>
      <c r="G4" s="322"/>
      <c r="H4" s="322"/>
      <c r="I4" s="324"/>
      <c r="J4" s="324"/>
      <c r="K4" s="324"/>
      <c r="L4" s="549"/>
    </row>
    <row r="5" spans="1:12" x14ac:dyDescent="0.2">
      <c r="A5" s="322" t="s">
        <v>82</v>
      </c>
      <c r="B5" s="322"/>
      <c r="C5" s="658" t="s">
        <v>153</v>
      </c>
      <c r="D5" s="322"/>
      <c r="E5" s="322"/>
      <c r="F5" s="322"/>
      <c r="G5" s="322"/>
      <c r="H5" s="322"/>
      <c r="I5" s="324"/>
      <c r="J5" s="324"/>
      <c r="K5" s="324"/>
      <c r="L5" s="549"/>
    </row>
    <row r="6" spans="1:12" x14ac:dyDescent="0.2">
      <c r="A6" s="324"/>
      <c r="B6" s="322"/>
      <c r="C6" s="461">
        <v>2023</v>
      </c>
      <c r="D6" s="322"/>
      <c r="E6" s="322"/>
      <c r="F6" s="322"/>
      <c r="G6" s="322"/>
      <c r="H6" s="322"/>
      <c r="I6" s="737" t="s">
        <v>20</v>
      </c>
      <c r="J6" s="738"/>
      <c r="K6" s="739"/>
      <c r="L6" s="549"/>
    </row>
    <row r="7" spans="1:12" x14ac:dyDescent="0.2">
      <c r="A7" s="324"/>
      <c r="B7" s="322"/>
      <c r="C7" s="322"/>
      <c r="D7" s="322"/>
      <c r="E7" s="322"/>
      <c r="F7" s="322"/>
      <c r="G7" s="322"/>
      <c r="H7" s="322"/>
      <c r="I7" s="325" t="s">
        <v>21</v>
      </c>
      <c r="J7" s="740" t="s">
        <v>31</v>
      </c>
      <c r="K7" s="741"/>
      <c r="L7" s="549"/>
    </row>
    <row r="8" spans="1:12" ht="12.75" customHeight="1" x14ac:dyDescent="0.2">
      <c r="A8" s="322"/>
      <c r="B8" s="322"/>
      <c r="C8" s="322"/>
      <c r="D8" s="322"/>
      <c r="E8" s="322"/>
      <c r="F8" s="322"/>
      <c r="G8" s="322"/>
      <c r="H8" s="324"/>
      <c r="I8" s="325" t="s">
        <v>22</v>
      </c>
      <c r="J8" s="742" t="s">
        <v>46</v>
      </c>
      <c r="K8" s="743"/>
      <c r="L8" s="549"/>
    </row>
    <row r="9" spans="1:12" ht="12.75" customHeight="1" x14ac:dyDescent="0.2">
      <c r="A9" s="734" t="s">
        <v>23</v>
      </c>
      <c r="B9" s="734"/>
      <c r="C9" s="734"/>
      <c r="D9" s="734"/>
      <c r="E9" s="734"/>
      <c r="F9" s="734"/>
      <c r="G9" s="734"/>
      <c r="H9" s="734"/>
      <c r="I9" s="326" t="s">
        <v>24</v>
      </c>
      <c r="J9" s="744" t="s">
        <v>33</v>
      </c>
      <c r="K9" s="745"/>
      <c r="L9" s="549"/>
    </row>
    <row r="10" spans="1:12" ht="15.75" customHeight="1" thickBot="1" x14ac:dyDescent="0.25">
      <c r="A10" s="734" t="s">
        <v>30</v>
      </c>
      <c r="B10" s="734"/>
      <c r="C10" s="734"/>
      <c r="D10" s="734"/>
      <c r="E10" s="734"/>
      <c r="F10" s="550"/>
      <c r="G10" s="327"/>
      <c r="H10" s="322"/>
      <c r="I10" s="324"/>
      <c r="J10" s="324"/>
      <c r="K10" s="324"/>
      <c r="L10" s="549"/>
    </row>
    <row r="11" spans="1:12" ht="12.75" customHeight="1" thickBot="1" x14ac:dyDescent="0.25">
      <c r="A11" s="731" t="s">
        <v>25</v>
      </c>
      <c r="B11" s="735"/>
      <c r="C11" s="735"/>
      <c r="D11" s="735"/>
      <c r="E11" s="736"/>
      <c r="F11" s="550"/>
      <c r="G11" s="731" t="s">
        <v>20</v>
      </c>
      <c r="H11" s="732"/>
      <c r="I11" s="732"/>
      <c r="J11" s="732"/>
      <c r="K11" s="733"/>
      <c r="L11" s="549"/>
    </row>
    <row r="12" spans="1:12" x14ac:dyDescent="0.2">
      <c r="A12" s="554"/>
      <c r="B12" s="581"/>
      <c r="C12" s="551"/>
      <c r="D12" s="551"/>
      <c r="E12" s="552"/>
      <c r="F12" s="553"/>
      <c r="G12" s="554"/>
      <c r="H12" s="555" t="s">
        <v>15</v>
      </c>
      <c r="I12" s="556" t="s">
        <v>15</v>
      </c>
      <c r="J12" s="556" t="s">
        <v>15</v>
      </c>
      <c r="K12" s="557" t="s">
        <v>15</v>
      </c>
      <c r="L12" s="549"/>
    </row>
    <row r="13" spans="1:12" s="6" customFormat="1" x14ac:dyDescent="0.2">
      <c r="A13" s="559" t="s">
        <v>0</v>
      </c>
      <c r="B13" s="560" t="s">
        <v>26</v>
      </c>
      <c r="C13" s="332" t="s">
        <v>27</v>
      </c>
      <c r="D13" s="332" t="s">
        <v>28</v>
      </c>
      <c r="E13" s="333" t="s">
        <v>29</v>
      </c>
      <c r="F13" s="558"/>
      <c r="G13" s="559" t="s">
        <v>0</v>
      </c>
      <c r="H13" s="560" t="s">
        <v>26</v>
      </c>
      <c r="I13" s="332" t="s">
        <v>27</v>
      </c>
      <c r="J13" s="332" t="s">
        <v>28</v>
      </c>
      <c r="K13" s="333" t="s">
        <v>29</v>
      </c>
    </row>
    <row r="14" spans="1:12" ht="12.75" customHeight="1" x14ac:dyDescent="0.2">
      <c r="A14" s="562">
        <v>45200</v>
      </c>
      <c r="B14" s="563"/>
      <c r="C14" s="95" t="s">
        <v>47</v>
      </c>
      <c r="D14" s="346">
        <v>11770701</v>
      </c>
      <c r="E14" s="561"/>
      <c r="F14" s="553"/>
      <c r="G14" s="562">
        <v>45200</v>
      </c>
      <c r="H14" s="563"/>
      <c r="I14" s="95" t="s">
        <v>47</v>
      </c>
      <c r="J14" s="346"/>
      <c r="K14" s="564">
        <v>11770701</v>
      </c>
      <c r="L14" s="549"/>
    </row>
    <row r="15" spans="1:12" ht="12.75" customHeight="1" x14ac:dyDescent="0.2">
      <c r="A15" s="562">
        <v>45215</v>
      </c>
      <c r="B15" s="563">
        <v>1</v>
      </c>
      <c r="C15" s="95" t="s">
        <v>258</v>
      </c>
      <c r="D15" s="346">
        <v>37400000</v>
      </c>
      <c r="E15" s="565"/>
      <c r="F15" s="553"/>
      <c r="G15" s="562">
        <v>45215</v>
      </c>
      <c r="H15" s="563">
        <v>1</v>
      </c>
      <c r="I15" s="95" t="s">
        <v>258</v>
      </c>
      <c r="J15" s="346"/>
      <c r="K15" s="564">
        <v>37400000</v>
      </c>
      <c r="L15" s="549"/>
    </row>
    <row r="16" spans="1:12" ht="12.75" customHeight="1" x14ac:dyDescent="0.2">
      <c r="A16" s="562">
        <v>45215</v>
      </c>
      <c r="B16" s="563">
        <v>2</v>
      </c>
      <c r="C16" s="95" t="s">
        <v>257</v>
      </c>
      <c r="D16" s="346"/>
      <c r="E16" s="565">
        <v>15709000</v>
      </c>
      <c r="F16" s="553"/>
      <c r="G16" s="562">
        <v>45215</v>
      </c>
      <c r="H16" s="563">
        <v>2</v>
      </c>
      <c r="I16" s="95" t="s">
        <v>257</v>
      </c>
      <c r="J16" s="346">
        <v>15709000</v>
      </c>
      <c r="K16" s="564"/>
      <c r="L16" s="549"/>
    </row>
    <row r="17" spans="1:15" ht="12.75" customHeight="1" x14ac:dyDescent="0.2">
      <c r="A17" s="562">
        <v>45215</v>
      </c>
      <c r="B17" s="563">
        <v>3</v>
      </c>
      <c r="C17" s="95" t="s">
        <v>259</v>
      </c>
      <c r="D17" s="346"/>
      <c r="E17" s="565">
        <v>2000</v>
      </c>
      <c r="F17" s="553"/>
      <c r="G17" s="562">
        <v>45215</v>
      </c>
      <c r="H17" s="563">
        <v>3</v>
      </c>
      <c r="I17" s="95" t="s">
        <v>259</v>
      </c>
      <c r="J17" s="346">
        <v>2000</v>
      </c>
      <c r="K17" s="564"/>
      <c r="L17" s="549"/>
    </row>
    <row r="18" spans="1:15" ht="13.5" thickBot="1" x14ac:dyDescent="0.25">
      <c r="A18" s="568">
        <v>45230</v>
      </c>
      <c r="B18" s="582"/>
      <c r="C18" s="351" t="s">
        <v>63</v>
      </c>
      <c r="D18" s="352">
        <f>SUM(D14:D17)-SUM(E14:E17)</f>
        <v>33459701</v>
      </c>
      <c r="E18" s="566"/>
      <c r="F18" s="567"/>
      <c r="G18" s="580">
        <v>45230</v>
      </c>
      <c r="H18" s="569"/>
      <c r="I18" s="570" t="s">
        <v>63</v>
      </c>
      <c r="J18" s="571"/>
      <c r="K18" s="572">
        <f>SUM(K14:K17)-SUM(J14:J17)</f>
        <v>33459701</v>
      </c>
      <c r="L18" s="549"/>
    </row>
    <row r="19" spans="1:15" ht="13.5" thickBot="1" x14ac:dyDescent="0.25">
      <c r="A19" s="583"/>
      <c r="B19" s="573"/>
      <c r="C19" s="573"/>
      <c r="D19" s="573"/>
      <c r="E19" s="354"/>
      <c r="F19" s="567"/>
      <c r="G19" s="574"/>
      <c r="H19" s="575"/>
      <c r="I19" s="576"/>
      <c r="J19" s="576"/>
      <c r="K19" s="577"/>
      <c r="L19" s="549"/>
    </row>
    <row r="20" spans="1:15" x14ac:dyDescent="0.2">
      <c r="A20" s="5"/>
      <c r="B20" s="4"/>
      <c r="C20" s="4" t="s">
        <v>17</v>
      </c>
      <c r="D20" s="5"/>
      <c r="E20" s="5"/>
      <c r="F20" s="567"/>
      <c r="G20" s="5"/>
      <c r="H20" s="4"/>
      <c r="I20" s="4" t="s">
        <v>17</v>
      </c>
      <c r="J20" s="5"/>
      <c r="K20" s="578"/>
      <c r="L20" s="549"/>
    </row>
    <row r="21" spans="1:15" x14ac:dyDescent="0.2">
      <c r="A21" s="5"/>
      <c r="B21" s="4"/>
      <c r="C21" s="4"/>
      <c r="D21" s="5">
        <v>3746</v>
      </c>
      <c r="E21" s="5"/>
      <c r="F21" s="579"/>
      <c r="G21" s="5"/>
      <c r="H21" s="4"/>
      <c r="I21" s="4"/>
      <c r="J21" s="5"/>
      <c r="K21" s="5"/>
      <c r="L21" s="549"/>
    </row>
    <row r="22" spans="1:15" x14ac:dyDescent="0.2">
      <c r="A22" s="7"/>
      <c r="B22" s="7"/>
      <c r="C22" s="355"/>
      <c r="D22" s="356"/>
      <c r="E22" s="8"/>
      <c r="F22" s="335"/>
      <c r="G22" s="7"/>
      <c r="H22" s="7"/>
      <c r="I22" s="355"/>
      <c r="J22" s="356"/>
      <c r="K22" s="8"/>
    </row>
    <row r="23" spans="1:15" x14ac:dyDescent="0.2">
      <c r="A23" s="7"/>
      <c r="B23" s="7"/>
      <c r="C23" s="357"/>
      <c r="D23" s="358"/>
      <c r="E23" s="8"/>
      <c r="F23" s="335"/>
      <c r="G23" s="7"/>
      <c r="H23" s="7"/>
      <c r="I23" s="357"/>
      <c r="J23" s="358"/>
      <c r="K23" s="8"/>
    </row>
    <row r="24" spans="1:15" x14ac:dyDescent="0.2">
      <c r="C24" s="359"/>
      <c r="D24" s="360"/>
      <c r="E24" s="154"/>
      <c r="F24" s="335"/>
      <c r="I24" s="359"/>
      <c r="J24" s="360"/>
      <c r="K24" s="154"/>
    </row>
    <row r="25" spans="1:15" x14ac:dyDescent="0.2">
      <c r="A25" s="430"/>
      <c r="B25" s="430"/>
      <c r="C25" s="430"/>
      <c r="D25" s="430"/>
      <c r="E25" s="430"/>
      <c r="F25" s="430"/>
      <c r="G25" s="430"/>
      <c r="H25" s="430"/>
      <c r="I25" s="430"/>
      <c r="J25" s="430"/>
      <c r="K25" s="430"/>
      <c r="L25" s="429"/>
      <c r="M25" s="429"/>
      <c r="N25" s="429"/>
      <c r="O25" s="429"/>
    </row>
    <row r="26" spans="1:15" x14ac:dyDescent="0.2">
      <c r="A26" s="430"/>
      <c r="B26" s="430"/>
      <c r="C26" s="432"/>
      <c r="D26" s="430"/>
      <c r="E26" s="430"/>
      <c r="F26" s="430"/>
      <c r="G26" s="430"/>
      <c r="H26" s="430"/>
      <c r="I26" s="430"/>
      <c r="J26" s="430"/>
      <c r="K26" s="430"/>
      <c r="L26" s="429"/>
      <c r="M26" s="429"/>
      <c r="N26" s="429"/>
      <c r="O26" s="429"/>
    </row>
    <row r="27" spans="1:15" x14ac:dyDescent="0.2">
      <c r="A27" s="430"/>
      <c r="B27" s="430"/>
      <c r="C27" s="430"/>
      <c r="D27" s="431"/>
      <c r="E27" s="430"/>
      <c r="F27" s="430"/>
      <c r="G27" s="430"/>
      <c r="H27" s="430"/>
      <c r="I27" s="430"/>
      <c r="J27" s="430"/>
      <c r="K27" s="430"/>
      <c r="L27" s="429"/>
      <c r="M27" s="429"/>
      <c r="N27" s="429"/>
      <c r="O27" s="429"/>
    </row>
    <row r="28" spans="1:15" x14ac:dyDescent="0.2">
      <c r="A28" s="430"/>
      <c r="B28" s="430"/>
      <c r="C28" s="430"/>
      <c r="D28" s="431"/>
      <c r="E28" s="430"/>
      <c r="F28" s="430"/>
      <c r="G28" s="430"/>
      <c r="H28" s="430"/>
      <c r="I28" s="430"/>
      <c r="J28" s="430"/>
      <c r="K28" s="430"/>
      <c r="L28" s="429"/>
      <c r="M28" s="429"/>
      <c r="N28" s="429"/>
      <c r="O28" s="429"/>
    </row>
    <row r="29" spans="1:15" x14ac:dyDescent="0.2">
      <c r="A29" s="429"/>
      <c r="B29" s="429"/>
      <c r="C29" s="434"/>
      <c r="D29" s="435"/>
      <c r="E29" s="429"/>
      <c r="F29" s="429"/>
      <c r="G29" s="429"/>
      <c r="H29" s="429"/>
      <c r="I29" s="429"/>
      <c r="J29" s="429"/>
      <c r="K29" s="429"/>
      <c r="L29" s="429"/>
      <c r="M29" s="429"/>
      <c r="N29" s="429"/>
      <c r="O29" s="429"/>
    </row>
    <row r="30" spans="1:15" x14ac:dyDescent="0.2">
      <c r="A30" s="429"/>
      <c r="B30" s="429"/>
      <c r="C30" s="429"/>
      <c r="D30" s="433"/>
      <c r="E30" s="429"/>
      <c r="F30" s="429"/>
      <c r="G30" s="429"/>
      <c r="H30" s="429"/>
      <c r="I30" s="429"/>
      <c r="J30" s="429"/>
      <c r="K30" s="429"/>
      <c r="L30" s="429"/>
      <c r="M30" s="429"/>
      <c r="N30" s="429"/>
      <c r="O30" s="429"/>
    </row>
    <row r="31" spans="1:15" x14ac:dyDescent="0.2">
      <c r="A31" s="429"/>
      <c r="B31" s="429"/>
      <c r="C31" s="429"/>
      <c r="D31" s="429"/>
      <c r="E31" s="429"/>
      <c r="F31" s="429"/>
      <c r="G31" s="429"/>
      <c r="H31" s="429"/>
      <c r="I31" s="429"/>
      <c r="J31" s="429"/>
      <c r="K31" s="429"/>
      <c r="L31" s="429"/>
      <c r="M31" s="429"/>
      <c r="N31" s="429"/>
      <c r="O31" s="429"/>
    </row>
    <row r="32" spans="1:15" x14ac:dyDescent="0.2">
      <c r="A32" s="429"/>
      <c r="B32" s="429"/>
      <c r="C32" s="429"/>
      <c r="D32" s="429"/>
      <c r="E32" s="429"/>
      <c r="F32" s="429"/>
      <c r="G32" s="429"/>
      <c r="H32" s="429"/>
      <c r="I32" s="429"/>
      <c r="J32" s="429"/>
      <c r="K32" s="429"/>
      <c r="L32" s="429"/>
      <c r="M32" s="429"/>
      <c r="N32" s="429"/>
      <c r="O32" s="429"/>
    </row>
    <row r="33" spans="1:15" x14ac:dyDescent="0.2">
      <c r="A33" s="429"/>
      <c r="B33" s="429"/>
      <c r="C33" s="429"/>
      <c r="D33" s="429"/>
      <c r="E33" s="429"/>
      <c r="F33" s="429"/>
      <c r="G33" s="429"/>
      <c r="H33" s="429"/>
      <c r="I33" s="429"/>
      <c r="J33" s="429"/>
      <c r="K33" s="429"/>
      <c r="L33" s="429"/>
      <c r="M33" s="429"/>
      <c r="N33" s="429"/>
      <c r="O33" s="429"/>
    </row>
    <row r="34" spans="1:15" x14ac:dyDescent="0.2">
      <c r="A34" s="429"/>
      <c r="B34" s="429"/>
      <c r="C34" s="429"/>
      <c r="D34" s="429"/>
      <c r="E34" s="429"/>
      <c r="F34" s="429"/>
      <c r="G34" s="429"/>
      <c r="H34" s="429"/>
      <c r="I34" s="429"/>
      <c r="J34" s="429"/>
      <c r="K34" s="429"/>
      <c r="L34" s="429"/>
      <c r="M34" s="429"/>
      <c r="N34" s="429"/>
      <c r="O34" s="429"/>
    </row>
  </sheetData>
  <mergeCells count="9">
    <mergeCell ref="G11:K11"/>
    <mergeCell ref="A10:E10"/>
    <mergeCell ref="A11:E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opLeftCell="A10" zoomScale="125" workbookViewId="0">
      <selection activeCell="C22" sqref="C22"/>
    </sheetView>
  </sheetViews>
  <sheetFormatPr defaultColWidth="16" defaultRowHeight="12.75" x14ac:dyDescent="0.2"/>
  <cols>
    <col min="1" max="1" width="10.85546875" style="3" customWidth="1"/>
    <col min="2" max="2" width="6.7109375" style="3" bestFit="1" customWidth="1"/>
    <col min="3" max="3" width="32.28515625" style="3" customWidth="1"/>
    <col min="4" max="4" width="12.42578125" style="3" customWidth="1"/>
    <col min="5" max="5" width="12" style="3" customWidth="1"/>
    <col min="6" max="6" width="4.7109375" style="3" customWidth="1"/>
    <col min="7" max="7" width="10.7109375" style="3" customWidth="1"/>
    <col min="8" max="8" width="3.28515625" style="3" bestFit="1" customWidth="1"/>
    <col min="9" max="9" width="33.2851562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721"/>
      <c r="B1" s="721"/>
      <c r="C1" s="721"/>
      <c r="D1" s="721"/>
      <c r="E1" s="721"/>
      <c r="F1" s="721"/>
      <c r="G1" s="721"/>
      <c r="H1" s="721"/>
      <c r="I1" s="721"/>
      <c r="J1" s="721"/>
      <c r="K1" s="721"/>
    </row>
    <row r="2" spans="1:11" x14ac:dyDescent="0.2">
      <c r="A2" s="319"/>
      <c r="B2" s="319"/>
      <c r="C2" s="319"/>
      <c r="D2" s="319"/>
      <c r="E2" s="319"/>
      <c r="F2" s="319"/>
      <c r="G2" s="319"/>
      <c r="H2" s="319"/>
      <c r="I2" s="319"/>
      <c r="J2" s="319"/>
      <c r="K2" s="319"/>
    </row>
    <row r="3" spans="1:11" x14ac:dyDescent="0.2">
      <c r="A3" s="320" t="s">
        <v>16</v>
      </c>
      <c r="B3" s="321"/>
      <c r="C3" s="321"/>
      <c r="D3" s="321"/>
      <c r="E3" s="321"/>
      <c r="F3" s="321"/>
      <c r="G3" s="321"/>
      <c r="H3" s="321"/>
      <c r="I3" s="321"/>
      <c r="J3" s="321"/>
      <c r="K3" s="321"/>
    </row>
    <row r="4" spans="1:11" x14ac:dyDescent="0.2">
      <c r="A4" s="322" t="s">
        <v>19</v>
      </c>
      <c r="B4" s="322"/>
      <c r="C4" s="322" t="s">
        <v>18</v>
      </c>
      <c r="D4" s="323"/>
      <c r="E4" s="322"/>
      <c r="F4" s="322"/>
      <c r="G4" s="322"/>
      <c r="H4" s="322"/>
      <c r="I4" s="321"/>
      <c r="J4" s="321"/>
      <c r="K4" s="321"/>
    </row>
    <row r="5" spans="1:11" x14ac:dyDescent="0.2">
      <c r="A5" s="322" t="s">
        <v>82</v>
      </c>
      <c r="B5" s="322"/>
      <c r="C5" s="589" t="s">
        <v>153</v>
      </c>
      <c r="D5" s="322"/>
      <c r="E5" s="322"/>
      <c r="F5" s="322"/>
      <c r="G5" s="322"/>
      <c r="H5" s="322"/>
      <c r="I5" s="321"/>
      <c r="J5" s="321"/>
      <c r="K5" s="321"/>
    </row>
    <row r="6" spans="1:11" x14ac:dyDescent="0.2">
      <c r="A6" s="324"/>
      <c r="B6" s="322"/>
      <c r="C6" s="461">
        <v>2023</v>
      </c>
      <c r="D6" s="322"/>
      <c r="E6" s="322"/>
      <c r="F6" s="322"/>
      <c r="G6" s="322"/>
      <c r="H6" s="322"/>
      <c r="I6" s="737" t="s">
        <v>20</v>
      </c>
      <c r="J6" s="738"/>
      <c r="K6" s="739"/>
    </row>
    <row r="7" spans="1:11" x14ac:dyDescent="0.2">
      <c r="A7" s="324"/>
      <c r="B7" s="322"/>
      <c r="C7" s="322"/>
      <c r="D7" s="322"/>
      <c r="E7" s="322"/>
      <c r="F7" s="322"/>
      <c r="G7" s="322"/>
      <c r="H7" s="322"/>
      <c r="I7" s="325" t="s">
        <v>21</v>
      </c>
      <c r="J7" s="747" t="s">
        <v>31</v>
      </c>
      <c r="K7" s="748"/>
    </row>
    <row r="8" spans="1:11" ht="12.75" customHeight="1" x14ac:dyDescent="0.2">
      <c r="A8" s="322"/>
      <c r="B8" s="322"/>
      <c r="C8" s="322"/>
      <c r="D8" s="322"/>
      <c r="E8" s="322"/>
      <c r="F8" s="322"/>
      <c r="G8" s="322"/>
      <c r="H8" s="321"/>
      <c r="I8" s="325" t="s">
        <v>22</v>
      </c>
      <c r="J8" s="749" t="s">
        <v>91</v>
      </c>
      <c r="K8" s="750"/>
    </row>
    <row r="9" spans="1:11" ht="12.75" customHeight="1" x14ac:dyDescent="0.2">
      <c r="A9" s="734" t="s">
        <v>23</v>
      </c>
      <c r="B9" s="734"/>
      <c r="C9" s="734"/>
      <c r="D9" s="734"/>
      <c r="E9" s="734"/>
      <c r="F9" s="734"/>
      <c r="G9" s="734"/>
      <c r="H9" s="734"/>
      <c r="I9" s="326" t="s">
        <v>24</v>
      </c>
      <c r="J9" s="751" t="s">
        <v>92</v>
      </c>
      <c r="K9" s="752"/>
    </row>
    <row r="10" spans="1:11" ht="15.75" customHeight="1" thickBot="1" x14ac:dyDescent="0.25">
      <c r="A10" s="734" t="s">
        <v>30</v>
      </c>
      <c r="B10" s="734"/>
      <c r="C10" s="734"/>
      <c r="D10" s="734"/>
      <c r="E10" s="734"/>
      <c r="F10" s="397"/>
      <c r="G10" s="327"/>
      <c r="H10" s="322"/>
      <c r="I10" s="321"/>
      <c r="J10" s="321"/>
      <c r="K10" s="321"/>
    </row>
    <row r="11" spans="1:11" ht="12.75" customHeight="1" x14ac:dyDescent="0.2">
      <c r="A11" s="746" t="s">
        <v>25</v>
      </c>
      <c r="B11" s="735"/>
      <c r="C11" s="735"/>
      <c r="D11" s="735"/>
      <c r="E11" s="736"/>
      <c r="F11" s="397"/>
      <c r="G11" s="746" t="s">
        <v>20</v>
      </c>
      <c r="H11" s="735"/>
      <c r="I11" s="735"/>
      <c r="J11" s="735"/>
      <c r="K11" s="736"/>
    </row>
    <row r="12" spans="1:11" x14ac:dyDescent="0.2">
      <c r="A12" s="328"/>
      <c r="B12" s="329"/>
      <c r="C12" s="329"/>
      <c r="D12" s="329"/>
      <c r="E12" s="330"/>
      <c r="F12" s="321"/>
      <c r="G12" s="328"/>
      <c r="H12" s="329" t="s">
        <v>15</v>
      </c>
      <c r="I12" s="329" t="s">
        <v>15</v>
      </c>
      <c r="J12" s="329" t="s">
        <v>15</v>
      </c>
      <c r="K12" s="330" t="s">
        <v>15</v>
      </c>
    </row>
    <row r="13" spans="1:11" s="6" customFormat="1" x14ac:dyDescent="0.2">
      <c r="A13" s="331" t="s">
        <v>0</v>
      </c>
      <c r="B13" s="332" t="s">
        <v>26</v>
      </c>
      <c r="C13" s="332" t="s">
        <v>27</v>
      </c>
      <c r="D13" s="332" t="s">
        <v>28</v>
      </c>
      <c r="E13" s="333" t="s">
        <v>29</v>
      </c>
      <c r="F13" s="334"/>
      <c r="G13" s="331" t="s">
        <v>0</v>
      </c>
      <c r="H13" s="332" t="s">
        <v>26</v>
      </c>
      <c r="I13" s="332" t="s">
        <v>27</v>
      </c>
      <c r="J13" s="332" t="s">
        <v>28</v>
      </c>
      <c r="K13" s="333" t="s">
        <v>29</v>
      </c>
    </row>
    <row r="14" spans="1:11" ht="12.75" customHeight="1" x14ac:dyDescent="0.2">
      <c r="A14" s="342">
        <v>45200</v>
      </c>
      <c r="B14" s="343"/>
      <c r="C14" s="10" t="s">
        <v>47</v>
      </c>
      <c r="D14" s="344">
        <v>8345723</v>
      </c>
      <c r="E14" s="345"/>
      <c r="F14" s="321"/>
      <c r="G14" s="342">
        <v>45200</v>
      </c>
      <c r="H14" s="343"/>
      <c r="I14" s="10" t="s">
        <v>47</v>
      </c>
      <c r="J14" s="344"/>
      <c r="K14" s="585">
        <v>8345723</v>
      </c>
    </row>
    <row r="15" spans="1:11" ht="12.75" customHeight="1" x14ac:dyDescent="0.2">
      <c r="A15" s="584">
        <v>45200</v>
      </c>
      <c r="B15" s="343">
        <v>1</v>
      </c>
      <c r="C15" s="10" t="s">
        <v>154</v>
      </c>
      <c r="D15" s="344"/>
      <c r="E15" s="586">
        <v>1888000</v>
      </c>
      <c r="F15" s="321"/>
      <c r="G15" s="584">
        <v>45200</v>
      </c>
      <c r="H15" s="343">
        <v>1</v>
      </c>
      <c r="I15" s="10" t="s">
        <v>154</v>
      </c>
      <c r="J15" s="344">
        <v>1888000</v>
      </c>
      <c r="K15" s="585"/>
    </row>
    <row r="16" spans="1:11" ht="12.75" customHeight="1" x14ac:dyDescent="0.2">
      <c r="A16" s="584">
        <v>45200</v>
      </c>
      <c r="B16" s="343">
        <v>2</v>
      </c>
      <c r="C16" s="10" t="s">
        <v>155</v>
      </c>
      <c r="D16" s="344"/>
      <c r="E16" s="586">
        <v>3000</v>
      </c>
      <c r="F16" s="321"/>
      <c r="G16" s="584">
        <v>45200</v>
      </c>
      <c r="H16" s="343">
        <v>2</v>
      </c>
      <c r="I16" s="10" t="s">
        <v>155</v>
      </c>
      <c r="J16" s="344">
        <v>3000</v>
      </c>
      <c r="K16" s="585"/>
    </row>
    <row r="17" spans="1:11" ht="12.75" customHeight="1" x14ac:dyDescent="0.2">
      <c r="A17" s="584">
        <v>45200</v>
      </c>
      <c r="B17" s="343">
        <v>3</v>
      </c>
      <c r="C17" s="10" t="s">
        <v>156</v>
      </c>
      <c r="D17" s="344"/>
      <c r="E17" s="585">
        <v>1888000</v>
      </c>
      <c r="F17" s="321"/>
      <c r="G17" s="584">
        <v>45200</v>
      </c>
      <c r="H17" s="343">
        <v>3</v>
      </c>
      <c r="I17" s="10" t="s">
        <v>156</v>
      </c>
      <c r="J17" s="344">
        <v>1888000</v>
      </c>
      <c r="K17" s="585"/>
    </row>
    <row r="18" spans="1:11" ht="12.75" customHeight="1" x14ac:dyDescent="0.2">
      <c r="A18" s="584">
        <v>45200</v>
      </c>
      <c r="B18" s="343">
        <v>4</v>
      </c>
      <c r="C18" s="10" t="s">
        <v>155</v>
      </c>
      <c r="D18" s="344"/>
      <c r="E18" s="585">
        <v>3000</v>
      </c>
      <c r="F18" s="321"/>
      <c r="G18" s="584">
        <v>45200</v>
      </c>
      <c r="H18" s="343">
        <v>4</v>
      </c>
      <c r="I18" s="10" t="s">
        <v>155</v>
      </c>
      <c r="J18" s="344">
        <v>3000</v>
      </c>
      <c r="K18" s="585"/>
    </row>
    <row r="19" spans="1:11" ht="12.75" customHeight="1" x14ac:dyDescent="0.2">
      <c r="A19" s="584">
        <v>45200</v>
      </c>
      <c r="B19" s="343">
        <v>5</v>
      </c>
      <c r="C19" s="10" t="s">
        <v>157</v>
      </c>
      <c r="D19" s="344"/>
      <c r="E19" s="585">
        <v>1500000</v>
      </c>
      <c r="F19" s="321"/>
      <c r="G19" s="584">
        <v>45200</v>
      </c>
      <c r="H19" s="343">
        <v>5</v>
      </c>
      <c r="I19" s="10" t="s">
        <v>157</v>
      </c>
      <c r="J19" s="344">
        <v>1500000</v>
      </c>
      <c r="K19" s="585"/>
    </row>
    <row r="20" spans="1:11" ht="12.75" customHeight="1" x14ac:dyDescent="0.2">
      <c r="A20" s="584">
        <v>45200</v>
      </c>
      <c r="B20" s="343">
        <v>6</v>
      </c>
      <c r="C20" s="10" t="s">
        <v>155</v>
      </c>
      <c r="D20" s="344"/>
      <c r="E20" s="586">
        <v>3000</v>
      </c>
      <c r="F20" s="321"/>
      <c r="G20" s="584">
        <v>45200</v>
      </c>
      <c r="H20" s="343">
        <v>6</v>
      </c>
      <c r="I20" s="10" t="s">
        <v>155</v>
      </c>
      <c r="J20" s="344">
        <v>3000</v>
      </c>
      <c r="K20" s="586"/>
    </row>
    <row r="21" spans="1:11" ht="12.75" customHeight="1" x14ac:dyDescent="0.2">
      <c r="A21" s="584">
        <v>45204</v>
      </c>
      <c r="B21" s="343">
        <v>7</v>
      </c>
      <c r="C21" s="10" t="s">
        <v>260</v>
      </c>
      <c r="D21" s="344"/>
      <c r="E21" s="585">
        <v>3023000</v>
      </c>
      <c r="F21" s="321"/>
      <c r="G21" s="584">
        <v>45204</v>
      </c>
      <c r="H21" s="343">
        <v>7</v>
      </c>
      <c r="I21" s="10" t="s">
        <v>260</v>
      </c>
      <c r="J21" s="344">
        <v>3023000</v>
      </c>
      <c r="K21" s="585"/>
    </row>
    <row r="22" spans="1:11" ht="15" x14ac:dyDescent="0.2">
      <c r="A22" s="96">
        <v>45204</v>
      </c>
      <c r="B22" s="343">
        <v>8</v>
      </c>
      <c r="C22" s="95" t="s">
        <v>155</v>
      </c>
      <c r="D22" s="346"/>
      <c r="E22" s="347">
        <v>3000</v>
      </c>
      <c r="F22" s="335"/>
      <c r="G22" s="96">
        <v>45204</v>
      </c>
      <c r="H22" s="343">
        <v>8</v>
      </c>
      <c r="I22" s="95" t="s">
        <v>155</v>
      </c>
      <c r="J22" s="346">
        <v>3000</v>
      </c>
      <c r="K22" s="347"/>
    </row>
    <row r="23" spans="1:11" ht="12.75" customHeight="1" x14ac:dyDescent="0.2">
      <c r="A23" s="96">
        <v>45215</v>
      </c>
      <c r="B23" s="343">
        <v>9</v>
      </c>
      <c r="C23" s="95" t="s">
        <v>328</v>
      </c>
      <c r="D23" s="346">
        <v>15709000</v>
      </c>
      <c r="E23" s="347"/>
      <c r="F23" s="335"/>
      <c r="G23" s="96">
        <v>45215</v>
      </c>
      <c r="H23" s="343">
        <v>9</v>
      </c>
      <c r="I23" s="95" t="s">
        <v>328</v>
      </c>
      <c r="J23" s="346"/>
      <c r="K23" s="347">
        <v>15709000</v>
      </c>
    </row>
    <row r="24" spans="1:11" ht="12.75" customHeight="1" x14ac:dyDescent="0.2">
      <c r="A24" s="96">
        <v>45216</v>
      </c>
      <c r="B24" s="343">
        <v>10</v>
      </c>
      <c r="C24" s="95" t="s">
        <v>329</v>
      </c>
      <c r="D24" s="346"/>
      <c r="E24" s="347">
        <v>1402000</v>
      </c>
      <c r="F24" s="335"/>
      <c r="G24" s="96">
        <v>45216</v>
      </c>
      <c r="H24" s="343">
        <v>10</v>
      </c>
      <c r="I24" s="95" t="s">
        <v>329</v>
      </c>
      <c r="J24" s="346">
        <v>1402000</v>
      </c>
      <c r="K24" s="347"/>
    </row>
    <row r="25" spans="1:11" ht="12.75" customHeight="1" x14ac:dyDescent="0.2">
      <c r="A25" s="96">
        <v>45216</v>
      </c>
      <c r="B25" s="343">
        <v>11</v>
      </c>
      <c r="C25" s="95" t="s">
        <v>330</v>
      </c>
      <c r="D25" s="346"/>
      <c r="E25" s="347">
        <v>2500</v>
      </c>
      <c r="F25" s="335"/>
      <c r="G25" s="96">
        <v>45216</v>
      </c>
      <c r="H25" s="343">
        <v>11</v>
      </c>
      <c r="I25" s="95" t="s">
        <v>330</v>
      </c>
      <c r="J25" s="346">
        <v>2500</v>
      </c>
      <c r="K25" s="347"/>
    </row>
    <row r="26" spans="1:11" ht="12.75" customHeight="1" x14ac:dyDescent="0.2">
      <c r="A26" s="96">
        <v>45216</v>
      </c>
      <c r="B26" s="343">
        <v>12</v>
      </c>
      <c r="C26" s="95" t="s">
        <v>331</v>
      </c>
      <c r="D26" s="346"/>
      <c r="E26" s="347">
        <v>750000</v>
      </c>
      <c r="F26" s="335"/>
      <c r="G26" s="96">
        <v>45216</v>
      </c>
      <c r="H26" s="343">
        <v>12</v>
      </c>
      <c r="I26" s="95" t="s">
        <v>331</v>
      </c>
      <c r="J26" s="346">
        <v>750000</v>
      </c>
      <c r="K26" s="347"/>
    </row>
    <row r="27" spans="1:11" ht="12.75" customHeight="1" x14ac:dyDescent="0.2">
      <c r="A27" s="96">
        <v>45216</v>
      </c>
      <c r="B27" s="343">
        <v>13</v>
      </c>
      <c r="C27" s="95" t="s">
        <v>330</v>
      </c>
      <c r="D27" s="346"/>
      <c r="E27" s="347">
        <v>2000</v>
      </c>
      <c r="F27" s="335"/>
      <c r="G27" s="96">
        <v>45216</v>
      </c>
      <c r="H27" s="343">
        <v>13</v>
      </c>
      <c r="I27" s="95" t="s">
        <v>330</v>
      </c>
      <c r="J27" s="346">
        <v>2000</v>
      </c>
      <c r="K27" s="347"/>
    </row>
    <row r="28" spans="1:11" ht="12.75" customHeight="1" x14ac:dyDescent="0.2">
      <c r="A28" s="96">
        <v>45216</v>
      </c>
      <c r="B28" s="343">
        <v>14</v>
      </c>
      <c r="C28" s="95" t="s">
        <v>335</v>
      </c>
      <c r="D28" s="346"/>
      <c r="E28" s="347">
        <v>1811000</v>
      </c>
      <c r="F28" s="335"/>
      <c r="G28" s="96">
        <v>45216</v>
      </c>
      <c r="H28" s="343">
        <v>14</v>
      </c>
      <c r="I28" s="95" t="s">
        <v>335</v>
      </c>
      <c r="J28" s="346">
        <v>1811000</v>
      </c>
      <c r="K28" s="347"/>
    </row>
    <row r="29" spans="1:11" ht="12.75" customHeight="1" x14ac:dyDescent="0.2">
      <c r="A29" s="96">
        <v>45216</v>
      </c>
      <c r="B29" s="343">
        <v>15</v>
      </c>
      <c r="C29" s="95" t="s">
        <v>330</v>
      </c>
      <c r="D29" s="346"/>
      <c r="E29" s="347">
        <v>20000</v>
      </c>
      <c r="F29" s="335"/>
      <c r="G29" s="96">
        <v>45216</v>
      </c>
      <c r="H29" s="343">
        <v>15</v>
      </c>
      <c r="I29" s="95" t="s">
        <v>330</v>
      </c>
      <c r="J29" s="346">
        <v>20000</v>
      </c>
      <c r="K29" s="347"/>
    </row>
    <row r="30" spans="1:11" ht="12.75" customHeight="1" x14ac:dyDescent="0.2">
      <c r="A30" s="96">
        <v>45224</v>
      </c>
      <c r="B30" s="343">
        <v>16</v>
      </c>
      <c r="C30" s="95" t="s">
        <v>391</v>
      </c>
      <c r="D30" s="346"/>
      <c r="E30" s="347">
        <v>3348000</v>
      </c>
      <c r="F30" s="335"/>
      <c r="G30" s="96">
        <v>45224</v>
      </c>
      <c r="H30" s="343">
        <v>16</v>
      </c>
      <c r="I30" s="95" t="s">
        <v>391</v>
      </c>
      <c r="J30" s="346">
        <v>3348000</v>
      </c>
      <c r="K30" s="347"/>
    </row>
    <row r="31" spans="1:11" ht="12.75" customHeight="1" x14ac:dyDescent="0.2">
      <c r="A31" s="96">
        <v>45224</v>
      </c>
      <c r="B31" s="343">
        <v>17</v>
      </c>
      <c r="C31" s="95" t="s">
        <v>330</v>
      </c>
      <c r="D31" s="346"/>
      <c r="E31" s="347">
        <v>3000</v>
      </c>
      <c r="F31" s="335"/>
      <c r="G31" s="96">
        <v>45224</v>
      </c>
      <c r="H31" s="343">
        <v>17</v>
      </c>
      <c r="I31" s="95" t="s">
        <v>330</v>
      </c>
      <c r="J31" s="346">
        <v>3000</v>
      </c>
      <c r="K31" s="347"/>
    </row>
    <row r="32" spans="1:11" ht="12" customHeight="1" x14ac:dyDescent="0.2">
      <c r="A32" s="96">
        <v>45226</v>
      </c>
      <c r="B32" s="343">
        <v>18</v>
      </c>
      <c r="C32" s="95" t="s">
        <v>423</v>
      </c>
      <c r="D32" s="348"/>
      <c r="E32" s="11">
        <v>1500000</v>
      </c>
      <c r="F32" s="335"/>
      <c r="G32" s="96">
        <v>45226</v>
      </c>
      <c r="H32" s="343">
        <v>18</v>
      </c>
      <c r="I32" s="95" t="s">
        <v>423</v>
      </c>
      <c r="J32" s="348">
        <v>1500000</v>
      </c>
      <c r="K32" s="11"/>
    </row>
    <row r="33" spans="1:12" ht="12" customHeight="1" x14ac:dyDescent="0.2">
      <c r="A33" s="96">
        <v>45226</v>
      </c>
      <c r="B33" s="343">
        <v>19</v>
      </c>
      <c r="C33" s="95" t="s">
        <v>155</v>
      </c>
      <c r="D33" s="348"/>
      <c r="E33" s="11">
        <v>3000</v>
      </c>
      <c r="F33" s="335"/>
      <c r="G33" s="96">
        <v>45226</v>
      </c>
      <c r="H33" s="343">
        <v>19</v>
      </c>
      <c r="I33" s="95" t="s">
        <v>155</v>
      </c>
      <c r="J33" s="348">
        <v>3000</v>
      </c>
      <c r="K33" s="11"/>
    </row>
    <row r="34" spans="1:12" x14ac:dyDescent="0.2">
      <c r="A34" s="349">
        <v>45230</v>
      </c>
      <c r="B34" s="350"/>
      <c r="C34" s="351" t="s">
        <v>63</v>
      </c>
      <c r="D34" s="352">
        <f>SUM(D14:D33)-SUM(E14:E33)</f>
        <v>6902223</v>
      </c>
      <c r="E34" s="353"/>
      <c r="F34" s="335"/>
      <c r="G34" s="349">
        <v>45230</v>
      </c>
      <c r="H34" s="350"/>
      <c r="I34" s="351" t="s">
        <v>63</v>
      </c>
      <c r="J34" s="352"/>
      <c r="K34" s="387">
        <f>SUM(K14:K33)-SUM(J14:J33)</f>
        <v>6902223</v>
      </c>
    </row>
    <row r="35" spans="1:12" ht="13.5" thickBot="1" x14ac:dyDescent="0.25">
      <c r="A35" s="12"/>
      <c r="B35" s="13"/>
      <c r="C35" s="13"/>
      <c r="D35" s="13"/>
      <c r="E35" s="354"/>
      <c r="F35" s="335"/>
      <c r="G35" s="12"/>
      <c r="H35" s="13"/>
      <c r="I35" s="13"/>
      <c r="J35" s="13"/>
      <c r="K35" s="354"/>
    </row>
    <row r="36" spans="1:12" x14ac:dyDescent="0.2">
      <c r="A36" s="5"/>
      <c r="B36" s="4"/>
      <c r="C36" s="4" t="s">
        <v>17</v>
      </c>
      <c r="D36" s="5"/>
      <c r="E36" s="5"/>
      <c r="F36" s="335"/>
      <c r="G36" s="5"/>
      <c r="H36" s="4"/>
      <c r="I36" s="4" t="s">
        <v>17</v>
      </c>
      <c r="J36" s="5"/>
      <c r="K36" s="5"/>
    </row>
    <row r="37" spans="1:12" x14ac:dyDescent="0.2">
      <c r="A37" s="5"/>
      <c r="B37" s="4"/>
      <c r="C37" s="4"/>
      <c r="D37" s="5"/>
      <c r="E37" s="411"/>
      <c r="F37" s="335"/>
      <c r="G37" s="5"/>
      <c r="H37" s="4"/>
      <c r="I37" s="4"/>
      <c r="J37" s="5"/>
      <c r="K37" s="5"/>
    </row>
    <row r="38" spans="1:12" x14ac:dyDescent="0.2">
      <c r="A38" s="7"/>
      <c r="B38" s="7"/>
      <c r="C38" s="355"/>
      <c r="D38" s="356"/>
      <c r="E38" s="8"/>
      <c r="F38" s="335"/>
      <c r="G38" s="7"/>
      <c r="H38" s="7"/>
      <c r="I38" s="355"/>
      <c r="J38" s="356"/>
      <c r="K38" s="8"/>
    </row>
    <row r="39" spans="1:12" x14ac:dyDescent="0.2">
      <c r="A39" s="7"/>
      <c r="B39" s="7"/>
      <c r="C39" s="357"/>
      <c r="D39" s="358"/>
      <c r="E39" s="8"/>
      <c r="F39" s="335"/>
      <c r="G39" s="7"/>
      <c r="H39" s="7"/>
      <c r="I39" s="357"/>
      <c r="J39" s="358"/>
      <c r="K39" s="8"/>
    </row>
    <row r="40" spans="1:12" x14ac:dyDescent="0.2">
      <c r="C40" s="359"/>
      <c r="D40" s="360"/>
      <c r="E40" s="154"/>
      <c r="F40" s="335"/>
      <c r="I40" s="359"/>
      <c r="J40" s="360"/>
      <c r="K40" s="154"/>
    </row>
    <row r="41" spans="1:12" x14ac:dyDescent="0.2">
      <c r="C41" s="359"/>
      <c r="D41" s="360"/>
      <c r="F41" s="335"/>
      <c r="I41" s="359"/>
      <c r="J41" s="360"/>
    </row>
    <row r="42" spans="1:12" x14ac:dyDescent="0.2">
      <c r="A42" s="361"/>
      <c r="B42" s="362"/>
      <c r="C42" s="363"/>
      <c r="D42" s="364"/>
      <c r="E42" s="364"/>
      <c r="F42" s="364"/>
      <c r="G42" s="361"/>
      <c r="H42" s="362"/>
      <c r="I42" s="363"/>
      <c r="J42" s="364"/>
      <c r="K42" s="364"/>
      <c r="L42" s="365"/>
    </row>
    <row r="43" spans="1:12" x14ac:dyDescent="0.2">
      <c r="A43" s="361"/>
      <c r="B43" s="362"/>
      <c r="C43" s="363"/>
      <c r="D43" s="364"/>
      <c r="E43" s="364"/>
      <c r="F43" s="364"/>
      <c r="G43" s="361"/>
      <c r="H43" s="362"/>
      <c r="I43" s="363"/>
      <c r="J43" s="364"/>
      <c r="K43" s="364"/>
      <c r="L43" s="365"/>
    </row>
    <row r="44" spans="1:12" x14ac:dyDescent="0.2">
      <c r="A44" s="361"/>
      <c r="B44" s="366"/>
      <c r="C44" s="363"/>
      <c r="D44" s="364"/>
      <c r="E44" s="364"/>
      <c r="F44" s="364"/>
      <c r="G44" s="361"/>
      <c r="H44" s="366"/>
      <c r="I44" s="363"/>
      <c r="J44" s="364"/>
      <c r="K44" s="364"/>
      <c r="L44" s="365"/>
    </row>
    <row r="45" spans="1:12" x14ac:dyDescent="0.2">
      <c r="A45" s="361"/>
      <c r="B45" s="366"/>
      <c r="C45" s="363"/>
      <c r="D45" s="364"/>
      <c r="E45" s="364"/>
      <c r="F45" s="364"/>
      <c r="G45" s="361"/>
      <c r="H45" s="366"/>
      <c r="I45" s="363"/>
      <c r="J45" s="364"/>
      <c r="K45" s="364"/>
      <c r="L45" s="365"/>
    </row>
    <row r="46" spans="1:12" x14ac:dyDescent="0.2">
      <c r="A46" s="361"/>
      <c r="B46" s="366"/>
      <c r="C46" s="363"/>
      <c r="D46" s="364"/>
      <c r="E46" s="364"/>
      <c r="F46" s="364"/>
      <c r="G46" s="361"/>
      <c r="H46" s="366"/>
      <c r="I46" s="363"/>
      <c r="J46" s="364"/>
      <c r="K46" s="364"/>
      <c r="L46" s="365"/>
    </row>
    <row r="47" spans="1:12" x14ac:dyDescent="0.2">
      <c r="A47" s="367"/>
      <c r="B47" s="363"/>
      <c r="C47" s="368"/>
      <c r="D47" s="369"/>
      <c r="E47" s="363"/>
      <c r="F47" s="370"/>
      <c r="G47" s="367"/>
      <c r="H47" s="371"/>
      <c r="I47" s="368"/>
      <c r="J47" s="370"/>
      <c r="K47" s="372"/>
      <c r="L47" s="365"/>
    </row>
    <row r="48" spans="1:12" x14ac:dyDescent="0.2">
      <c r="A48" s="371"/>
      <c r="B48" s="371"/>
      <c r="C48" s="371"/>
      <c r="D48" s="371"/>
      <c r="E48" s="373"/>
      <c r="F48" s="371"/>
      <c r="G48" s="373"/>
      <c r="H48" s="371"/>
      <c r="I48" s="371"/>
      <c r="J48" s="371"/>
      <c r="K48" s="371"/>
      <c r="L48" s="365"/>
    </row>
    <row r="49" spans="1:12" x14ac:dyDescent="0.2">
      <c r="A49" s="363"/>
      <c r="B49" s="368"/>
      <c r="C49" s="368"/>
      <c r="D49" s="363"/>
      <c r="E49" s="363"/>
      <c r="F49" s="373"/>
      <c r="G49" s="368"/>
      <c r="H49" s="363"/>
      <c r="I49" s="368"/>
      <c r="J49" s="363"/>
      <c r="K49" s="374"/>
      <c r="L49" s="365"/>
    </row>
    <row r="50" spans="1:12" s="9" customFormat="1" x14ac:dyDescent="0.2">
      <c r="A50" s="375"/>
      <c r="B50" s="375"/>
      <c r="C50" s="376"/>
      <c r="D50" s="377"/>
      <c r="E50" s="378"/>
      <c r="F50" s="378"/>
      <c r="G50" s="378"/>
      <c r="H50" s="378"/>
      <c r="I50" s="379"/>
      <c r="J50" s="375"/>
      <c r="K50" s="375"/>
      <c r="L50" s="380"/>
    </row>
    <row r="51" spans="1:12" s="9" customFormat="1" x14ac:dyDescent="0.2">
      <c r="A51" s="381"/>
      <c r="B51" s="381"/>
      <c r="C51" s="382"/>
      <c r="D51" s="383"/>
      <c r="E51" s="384"/>
      <c r="F51" s="378"/>
      <c r="G51" s="381"/>
      <c r="H51" s="381"/>
      <c r="I51" s="381"/>
      <c r="J51" s="381"/>
      <c r="K51" s="381"/>
      <c r="L51" s="380"/>
    </row>
    <row r="52" spans="1:12" x14ac:dyDescent="0.2">
      <c r="A52" s="381"/>
      <c r="B52" s="381"/>
      <c r="C52" s="382"/>
      <c r="D52" s="383"/>
      <c r="E52" s="381"/>
      <c r="F52" s="381"/>
      <c r="G52" s="381"/>
      <c r="H52" s="381"/>
      <c r="I52" s="381"/>
      <c r="J52" s="381"/>
      <c r="K52" s="381"/>
      <c r="L52" s="365"/>
    </row>
    <row r="53" spans="1:12" x14ac:dyDescent="0.2">
      <c r="A53" s="381"/>
      <c r="B53" s="381"/>
      <c r="C53" s="382"/>
      <c r="D53" s="385"/>
      <c r="E53" s="384"/>
      <c r="F53" s="381"/>
      <c r="G53" s="381"/>
      <c r="H53" s="381"/>
      <c r="I53" s="381"/>
      <c r="J53" s="381"/>
      <c r="K53" s="381"/>
      <c r="L53" s="365"/>
    </row>
    <row r="54" spans="1:12" x14ac:dyDescent="0.2">
      <c r="A54" s="336"/>
      <c r="B54" s="336"/>
      <c r="C54" s="336"/>
      <c r="D54" s="337"/>
      <c r="E54" s="336"/>
      <c r="F54" s="336"/>
      <c r="G54" s="336"/>
      <c r="H54" s="336"/>
      <c r="I54" s="336"/>
      <c r="J54" s="336"/>
      <c r="K54" s="336"/>
    </row>
    <row r="55" spans="1:12" x14ac:dyDescent="0.2">
      <c r="A55" s="336"/>
      <c r="B55" s="336"/>
      <c r="C55" s="336"/>
      <c r="D55" s="336"/>
      <c r="E55" s="336"/>
      <c r="F55" s="336"/>
      <c r="G55" s="336"/>
      <c r="H55" s="336"/>
      <c r="I55" s="336"/>
      <c r="J55" s="336"/>
      <c r="K55" s="336"/>
    </row>
    <row r="56" spans="1:12" x14ac:dyDescent="0.2">
      <c r="A56" s="336"/>
      <c r="B56" s="336"/>
      <c r="C56" s="338"/>
      <c r="D56" s="336"/>
      <c r="E56" s="336"/>
      <c r="F56" s="336"/>
      <c r="G56" s="336"/>
      <c r="H56" s="336"/>
      <c r="I56" s="336"/>
      <c r="J56" s="336"/>
      <c r="K56" s="336"/>
    </row>
    <row r="57" spans="1:12" x14ac:dyDescent="0.2">
      <c r="A57" s="336"/>
      <c r="B57" s="336"/>
      <c r="C57" s="336"/>
      <c r="D57" s="337"/>
      <c r="E57" s="336"/>
      <c r="F57" s="336"/>
      <c r="G57" s="336"/>
      <c r="H57" s="336"/>
      <c r="I57" s="336"/>
      <c r="J57" s="336"/>
      <c r="K57" s="336"/>
    </row>
    <row r="58" spans="1:12" x14ac:dyDescent="0.2">
      <c r="A58" s="336"/>
      <c r="B58" s="336"/>
      <c r="C58" s="336"/>
      <c r="D58" s="337"/>
      <c r="E58" s="336"/>
      <c r="F58" s="336"/>
      <c r="G58" s="336"/>
      <c r="H58" s="336"/>
      <c r="I58" s="336"/>
      <c r="J58" s="336"/>
      <c r="K58" s="336"/>
    </row>
    <row r="59" spans="1:12" x14ac:dyDescent="0.2">
      <c r="C59" s="95"/>
      <c r="D59" s="11"/>
    </row>
    <row r="60" spans="1:12" x14ac:dyDescent="0.2">
      <c r="D60" s="154"/>
    </row>
  </sheetData>
  <mergeCells count="9">
    <mergeCell ref="A10:E10"/>
    <mergeCell ref="A11:E11"/>
    <mergeCell ref="G11:K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D1" sqref="D1"/>
    </sheetView>
  </sheetViews>
  <sheetFormatPr defaultColWidth="8.85546875" defaultRowHeight="15" x14ac:dyDescent="0.25"/>
  <cols>
    <col min="1" max="1" width="13.85546875" customWidth="1"/>
    <col min="3" max="3" width="9.28515625" customWidth="1"/>
    <col min="4" max="4" width="8.85546875" customWidth="1"/>
    <col min="5" max="5" width="18.42578125" customWidth="1"/>
    <col min="6" max="6" width="4.7109375" customWidth="1"/>
    <col min="7" max="7" width="15.140625" customWidth="1"/>
    <col min="8" max="8" width="8.7109375" customWidth="1"/>
    <col min="11" max="11" width="15" customWidth="1"/>
  </cols>
  <sheetData>
    <row r="1" spans="1:11" ht="18.75" x14ac:dyDescent="0.3">
      <c r="E1" s="104" t="s">
        <v>18</v>
      </c>
      <c r="F1" s="104"/>
      <c r="G1" s="104"/>
    </row>
    <row r="2" spans="1:11" ht="18.75" x14ac:dyDescent="0.3">
      <c r="E2" s="104" t="s">
        <v>50</v>
      </c>
      <c r="F2" s="104"/>
      <c r="G2" s="104"/>
    </row>
    <row r="3" spans="1:11" ht="18.75" x14ac:dyDescent="0.3">
      <c r="E3" s="153">
        <v>45230</v>
      </c>
      <c r="F3" s="104"/>
      <c r="G3" s="104"/>
    </row>
    <row r="4" spans="1:11" x14ac:dyDescent="0.25">
      <c r="C4" s="142" t="s">
        <v>59</v>
      </c>
      <c r="I4" s="142" t="s">
        <v>60</v>
      </c>
    </row>
    <row r="5" spans="1:11" x14ac:dyDescent="0.25">
      <c r="A5" s="105" t="s">
        <v>54</v>
      </c>
      <c r="B5" s="103"/>
      <c r="C5" s="103"/>
      <c r="D5" s="103"/>
      <c r="E5" s="103"/>
      <c r="G5" s="105" t="s">
        <v>54</v>
      </c>
      <c r="H5" s="103"/>
      <c r="I5" s="103"/>
      <c r="J5" s="103"/>
      <c r="K5" s="103"/>
    </row>
    <row r="6" spans="1:11" x14ac:dyDescent="0.25">
      <c r="A6" s="103"/>
      <c r="B6" s="103">
        <v>50000</v>
      </c>
      <c r="C6" s="103" t="s">
        <v>51</v>
      </c>
      <c r="D6" s="103">
        <v>20</v>
      </c>
      <c r="E6" s="106">
        <f>B6*D6</f>
        <v>1000000</v>
      </c>
      <c r="G6" s="103"/>
      <c r="H6" s="103">
        <v>100</v>
      </c>
      <c r="I6" s="103" t="s">
        <v>51</v>
      </c>
      <c r="J6" s="103">
        <v>0</v>
      </c>
      <c r="K6" s="106">
        <f>H6*J6</f>
        <v>0</v>
      </c>
    </row>
    <row r="7" spans="1:11" x14ac:dyDescent="0.25">
      <c r="A7" s="103"/>
      <c r="B7" s="103">
        <v>20000</v>
      </c>
      <c r="C7" s="103" t="s">
        <v>51</v>
      </c>
      <c r="D7" s="103"/>
      <c r="E7" s="106">
        <f t="shared" ref="E7:E11" si="0">B7*D7</f>
        <v>0</v>
      </c>
      <c r="G7" s="103"/>
      <c r="H7" s="103">
        <v>20</v>
      </c>
      <c r="I7" s="103" t="s">
        <v>51</v>
      </c>
      <c r="J7" s="103">
        <v>0</v>
      </c>
      <c r="K7" s="106">
        <f t="shared" ref="K7:K10" si="1">H7*J7</f>
        <v>0</v>
      </c>
    </row>
    <row r="8" spans="1:11" x14ac:dyDescent="0.25">
      <c r="A8" s="103"/>
      <c r="B8" s="103">
        <v>10000</v>
      </c>
      <c r="C8" s="103" t="s">
        <v>51</v>
      </c>
      <c r="D8" s="103">
        <v>80</v>
      </c>
      <c r="E8" s="106">
        <f t="shared" si="0"/>
        <v>800000</v>
      </c>
      <c r="G8" s="103"/>
      <c r="H8" s="103">
        <v>10</v>
      </c>
      <c r="I8" s="103" t="s">
        <v>51</v>
      </c>
      <c r="J8" s="103">
        <v>0</v>
      </c>
      <c r="K8" s="106">
        <f t="shared" si="1"/>
        <v>0</v>
      </c>
    </row>
    <row r="9" spans="1:11" x14ac:dyDescent="0.25">
      <c r="A9" s="103"/>
      <c r="B9" s="103">
        <v>5000</v>
      </c>
      <c r="C9" s="103" t="s">
        <v>51</v>
      </c>
      <c r="D9" s="103"/>
      <c r="E9" s="106">
        <f t="shared" si="0"/>
        <v>0</v>
      </c>
      <c r="G9" s="103"/>
      <c r="H9" s="103">
        <v>5</v>
      </c>
      <c r="I9" s="103" t="s">
        <v>51</v>
      </c>
      <c r="J9" s="103">
        <v>1</v>
      </c>
      <c r="K9" s="106">
        <f t="shared" si="1"/>
        <v>5</v>
      </c>
    </row>
    <row r="10" spans="1:11" x14ac:dyDescent="0.25">
      <c r="A10" s="103"/>
      <c r="B10" s="103">
        <v>2000</v>
      </c>
      <c r="C10" s="103" t="s">
        <v>51</v>
      </c>
      <c r="D10" s="103">
        <v>2</v>
      </c>
      <c r="E10" s="106">
        <f t="shared" si="0"/>
        <v>4000</v>
      </c>
      <c r="G10" s="103"/>
      <c r="H10" s="103">
        <v>1</v>
      </c>
      <c r="I10" s="103" t="s">
        <v>51</v>
      </c>
      <c r="J10" s="103"/>
      <c r="K10" s="106">
        <f t="shared" si="1"/>
        <v>0</v>
      </c>
    </row>
    <row r="11" spans="1:11" x14ac:dyDescent="0.25">
      <c r="A11" s="103"/>
      <c r="B11" s="103">
        <v>1000</v>
      </c>
      <c r="C11" s="103" t="s">
        <v>51</v>
      </c>
      <c r="D11" s="103">
        <v>1</v>
      </c>
      <c r="E11" s="106">
        <f t="shared" si="0"/>
        <v>1000</v>
      </c>
      <c r="G11" s="103"/>
      <c r="H11" s="103"/>
      <c r="I11" s="103"/>
      <c r="J11" s="103"/>
      <c r="K11" s="106"/>
    </row>
    <row r="12" spans="1:11" x14ac:dyDescent="0.25">
      <c r="A12" s="103"/>
      <c r="B12" s="103"/>
      <c r="C12" s="103"/>
      <c r="D12" s="103"/>
      <c r="E12" s="103"/>
      <c r="G12" s="103"/>
      <c r="H12" s="103"/>
      <c r="I12" s="103"/>
      <c r="J12" s="103"/>
      <c r="K12" s="103"/>
    </row>
    <row r="13" spans="1:11" x14ac:dyDescent="0.25">
      <c r="A13" s="108" t="s">
        <v>57</v>
      </c>
      <c r="B13" s="103"/>
      <c r="C13" s="103"/>
      <c r="D13" s="103"/>
      <c r="E13" s="103"/>
      <c r="G13" s="108"/>
      <c r="H13" s="103"/>
      <c r="I13" s="103"/>
      <c r="J13" s="103"/>
      <c r="K13" s="103"/>
    </row>
    <row r="14" spans="1:11" x14ac:dyDescent="0.25">
      <c r="A14" s="103"/>
      <c r="B14" s="103">
        <v>500</v>
      </c>
      <c r="C14" s="103" t="s">
        <v>51</v>
      </c>
      <c r="D14" s="103">
        <v>1</v>
      </c>
      <c r="E14" s="103">
        <f>B14*D14</f>
        <v>500</v>
      </c>
      <c r="G14" s="103"/>
      <c r="H14" s="103"/>
      <c r="I14" s="103"/>
      <c r="J14" s="103"/>
      <c r="K14" s="103"/>
    </row>
    <row r="15" spans="1:11" x14ac:dyDescent="0.25">
      <c r="A15" s="103"/>
      <c r="B15" s="103">
        <v>200</v>
      </c>
      <c r="C15" s="103" t="s">
        <v>51</v>
      </c>
      <c r="D15" s="103"/>
      <c r="E15" s="103">
        <f t="shared" ref="E15:E17" si="2">B15*D15</f>
        <v>0</v>
      </c>
      <c r="G15" s="103"/>
      <c r="H15" s="103"/>
      <c r="I15" s="103"/>
      <c r="J15" s="103"/>
      <c r="K15" s="103"/>
    </row>
    <row r="16" spans="1:11" x14ac:dyDescent="0.25">
      <c r="A16" s="103"/>
      <c r="B16" s="103">
        <v>100</v>
      </c>
      <c r="C16" s="103" t="s">
        <v>51</v>
      </c>
      <c r="D16" s="103">
        <v>4</v>
      </c>
      <c r="E16" s="103">
        <f t="shared" si="2"/>
        <v>400</v>
      </c>
      <c r="G16" s="103"/>
      <c r="H16" s="103"/>
      <c r="I16" s="103"/>
      <c r="J16" s="103"/>
      <c r="K16" s="103"/>
    </row>
    <row r="17" spans="1:11" x14ac:dyDescent="0.25">
      <c r="A17" s="103"/>
      <c r="B17" s="103">
        <v>50</v>
      </c>
      <c r="C17" s="103" t="s">
        <v>51</v>
      </c>
      <c r="D17" s="103"/>
      <c r="E17" s="103">
        <f t="shared" si="2"/>
        <v>0</v>
      </c>
      <c r="G17" s="103"/>
      <c r="H17" s="103"/>
      <c r="I17" s="103"/>
      <c r="J17" s="103"/>
      <c r="K17" s="103"/>
    </row>
    <row r="18" spans="1:11" x14ac:dyDescent="0.25">
      <c r="A18" s="103"/>
      <c r="B18" s="103"/>
      <c r="C18" s="103"/>
      <c r="D18" s="103"/>
      <c r="E18" s="103"/>
      <c r="G18" s="103"/>
      <c r="H18" s="103"/>
      <c r="I18" s="103"/>
      <c r="J18" s="103"/>
      <c r="K18" s="103"/>
    </row>
    <row r="19" spans="1:11" x14ac:dyDescent="0.25">
      <c r="A19" s="103"/>
      <c r="B19" s="103"/>
      <c r="C19" s="103"/>
      <c r="D19" s="103"/>
      <c r="E19" s="103"/>
      <c r="G19" s="103"/>
      <c r="H19" s="103"/>
      <c r="I19" s="103"/>
      <c r="J19" s="103"/>
      <c r="K19" s="103"/>
    </row>
    <row r="20" spans="1:11" x14ac:dyDescent="0.25">
      <c r="A20" s="103"/>
      <c r="B20" s="103"/>
      <c r="C20" s="103"/>
      <c r="D20" s="103"/>
      <c r="E20" s="107">
        <f>SUM(E6:E17)</f>
        <v>1805900</v>
      </c>
      <c r="G20" s="103"/>
      <c r="H20" s="103"/>
      <c r="I20" s="103"/>
      <c r="J20" s="103"/>
      <c r="K20" s="107">
        <f>SUM(K6:K17)</f>
        <v>5</v>
      </c>
    </row>
    <row r="21" spans="1:11" x14ac:dyDescent="0.25">
      <c r="A21" s="103"/>
      <c r="B21" s="103"/>
      <c r="C21" s="103"/>
      <c r="D21" s="103"/>
      <c r="E21" s="105"/>
      <c r="G21" s="103"/>
      <c r="H21" s="103"/>
      <c r="I21" s="103"/>
      <c r="J21" s="103"/>
      <c r="K21" s="105"/>
    </row>
    <row r="22" spans="1:11" x14ac:dyDescent="0.25">
      <c r="A22" s="103" t="s">
        <v>52</v>
      </c>
      <c r="B22" s="103"/>
      <c r="C22" s="103"/>
      <c r="D22" s="103"/>
      <c r="E22" s="107">
        <f>E20</f>
        <v>1805900</v>
      </c>
      <c r="G22" s="103" t="s">
        <v>52</v>
      </c>
      <c r="H22" s="103"/>
      <c r="I22" s="103"/>
      <c r="J22" s="103"/>
      <c r="K22" s="107">
        <f>K20</f>
        <v>5</v>
      </c>
    </row>
    <row r="23" spans="1:11" x14ac:dyDescent="0.25">
      <c r="A23" s="103" t="s">
        <v>40</v>
      </c>
      <c r="B23" s="103"/>
      <c r="C23" s="103"/>
      <c r="D23" s="103"/>
      <c r="E23" s="107">
        <f>'UGX Cash Box Oct'!G87</f>
        <v>1805926</v>
      </c>
      <c r="G23" s="103" t="s">
        <v>40</v>
      </c>
      <c r="H23" s="103"/>
      <c r="I23" s="103"/>
      <c r="J23" s="103"/>
      <c r="K23" s="107">
        <f>'USD-cash box October'!G5</f>
        <v>5</v>
      </c>
    </row>
    <row r="24" spans="1:11" x14ac:dyDescent="0.25">
      <c r="A24" s="103" t="s">
        <v>53</v>
      </c>
      <c r="B24" s="103"/>
      <c r="C24" s="103"/>
      <c r="D24" s="103"/>
      <c r="E24" s="106">
        <f>E22-E23</f>
        <v>-26</v>
      </c>
      <c r="G24" s="103" t="s">
        <v>53</v>
      </c>
      <c r="H24" s="103"/>
      <c r="I24" s="103"/>
      <c r="J24" s="103"/>
      <c r="K24" s="106">
        <f>K22-K23</f>
        <v>0</v>
      </c>
    </row>
    <row r="26" spans="1:11" x14ac:dyDescent="0.25">
      <c r="A26" t="s">
        <v>55</v>
      </c>
      <c r="C26" t="s">
        <v>90</v>
      </c>
      <c r="G26" t="s">
        <v>55</v>
      </c>
    </row>
  </sheetData>
  <pageMargins left="0.7" right="0.7" top="0.75" bottom="0.75" header="0.3" footer="0.3"/>
  <pageSetup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workbookViewId="0">
      <selection activeCell="F42" sqref="F42"/>
    </sheetView>
  </sheetViews>
  <sheetFormatPr defaultRowHeight="15" x14ac:dyDescent="0.25"/>
  <cols>
    <col min="1" max="1" width="14.42578125" customWidth="1"/>
    <col min="2" max="2" width="14.140625" customWidth="1"/>
    <col min="3" max="3" width="9.7109375" customWidth="1"/>
    <col min="4" max="4" width="7.7109375" customWidth="1"/>
    <col min="8" max="8" width="15.7109375" customWidth="1"/>
    <col min="9" max="9" width="12.7109375" customWidth="1"/>
    <col min="10" max="10" width="13.28515625" customWidth="1"/>
    <col min="11" max="11" width="13.7109375" customWidth="1"/>
    <col min="12" max="12" width="12.28515625" customWidth="1"/>
    <col min="13" max="13" width="12.140625" customWidth="1"/>
    <col min="14" max="14" width="15.28515625" customWidth="1"/>
  </cols>
  <sheetData>
    <row r="1" spans="1:14" ht="15" customHeight="1" x14ac:dyDescent="0.25">
      <c r="D1" s="753" t="s">
        <v>125</v>
      </c>
      <c r="E1" s="753"/>
      <c r="F1" s="753"/>
      <c r="G1" s="753"/>
      <c r="H1" s="753"/>
      <c r="I1" s="753"/>
      <c r="J1" s="753"/>
    </row>
    <row r="2" spans="1:14" ht="15" customHeight="1" x14ac:dyDescent="0.25">
      <c r="D2" s="753"/>
      <c r="E2" s="753"/>
      <c r="F2" s="753"/>
      <c r="G2" s="753"/>
      <c r="H2" s="753"/>
      <c r="I2" s="753"/>
      <c r="J2" s="753"/>
    </row>
    <row r="4" spans="1:14" x14ac:dyDescent="0.25">
      <c r="A4" s="283"/>
      <c r="B4" s="268"/>
      <c r="C4" s="754"/>
      <c r="D4" s="754"/>
      <c r="E4" s="754"/>
      <c r="F4" s="754"/>
      <c r="G4" s="754"/>
      <c r="H4" s="754"/>
      <c r="I4" s="754"/>
      <c r="J4" s="754"/>
      <c r="K4" s="754"/>
      <c r="L4" s="754"/>
      <c r="M4" s="754"/>
      <c r="N4" s="755"/>
    </row>
    <row r="5" spans="1:14" x14ac:dyDescent="0.25">
      <c r="A5" s="284" t="s">
        <v>2</v>
      </c>
      <c r="B5" s="269"/>
      <c r="C5" s="270" t="s">
        <v>95</v>
      </c>
      <c r="D5" s="270" t="s">
        <v>96</v>
      </c>
      <c r="E5" s="270" t="s">
        <v>97</v>
      </c>
      <c r="F5" s="270" t="s">
        <v>98</v>
      </c>
      <c r="G5" s="270" t="s">
        <v>94</v>
      </c>
      <c r="H5" s="270" t="s">
        <v>99</v>
      </c>
      <c r="I5" s="270" t="s">
        <v>100</v>
      </c>
      <c r="J5" s="270" t="s">
        <v>101</v>
      </c>
      <c r="K5" s="270" t="s">
        <v>102</v>
      </c>
      <c r="L5" s="270" t="s">
        <v>103</v>
      </c>
      <c r="M5" s="270" t="s">
        <v>104</v>
      </c>
      <c r="N5" s="270" t="s">
        <v>105</v>
      </c>
    </row>
    <row r="6" spans="1:14" x14ac:dyDescent="0.25">
      <c r="A6" s="285"/>
      <c r="B6" s="271" t="s">
        <v>85</v>
      </c>
      <c r="C6" s="272"/>
      <c r="D6" s="273"/>
      <c r="E6" s="274"/>
      <c r="F6" s="273"/>
      <c r="G6" s="273"/>
      <c r="H6" s="273"/>
      <c r="I6" s="293"/>
      <c r="J6" s="273"/>
      <c r="K6" s="273"/>
      <c r="L6" s="273"/>
      <c r="M6" s="273"/>
      <c r="N6" s="273"/>
    </row>
    <row r="7" spans="1:14" x14ac:dyDescent="0.25">
      <c r="A7" s="286"/>
      <c r="B7" s="275" t="s">
        <v>86</v>
      </c>
      <c r="C7" s="276"/>
      <c r="D7" s="276"/>
      <c r="E7" s="276"/>
      <c r="F7" s="276"/>
      <c r="G7" s="276"/>
      <c r="H7" s="276"/>
      <c r="I7" s="276"/>
      <c r="J7" s="276"/>
      <c r="K7" s="276"/>
      <c r="L7" s="276"/>
      <c r="M7" s="276"/>
      <c r="N7" s="276"/>
    </row>
    <row r="8" spans="1:14" x14ac:dyDescent="0.25">
      <c r="A8" s="287"/>
      <c r="B8" s="277" t="s">
        <v>41</v>
      </c>
      <c r="C8" s="278"/>
      <c r="D8" s="279"/>
      <c r="E8" s="279"/>
      <c r="F8" s="279"/>
      <c r="G8" s="279"/>
      <c r="H8" s="279"/>
      <c r="I8" s="279"/>
      <c r="J8" s="279"/>
      <c r="K8" s="279"/>
      <c r="L8" s="279"/>
      <c r="M8" s="279"/>
      <c r="N8" s="279"/>
    </row>
    <row r="9" spans="1:14" x14ac:dyDescent="0.25">
      <c r="A9" s="284"/>
      <c r="B9" s="280" t="s">
        <v>85</v>
      </c>
      <c r="C9" s="281"/>
      <c r="D9" s="281"/>
      <c r="E9" s="282"/>
      <c r="F9" s="282"/>
      <c r="G9" s="281"/>
      <c r="H9" s="281"/>
      <c r="I9" s="282"/>
      <c r="J9" s="281"/>
      <c r="K9" s="281"/>
      <c r="L9" s="281"/>
      <c r="M9" s="281"/>
      <c r="N9" s="281"/>
    </row>
    <row r="10" spans="1:14" x14ac:dyDescent="0.25">
      <c r="A10" s="286"/>
      <c r="B10" s="275" t="s">
        <v>86</v>
      </c>
      <c r="C10" s="276"/>
      <c r="D10" s="276"/>
      <c r="E10" s="276"/>
      <c r="F10" s="276"/>
      <c r="G10" s="276"/>
      <c r="H10" s="276"/>
      <c r="I10" s="276"/>
      <c r="J10" s="276"/>
      <c r="K10" s="276"/>
      <c r="L10" s="276"/>
      <c r="M10" s="276"/>
      <c r="N10" s="276"/>
    </row>
    <row r="11" spans="1:14" x14ac:dyDescent="0.25">
      <c r="A11" s="287"/>
      <c r="B11" s="277" t="s">
        <v>41</v>
      </c>
      <c r="C11" s="279"/>
      <c r="D11" s="279"/>
      <c r="E11" s="279"/>
      <c r="F11" s="279"/>
      <c r="G11" s="279"/>
      <c r="H11" s="279"/>
      <c r="I11" s="279"/>
      <c r="J11" s="279"/>
      <c r="K11" s="279"/>
      <c r="L11" s="279"/>
      <c r="M11" s="279"/>
      <c r="N11" s="279"/>
    </row>
    <row r="12" spans="1:14" x14ac:dyDescent="0.25">
      <c r="A12" s="284"/>
      <c r="B12" s="280" t="s">
        <v>85</v>
      </c>
      <c r="C12" s="281"/>
      <c r="D12" s="281"/>
      <c r="E12" s="282"/>
      <c r="F12" s="282"/>
      <c r="G12" s="281"/>
      <c r="H12" s="281"/>
      <c r="I12" s="282"/>
      <c r="J12" s="281"/>
      <c r="K12" s="281"/>
      <c r="L12" s="281"/>
      <c r="M12" s="281"/>
      <c r="N12" s="281"/>
    </row>
    <row r="13" spans="1:14" x14ac:dyDescent="0.25">
      <c r="A13" s="286"/>
      <c r="B13" s="275" t="s">
        <v>86</v>
      </c>
      <c r="C13" s="276"/>
      <c r="D13" s="276"/>
      <c r="E13" s="276"/>
      <c r="F13" s="276"/>
      <c r="G13" s="276"/>
      <c r="H13" s="276"/>
      <c r="I13" s="276"/>
      <c r="J13" s="276"/>
      <c r="K13" s="276"/>
      <c r="L13" s="276"/>
      <c r="M13" s="276"/>
      <c r="N13" s="276"/>
    </row>
    <row r="14" spans="1:14" x14ac:dyDescent="0.25">
      <c r="A14" s="287"/>
      <c r="B14" s="277" t="s">
        <v>41</v>
      </c>
      <c r="C14" s="279"/>
      <c r="D14" s="279"/>
      <c r="E14" s="279"/>
      <c r="F14" s="279"/>
      <c r="G14" s="279"/>
      <c r="H14" s="279"/>
      <c r="I14" s="279"/>
      <c r="J14" s="279"/>
      <c r="K14" s="279"/>
      <c r="L14" s="279"/>
      <c r="M14" s="279"/>
      <c r="N14" s="279"/>
    </row>
    <row r="15" spans="1:14" x14ac:dyDescent="0.25">
      <c r="A15" s="284"/>
      <c r="B15" s="280" t="s">
        <v>85</v>
      </c>
      <c r="C15" s="281"/>
      <c r="D15" s="281"/>
      <c r="E15" s="282"/>
      <c r="F15" s="282"/>
      <c r="G15" s="281"/>
      <c r="H15" s="281"/>
      <c r="I15" s="282"/>
      <c r="J15" s="281"/>
      <c r="K15" s="281"/>
      <c r="L15" s="281"/>
      <c r="M15" s="281"/>
      <c r="N15" s="281"/>
    </row>
    <row r="16" spans="1:14" x14ac:dyDescent="0.25">
      <c r="A16" s="286"/>
      <c r="B16" s="275" t="s">
        <v>86</v>
      </c>
      <c r="C16" s="276"/>
      <c r="D16" s="276"/>
      <c r="E16" s="276"/>
      <c r="F16" s="276"/>
      <c r="G16" s="276"/>
      <c r="H16" s="276"/>
      <c r="I16" s="276"/>
      <c r="J16" s="276"/>
      <c r="K16" s="276"/>
      <c r="L16" s="276"/>
      <c r="M16" s="276"/>
      <c r="N16" s="276"/>
    </row>
    <row r="17" spans="1:14" x14ac:dyDescent="0.25">
      <c r="A17" s="287"/>
      <c r="B17" s="277" t="s">
        <v>41</v>
      </c>
      <c r="C17" s="279"/>
      <c r="D17" s="279"/>
      <c r="E17" s="279"/>
      <c r="F17" s="279"/>
      <c r="G17" s="279"/>
      <c r="H17" s="279"/>
      <c r="I17" s="279"/>
      <c r="J17" s="279"/>
      <c r="K17" s="279"/>
      <c r="L17" s="279"/>
      <c r="M17" s="279"/>
      <c r="N17" s="279"/>
    </row>
    <row r="18" spans="1:14" x14ac:dyDescent="0.25">
      <c r="A18" s="449"/>
      <c r="B18" s="449"/>
      <c r="C18" s="450"/>
      <c r="D18" s="450"/>
      <c r="E18" s="450"/>
      <c r="F18" s="450"/>
      <c r="G18" s="450"/>
      <c r="H18" s="450"/>
      <c r="I18" s="450"/>
      <c r="J18" s="450"/>
      <c r="K18" s="450"/>
      <c r="L18" s="450"/>
      <c r="M18" s="450"/>
      <c r="N18" s="450"/>
    </row>
    <row r="19" spans="1:14" x14ac:dyDescent="0.25">
      <c r="A19" s="449"/>
      <c r="B19" s="449"/>
      <c r="C19" s="450"/>
      <c r="D19" s="450"/>
      <c r="E19" s="450"/>
      <c r="F19" s="450"/>
      <c r="G19" s="450"/>
      <c r="H19" s="450"/>
      <c r="I19" s="450"/>
      <c r="J19" s="450"/>
      <c r="K19" s="450"/>
      <c r="L19" s="450"/>
      <c r="M19" s="450"/>
      <c r="N19" s="450"/>
    </row>
    <row r="20" spans="1:14" ht="15" customHeight="1" x14ac:dyDescent="0.25">
      <c r="C20" s="436"/>
      <c r="D20" s="437" t="s">
        <v>126</v>
      </c>
      <c r="E20" s="437"/>
      <c r="F20" s="437"/>
      <c r="G20" s="437"/>
      <c r="H20" s="437"/>
      <c r="I20" s="437"/>
      <c r="J20" s="437"/>
      <c r="K20" s="438"/>
    </row>
    <row r="21" spans="1:14" ht="15" customHeight="1" x14ac:dyDescent="0.25">
      <c r="C21" s="436"/>
      <c r="D21" s="437"/>
      <c r="E21" s="437"/>
      <c r="F21" s="437"/>
      <c r="G21" s="437"/>
      <c r="H21" s="437"/>
      <c r="I21" s="437"/>
      <c r="J21" s="437"/>
      <c r="K21" s="438"/>
    </row>
    <row r="23" spans="1:14" x14ac:dyDescent="0.25">
      <c r="A23" s="283"/>
      <c r="B23" s="268"/>
      <c r="C23" s="754"/>
      <c r="D23" s="754"/>
      <c r="E23" s="754"/>
      <c r="F23" s="754"/>
      <c r="G23" s="754"/>
      <c r="H23" s="754"/>
      <c r="I23" s="754"/>
      <c r="J23" s="754"/>
      <c r="K23" s="754"/>
      <c r="L23" s="754"/>
      <c r="M23" s="754"/>
      <c r="N23" s="755"/>
    </row>
    <row r="24" spans="1:14" x14ac:dyDescent="0.25">
      <c r="A24" s="284" t="s">
        <v>2</v>
      </c>
      <c r="B24" s="269"/>
      <c r="C24" s="270" t="s">
        <v>95</v>
      </c>
      <c r="D24" s="270" t="s">
        <v>96</v>
      </c>
      <c r="E24" s="270" t="s">
        <v>97</v>
      </c>
      <c r="F24" s="270" t="s">
        <v>98</v>
      </c>
      <c r="G24" s="270" t="s">
        <v>94</v>
      </c>
      <c r="H24" s="270" t="s">
        <v>99</v>
      </c>
      <c r="I24" s="270" t="s">
        <v>100</v>
      </c>
      <c r="J24" s="270" t="s">
        <v>101</v>
      </c>
      <c r="K24" s="270" t="s">
        <v>102</v>
      </c>
      <c r="L24" s="270" t="s">
        <v>103</v>
      </c>
      <c r="M24" s="270" t="s">
        <v>104</v>
      </c>
      <c r="N24" s="270" t="s">
        <v>105</v>
      </c>
    </row>
    <row r="25" spans="1:14" x14ac:dyDescent="0.25">
      <c r="A25" s="285"/>
      <c r="B25" s="271" t="s">
        <v>41</v>
      </c>
      <c r="C25" s="272"/>
      <c r="D25" s="273"/>
      <c r="E25" s="274"/>
      <c r="F25" s="273"/>
      <c r="G25" s="273"/>
      <c r="H25" s="273"/>
      <c r="I25" s="293"/>
      <c r="J25" s="273"/>
      <c r="K25" s="273"/>
      <c r="L25" s="273"/>
      <c r="M25" s="273"/>
      <c r="N25" s="273"/>
    </row>
    <row r="26" spans="1:14" x14ac:dyDescent="0.25">
      <c r="A26" s="286"/>
      <c r="B26" s="275" t="s">
        <v>86</v>
      </c>
      <c r="C26" s="276"/>
      <c r="D26" s="276"/>
      <c r="E26" s="276"/>
      <c r="F26" s="276"/>
      <c r="G26" s="276"/>
      <c r="H26" s="276"/>
      <c r="I26" s="276"/>
      <c r="J26" s="276"/>
      <c r="K26" s="276"/>
      <c r="L26" s="276"/>
      <c r="M26" s="276"/>
      <c r="N26" s="276"/>
    </row>
    <row r="27" spans="1:14" x14ac:dyDescent="0.25">
      <c r="A27" s="287"/>
      <c r="B27" s="277" t="s">
        <v>110</v>
      </c>
      <c r="C27" s="278"/>
      <c r="D27" s="279"/>
      <c r="E27" s="279"/>
      <c r="F27" s="279"/>
      <c r="G27" s="279"/>
      <c r="H27" s="279"/>
      <c r="I27" s="279"/>
      <c r="J27" s="279"/>
      <c r="K27" s="279"/>
      <c r="L27" s="279"/>
      <c r="M27" s="279"/>
      <c r="N27" s="279"/>
    </row>
    <row r="28" spans="1:14" x14ac:dyDescent="0.25">
      <c r="A28" s="284"/>
      <c r="B28" s="280" t="s">
        <v>41</v>
      </c>
      <c r="C28" s="281"/>
      <c r="D28" s="281"/>
      <c r="E28" s="282"/>
      <c r="F28" s="282"/>
      <c r="G28" s="281"/>
      <c r="H28" s="281"/>
      <c r="I28" s="282"/>
      <c r="J28" s="281"/>
      <c r="K28" s="281"/>
      <c r="L28" s="281"/>
      <c r="M28" s="281"/>
      <c r="N28" s="281"/>
    </row>
    <row r="29" spans="1:14" x14ac:dyDescent="0.25">
      <c r="A29" s="286"/>
      <c r="B29" s="275" t="s">
        <v>86</v>
      </c>
      <c r="C29" s="276"/>
      <c r="D29" s="276"/>
      <c r="E29" s="276"/>
      <c r="F29" s="276"/>
      <c r="G29" s="276"/>
      <c r="H29" s="276"/>
      <c r="I29" s="276"/>
      <c r="J29" s="276"/>
      <c r="K29" s="276"/>
      <c r="L29" s="276"/>
      <c r="M29" s="276"/>
      <c r="N29" s="276"/>
    </row>
    <row r="30" spans="1:14" x14ac:dyDescent="0.25">
      <c r="A30" s="287"/>
      <c r="B30" s="277" t="s">
        <v>110</v>
      </c>
      <c r="C30" s="279"/>
      <c r="D30" s="279"/>
      <c r="E30" s="279"/>
      <c r="F30" s="279"/>
      <c r="G30" s="279"/>
      <c r="H30" s="279"/>
      <c r="I30" s="279"/>
      <c r="J30" s="279"/>
      <c r="K30" s="279"/>
      <c r="L30" s="279"/>
      <c r="M30" s="279"/>
      <c r="N30" s="279"/>
    </row>
    <row r="31" spans="1:14" x14ac:dyDescent="0.25">
      <c r="A31" s="285"/>
      <c r="B31" s="271" t="s">
        <v>41</v>
      </c>
      <c r="C31" s="272"/>
      <c r="D31" s="273"/>
      <c r="E31" s="274"/>
      <c r="F31" s="273"/>
      <c r="G31" s="273"/>
      <c r="H31" s="273"/>
      <c r="I31" s="293"/>
      <c r="J31" s="273"/>
      <c r="K31" s="273"/>
      <c r="L31" s="273"/>
      <c r="M31" s="273"/>
      <c r="N31" s="273"/>
    </row>
    <row r="32" spans="1:14" x14ac:dyDescent="0.25">
      <c r="A32" s="286"/>
      <c r="B32" s="275" t="s">
        <v>86</v>
      </c>
      <c r="C32" s="276"/>
      <c r="D32" s="276"/>
      <c r="E32" s="276"/>
      <c r="F32" s="276"/>
      <c r="G32" s="276"/>
      <c r="H32" s="276"/>
      <c r="I32" s="276"/>
      <c r="J32" s="276"/>
      <c r="K32" s="276"/>
      <c r="L32" s="276"/>
      <c r="M32" s="276"/>
      <c r="N32" s="276"/>
    </row>
    <row r="33" spans="1:14" x14ac:dyDescent="0.25">
      <c r="A33" s="287"/>
      <c r="B33" s="277" t="s">
        <v>110</v>
      </c>
      <c r="C33" s="278"/>
      <c r="D33" s="279"/>
      <c r="E33" s="279"/>
      <c r="F33" s="279"/>
      <c r="G33" s="279"/>
      <c r="H33" s="279"/>
      <c r="I33" s="279"/>
      <c r="J33" s="279"/>
      <c r="K33" s="279"/>
      <c r="L33" s="279"/>
      <c r="M33" s="279"/>
      <c r="N33" s="279"/>
    </row>
    <row r="34" spans="1:14" x14ac:dyDescent="0.25">
      <c r="A34" s="284"/>
      <c r="B34" s="280" t="s">
        <v>41</v>
      </c>
      <c r="C34" s="281"/>
      <c r="D34" s="281"/>
      <c r="E34" s="282"/>
      <c r="F34" s="282"/>
      <c r="G34" s="281"/>
      <c r="H34" s="281"/>
      <c r="I34" s="282"/>
      <c r="J34" s="281"/>
      <c r="K34" s="281"/>
      <c r="L34" s="281"/>
      <c r="M34" s="281"/>
      <c r="N34" s="281"/>
    </row>
    <row r="35" spans="1:14" x14ac:dyDescent="0.25">
      <c r="A35" s="286"/>
      <c r="B35" s="275" t="s">
        <v>86</v>
      </c>
      <c r="C35" s="276"/>
      <c r="D35" s="276"/>
      <c r="E35" s="276"/>
      <c r="F35" s="276"/>
      <c r="G35" s="276"/>
      <c r="H35" s="276"/>
      <c r="I35" s="276"/>
      <c r="J35" s="276"/>
      <c r="K35" s="276"/>
      <c r="L35" s="276"/>
      <c r="M35" s="276"/>
      <c r="N35" s="276"/>
    </row>
    <row r="36" spans="1:14" x14ac:dyDescent="0.25">
      <c r="A36" s="287"/>
      <c r="B36" s="277" t="s">
        <v>110</v>
      </c>
      <c r="C36" s="279"/>
      <c r="D36" s="279"/>
      <c r="E36" s="279"/>
      <c r="F36" s="279"/>
      <c r="G36" s="279"/>
      <c r="H36" s="279"/>
      <c r="I36" s="279"/>
      <c r="J36" s="279"/>
      <c r="K36" s="279"/>
      <c r="L36" s="279"/>
      <c r="M36" s="279"/>
      <c r="N36" s="279"/>
    </row>
    <row r="37" spans="1:14" x14ac:dyDescent="0.25">
      <c r="A37" s="284"/>
      <c r="B37" s="280" t="s">
        <v>41</v>
      </c>
      <c r="C37" s="281"/>
      <c r="D37" s="281"/>
      <c r="E37" s="282"/>
      <c r="F37" s="282"/>
      <c r="G37" s="281"/>
      <c r="H37" s="281"/>
      <c r="I37" s="282"/>
      <c r="J37" s="281"/>
      <c r="K37" s="281"/>
      <c r="L37" s="281"/>
      <c r="M37" s="281"/>
      <c r="N37" s="281"/>
    </row>
    <row r="38" spans="1:14" x14ac:dyDescent="0.25">
      <c r="A38" s="286"/>
      <c r="B38" s="275" t="s">
        <v>86</v>
      </c>
      <c r="C38" s="276"/>
      <c r="D38" s="276"/>
      <c r="E38" s="276"/>
      <c r="F38" s="276"/>
      <c r="G38" s="276"/>
      <c r="H38" s="276"/>
      <c r="I38" s="276"/>
      <c r="J38" s="276"/>
      <c r="K38" s="276"/>
      <c r="L38" s="276"/>
      <c r="M38" s="276"/>
      <c r="N38" s="276"/>
    </row>
    <row r="39" spans="1:14" ht="15.75" thickBot="1" x14ac:dyDescent="0.3">
      <c r="A39" s="287"/>
      <c r="B39" s="277" t="s">
        <v>110</v>
      </c>
      <c r="C39" s="279"/>
      <c r="D39" s="279"/>
      <c r="E39" s="279"/>
      <c r="F39" s="279"/>
      <c r="G39" s="279"/>
      <c r="H39" s="440"/>
      <c r="I39" s="279"/>
      <c r="J39" s="279"/>
      <c r="K39" s="279"/>
      <c r="L39" s="279"/>
      <c r="M39" s="279">
        <f>M37-M38</f>
        <v>0</v>
      </c>
      <c r="N39" s="279"/>
    </row>
    <row r="40" spans="1:14" ht="15.75" thickBot="1" x14ac:dyDescent="0.3">
      <c r="H40" s="441"/>
      <c r="I40" s="441">
        <f>I27+I30+I33+I36+I39</f>
        <v>0</v>
      </c>
      <c r="J40" s="441">
        <f>J27+J30+J33+J36+J39</f>
        <v>0</v>
      </c>
      <c r="K40" s="441">
        <f>K27+K30+K33+K36+K39</f>
        <v>0</v>
      </c>
      <c r="L40" s="441">
        <f t="shared" ref="L40" si="0">L27+L30+L33+L36+L39</f>
        <v>0</v>
      </c>
      <c r="M40" s="441">
        <f>M27+M30+M33+M36+M39</f>
        <v>0</v>
      </c>
      <c r="N40" s="441"/>
    </row>
  </sheetData>
  <mergeCells count="3">
    <mergeCell ref="D1:J2"/>
    <mergeCell ref="C4:N4"/>
    <mergeCell ref="C23:N23"/>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topLeftCell="E1" zoomScale="117" zoomScaleNormal="85" workbookViewId="0">
      <selection activeCell="K5" sqref="K5:K67"/>
    </sheetView>
  </sheetViews>
  <sheetFormatPr defaultColWidth="10.85546875" defaultRowHeight="15" x14ac:dyDescent="0.25"/>
  <cols>
    <col min="1" max="1" width="13.140625" style="18" customWidth="1"/>
    <col min="2" max="2" width="40.7109375" style="18" customWidth="1"/>
    <col min="3" max="3" width="18" style="18" customWidth="1"/>
    <col min="4" max="4" width="14.7109375" style="18" customWidth="1"/>
    <col min="5" max="6" width="18.85546875" style="307" bestFit="1"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18" customHeight="1" x14ac:dyDescent="0.25">
      <c r="A1" s="756" t="s">
        <v>44</v>
      </c>
      <c r="B1" s="756"/>
      <c r="C1" s="756"/>
      <c r="D1" s="756"/>
      <c r="E1" s="756"/>
      <c r="F1" s="756"/>
      <c r="G1" s="756"/>
      <c r="H1" s="756"/>
      <c r="I1" s="756"/>
      <c r="J1" s="756"/>
      <c r="K1" s="756"/>
      <c r="L1" s="756"/>
      <c r="M1" s="756"/>
      <c r="N1" s="756"/>
    </row>
    <row r="2" spans="1:14" s="67" customFormat="1" ht="18.75" x14ac:dyDescent="0.25">
      <c r="A2" s="757" t="s">
        <v>48</v>
      </c>
      <c r="B2" s="757"/>
      <c r="C2" s="757"/>
      <c r="D2" s="757"/>
      <c r="E2" s="757"/>
      <c r="F2" s="757"/>
      <c r="G2" s="757"/>
      <c r="H2" s="757"/>
      <c r="I2" s="757"/>
      <c r="J2" s="757"/>
      <c r="K2" s="757"/>
      <c r="L2" s="757"/>
      <c r="M2" s="757"/>
      <c r="N2" s="757"/>
    </row>
    <row r="3" spans="1:14" s="67" customFormat="1" ht="27.75" customHeight="1"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4" s="14" customFormat="1" ht="18" customHeight="1" x14ac:dyDescent="0.25">
      <c r="A4" s="413">
        <v>45200</v>
      </c>
      <c r="B4" s="414" t="s">
        <v>205</v>
      </c>
      <c r="C4" s="414"/>
      <c r="D4" s="451"/>
      <c r="E4" s="452"/>
      <c r="F4" s="452"/>
      <c r="G4" s="453">
        <v>-116900</v>
      </c>
      <c r="H4" s="454"/>
      <c r="I4" s="455"/>
      <c r="J4" s="456"/>
      <c r="K4" s="457"/>
      <c r="L4" s="185"/>
      <c r="M4" s="458"/>
      <c r="N4" s="459"/>
    </row>
    <row r="5" spans="1:14" s="14" customFormat="1" ht="13.5" customHeight="1" x14ac:dyDescent="0.25">
      <c r="A5" s="470">
        <v>45204</v>
      </c>
      <c r="B5" s="471" t="s">
        <v>113</v>
      </c>
      <c r="C5" s="471" t="s">
        <v>49</v>
      </c>
      <c r="D5" s="472" t="s">
        <v>14</v>
      </c>
      <c r="E5" s="473"/>
      <c r="F5" s="473">
        <v>29000</v>
      </c>
      <c r="G5" s="474">
        <f>G4-E5+F5</f>
        <v>-87900</v>
      </c>
      <c r="H5" s="475" t="s">
        <v>42</v>
      </c>
      <c r="I5" s="475" t="s">
        <v>18</v>
      </c>
      <c r="J5" s="500" t="s">
        <v>229</v>
      </c>
      <c r="K5" s="172" t="s">
        <v>453</v>
      </c>
      <c r="L5" s="471" t="s">
        <v>45</v>
      </c>
      <c r="M5" s="478"/>
      <c r="N5" s="477"/>
    </row>
    <row r="6" spans="1:14" s="14" customFormat="1" ht="13.5" customHeight="1" x14ac:dyDescent="0.25">
      <c r="A6" s="171">
        <v>45204</v>
      </c>
      <c r="B6" s="172" t="s">
        <v>115</v>
      </c>
      <c r="C6" s="172" t="s">
        <v>116</v>
      </c>
      <c r="D6" s="173" t="s">
        <v>14</v>
      </c>
      <c r="E6" s="152">
        <v>5000</v>
      </c>
      <c r="F6" s="152"/>
      <c r="G6" s="306">
        <f t="shared" ref="G6:G36" si="0">G5-E6+F6</f>
        <v>-92900</v>
      </c>
      <c r="H6" s="292" t="s">
        <v>42</v>
      </c>
      <c r="I6" s="292" t="s">
        <v>18</v>
      </c>
      <c r="J6" s="481" t="s">
        <v>229</v>
      </c>
      <c r="K6" s="172" t="s">
        <v>453</v>
      </c>
      <c r="L6" s="391" t="s">
        <v>45</v>
      </c>
      <c r="M6" s="468"/>
      <c r="N6" s="469" t="s">
        <v>208</v>
      </c>
    </row>
    <row r="7" spans="1:14" x14ac:dyDescent="0.25">
      <c r="A7" s="171">
        <v>45204</v>
      </c>
      <c r="B7" s="172" t="s">
        <v>115</v>
      </c>
      <c r="C7" s="172" t="s">
        <v>116</v>
      </c>
      <c r="D7" s="173" t="s">
        <v>14</v>
      </c>
      <c r="E7" s="152">
        <v>7000</v>
      </c>
      <c r="F7" s="152"/>
      <c r="G7" s="306">
        <f>G6-E7+F7</f>
        <v>-99900</v>
      </c>
      <c r="H7" s="292" t="s">
        <v>42</v>
      </c>
      <c r="I7" s="155" t="s">
        <v>18</v>
      </c>
      <c r="J7" s="481" t="s">
        <v>229</v>
      </c>
      <c r="K7" s="172" t="s">
        <v>453</v>
      </c>
      <c r="L7" s="155" t="s">
        <v>45</v>
      </c>
      <c r="M7" s="155"/>
      <c r="N7" s="469" t="s">
        <v>209</v>
      </c>
    </row>
    <row r="8" spans="1:14" x14ac:dyDescent="0.25">
      <c r="A8" s="171">
        <v>45204</v>
      </c>
      <c r="B8" s="172" t="s">
        <v>206</v>
      </c>
      <c r="C8" s="172" t="s">
        <v>139</v>
      </c>
      <c r="D8" s="173" t="s">
        <v>14</v>
      </c>
      <c r="E8" s="152">
        <v>2000</v>
      </c>
      <c r="F8" s="152"/>
      <c r="G8" s="306">
        <f t="shared" ref="G8:G15" si="1">G7-E8+F8</f>
        <v>-101900</v>
      </c>
      <c r="H8" s="292" t="s">
        <v>42</v>
      </c>
      <c r="I8" s="155" t="s">
        <v>18</v>
      </c>
      <c r="J8" s="481" t="s">
        <v>229</v>
      </c>
      <c r="K8" s="172" t="s">
        <v>453</v>
      </c>
      <c r="L8" s="155" t="s">
        <v>45</v>
      </c>
      <c r="M8" s="155"/>
      <c r="N8" s="469"/>
    </row>
    <row r="9" spans="1:14" x14ac:dyDescent="0.25">
      <c r="A9" s="171">
        <v>45204</v>
      </c>
      <c r="B9" s="172" t="s">
        <v>207</v>
      </c>
      <c r="C9" s="172" t="s">
        <v>139</v>
      </c>
      <c r="D9" s="173" t="s">
        <v>14</v>
      </c>
      <c r="E9" s="167">
        <v>5000</v>
      </c>
      <c r="F9" s="152"/>
      <c r="G9" s="306">
        <f t="shared" si="1"/>
        <v>-106900</v>
      </c>
      <c r="H9" s="292" t="s">
        <v>42</v>
      </c>
      <c r="I9" s="155" t="s">
        <v>18</v>
      </c>
      <c r="J9" s="481" t="s">
        <v>229</v>
      </c>
      <c r="K9" s="172" t="s">
        <v>453</v>
      </c>
      <c r="L9" s="155" t="s">
        <v>45</v>
      </c>
      <c r="M9" s="155"/>
      <c r="N9" s="469"/>
    </row>
    <row r="10" spans="1:14" x14ac:dyDescent="0.25">
      <c r="A10" s="470">
        <v>45205</v>
      </c>
      <c r="B10" s="471" t="s">
        <v>113</v>
      </c>
      <c r="C10" s="471" t="s">
        <v>49</v>
      </c>
      <c r="D10" s="472" t="s">
        <v>14</v>
      </c>
      <c r="E10" s="596"/>
      <c r="F10" s="473">
        <v>14000</v>
      </c>
      <c r="G10" s="474">
        <f t="shared" si="1"/>
        <v>-92900</v>
      </c>
      <c r="H10" s="475" t="s">
        <v>42</v>
      </c>
      <c r="I10" s="476" t="s">
        <v>18</v>
      </c>
      <c r="J10" s="597" t="s">
        <v>270</v>
      </c>
      <c r="K10" s="172" t="s">
        <v>453</v>
      </c>
      <c r="L10" s="476" t="s">
        <v>45</v>
      </c>
      <c r="M10" s="476"/>
      <c r="N10" s="477"/>
    </row>
    <row r="11" spans="1:14" x14ac:dyDescent="0.25">
      <c r="A11" s="171">
        <v>45205</v>
      </c>
      <c r="B11" s="172" t="s">
        <v>115</v>
      </c>
      <c r="C11" s="172" t="s">
        <v>116</v>
      </c>
      <c r="D11" s="173" t="s">
        <v>14</v>
      </c>
      <c r="E11" s="152">
        <v>7000</v>
      </c>
      <c r="F11" s="152"/>
      <c r="G11" s="306">
        <f t="shared" si="1"/>
        <v>-99900</v>
      </c>
      <c r="H11" s="292" t="s">
        <v>42</v>
      </c>
      <c r="I11" s="155" t="s">
        <v>18</v>
      </c>
      <c r="J11" s="405" t="s">
        <v>270</v>
      </c>
      <c r="K11" s="172" t="s">
        <v>453</v>
      </c>
      <c r="L11" s="155" t="s">
        <v>45</v>
      </c>
      <c r="M11" s="155"/>
      <c r="N11" s="469" t="s">
        <v>230</v>
      </c>
    </row>
    <row r="12" spans="1:14" x14ac:dyDescent="0.25">
      <c r="A12" s="171">
        <v>45205</v>
      </c>
      <c r="B12" s="172" t="s">
        <v>115</v>
      </c>
      <c r="C12" s="172" t="s">
        <v>116</v>
      </c>
      <c r="D12" s="173" t="s">
        <v>14</v>
      </c>
      <c r="E12" s="152">
        <v>7000</v>
      </c>
      <c r="F12" s="152"/>
      <c r="G12" s="306">
        <f t="shared" si="1"/>
        <v>-106900</v>
      </c>
      <c r="H12" s="292" t="s">
        <v>42</v>
      </c>
      <c r="I12" s="155" t="s">
        <v>18</v>
      </c>
      <c r="J12" s="405" t="s">
        <v>270</v>
      </c>
      <c r="K12" s="172" t="s">
        <v>453</v>
      </c>
      <c r="L12" s="155" t="s">
        <v>45</v>
      </c>
      <c r="M12" s="155"/>
      <c r="N12" s="469" t="s">
        <v>231</v>
      </c>
    </row>
    <row r="13" spans="1:14" ht="15" customHeight="1" x14ac:dyDescent="0.25">
      <c r="A13" s="470">
        <v>45209</v>
      </c>
      <c r="B13" s="471" t="s">
        <v>113</v>
      </c>
      <c r="C13" s="471" t="s">
        <v>49</v>
      </c>
      <c r="D13" s="472" t="s">
        <v>14</v>
      </c>
      <c r="E13" s="473"/>
      <c r="F13" s="473">
        <v>214000</v>
      </c>
      <c r="G13" s="474">
        <f t="shared" si="1"/>
        <v>107100</v>
      </c>
      <c r="H13" s="475" t="s">
        <v>42</v>
      </c>
      <c r="I13" s="476" t="s">
        <v>18</v>
      </c>
      <c r="J13" s="500" t="s">
        <v>250</v>
      </c>
      <c r="K13" s="172" t="s">
        <v>453</v>
      </c>
      <c r="L13" s="476" t="s">
        <v>45</v>
      </c>
      <c r="M13" s="476"/>
      <c r="N13" s="477"/>
    </row>
    <row r="14" spans="1:14" ht="15.75" customHeight="1" x14ac:dyDescent="0.25">
      <c r="A14" s="171">
        <v>45209</v>
      </c>
      <c r="B14" s="172" t="s">
        <v>251</v>
      </c>
      <c r="C14" s="172" t="s">
        <v>133</v>
      </c>
      <c r="D14" s="173" t="s">
        <v>81</v>
      </c>
      <c r="E14" s="462">
        <v>214000</v>
      </c>
      <c r="F14" s="152"/>
      <c r="G14" s="306">
        <f t="shared" si="1"/>
        <v>-106900</v>
      </c>
      <c r="H14" s="292" t="s">
        <v>42</v>
      </c>
      <c r="I14" s="155" t="s">
        <v>18</v>
      </c>
      <c r="J14" s="481" t="s">
        <v>266</v>
      </c>
      <c r="K14" s="172" t="s">
        <v>453</v>
      </c>
      <c r="L14" s="155" t="s">
        <v>45</v>
      </c>
      <c r="M14" s="155"/>
      <c r="N14" s="469"/>
    </row>
    <row r="15" spans="1:14" ht="14.25" customHeight="1" x14ac:dyDescent="0.25">
      <c r="A15" s="470">
        <v>45210</v>
      </c>
      <c r="B15" s="471" t="s">
        <v>113</v>
      </c>
      <c r="C15" s="471" t="s">
        <v>49</v>
      </c>
      <c r="D15" s="472" t="s">
        <v>14</v>
      </c>
      <c r="E15" s="473"/>
      <c r="F15" s="598">
        <v>50000</v>
      </c>
      <c r="G15" s="474">
        <f t="shared" si="1"/>
        <v>-56900</v>
      </c>
      <c r="H15" s="632" t="s">
        <v>42</v>
      </c>
      <c r="I15" s="599" t="s">
        <v>18</v>
      </c>
      <c r="J15" s="500" t="s">
        <v>267</v>
      </c>
      <c r="K15" s="172" t="s">
        <v>453</v>
      </c>
      <c r="L15" s="599" t="s">
        <v>45</v>
      </c>
      <c r="M15" s="599"/>
      <c r="N15" s="595"/>
    </row>
    <row r="16" spans="1:14" x14ac:dyDescent="0.25">
      <c r="A16" s="470">
        <v>45210</v>
      </c>
      <c r="B16" s="471" t="s">
        <v>113</v>
      </c>
      <c r="C16" s="471" t="s">
        <v>49</v>
      </c>
      <c r="D16" s="472" t="s">
        <v>14</v>
      </c>
      <c r="E16" s="473"/>
      <c r="F16" s="473">
        <v>26000</v>
      </c>
      <c r="G16" s="474">
        <f t="shared" si="0"/>
        <v>-30900</v>
      </c>
      <c r="H16" s="475" t="s">
        <v>42</v>
      </c>
      <c r="I16" s="476" t="s">
        <v>18</v>
      </c>
      <c r="J16" s="500" t="s">
        <v>290</v>
      </c>
      <c r="K16" s="172" t="s">
        <v>453</v>
      </c>
      <c r="L16" s="476" t="s">
        <v>45</v>
      </c>
      <c r="M16" s="476"/>
      <c r="N16" s="595"/>
    </row>
    <row r="17" spans="1:14" ht="16.5" customHeight="1" x14ac:dyDescent="0.25">
      <c r="A17" s="171">
        <v>45210</v>
      </c>
      <c r="B17" s="172" t="s">
        <v>271</v>
      </c>
      <c r="C17" s="172" t="s">
        <v>127</v>
      </c>
      <c r="D17" s="173" t="s">
        <v>81</v>
      </c>
      <c r="E17" s="152">
        <v>26000</v>
      </c>
      <c r="F17" s="463"/>
      <c r="G17" s="306">
        <f t="shared" si="0"/>
        <v>-56900</v>
      </c>
      <c r="H17" s="292" t="s">
        <v>42</v>
      </c>
      <c r="I17" s="155" t="s">
        <v>18</v>
      </c>
      <c r="J17" s="481" t="s">
        <v>268</v>
      </c>
      <c r="K17" s="172" t="s">
        <v>453</v>
      </c>
      <c r="L17" s="155" t="s">
        <v>45</v>
      </c>
      <c r="M17" s="155"/>
      <c r="N17" s="157"/>
    </row>
    <row r="18" spans="1:14" ht="16.5" customHeight="1" x14ac:dyDescent="0.25">
      <c r="A18" s="470">
        <v>45215</v>
      </c>
      <c r="B18" s="471" t="s">
        <v>113</v>
      </c>
      <c r="C18" s="471" t="s">
        <v>49</v>
      </c>
      <c r="D18" s="472" t="s">
        <v>14</v>
      </c>
      <c r="E18" s="473"/>
      <c r="F18" s="629">
        <v>85000</v>
      </c>
      <c r="G18" s="474">
        <f t="shared" si="0"/>
        <v>28100</v>
      </c>
      <c r="H18" s="475" t="s">
        <v>42</v>
      </c>
      <c r="I18" s="476" t="s">
        <v>18</v>
      </c>
      <c r="J18" s="500" t="s">
        <v>302</v>
      </c>
      <c r="K18" s="172" t="s">
        <v>453</v>
      </c>
      <c r="L18" s="476" t="s">
        <v>45</v>
      </c>
      <c r="M18" s="476"/>
      <c r="N18" s="595"/>
    </row>
    <row r="19" spans="1:14" ht="16.5" customHeight="1" x14ac:dyDescent="0.25">
      <c r="A19" s="171">
        <v>45215</v>
      </c>
      <c r="B19" s="172" t="s">
        <v>115</v>
      </c>
      <c r="C19" s="172" t="s">
        <v>116</v>
      </c>
      <c r="D19" s="173" t="s">
        <v>14</v>
      </c>
      <c r="E19" s="152">
        <v>1000</v>
      </c>
      <c r="F19" s="463"/>
      <c r="G19" s="306">
        <f t="shared" si="0"/>
        <v>27100</v>
      </c>
      <c r="H19" s="292" t="s">
        <v>42</v>
      </c>
      <c r="I19" s="155" t="s">
        <v>18</v>
      </c>
      <c r="J19" s="481" t="s">
        <v>302</v>
      </c>
      <c r="K19" s="172" t="s">
        <v>453</v>
      </c>
      <c r="L19" s="155" t="s">
        <v>45</v>
      </c>
      <c r="M19" s="155"/>
      <c r="N19" s="157" t="s">
        <v>291</v>
      </c>
    </row>
    <row r="20" spans="1:14" ht="15.75" customHeight="1" x14ac:dyDescent="0.25">
      <c r="A20" s="171">
        <v>45215</v>
      </c>
      <c r="B20" s="172" t="s">
        <v>115</v>
      </c>
      <c r="C20" s="172" t="s">
        <v>116</v>
      </c>
      <c r="D20" s="173" t="s">
        <v>14</v>
      </c>
      <c r="E20" s="167">
        <v>1000</v>
      </c>
      <c r="F20" s="161"/>
      <c r="G20" s="306">
        <f t="shared" si="0"/>
        <v>26100</v>
      </c>
      <c r="H20" s="292" t="s">
        <v>42</v>
      </c>
      <c r="I20" s="155" t="s">
        <v>18</v>
      </c>
      <c r="J20" s="481" t="s">
        <v>302</v>
      </c>
      <c r="K20" s="172" t="s">
        <v>453</v>
      </c>
      <c r="L20" s="155" t="s">
        <v>45</v>
      </c>
      <c r="M20" s="155"/>
      <c r="N20" s="157" t="s">
        <v>292</v>
      </c>
    </row>
    <row r="21" spans="1:14" ht="15.75" customHeight="1" x14ac:dyDescent="0.25">
      <c r="A21" s="171">
        <v>45215</v>
      </c>
      <c r="B21" s="172" t="s">
        <v>288</v>
      </c>
      <c r="C21" s="172" t="s">
        <v>139</v>
      </c>
      <c r="D21" s="173" t="s">
        <v>14</v>
      </c>
      <c r="E21" s="167">
        <v>2000</v>
      </c>
      <c r="F21" s="161"/>
      <c r="G21" s="306">
        <f t="shared" si="0"/>
        <v>24100</v>
      </c>
      <c r="H21" s="292" t="s">
        <v>42</v>
      </c>
      <c r="I21" s="155" t="s">
        <v>18</v>
      </c>
      <c r="J21" s="481" t="s">
        <v>302</v>
      </c>
      <c r="K21" s="172" t="s">
        <v>453</v>
      </c>
      <c r="L21" s="155" t="s">
        <v>45</v>
      </c>
      <c r="M21" s="155"/>
      <c r="N21" s="157"/>
    </row>
    <row r="22" spans="1:14" ht="13.5" customHeight="1" x14ac:dyDescent="0.25">
      <c r="A22" s="171">
        <v>45215</v>
      </c>
      <c r="B22" s="172" t="s">
        <v>289</v>
      </c>
      <c r="C22" s="172" t="s">
        <v>139</v>
      </c>
      <c r="D22" s="173" t="s">
        <v>14</v>
      </c>
      <c r="E22" s="167">
        <v>2000</v>
      </c>
      <c r="F22" s="161"/>
      <c r="G22" s="306">
        <f t="shared" si="0"/>
        <v>22100</v>
      </c>
      <c r="H22" s="292" t="s">
        <v>42</v>
      </c>
      <c r="I22" s="155" t="s">
        <v>18</v>
      </c>
      <c r="J22" s="481" t="s">
        <v>302</v>
      </c>
      <c r="K22" s="172" t="s">
        <v>453</v>
      </c>
      <c r="L22" s="155" t="s">
        <v>45</v>
      </c>
      <c r="M22" s="155"/>
      <c r="N22" s="157"/>
    </row>
    <row r="23" spans="1:14" ht="13.5" customHeight="1" x14ac:dyDescent="0.25">
      <c r="A23" s="171">
        <v>45216</v>
      </c>
      <c r="B23" s="172" t="s">
        <v>115</v>
      </c>
      <c r="C23" s="172" t="s">
        <v>116</v>
      </c>
      <c r="D23" s="173" t="s">
        <v>14</v>
      </c>
      <c r="E23" s="167">
        <v>7000</v>
      </c>
      <c r="F23" s="161"/>
      <c r="G23" s="306">
        <f t="shared" si="0"/>
        <v>15100</v>
      </c>
      <c r="H23" s="292" t="s">
        <v>42</v>
      </c>
      <c r="I23" s="155" t="s">
        <v>18</v>
      </c>
      <c r="J23" s="481" t="s">
        <v>302</v>
      </c>
      <c r="K23" s="172" t="s">
        <v>453</v>
      </c>
      <c r="L23" s="155" t="s">
        <v>45</v>
      </c>
      <c r="M23" s="155"/>
      <c r="N23" s="157" t="s">
        <v>230</v>
      </c>
    </row>
    <row r="24" spans="1:14" ht="13.5" customHeight="1" x14ac:dyDescent="0.25">
      <c r="A24" s="171">
        <v>45216</v>
      </c>
      <c r="B24" s="172" t="s">
        <v>115</v>
      </c>
      <c r="C24" s="172" t="s">
        <v>116</v>
      </c>
      <c r="D24" s="173" t="s">
        <v>14</v>
      </c>
      <c r="E24" s="167">
        <v>4000</v>
      </c>
      <c r="F24" s="161"/>
      <c r="G24" s="306">
        <f t="shared" si="0"/>
        <v>11100</v>
      </c>
      <c r="H24" s="292" t="s">
        <v>42</v>
      </c>
      <c r="I24" s="155" t="s">
        <v>18</v>
      </c>
      <c r="J24" s="481" t="s">
        <v>302</v>
      </c>
      <c r="K24" s="172" t="s">
        <v>453</v>
      </c>
      <c r="L24" s="155" t="s">
        <v>45</v>
      </c>
      <c r="M24" s="155"/>
      <c r="N24" s="157" t="s">
        <v>293</v>
      </c>
    </row>
    <row r="25" spans="1:14" ht="13.5" customHeight="1" x14ac:dyDescent="0.25">
      <c r="A25" s="171">
        <v>45216</v>
      </c>
      <c r="B25" s="157" t="s">
        <v>115</v>
      </c>
      <c r="C25" s="172" t="s">
        <v>116</v>
      </c>
      <c r="D25" s="173" t="s">
        <v>14</v>
      </c>
      <c r="E25" s="167">
        <v>4000</v>
      </c>
      <c r="F25" s="161"/>
      <c r="G25" s="306">
        <f t="shared" si="0"/>
        <v>7100</v>
      </c>
      <c r="H25" s="292" t="s">
        <v>42</v>
      </c>
      <c r="I25" s="155" t="s">
        <v>18</v>
      </c>
      <c r="J25" s="481" t="s">
        <v>302</v>
      </c>
      <c r="K25" s="172" t="s">
        <v>453</v>
      </c>
      <c r="L25" s="155" t="s">
        <v>45</v>
      </c>
      <c r="M25" s="155"/>
      <c r="N25" s="157" t="s">
        <v>294</v>
      </c>
    </row>
    <row r="26" spans="1:14" ht="13.5" customHeight="1" x14ac:dyDescent="0.25">
      <c r="A26" s="171">
        <v>45216</v>
      </c>
      <c r="B26" s="157" t="s">
        <v>115</v>
      </c>
      <c r="C26" s="172" t="s">
        <v>116</v>
      </c>
      <c r="D26" s="173" t="s">
        <v>14</v>
      </c>
      <c r="E26" s="167">
        <v>20000</v>
      </c>
      <c r="F26" s="161"/>
      <c r="G26" s="306">
        <f t="shared" si="0"/>
        <v>-12900</v>
      </c>
      <c r="H26" s="292" t="s">
        <v>42</v>
      </c>
      <c r="I26" s="155" t="s">
        <v>18</v>
      </c>
      <c r="J26" s="481" t="s">
        <v>302</v>
      </c>
      <c r="K26" s="172" t="s">
        <v>453</v>
      </c>
      <c r="L26" s="155" t="s">
        <v>45</v>
      </c>
      <c r="M26" s="155"/>
      <c r="N26" s="157" t="s">
        <v>295</v>
      </c>
    </row>
    <row r="27" spans="1:14" ht="13.5" customHeight="1" x14ac:dyDescent="0.25">
      <c r="A27" s="171">
        <v>45216</v>
      </c>
      <c r="B27" s="172" t="s">
        <v>115</v>
      </c>
      <c r="C27" s="172" t="s">
        <v>116</v>
      </c>
      <c r="D27" s="173" t="s">
        <v>14</v>
      </c>
      <c r="E27" s="167">
        <v>20000</v>
      </c>
      <c r="F27" s="161"/>
      <c r="G27" s="306">
        <f t="shared" si="0"/>
        <v>-32900</v>
      </c>
      <c r="H27" s="292" t="s">
        <v>42</v>
      </c>
      <c r="I27" s="155" t="s">
        <v>18</v>
      </c>
      <c r="J27" s="481" t="s">
        <v>302</v>
      </c>
      <c r="K27" s="172" t="s">
        <v>453</v>
      </c>
      <c r="L27" s="155" t="s">
        <v>45</v>
      </c>
      <c r="M27" s="155"/>
      <c r="N27" s="157" t="s">
        <v>296</v>
      </c>
    </row>
    <row r="28" spans="1:14" ht="13.5" customHeight="1" x14ac:dyDescent="0.25">
      <c r="A28" s="171">
        <v>45216</v>
      </c>
      <c r="B28" s="172" t="s">
        <v>139</v>
      </c>
      <c r="C28" s="172" t="s">
        <v>139</v>
      </c>
      <c r="D28" s="173" t="s">
        <v>14</v>
      </c>
      <c r="E28" s="167">
        <v>10000</v>
      </c>
      <c r="F28" s="161"/>
      <c r="G28" s="306">
        <f>G27-E28+F28</f>
        <v>-42900</v>
      </c>
      <c r="H28" s="292" t="s">
        <v>42</v>
      </c>
      <c r="I28" s="155" t="s">
        <v>18</v>
      </c>
      <c r="J28" s="481" t="s">
        <v>302</v>
      </c>
      <c r="K28" s="172" t="s">
        <v>453</v>
      </c>
      <c r="L28" s="155" t="s">
        <v>45</v>
      </c>
      <c r="M28" s="155"/>
      <c r="N28" s="157"/>
    </row>
    <row r="29" spans="1:14" x14ac:dyDescent="0.25">
      <c r="A29" s="171">
        <v>45216</v>
      </c>
      <c r="B29" s="172" t="s">
        <v>139</v>
      </c>
      <c r="C29" s="172" t="s">
        <v>139</v>
      </c>
      <c r="D29" s="173" t="s">
        <v>14</v>
      </c>
      <c r="E29" s="167">
        <v>1500</v>
      </c>
      <c r="F29" s="152"/>
      <c r="G29" s="306">
        <f t="shared" si="0"/>
        <v>-44400</v>
      </c>
      <c r="H29" s="292" t="s">
        <v>42</v>
      </c>
      <c r="I29" s="155" t="s">
        <v>18</v>
      </c>
      <c r="J29" s="481" t="s">
        <v>302</v>
      </c>
      <c r="K29" s="172" t="s">
        <v>453</v>
      </c>
      <c r="L29" s="155" t="s">
        <v>45</v>
      </c>
      <c r="M29" s="155"/>
      <c r="N29" s="157"/>
    </row>
    <row r="30" spans="1:14" x14ac:dyDescent="0.25">
      <c r="A30" s="171">
        <v>45216</v>
      </c>
      <c r="B30" s="172" t="s">
        <v>139</v>
      </c>
      <c r="C30" s="172" t="s">
        <v>139</v>
      </c>
      <c r="D30" s="173" t="s">
        <v>14</v>
      </c>
      <c r="E30" s="167">
        <v>5000</v>
      </c>
      <c r="F30" s="152"/>
      <c r="G30" s="306">
        <f t="shared" si="0"/>
        <v>-49400</v>
      </c>
      <c r="H30" s="292" t="s">
        <v>42</v>
      </c>
      <c r="I30" s="155" t="s">
        <v>18</v>
      </c>
      <c r="J30" s="481" t="s">
        <v>302</v>
      </c>
      <c r="K30" s="172" t="s">
        <v>453</v>
      </c>
      <c r="L30" s="155" t="s">
        <v>45</v>
      </c>
      <c r="M30" s="155"/>
      <c r="N30" s="157"/>
    </row>
    <row r="31" spans="1:14" x14ac:dyDescent="0.25">
      <c r="A31" s="171">
        <v>45216</v>
      </c>
      <c r="B31" s="172" t="s">
        <v>123</v>
      </c>
      <c r="C31" s="172" t="s">
        <v>49</v>
      </c>
      <c r="D31" s="173" t="s">
        <v>14</v>
      </c>
      <c r="E31" s="167"/>
      <c r="F31" s="152">
        <v>-7500</v>
      </c>
      <c r="G31" s="306">
        <f t="shared" si="0"/>
        <v>-56900</v>
      </c>
      <c r="H31" s="292" t="s">
        <v>42</v>
      </c>
      <c r="I31" s="155" t="s">
        <v>18</v>
      </c>
      <c r="J31" s="481" t="s">
        <v>302</v>
      </c>
      <c r="K31" s="172" t="s">
        <v>453</v>
      </c>
      <c r="L31" s="155" t="s">
        <v>45</v>
      </c>
      <c r="M31" s="155"/>
      <c r="N31" s="157"/>
    </row>
    <row r="32" spans="1:14" ht="16.5" customHeight="1" x14ac:dyDescent="0.25">
      <c r="A32" s="674">
        <v>45216</v>
      </c>
      <c r="B32" s="675" t="s">
        <v>113</v>
      </c>
      <c r="C32" s="675" t="s">
        <v>49</v>
      </c>
      <c r="D32" s="676" t="s">
        <v>14</v>
      </c>
      <c r="E32" s="685"/>
      <c r="F32" s="686">
        <v>86000</v>
      </c>
      <c r="G32" s="684">
        <f t="shared" si="0"/>
        <v>29100</v>
      </c>
      <c r="H32" s="679" t="s">
        <v>42</v>
      </c>
      <c r="I32" s="687" t="s">
        <v>18</v>
      </c>
      <c r="J32" s="500" t="s">
        <v>321</v>
      </c>
      <c r="K32" s="172" t="s">
        <v>453</v>
      </c>
      <c r="L32" s="687" t="s">
        <v>45</v>
      </c>
      <c r="M32" s="687"/>
      <c r="N32" s="689"/>
    </row>
    <row r="33" spans="1:14" x14ac:dyDescent="0.25">
      <c r="A33" s="171">
        <v>45216</v>
      </c>
      <c r="B33" s="172" t="s">
        <v>314</v>
      </c>
      <c r="C33" s="172" t="s">
        <v>127</v>
      </c>
      <c r="D33" s="173" t="s">
        <v>81</v>
      </c>
      <c r="E33" s="167">
        <v>43500</v>
      </c>
      <c r="F33" s="152"/>
      <c r="G33" s="306">
        <f t="shared" si="0"/>
        <v>-14400</v>
      </c>
      <c r="H33" s="292" t="s">
        <v>42</v>
      </c>
      <c r="I33" s="155" t="s">
        <v>18</v>
      </c>
      <c r="J33" s="481" t="s">
        <v>320</v>
      </c>
      <c r="K33" s="172" t="s">
        <v>453</v>
      </c>
      <c r="L33" s="155" t="s">
        <v>45</v>
      </c>
      <c r="M33" s="155"/>
      <c r="N33" s="157"/>
    </row>
    <row r="34" spans="1:14" x14ac:dyDescent="0.25">
      <c r="A34" s="171">
        <v>45216</v>
      </c>
      <c r="B34" s="172" t="s">
        <v>315</v>
      </c>
      <c r="C34" s="172" t="s">
        <v>127</v>
      </c>
      <c r="D34" s="494" t="s">
        <v>81</v>
      </c>
      <c r="E34" s="167">
        <v>3300</v>
      </c>
      <c r="F34" s="152"/>
      <c r="G34" s="306">
        <f t="shared" si="0"/>
        <v>-17700</v>
      </c>
      <c r="H34" s="292" t="s">
        <v>42</v>
      </c>
      <c r="I34" s="155" t="s">
        <v>18</v>
      </c>
      <c r="J34" s="481" t="s">
        <v>320</v>
      </c>
      <c r="K34" s="172" t="s">
        <v>453</v>
      </c>
      <c r="L34" s="155" t="s">
        <v>45</v>
      </c>
      <c r="M34" s="155"/>
      <c r="N34" s="157"/>
    </row>
    <row r="35" spans="1:14" x14ac:dyDescent="0.25">
      <c r="A35" s="171">
        <v>45216</v>
      </c>
      <c r="B35" s="172" t="s">
        <v>316</v>
      </c>
      <c r="C35" s="172" t="s">
        <v>127</v>
      </c>
      <c r="D35" s="494" t="s">
        <v>81</v>
      </c>
      <c r="E35" s="167">
        <v>1800</v>
      </c>
      <c r="F35" s="152"/>
      <c r="G35" s="306">
        <f t="shared" si="0"/>
        <v>-19500</v>
      </c>
      <c r="H35" s="292" t="s">
        <v>42</v>
      </c>
      <c r="I35" s="155" t="s">
        <v>18</v>
      </c>
      <c r="J35" s="481" t="s">
        <v>320</v>
      </c>
      <c r="K35" s="172" t="s">
        <v>453</v>
      </c>
      <c r="L35" s="155" t="s">
        <v>45</v>
      </c>
      <c r="M35" s="155"/>
      <c r="N35" s="157"/>
    </row>
    <row r="36" spans="1:14" x14ac:dyDescent="0.25">
      <c r="A36" s="171">
        <v>45216</v>
      </c>
      <c r="B36" s="172" t="s">
        <v>317</v>
      </c>
      <c r="C36" s="172" t="s">
        <v>127</v>
      </c>
      <c r="D36" s="494" t="s">
        <v>81</v>
      </c>
      <c r="E36" s="167">
        <v>7200</v>
      </c>
      <c r="F36" s="152"/>
      <c r="G36" s="306">
        <f t="shared" si="0"/>
        <v>-26700</v>
      </c>
      <c r="H36" s="292" t="s">
        <v>42</v>
      </c>
      <c r="I36" s="155" t="s">
        <v>18</v>
      </c>
      <c r="J36" s="481" t="s">
        <v>320</v>
      </c>
      <c r="K36" s="172" t="s">
        <v>453</v>
      </c>
      <c r="L36" s="155" t="s">
        <v>45</v>
      </c>
      <c r="M36" s="155"/>
      <c r="N36" s="157"/>
    </row>
    <row r="37" spans="1:14" x14ac:dyDescent="0.25">
      <c r="A37" s="171">
        <v>45216</v>
      </c>
      <c r="B37" s="172" t="s">
        <v>318</v>
      </c>
      <c r="C37" s="172" t="s">
        <v>127</v>
      </c>
      <c r="D37" s="494" t="s">
        <v>81</v>
      </c>
      <c r="E37" s="167">
        <v>30000</v>
      </c>
      <c r="F37" s="152"/>
      <c r="G37" s="306">
        <f t="shared" ref="G37:G67" si="2">G36-E37+F37</f>
        <v>-56700</v>
      </c>
      <c r="H37" s="292" t="s">
        <v>42</v>
      </c>
      <c r="I37" s="155" t="s">
        <v>18</v>
      </c>
      <c r="J37" s="481" t="s">
        <v>320</v>
      </c>
      <c r="K37" s="172" t="s">
        <v>453</v>
      </c>
      <c r="L37" s="155" t="s">
        <v>45</v>
      </c>
      <c r="M37" s="155"/>
      <c r="N37" s="157"/>
    </row>
    <row r="38" spans="1:14" x14ac:dyDescent="0.25">
      <c r="A38" s="674">
        <v>45216</v>
      </c>
      <c r="B38" s="675" t="s">
        <v>113</v>
      </c>
      <c r="C38" s="675" t="s">
        <v>49</v>
      </c>
      <c r="D38" s="690" t="s">
        <v>14</v>
      </c>
      <c r="E38" s="685"/>
      <c r="F38" s="686">
        <v>75000</v>
      </c>
      <c r="G38" s="684">
        <f t="shared" si="2"/>
        <v>18300</v>
      </c>
      <c r="H38" s="679" t="s">
        <v>42</v>
      </c>
      <c r="I38" s="687" t="s">
        <v>18</v>
      </c>
      <c r="J38" s="688" t="s">
        <v>363</v>
      </c>
      <c r="K38" s="172" t="s">
        <v>453</v>
      </c>
      <c r="L38" s="687" t="s">
        <v>45</v>
      </c>
      <c r="M38" s="687"/>
      <c r="N38" s="689"/>
    </row>
    <row r="39" spans="1:14" x14ac:dyDescent="0.25">
      <c r="A39" s="171">
        <v>45216</v>
      </c>
      <c r="B39" s="172" t="s">
        <v>322</v>
      </c>
      <c r="C39" s="172" t="s">
        <v>127</v>
      </c>
      <c r="D39" s="494" t="s">
        <v>81</v>
      </c>
      <c r="E39" s="167">
        <v>24000</v>
      </c>
      <c r="F39" s="152"/>
      <c r="G39" s="306">
        <f t="shared" si="2"/>
        <v>-5700</v>
      </c>
      <c r="H39" s="292" t="s">
        <v>42</v>
      </c>
      <c r="I39" s="155" t="s">
        <v>18</v>
      </c>
      <c r="J39" s="481" t="s">
        <v>320</v>
      </c>
      <c r="K39" s="172" t="s">
        <v>453</v>
      </c>
      <c r="L39" s="155" t="s">
        <v>45</v>
      </c>
      <c r="M39" s="155"/>
      <c r="N39" s="157"/>
    </row>
    <row r="40" spans="1:14" x14ac:dyDescent="0.25">
      <c r="A40" s="171">
        <v>45216</v>
      </c>
      <c r="B40" s="172" t="s">
        <v>323</v>
      </c>
      <c r="C40" s="172" t="s">
        <v>127</v>
      </c>
      <c r="D40" s="494" t="s">
        <v>81</v>
      </c>
      <c r="E40" s="167">
        <v>20000</v>
      </c>
      <c r="F40" s="152"/>
      <c r="G40" s="306">
        <f t="shared" si="2"/>
        <v>-25700</v>
      </c>
      <c r="H40" s="292" t="s">
        <v>42</v>
      </c>
      <c r="I40" s="155" t="s">
        <v>18</v>
      </c>
      <c r="J40" s="405" t="s">
        <v>327</v>
      </c>
      <c r="K40" s="172" t="s">
        <v>453</v>
      </c>
      <c r="L40" s="155" t="s">
        <v>45</v>
      </c>
      <c r="M40" s="155"/>
      <c r="N40" s="157"/>
    </row>
    <row r="41" spans="1:14" x14ac:dyDescent="0.25">
      <c r="A41" s="171">
        <v>45216</v>
      </c>
      <c r="B41" s="172" t="s">
        <v>324</v>
      </c>
      <c r="C41" s="172" t="s">
        <v>127</v>
      </c>
      <c r="D41" s="173" t="s">
        <v>81</v>
      </c>
      <c r="E41" s="167">
        <v>10000</v>
      </c>
      <c r="F41" s="152"/>
      <c r="G41" s="306">
        <f t="shared" si="2"/>
        <v>-35700</v>
      </c>
      <c r="H41" s="605" t="s">
        <v>42</v>
      </c>
      <c r="I41" s="180" t="s">
        <v>18</v>
      </c>
      <c r="J41" s="405" t="s">
        <v>327</v>
      </c>
      <c r="K41" s="172" t="s">
        <v>453</v>
      </c>
      <c r="L41" s="180" t="s">
        <v>45</v>
      </c>
      <c r="M41" s="180"/>
      <c r="N41" s="464"/>
    </row>
    <row r="42" spans="1:14" x14ac:dyDescent="0.25">
      <c r="A42" s="171">
        <v>45216</v>
      </c>
      <c r="B42" s="172" t="s">
        <v>123</v>
      </c>
      <c r="C42" s="172" t="s">
        <v>49</v>
      </c>
      <c r="D42" s="173" t="s">
        <v>14</v>
      </c>
      <c r="E42" s="167"/>
      <c r="F42" s="152">
        <v>-22000</v>
      </c>
      <c r="G42" s="306">
        <f t="shared" si="2"/>
        <v>-57700</v>
      </c>
      <c r="H42" s="183" t="s">
        <v>42</v>
      </c>
      <c r="I42" s="180" t="s">
        <v>18</v>
      </c>
      <c r="J42" s="481" t="s">
        <v>363</v>
      </c>
      <c r="K42" s="172" t="s">
        <v>453</v>
      </c>
      <c r="L42" s="180" t="s">
        <v>45</v>
      </c>
      <c r="M42" s="180"/>
      <c r="N42" s="464"/>
    </row>
    <row r="43" spans="1:14" x14ac:dyDescent="0.25">
      <c r="A43" s="669">
        <v>45216</v>
      </c>
      <c r="B43" s="644" t="s">
        <v>319</v>
      </c>
      <c r="C43" s="644" t="s">
        <v>49</v>
      </c>
      <c r="D43" s="645" t="s">
        <v>14</v>
      </c>
      <c r="E43" s="670"/>
      <c r="F43" s="463">
        <v>30000</v>
      </c>
      <c r="G43" s="306">
        <f t="shared" si="2"/>
        <v>-27700</v>
      </c>
      <c r="H43" s="671" t="s">
        <v>42</v>
      </c>
      <c r="I43" s="672" t="s">
        <v>18</v>
      </c>
      <c r="J43" s="481" t="s">
        <v>447</v>
      </c>
      <c r="K43" s="172" t="s">
        <v>453</v>
      </c>
      <c r="L43" s="672" t="s">
        <v>45</v>
      </c>
      <c r="M43" s="672"/>
      <c r="N43" s="635"/>
    </row>
    <row r="44" spans="1:14" x14ac:dyDescent="0.25">
      <c r="A44" s="691">
        <v>45216</v>
      </c>
      <c r="B44" s="692" t="s">
        <v>113</v>
      </c>
      <c r="C44" s="693" t="s">
        <v>49</v>
      </c>
      <c r="D44" s="694" t="s">
        <v>14</v>
      </c>
      <c r="E44" s="695"/>
      <c r="F44" s="696">
        <v>70000</v>
      </c>
      <c r="G44" s="697">
        <f t="shared" si="2"/>
        <v>42300</v>
      </c>
      <c r="H44" s="698" t="s">
        <v>42</v>
      </c>
      <c r="I44" s="699" t="s">
        <v>18</v>
      </c>
      <c r="J44" s="681" t="s">
        <v>325</v>
      </c>
      <c r="K44" s="172" t="s">
        <v>453</v>
      </c>
      <c r="L44" s="699" t="s">
        <v>45</v>
      </c>
      <c r="M44" s="699"/>
      <c r="N44" s="700"/>
    </row>
    <row r="45" spans="1:14" x14ac:dyDescent="0.25">
      <c r="A45" s="171">
        <v>45216</v>
      </c>
      <c r="B45" s="172" t="s">
        <v>326</v>
      </c>
      <c r="C45" s="172" t="s">
        <v>119</v>
      </c>
      <c r="D45" s="173" t="s">
        <v>81</v>
      </c>
      <c r="E45" s="167">
        <v>70000</v>
      </c>
      <c r="F45" s="152"/>
      <c r="G45" s="306">
        <f t="shared" si="2"/>
        <v>-27700</v>
      </c>
      <c r="H45" s="605" t="s">
        <v>42</v>
      </c>
      <c r="I45" s="180" t="s">
        <v>18</v>
      </c>
      <c r="J45" s="405" t="s">
        <v>333</v>
      </c>
      <c r="K45" s="172" t="s">
        <v>453</v>
      </c>
      <c r="L45" s="180" t="s">
        <v>45</v>
      </c>
      <c r="M45" s="180"/>
      <c r="N45" s="464"/>
    </row>
    <row r="46" spans="1:14" x14ac:dyDescent="0.25">
      <c r="A46" s="470">
        <v>45217</v>
      </c>
      <c r="B46" s="471" t="s">
        <v>113</v>
      </c>
      <c r="C46" s="471" t="s">
        <v>49</v>
      </c>
      <c r="D46" s="472" t="s">
        <v>14</v>
      </c>
      <c r="E46" s="596"/>
      <c r="F46" s="473">
        <v>180000</v>
      </c>
      <c r="G46" s="474">
        <f t="shared" si="2"/>
        <v>152300</v>
      </c>
      <c r="H46" s="632" t="s">
        <v>42</v>
      </c>
      <c r="I46" s="599" t="s">
        <v>18</v>
      </c>
      <c r="J46" s="597" t="s">
        <v>346</v>
      </c>
      <c r="K46" s="172" t="s">
        <v>453</v>
      </c>
      <c r="L46" s="599" t="s">
        <v>45</v>
      </c>
      <c r="M46" s="599"/>
      <c r="N46" s="601"/>
    </row>
    <row r="47" spans="1:14" ht="30" x14ac:dyDescent="0.25">
      <c r="A47" s="171">
        <v>45217</v>
      </c>
      <c r="B47" s="172" t="s">
        <v>348</v>
      </c>
      <c r="C47" s="172" t="s">
        <v>119</v>
      </c>
      <c r="D47" s="173" t="s">
        <v>81</v>
      </c>
      <c r="E47" s="167">
        <v>180000</v>
      </c>
      <c r="F47" s="152"/>
      <c r="G47" s="306">
        <f t="shared" si="2"/>
        <v>-27700</v>
      </c>
      <c r="H47" s="605" t="s">
        <v>42</v>
      </c>
      <c r="I47" s="180" t="s">
        <v>18</v>
      </c>
      <c r="J47" s="405" t="s">
        <v>380</v>
      </c>
      <c r="K47" s="172" t="s">
        <v>453</v>
      </c>
      <c r="L47" s="180" t="s">
        <v>45</v>
      </c>
      <c r="M47" s="180"/>
      <c r="N47" s="464"/>
    </row>
    <row r="48" spans="1:14" x14ac:dyDescent="0.25">
      <c r="A48" s="171">
        <v>45218</v>
      </c>
      <c r="B48" s="172" t="s">
        <v>373</v>
      </c>
      <c r="C48" s="172" t="s">
        <v>119</v>
      </c>
      <c r="D48" s="173" t="s">
        <v>81</v>
      </c>
      <c r="E48" s="167">
        <v>50000</v>
      </c>
      <c r="F48" s="152"/>
      <c r="G48" s="306">
        <f t="shared" si="2"/>
        <v>-77700</v>
      </c>
      <c r="H48" s="183" t="s">
        <v>42</v>
      </c>
      <c r="I48" s="180" t="s">
        <v>18</v>
      </c>
      <c r="J48" s="405" t="s">
        <v>393</v>
      </c>
      <c r="K48" s="172" t="s">
        <v>453</v>
      </c>
      <c r="L48" s="180" t="s">
        <v>45</v>
      </c>
      <c r="M48" s="180"/>
      <c r="N48" s="464"/>
    </row>
    <row r="49" spans="1:14" x14ac:dyDescent="0.25">
      <c r="A49" s="470">
        <v>45219</v>
      </c>
      <c r="B49" s="471" t="s">
        <v>113</v>
      </c>
      <c r="C49" s="471" t="s">
        <v>49</v>
      </c>
      <c r="D49" s="472" t="s">
        <v>14</v>
      </c>
      <c r="E49" s="596"/>
      <c r="F49" s="598">
        <v>20000</v>
      </c>
      <c r="G49" s="474">
        <f t="shared" si="2"/>
        <v>-57700</v>
      </c>
      <c r="H49" s="632" t="s">
        <v>42</v>
      </c>
      <c r="I49" s="599" t="s">
        <v>18</v>
      </c>
      <c r="J49" s="597" t="s">
        <v>375</v>
      </c>
      <c r="K49" s="172" t="s">
        <v>453</v>
      </c>
      <c r="L49" s="599" t="s">
        <v>45</v>
      </c>
      <c r="M49" s="599"/>
      <c r="N49" s="601"/>
    </row>
    <row r="50" spans="1:14" ht="15.75" customHeight="1" x14ac:dyDescent="0.25">
      <c r="A50" s="171">
        <v>45219</v>
      </c>
      <c r="B50" s="157" t="s">
        <v>115</v>
      </c>
      <c r="C50" s="157" t="s">
        <v>116</v>
      </c>
      <c r="D50" s="173" t="s">
        <v>14</v>
      </c>
      <c r="E50" s="167">
        <v>5000</v>
      </c>
      <c r="F50" s="161"/>
      <c r="G50" s="306">
        <f t="shared" si="2"/>
        <v>-62700</v>
      </c>
      <c r="H50" s="605" t="s">
        <v>42</v>
      </c>
      <c r="I50" s="180" t="s">
        <v>18</v>
      </c>
      <c r="J50" s="405" t="s">
        <v>375</v>
      </c>
      <c r="K50" s="172" t="s">
        <v>453</v>
      </c>
      <c r="L50" s="180" t="s">
        <v>45</v>
      </c>
      <c r="M50" s="180"/>
      <c r="N50" s="635" t="s">
        <v>364</v>
      </c>
    </row>
    <row r="51" spans="1:14" ht="15" customHeight="1" x14ac:dyDescent="0.25">
      <c r="A51" s="171">
        <v>45219</v>
      </c>
      <c r="B51" s="606" t="s">
        <v>115</v>
      </c>
      <c r="C51" s="157" t="s">
        <v>116</v>
      </c>
      <c r="D51" s="173" t="s">
        <v>14</v>
      </c>
      <c r="E51" s="161">
        <v>5000</v>
      </c>
      <c r="F51" s="161"/>
      <c r="G51" s="305">
        <f t="shared" si="2"/>
        <v>-67700</v>
      </c>
      <c r="H51" s="605" t="s">
        <v>42</v>
      </c>
      <c r="I51" s="180" t="s">
        <v>18</v>
      </c>
      <c r="J51" s="405" t="s">
        <v>375</v>
      </c>
      <c r="K51" s="172" t="s">
        <v>453</v>
      </c>
      <c r="L51" s="180" t="s">
        <v>45</v>
      </c>
      <c r="M51" s="180"/>
      <c r="N51" s="464" t="s">
        <v>365</v>
      </c>
    </row>
    <row r="52" spans="1:14" x14ac:dyDescent="0.25">
      <c r="A52" s="171">
        <v>45219</v>
      </c>
      <c r="B52" s="606" t="s">
        <v>139</v>
      </c>
      <c r="C52" s="606" t="s">
        <v>139</v>
      </c>
      <c r="D52" s="173" t="s">
        <v>14</v>
      </c>
      <c r="E52" s="161">
        <v>3500</v>
      </c>
      <c r="F52" s="152"/>
      <c r="G52" s="305">
        <f t="shared" si="2"/>
        <v>-71200</v>
      </c>
      <c r="H52" s="292" t="s">
        <v>42</v>
      </c>
      <c r="I52" s="155" t="s">
        <v>18</v>
      </c>
      <c r="J52" s="405" t="s">
        <v>375</v>
      </c>
      <c r="K52" s="172" t="s">
        <v>453</v>
      </c>
      <c r="L52" s="155" t="s">
        <v>45</v>
      </c>
      <c r="M52" s="155"/>
      <c r="N52" s="157"/>
    </row>
    <row r="53" spans="1:14" x14ac:dyDescent="0.25">
      <c r="A53" s="171">
        <v>45219</v>
      </c>
      <c r="B53" s="172" t="s">
        <v>139</v>
      </c>
      <c r="C53" s="172" t="s">
        <v>139</v>
      </c>
      <c r="D53" s="173" t="s">
        <v>14</v>
      </c>
      <c r="E53" s="167">
        <v>3500</v>
      </c>
      <c r="F53" s="152"/>
      <c r="G53" s="305">
        <f t="shared" si="2"/>
        <v>-74700</v>
      </c>
      <c r="H53" s="292" t="s">
        <v>42</v>
      </c>
      <c r="I53" s="155" t="s">
        <v>18</v>
      </c>
      <c r="J53" s="405" t="s">
        <v>375</v>
      </c>
      <c r="K53" s="172" t="s">
        <v>453</v>
      </c>
      <c r="L53" s="155" t="s">
        <v>45</v>
      </c>
      <c r="M53" s="155"/>
      <c r="N53" s="157"/>
    </row>
    <row r="54" spans="1:14" x14ac:dyDescent="0.25">
      <c r="A54" s="171">
        <v>45219</v>
      </c>
      <c r="B54" s="172" t="s">
        <v>139</v>
      </c>
      <c r="C54" s="172" t="s">
        <v>139</v>
      </c>
      <c r="D54" s="173" t="s">
        <v>14</v>
      </c>
      <c r="E54" s="167">
        <v>3500</v>
      </c>
      <c r="F54" s="152"/>
      <c r="G54" s="305">
        <f t="shared" si="2"/>
        <v>-78200</v>
      </c>
      <c r="H54" s="292" t="s">
        <v>42</v>
      </c>
      <c r="I54" s="155" t="s">
        <v>18</v>
      </c>
      <c r="J54" s="405" t="s">
        <v>375</v>
      </c>
      <c r="K54" s="172" t="s">
        <v>453</v>
      </c>
      <c r="L54" s="155" t="s">
        <v>45</v>
      </c>
      <c r="M54" s="155"/>
      <c r="N54" s="157"/>
    </row>
    <row r="55" spans="1:14" x14ac:dyDescent="0.25">
      <c r="A55" s="470">
        <v>45224</v>
      </c>
      <c r="B55" s="471" t="s">
        <v>113</v>
      </c>
      <c r="C55" s="471" t="s">
        <v>49</v>
      </c>
      <c r="D55" s="703" t="s">
        <v>14</v>
      </c>
      <c r="E55" s="596"/>
      <c r="F55" s="473">
        <v>13000</v>
      </c>
      <c r="G55" s="602">
        <f t="shared" si="2"/>
        <v>-65200</v>
      </c>
      <c r="H55" s="475" t="s">
        <v>42</v>
      </c>
      <c r="I55" s="476" t="s">
        <v>18</v>
      </c>
      <c r="J55" s="597" t="s">
        <v>376</v>
      </c>
      <c r="K55" s="172" t="s">
        <v>453</v>
      </c>
      <c r="L55" s="476" t="s">
        <v>45</v>
      </c>
      <c r="M55" s="476"/>
      <c r="N55" s="595"/>
    </row>
    <row r="56" spans="1:14" x14ac:dyDescent="0.25">
      <c r="A56" s="470">
        <v>45224</v>
      </c>
      <c r="B56" s="471" t="s">
        <v>113</v>
      </c>
      <c r="C56" s="471" t="s">
        <v>49</v>
      </c>
      <c r="D56" s="703" t="s">
        <v>14</v>
      </c>
      <c r="E56" s="596"/>
      <c r="F56" s="473">
        <v>18000</v>
      </c>
      <c r="G56" s="602">
        <f t="shared" si="2"/>
        <v>-47200</v>
      </c>
      <c r="H56" s="475" t="s">
        <v>42</v>
      </c>
      <c r="I56" s="476" t="s">
        <v>18</v>
      </c>
      <c r="J56" s="597" t="s">
        <v>409</v>
      </c>
      <c r="K56" s="172" t="s">
        <v>453</v>
      </c>
      <c r="L56" s="476" t="s">
        <v>45</v>
      </c>
      <c r="M56" s="476"/>
      <c r="N56" s="595"/>
    </row>
    <row r="57" spans="1:14" x14ac:dyDescent="0.25">
      <c r="A57" s="171">
        <v>45224</v>
      </c>
      <c r="B57" s="172" t="s">
        <v>115</v>
      </c>
      <c r="C57" s="172" t="s">
        <v>116</v>
      </c>
      <c r="D57" s="494" t="s">
        <v>14</v>
      </c>
      <c r="E57" s="167">
        <v>7000</v>
      </c>
      <c r="F57" s="152"/>
      <c r="G57" s="305">
        <f t="shared" si="2"/>
        <v>-54200</v>
      </c>
      <c r="H57" s="292" t="s">
        <v>42</v>
      </c>
      <c r="I57" s="155" t="s">
        <v>18</v>
      </c>
      <c r="J57" s="405" t="s">
        <v>376</v>
      </c>
      <c r="K57" s="172" t="s">
        <v>453</v>
      </c>
      <c r="L57" s="155" t="s">
        <v>45</v>
      </c>
      <c r="M57" s="155"/>
      <c r="N57" s="157" t="s">
        <v>377</v>
      </c>
    </row>
    <row r="58" spans="1:14" x14ac:dyDescent="0.25">
      <c r="A58" s="171">
        <v>45224</v>
      </c>
      <c r="B58" s="172" t="s">
        <v>115</v>
      </c>
      <c r="C58" s="172" t="s">
        <v>116</v>
      </c>
      <c r="D58" s="494" t="s">
        <v>14</v>
      </c>
      <c r="E58" s="167">
        <v>7000</v>
      </c>
      <c r="F58" s="152"/>
      <c r="G58" s="305">
        <f t="shared" si="2"/>
        <v>-61200</v>
      </c>
      <c r="H58" s="292" t="s">
        <v>42</v>
      </c>
      <c r="I58" s="155" t="s">
        <v>18</v>
      </c>
      <c r="J58" s="405" t="s">
        <v>376</v>
      </c>
      <c r="K58" s="172" t="s">
        <v>453</v>
      </c>
      <c r="L58" s="155" t="s">
        <v>45</v>
      </c>
      <c r="M58" s="155"/>
      <c r="N58" s="157" t="s">
        <v>378</v>
      </c>
    </row>
    <row r="59" spans="1:14" x14ac:dyDescent="0.25">
      <c r="A59" s="171">
        <v>45224</v>
      </c>
      <c r="B59" s="172" t="s">
        <v>379</v>
      </c>
      <c r="C59" s="172" t="s">
        <v>119</v>
      </c>
      <c r="D59" s="494" t="s">
        <v>81</v>
      </c>
      <c r="E59" s="167">
        <v>19500</v>
      </c>
      <c r="F59" s="152"/>
      <c r="G59" s="305">
        <f t="shared" si="2"/>
        <v>-80700</v>
      </c>
      <c r="H59" s="292" t="s">
        <v>42</v>
      </c>
      <c r="I59" s="155" t="s">
        <v>18</v>
      </c>
      <c r="J59" s="405" t="s">
        <v>411</v>
      </c>
      <c r="K59" s="172" t="s">
        <v>453</v>
      </c>
      <c r="L59" s="155" t="s">
        <v>45</v>
      </c>
      <c r="M59" s="155"/>
      <c r="N59" s="157"/>
    </row>
    <row r="60" spans="1:14" x14ac:dyDescent="0.25">
      <c r="A60" s="701">
        <v>45226</v>
      </c>
      <c r="B60" s="702" t="s">
        <v>113</v>
      </c>
      <c r="C60" s="471" t="s">
        <v>49</v>
      </c>
      <c r="D60" s="703" t="s">
        <v>14</v>
      </c>
      <c r="E60" s="596"/>
      <c r="F60" s="473">
        <v>16000</v>
      </c>
      <c r="G60" s="602">
        <f t="shared" si="2"/>
        <v>-64700</v>
      </c>
      <c r="H60" s="475" t="s">
        <v>42</v>
      </c>
      <c r="I60" s="476" t="s">
        <v>18</v>
      </c>
      <c r="J60" s="597" t="s">
        <v>413</v>
      </c>
      <c r="K60" s="172" t="s">
        <v>453</v>
      </c>
      <c r="L60" s="476" t="s">
        <v>45</v>
      </c>
      <c r="M60" s="476"/>
      <c r="N60" s="595"/>
    </row>
    <row r="61" spans="1:14" x14ac:dyDescent="0.25">
      <c r="A61" s="171">
        <v>45226</v>
      </c>
      <c r="B61" s="172" t="s">
        <v>115</v>
      </c>
      <c r="C61" s="172" t="s">
        <v>116</v>
      </c>
      <c r="D61" s="494" t="s">
        <v>14</v>
      </c>
      <c r="E61" s="167">
        <v>8000</v>
      </c>
      <c r="F61" s="152"/>
      <c r="G61" s="305">
        <f t="shared" si="2"/>
        <v>-72700</v>
      </c>
      <c r="H61" s="292" t="s">
        <v>42</v>
      </c>
      <c r="I61" s="155" t="s">
        <v>18</v>
      </c>
      <c r="J61" s="405" t="s">
        <v>413</v>
      </c>
      <c r="K61" s="172" t="s">
        <v>453</v>
      </c>
      <c r="L61" s="155" t="s">
        <v>45</v>
      </c>
      <c r="M61" s="155"/>
      <c r="N61" s="157" t="s">
        <v>387</v>
      </c>
    </row>
    <row r="62" spans="1:14" x14ac:dyDescent="0.25">
      <c r="A62" s="171">
        <v>45226</v>
      </c>
      <c r="B62" s="172" t="s">
        <v>115</v>
      </c>
      <c r="C62" s="172" t="s">
        <v>116</v>
      </c>
      <c r="D62" s="494" t="s">
        <v>14</v>
      </c>
      <c r="E62" s="167">
        <v>15000</v>
      </c>
      <c r="F62" s="152"/>
      <c r="G62" s="305">
        <f t="shared" si="2"/>
        <v>-87700</v>
      </c>
      <c r="H62" s="292" t="s">
        <v>42</v>
      </c>
      <c r="I62" s="155" t="s">
        <v>18</v>
      </c>
      <c r="J62" s="405" t="s">
        <v>413</v>
      </c>
      <c r="K62" s="172" t="s">
        <v>453</v>
      </c>
      <c r="L62" s="155" t="s">
        <v>45</v>
      </c>
      <c r="M62" s="155"/>
      <c r="N62" s="157" t="s">
        <v>388</v>
      </c>
    </row>
    <row r="63" spans="1:14" ht="14.25" customHeight="1" x14ac:dyDescent="0.25">
      <c r="A63" s="171">
        <v>45226</v>
      </c>
      <c r="B63" s="172" t="s">
        <v>115</v>
      </c>
      <c r="C63" s="172" t="s">
        <v>116</v>
      </c>
      <c r="D63" s="494" t="s">
        <v>14</v>
      </c>
      <c r="E63" s="167">
        <v>10000</v>
      </c>
      <c r="F63" s="152"/>
      <c r="G63" s="305">
        <f t="shared" si="2"/>
        <v>-97700</v>
      </c>
      <c r="H63" s="292" t="s">
        <v>42</v>
      </c>
      <c r="I63" s="155" t="s">
        <v>18</v>
      </c>
      <c r="J63" s="405" t="s">
        <v>413</v>
      </c>
      <c r="K63" s="172" t="s">
        <v>453</v>
      </c>
      <c r="L63" s="155" t="s">
        <v>45</v>
      </c>
      <c r="M63" s="155"/>
      <c r="N63" s="157" t="s">
        <v>389</v>
      </c>
    </row>
    <row r="64" spans="1:14" ht="15.75" customHeight="1" x14ac:dyDescent="0.25">
      <c r="A64" s="171">
        <v>45226</v>
      </c>
      <c r="B64" s="172" t="s">
        <v>390</v>
      </c>
      <c r="C64" s="172" t="s">
        <v>116</v>
      </c>
      <c r="D64" s="494" t="s">
        <v>14</v>
      </c>
      <c r="E64" s="167">
        <v>10000</v>
      </c>
      <c r="F64" s="152"/>
      <c r="G64" s="305">
        <f t="shared" si="2"/>
        <v>-107700</v>
      </c>
      <c r="H64" s="292" t="s">
        <v>42</v>
      </c>
      <c r="I64" s="155" t="s">
        <v>18</v>
      </c>
      <c r="J64" s="405" t="s">
        <v>413</v>
      </c>
      <c r="K64" s="172" t="s">
        <v>453</v>
      </c>
      <c r="L64" s="155" t="s">
        <v>45</v>
      </c>
      <c r="M64" s="155"/>
      <c r="N64" s="157"/>
    </row>
    <row r="65" spans="1:14" x14ac:dyDescent="0.25">
      <c r="A65" s="171">
        <v>45226</v>
      </c>
      <c r="B65" s="172" t="s">
        <v>319</v>
      </c>
      <c r="C65" s="172" t="s">
        <v>49</v>
      </c>
      <c r="D65" s="173" t="s">
        <v>14</v>
      </c>
      <c r="E65" s="167"/>
      <c r="F65" s="152">
        <v>40000</v>
      </c>
      <c r="G65" s="305">
        <f t="shared" si="2"/>
        <v>-67700</v>
      </c>
      <c r="H65" s="292" t="s">
        <v>42</v>
      </c>
      <c r="I65" s="155" t="s">
        <v>18</v>
      </c>
      <c r="J65" s="405" t="s">
        <v>413</v>
      </c>
      <c r="K65" s="172" t="s">
        <v>453</v>
      </c>
      <c r="L65" s="155" t="s">
        <v>45</v>
      </c>
      <c r="M65" s="155"/>
      <c r="N65" s="157"/>
    </row>
    <row r="66" spans="1:14" x14ac:dyDescent="0.25">
      <c r="A66" s="470">
        <v>45230</v>
      </c>
      <c r="B66" s="471" t="s">
        <v>113</v>
      </c>
      <c r="C66" s="471" t="s">
        <v>49</v>
      </c>
      <c r="D66" s="703" t="s">
        <v>14</v>
      </c>
      <c r="E66" s="673"/>
      <c r="F66" s="473">
        <v>200000</v>
      </c>
      <c r="G66" s="602">
        <f t="shared" si="2"/>
        <v>132300</v>
      </c>
      <c r="H66" s="475" t="s">
        <v>42</v>
      </c>
      <c r="I66" s="476" t="s">
        <v>18</v>
      </c>
      <c r="J66" s="597" t="s">
        <v>452</v>
      </c>
      <c r="K66" s="172" t="s">
        <v>453</v>
      </c>
      <c r="L66" s="476" t="s">
        <v>45</v>
      </c>
      <c r="M66" s="476"/>
      <c r="N66" s="595"/>
    </row>
    <row r="67" spans="1:14" ht="15.75" thickBot="1" x14ac:dyDescent="0.3">
      <c r="A67" s="171">
        <v>45230</v>
      </c>
      <c r="B67" s="172" t="s">
        <v>412</v>
      </c>
      <c r="C67" s="172" t="s">
        <v>119</v>
      </c>
      <c r="D67" s="616" t="s">
        <v>81</v>
      </c>
      <c r="E67" s="462">
        <v>200000</v>
      </c>
      <c r="F67" s="152"/>
      <c r="G67" s="305">
        <f t="shared" si="2"/>
        <v>-67700</v>
      </c>
      <c r="H67" s="292" t="s">
        <v>42</v>
      </c>
      <c r="I67" s="155" t="s">
        <v>18</v>
      </c>
      <c r="J67" s="405" t="s">
        <v>452</v>
      </c>
      <c r="K67" s="172" t="s">
        <v>453</v>
      </c>
      <c r="L67" s="155" t="s">
        <v>45</v>
      </c>
      <c r="M67" s="155"/>
      <c r="N67" s="157"/>
    </row>
    <row r="68" spans="1:14" ht="15.75" thickBot="1" x14ac:dyDescent="0.3">
      <c r="A68" s="17"/>
      <c r="B68" s="17"/>
      <c r="C68" s="17"/>
      <c r="D68" s="648"/>
      <c r="E68" s="654">
        <f>SUM(E4:E67)</f>
        <v>1087300</v>
      </c>
      <c r="F68" s="655">
        <f>SUM(F4:F67)+G4</f>
        <v>1019600</v>
      </c>
      <c r="G68" s="656">
        <f>F68-E68</f>
        <v>-67700</v>
      </c>
      <c r="H68" s="651"/>
      <c r="I68" s="155"/>
      <c r="J68" s="17"/>
      <c r="K68" s="391"/>
      <c r="L68" s="155"/>
      <c r="M68" s="17"/>
      <c r="N68" s="16"/>
    </row>
    <row r="69" spans="1:14" x14ac:dyDescent="0.25">
      <c r="A69" s="17"/>
      <c r="B69" s="17"/>
      <c r="C69" s="17"/>
      <c r="D69" s="17"/>
      <c r="E69" s="652"/>
      <c r="F69" s="652"/>
      <c r="G69" s="653"/>
      <c r="H69" s="292"/>
      <c r="I69" s="155"/>
      <c r="J69" s="17"/>
      <c r="K69" s="391"/>
      <c r="L69" s="155"/>
      <c r="M69" s="17"/>
      <c r="N69" s="16"/>
    </row>
    <row r="70" spans="1:14" x14ac:dyDescent="0.25">
      <c r="A70" s="17"/>
      <c r="B70" s="17"/>
      <c r="C70" s="17"/>
      <c r="D70" s="17"/>
      <c r="E70" s="403"/>
      <c r="F70" s="403"/>
      <c r="G70" s="628"/>
      <c r="H70" s="292"/>
      <c r="I70" s="155"/>
      <c r="J70" s="17"/>
      <c r="K70" s="391"/>
      <c r="L70" s="155"/>
      <c r="M70" s="17"/>
      <c r="N70" s="16"/>
    </row>
    <row r="71" spans="1:14" x14ac:dyDescent="0.25">
      <c r="A71" s="17"/>
      <c r="B71" s="17"/>
      <c r="C71" s="17"/>
      <c r="D71" s="17"/>
      <c r="E71" s="403"/>
      <c r="F71" s="403"/>
      <c r="G71" s="628"/>
      <c r="H71" s="292"/>
      <c r="I71" s="155"/>
      <c r="J71" s="17"/>
      <c r="K71" s="391"/>
      <c r="L71" s="155"/>
      <c r="M71" s="17"/>
      <c r="N71" s="16"/>
    </row>
    <row r="72" spans="1:14" x14ac:dyDescent="0.25">
      <c r="A72" s="17"/>
      <c r="B72" s="17"/>
      <c r="C72" s="17"/>
      <c r="D72" s="17"/>
      <c r="E72" s="403"/>
      <c r="F72" s="403"/>
      <c r="G72" s="628"/>
      <c r="H72" s="292"/>
      <c r="I72" s="155"/>
      <c r="J72" s="17"/>
      <c r="K72" s="391"/>
      <c r="L72" s="155"/>
      <c r="M72" s="17"/>
      <c r="N72" s="16"/>
    </row>
    <row r="73" spans="1:14" x14ac:dyDescent="0.25">
      <c r="A73" s="17"/>
      <c r="B73" s="17"/>
      <c r="C73" s="17"/>
      <c r="D73" s="17"/>
      <c r="E73" s="403"/>
      <c r="F73" s="403"/>
      <c r="G73" s="628"/>
      <c r="H73" s="292"/>
      <c r="I73" s="155"/>
      <c r="J73" s="17"/>
      <c r="K73" s="391"/>
      <c r="L73" s="155"/>
      <c r="M73" s="17"/>
      <c r="N73" s="16"/>
    </row>
    <row r="74" spans="1:14" x14ac:dyDescent="0.25">
      <c r="A74" s="17"/>
      <c r="B74" s="17"/>
      <c r="C74" s="17"/>
      <c r="D74" s="17"/>
      <c r="E74" s="403"/>
      <c r="F74" s="403"/>
      <c r="G74" s="628"/>
      <c r="H74" s="17"/>
      <c r="I74" s="17"/>
      <c r="J74" s="17"/>
      <c r="K74" s="391"/>
      <c r="L74" s="155"/>
      <c r="M74" s="17"/>
      <c r="N74" s="16"/>
    </row>
    <row r="75" spans="1:14" x14ac:dyDescent="0.25">
      <c r="E75" s="489"/>
      <c r="F75" s="489"/>
    </row>
    <row r="76" spans="1:14" x14ac:dyDescent="0.25">
      <c r="E76" s="489"/>
      <c r="F76" s="489"/>
    </row>
    <row r="77" spans="1:14" x14ac:dyDescent="0.25">
      <c r="E77" s="489"/>
      <c r="F77" s="489"/>
    </row>
  </sheetData>
  <autoFilter ref="A1:N2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zoomScaleNormal="100" workbookViewId="0">
      <selection activeCell="F11" sqref="F11"/>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7" bestFit="1" customWidth="1"/>
    <col min="6" max="6" width="15.85546875" style="307"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56" t="s">
        <v>44</v>
      </c>
      <c r="B1" s="756"/>
      <c r="C1" s="756"/>
      <c r="D1" s="756"/>
      <c r="E1" s="756"/>
      <c r="F1" s="756"/>
      <c r="G1" s="756"/>
      <c r="H1" s="756"/>
      <c r="I1" s="756"/>
      <c r="J1" s="756"/>
      <c r="K1" s="756"/>
      <c r="L1" s="756"/>
      <c r="M1" s="756"/>
      <c r="N1" s="756"/>
    </row>
    <row r="2" spans="1:15" s="67" customFormat="1" ht="18.75" x14ac:dyDescent="0.25">
      <c r="A2" s="757" t="s">
        <v>122</v>
      </c>
      <c r="B2" s="757"/>
      <c r="C2" s="757"/>
      <c r="D2" s="757"/>
      <c r="E2" s="757"/>
      <c r="F2" s="757"/>
      <c r="G2" s="757"/>
      <c r="H2" s="757"/>
      <c r="I2" s="757"/>
      <c r="J2" s="757"/>
      <c r="K2" s="757"/>
      <c r="L2" s="757"/>
      <c r="M2" s="757"/>
      <c r="N2" s="757"/>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thickBot="1" x14ac:dyDescent="0.3">
      <c r="A4" s="413">
        <v>45200</v>
      </c>
      <c r="B4" s="414" t="s">
        <v>193</v>
      </c>
      <c r="C4" s="414"/>
      <c r="D4" s="451"/>
      <c r="E4" s="452"/>
      <c r="F4" s="452"/>
      <c r="G4" s="453">
        <v>0</v>
      </c>
      <c r="H4" s="454"/>
      <c r="I4" s="455"/>
      <c r="J4" s="456"/>
      <c r="K4" s="457"/>
      <c r="L4" s="185"/>
      <c r="M4" s="458"/>
      <c r="N4" s="459"/>
    </row>
    <row r="5" spans="1:15" ht="15.75" thickBot="1" x14ac:dyDescent="0.3">
      <c r="A5" s="155"/>
      <c r="B5" s="155"/>
      <c r="C5" s="155"/>
      <c r="D5" s="155"/>
      <c r="E5" s="501">
        <f>SUM(E4:E4)</f>
        <v>0</v>
      </c>
      <c r="F5" s="501">
        <f>SUM(F4:F4)</f>
        <v>0</v>
      </c>
      <c r="G5" s="502">
        <f>F5-E5</f>
        <v>0</v>
      </c>
      <c r="H5" s="166"/>
      <c r="I5" s="155"/>
      <c r="J5" s="155"/>
      <c r="K5" s="391"/>
      <c r="L5" s="155"/>
      <c r="M5" s="155"/>
      <c r="N5" s="157"/>
    </row>
    <row r="6" spans="1:15" x14ac:dyDescent="0.25">
      <c r="E6" s="480"/>
      <c r="F6" s="489"/>
    </row>
    <row r="7" spans="1:15" x14ac:dyDescent="0.25">
      <c r="E7" s="480"/>
      <c r="F7" s="489"/>
    </row>
    <row r="8" spans="1:15" x14ac:dyDescent="0.25">
      <c r="E8" s="480"/>
      <c r="F8" s="489"/>
    </row>
    <row r="9" spans="1:15" x14ac:dyDescent="0.25">
      <c r="E9" s="480"/>
      <c r="F9" s="489"/>
    </row>
    <row r="10" spans="1:15" x14ac:dyDescent="0.25">
      <c r="E10" s="480"/>
      <c r="F10" s="489"/>
    </row>
    <row r="11" spans="1:15" x14ac:dyDescent="0.25">
      <c r="E11" s="480"/>
      <c r="F11" s="489"/>
    </row>
    <row r="12" spans="1:15" s="307" customFormat="1" x14ac:dyDescent="0.25">
      <c r="A12" s="18"/>
      <c r="B12" s="18"/>
      <c r="C12" s="18"/>
      <c r="D12" s="18"/>
      <c r="E12" s="480"/>
      <c r="F12" s="489"/>
      <c r="H12" s="18"/>
      <c r="I12" s="18"/>
      <c r="J12" s="18"/>
      <c r="K12" s="18"/>
      <c r="L12" s="18"/>
      <c r="M12" s="18"/>
      <c r="N12" s="54"/>
      <c r="O12" s="18"/>
    </row>
    <row r="13" spans="1:15" s="307" customFormat="1" x14ac:dyDescent="0.25">
      <c r="A13" s="18"/>
      <c r="B13" s="18"/>
      <c r="C13" s="18"/>
      <c r="D13" s="18"/>
      <c r="E13" s="480"/>
      <c r="F13" s="489"/>
      <c r="H13" s="18"/>
      <c r="I13" s="18"/>
      <c r="J13" s="18"/>
      <c r="K13" s="18"/>
      <c r="L13" s="18"/>
      <c r="M13" s="18"/>
      <c r="N13" s="54"/>
      <c r="O13" s="18"/>
    </row>
    <row r="14" spans="1:15" s="307" customFormat="1" x14ac:dyDescent="0.25">
      <c r="A14" s="18"/>
      <c r="B14" s="18"/>
      <c r="C14" s="18"/>
      <c r="D14" s="18"/>
      <c r="E14" s="480"/>
      <c r="F14" s="489"/>
      <c r="H14" s="18"/>
      <c r="I14" s="18"/>
      <c r="J14" s="18"/>
      <c r="K14" s="18"/>
      <c r="L14" s="18"/>
      <c r="M14" s="18"/>
      <c r="N14" s="54"/>
      <c r="O14" s="18"/>
    </row>
    <row r="15" spans="1:15" s="307" customFormat="1" x14ac:dyDescent="0.25">
      <c r="A15" s="18"/>
      <c r="B15" s="18"/>
      <c r="C15" s="18"/>
      <c r="D15" s="18"/>
      <c r="E15" s="480"/>
      <c r="F15" s="489"/>
      <c r="H15" s="18"/>
      <c r="I15" s="18"/>
      <c r="J15" s="18"/>
      <c r="K15" s="18"/>
      <c r="L15" s="18"/>
      <c r="M15" s="18"/>
      <c r="N15" s="54"/>
      <c r="O15" s="18"/>
    </row>
    <row r="16" spans="1:15" s="307" customFormat="1" x14ac:dyDescent="0.25">
      <c r="A16" s="18"/>
      <c r="B16" s="18"/>
      <c r="C16" s="18"/>
      <c r="D16" s="18"/>
      <c r="E16" s="480"/>
      <c r="F16" s="489"/>
      <c r="H16" s="18"/>
      <c r="I16" s="18"/>
      <c r="J16" s="18"/>
      <c r="K16" s="18"/>
      <c r="L16" s="18"/>
      <c r="M16" s="18"/>
      <c r="N16" s="54"/>
      <c r="O16" s="18"/>
    </row>
    <row r="17" spans="1:15" s="307" customFormat="1" x14ac:dyDescent="0.25">
      <c r="A17" s="18"/>
      <c r="B17" s="18"/>
      <c r="C17" s="18"/>
      <c r="D17" s="18"/>
      <c r="E17" s="480"/>
      <c r="F17" s="489"/>
      <c r="H17" s="18"/>
      <c r="I17" s="18"/>
      <c r="J17" s="18"/>
      <c r="K17" s="18"/>
      <c r="L17" s="18"/>
      <c r="M17" s="18"/>
      <c r="N17" s="54"/>
      <c r="O17" s="18"/>
    </row>
    <row r="18" spans="1:15" s="307" customFormat="1" x14ac:dyDescent="0.25">
      <c r="A18" s="18"/>
      <c r="B18" s="18"/>
      <c r="C18" s="18"/>
      <c r="D18" s="18"/>
      <c r="E18" s="480"/>
      <c r="H18" s="18"/>
      <c r="I18" s="18"/>
      <c r="J18" s="18"/>
      <c r="K18" s="18"/>
      <c r="L18" s="18"/>
      <c r="M18" s="18"/>
      <c r="N18" s="54"/>
      <c r="O18" s="18"/>
    </row>
    <row r="19" spans="1:15" s="307" customFormat="1" x14ac:dyDescent="0.25">
      <c r="A19" s="18"/>
      <c r="B19" s="18"/>
      <c r="C19" s="18"/>
      <c r="D19" s="18"/>
      <c r="E19" s="480"/>
      <c r="H19" s="18"/>
      <c r="I19" s="18"/>
      <c r="J19" s="18"/>
      <c r="K19" s="18"/>
      <c r="L19" s="18"/>
      <c r="M19" s="18"/>
      <c r="N19" s="54"/>
      <c r="O19" s="18"/>
    </row>
    <row r="20" spans="1:15" s="307" customFormat="1" x14ac:dyDescent="0.25">
      <c r="A20" s="18"/>
      <c r="B20" s="18"/>
      <c r="C20" s="18"/>
      <c r="D20" s="18"/>
      <c r="E20" s="480"/>
      <c r="H20" s="18"/>
      <c r="I20" s="18"/>
      <c r="J20" s="18"/>
      <c r="K20" s="18"/>
      <c r="L20" s="18"/>
      <c r="M20" s="18"/>
      <c r="N20" s="54"/>
      <c r="O20" s="18"/>
    </row>
    <row r="21" spans="1:15" s="307" customFormat="1" x14ac:dyDescent="0.25">
      <c r="A21" s="18"/>
      <c r="B21" s="18"/>
      <c r="C21" s="18"/>
      <c r="D21" s="18"/>
      <c r="E21" s="480"/>
      <c r="H21" s="18"/>
      <c r="I21" s="18"/>
      <c r="J21" s="18"/>
      <c r="K21" s="18"/>
      <c r="L21" s="18"/>
      <c r="M21" s="18"/>
      <c r="N21" s="54"/>
      <c r="O21" s="18"/>
    </row>
    <row r="22" spans="1:15" s="307" customFormat="1" x14ac:dyDescent="0.25">
      <c r="A22" s="18"/>
      <c r="B22" s="18"/>
      <c r="C22" s="18"/>
      <c r="D22" s="18"/>
      <c r="E22" s="480"/>
      <c r="H22" s="18"/>
      <c r="I22" s="18"/>
      <c r="J22" s="18"/>
      <c r="K22" s="18"/>
      <c r="L22" s="18"/>
      <c r="M22" s="18"/>
      <c r="N22" s="54"/>
      <c r="O22" s="18"/>
    </row>
    <row r="23" spans="1:15" s="307" customFormat="1" x14ac:dyDescent="0.25">
      <c r="A23" s="18"/>
      <c r="B23" s="18"/>
      <c r="C23" s="18"/>
      <c r="D23" s="18"/>
      <c r="E23" s="480"/>
      <c r="H23" s="18"/>
      <c r="I23" s="18"/>
      <c r="J23" s="18"/>
      <c r="K23" s="18"/>
      <c r="L23" s="18"/>
      <c r="M23" s="18"/>
      <c r="N23" s="54"/>
      <c r="O23" s="18"/>
    </row>
    <row r="24" spans="1:15" s="307" customFormat="1" x14ac:dyDescent="0.25">
      <c r="A24" s="18"/>
      <c r="B24" s="18"/>
      <c r="C24" s="18"/>
      <c r="D24" s="18"/>
      <c r="E24" s="480"/>
      <c r="H24" s="18"/>
      <c r="I24" s="18"/>
      <c r="J24" s="18"/>
      <c r="K24" s="18"/>
      <c r="L24" s="18"/>
      <c r="M24" s="18"/>
      <c r="N24" s="54"/>
      <c r="O24" s="18"/>
    </row>
    <row r="25" spans="1:15" s="307" customFormat="1" x14ac:dyDescent="0.25">
      <c r="A25" s="18"/>
      <c r="B25" s="18"/>
      <c r="C25" s="18"/>
      <c r="D25" s="18"/>
      <c r="E25" s="480"/>
      <c r="H25" s="18"/>
      <c r="I25" s="18"/>
      <c r="J25" s="18"/>
      <c r="K25" s="18"/>
      <c r="L25" s="18"/>
      <c r="M25" s="18"/>
      <c r="N25" s="54"/>
      <c r="O25" s="18"/>
    </row>
    <row r="26" spans="1:15" s="307" customFormat="1" x14ac:dyDescent="0.25">
      <c r="A26" s="18"/>
      <c r="B26" s="18"/>
      <c r="C26" s="18"/>
      <c r="D26" s="18"/>
      <c r="E26" s="480"/>
      <c r="H26" s="18"/>
      <c r="I26" s="18"/>
      <c r="J26" s="18"/>
      <c r="K26" s="18"/>
      <c r="L26" s="18"/>
      <c r="M26" s="18"/>
      <c r="N26" s="54"/>
      <c r="O26" s="18"/>
    </row>
    <row r="27" spans="1:15" s="307" customFormat="1" x14ac:dyDescent="0.25">
      <c r="A27" s="18"/>
      <c r="B27" s="18"/>
      <c r="C27" s="18"/>
      <c r="D27" s="18"/>
      <c r="E27" s="480"/>
      <c r="H27" s="18"/>
      <c r="I27" s="18"/>
      <c r="J27" s="18"/>
      <c r="K27" s="18"/>
      <c r="L27" s="18"/>
      <c r="M27" s="18"/>
      <c r="N27" s="54"/>
      <c r="O27" s="18"/>
    </row>
    <row r="28" spans="1:15" s="307" customFormat="1" x14ac:dyDescent="0.25">
      <c r="A28" s="18"/>
      <c r="B28" s="18"/>
      <c r="C28" s="18"/>
      <c r="D28" s="18"/>
      <c r="E28" s="480"/>
      <c r="H28" s="18"/>
      <c r="I28" s="18"/>
      <c r="J28" s="18"/>
      <c r="K28" s="18"/>
      <c r="L28" s="18"/>
      <c r="M28" s="18"/>
      <c r="N28" s="54"/>
      <c r="O28" s="18"/>
    </row>
    <row r="29" spans="1:15" s="307" customFormat="1" x14ac:dyDescent="0.25">
      <c r="A29" s="18"/>
      <c r="B29" s="18"/>
      <c r="C29" s="18"/>
      <c r="D29" s="18"/>
      <c r="E29" s="480"/>
      <c r="H29" s="18"/>
      <c r="I29" s="18"/>
      <c r="J29" s="18"/>
      <c r="K29" s="18"/>
      <c r="L29" s="18"/>
      <c r="M29" s="18"/>
      <c r="N29" s="54"/>
      <c r="O29" s="18"/>
    </row>
    <row r="30" spans="1:15" s="307" customFormat="1" x14ac:dyDescent="0.25">
      <c r="A30" s="18"/>
      <c r="B30" s="18"/>
      <c r="C30" s="18"/>
      <c r="D30" s="18"/>
      <c r="E30" s="480"/>
      <c r="H30" s="18"/>
      <c r="I30" s="18"/>
      <c r="J30" s="18"/>
      <c r="K30" s="18"/>
      <c r="L30" s="18"/>
      <c r="M30" s="18"/>
      <c r="N30" s="54"/>
      <c r="O30" s="18"/>
    </row>
    <row r="31" spans="1:15" s="307" customFormat="1" x14ac:dyDescent="0.25">
      <c r="A31" s="18"/>
      <c r="B31" s="18"/>
      <c r="C31" s="18"/>
      <c r="D31" s="18"/>
      <c r="E31" s="480"/>
      <c r="H31" s="18"/>
      <c r="I31" s="18"/>
      <c r="J31" s="18"/>
      <c r="K31" s="18"/>
      <c r="L31" s="18"/>
      <c r="M31" s="18"/>
      <c r="N31" s="54"/>
      <c r="O31" s="18"/>
    </row>
    <row r="32" spans="1:15" s="307" customFormat="1" x14ac:dyDescent="0.25">
      <c r="A32" s="18"/>
      <c r="B32" s="18"/>
      <c r="C32" s="18"/>
      <c r="D32" s="18"/>
      <c r="E32" s="480"/>
      <c r="H32" s="18"/>
      <c r="I32" s="18"/>
      <c r="J32" s="18"/>
      <c r="K32" s="18"/>
      <c r="L32" s="18"/>
      <c r="M32" s="18"/>
      <c r="N32" s="54"/>
      <c r="O32" s="18"/>
    </row>
    <row r="33" spans="1:15" s="307" customFormat="1" x14ac:dyDescent="0.25">
      <c r="A33" s="18"/>
      <c r="B33" s="18"/>
      <c r="C33" s="18"/>
      <c r="D33" s="18"/>
      <c r="E33" s="480"/>
      <c r="H33" s="18"/>
      <c r="I33" s="18"/>
      <c r="J33" s="18"/>
      <c r="K33" s="18"/>
      <c r="L33" s="18"/>
      <c r="M33" s="18"/>
      <c r="N33" s="54"/>
      <c r="O33" s="18"/>
    </row>
    <row r="34" spans="1:15" s="307" customFormat="1" x14ac:dyDescent="0.25">
      <c r="A34" s="18"/>
      <c r="B34" s="18"/>
      <c r="C34" s="18"/>
      <c r="D34" s="18"/>
      <c r="E34" s="480"/>
      <c r="H34" s="18"/>
      <c r="I34" s="18"/>
      <c r="J34" s="18"/>
      <c r="K34" s="18"/>
      <c r="L34" s="18"/>
      <c r="M34" s="18"/>
      <c r="N34" s="54"/>
      <c r="O34" s="18"/>
    </row>
    <row r="35" spans="1:15" s="307" customFormat="1" x14ac:dyDescent="0.25">
      <c r="A35" s="18"/>
      <c r="B35" s="18"/>
      <c r="C35" s="18"/>
      <c r="D35" s="18"/>
      <c r="E35" s="480"/>
      <c r="H35" s="18"/>
      <c r="I35" s="18"/>
      <c r="J35" s="18"/>
      <c r="K35" s="18"/>
      <c r="L35" s="18"/>
      <c r="M35" s="18"/>
      <c r="N35" s="54"/>
      <c r="O35" s="18"/>
    </row>
    <row r="36" spans="1:15" s="307" customFormat="1" x14ac:dyDescent="0.25">
      <c r="A36" s="18"/>
      <c r="B36" s="18"/>
      <c r="C36" s="18"/>
      <c r="D36" s="18"/>
      <c r="E36" s="480"/>
      <c r="H36" s="18"/>
      <c r="I36" s="18"/>
      <c r="J36" s="18"/>
      <c r="K36" s="18"/>
      <c r="L36" s="18"/>
      <c r="M36" s="18"/>
      <c r="N36" s="54"/>
      <c r="O36" s="18"/>
    </row>
    <row r="37" spans="1:15" s="307" customFormat="1" x14ac:dyDescent="0.25">
      <c r="A37" s="18"/>
      <c r="B37" s="18"/>
      <c r="C37" s="18"/>
      <c r="D37" s="18"/>
      <c r="E37" s="480"/>
      <c r="H37" s="18"/>
      <c r="I37" s="18"/>
      <c r="J37" s="18"/>
      <c r="K37" s="18"/>
      <c r="L37" s="18"/>
      <c r="M37" s="18"/>
      <c r="N37" s="54"/>
      <c r="O37" s="18"/>
    </row>
    <row r="38" spans="1:15" s="307" customFormat="1" x14ac:dyDescent="0.25">
      <c r="A38" s="18"/>
      <c r="B38" s="18"/>
      <c r="C38" s="18"/>
      <c r="D38" s="18"/>
      <c r="E38" s="480"/>
      <c r="H38" s="18"/>
      <c r="I38" s="18"/>
      <c r="J38" s="18"/>
      <c r="K38" s="18"/>
      <c r="L38" s="18"/>
      <c r="M38" s="18"/>
      <c r="N38" s="54"/>
      <c r="O38" s="18"/>
    </row>
    <row r="39" spans="1:15" s="307" customFormat="1" x14ac:dyDescent="0.25">
      <c r="A39" s="18"/>
      <c r="B39" s="18"/>
      <c r="C39" s="18"/>
      <c r="D39" s="18"/>
      <c r="E39" s="480"/>
      <c r="H39" s="18"/>
      <c r="I39" s="18"/>
      <c r="J39" s="18"/>
      <c r="K39" s="18"/>
      <c r="L39" s="18"/>
      <c r="M39" s="18"/>
      <c r="N39" s="54"/>
      <c r="O39" s="18"/>
    </row>
    <row r="40" spans="1:15" s="307" customFormat="1" x14ac:dyDescent="0.25">
      <c r="A40" s="18"/>
      <c r="B40" s="18"/>
      <c r="C40" s="18"/>
      <c r="D40" s="18"/>
      <c r="E40" s="480"/>
      <c r="H40" s="18"/>
      <c r="I40" s="18"/>
      <c r="J40" s="18"/>
      <c r="K40" s="18"/>
      <c r="L40" s="18"/>
      <c r="M40" s="18"/>
      <c r="N40" s="54"/>
      <c r="O40" s="18"/>
    </row>
    <row r="41" spans="1:15" s="307" customFormat="1" x14ac:dyDescent="0.25">
      <c r="A41" s="18"/>
      <c r="B41" s="18"/>
      <c r="C41" s="18"/>
      <c r="D41" s="18"/>
      <c r="E41" s="480"/>
      <c r="H41" s="18"/>
      <c r="I41" s="18"/>
      <c r="J41" s="18"/>
      <c r="K41" s="18"/>
      <c r="L41" s="18"/>
      <c r="M41" s="18"/>
      <c r="N41" s="54"/>
      <c r="O41" s="18"/>
    </row>
    <row r="42" spans="1:15" s="307" customFormat="1" x14ac:dyDescent="0.25">
      <c r="A42" s="18"/>
      <c r="B42" s="18"/>
      <c r="C42" s="18"/>
      <c r="D42" s="18"/>
      <c r="E42" s="480"/>
      <c r="H42" s="18"/>
      <c r="I42" s="18"/>
      <c r="J42" s="18"/>
      <c r="K42" s="18"/>
      <c r="L42" s="18"/>
      <c r="M42" s="18"/>
      <c r="N42" s="54"/>
      <c r="O42" s="18"/>
    </row>
    <row r="43" spans="1:15" s="307" customFormat="1" x14ac:dyDescent="0.25">
      <c r="A43" s="18"/>
      <c r="B43" s="18"/>
      <c r="C43" s="18"/>
      <c r="D43" s="18"/>
      <c r="E43" s="480"/>
      <c r="H43" s="18"/>
      <c r="I43" s="18"/>
      <c r="J43" s="18"/>
      <c r="K43" s="18"/>
      <c r="L43" s="18"/>
      <c r="M43" s="18"/>
      <c r="N43" s="54"/>
      <c r="O43" s="18"/>
    </row>
    <row r="44" spans="1:15" s="307" customFormat="1" x14ac:dyDescent="0.25">
      <c r="A44" s="18"/>
      <c r="B44" s="18"/>
      <c r="C44" s="18"/>
      <c r="D44" s="18"/>
      <c r="E44" s="480"/>
      <c r="H44" s="18"/>
      <c r="I44" s="18"/>
      <c r="J44" s="18"/>
      <c r="K44" s="18"/>
      <c r="L44" s="18"/>
      <c r="M44" s="18"/>
      <c r="N44" s="54"/>
      <c r="O44" s="18"/>
    </row>
    <row r="45" spans="1:15" s="307" customFormat="1" x14ac:dyDescent="0.25">
      <c r="A45" s="18"/>
      <c r="B45" s="18"/>
      <c r="C45" s="18"/>
      <c r="D45" s="18"/>
      <c r="E45" s="480"/>
      <c r="H45" s="18"/>
      <c r="I45" s="18"/>
      <c r="J45" s="18"/>
      <c r="K45" s="18"/>
      <c r="L45" s="18"/>
      <c r="M45" s="18"/>
      <c r="N45" s="54"/>
      <c r="O45" s="18"/>
    </row>
    <row r="46" spans="1:15" s="307" customFormat="1" x14ac:dyDescent="0.25">
      <c r="A46" s="18"/>
      <c r="B46" s="18"/>
      <c r="C46" s="18"/>
      <c r="D46" s="18"/>
      <c r="E46" s="480"/>
      <c r="H46" s="18"/>
      <c r="I46" s="18"/>
      <c r="J46" s="18"/>
      <c r="K46" s="18"/>
      <c r="L46" s="18"/>
      <c r="M46" s="18"/>
      <c r="N46" s="54"/>
      <c r="O46" s="18"/>
    </row>
    <row r="47" spans="1:15" s="307" customFormat="1" x14ac:dyDescent="0.25">
      <c r="A47" s="18"/>
      <c r="B47" s="18"/>
      <c r="C47" s="18"/>
      <c r="D47" s="18"/>
      <c r="E47" s="480"/>
      <c r="H47" s="18"/>
      <c r="I47" s="18"/>
      <c r="J47" s="18"/>
      <c r="K47" s="18"/>
      <c r="L47" s="18"/>
      <c r="M47" s="18"/>
      <c r="N47" s="54"/>
      <c r="O47" s="18"/>
    </row>
    <row r="48" spans="1:15" s="307" customFormat="1" x14ac:dyDescent="0.25">
      <c r="A48" s="18"/>
      <c r="B48" s="18"/>
      <c r="C48" s="18"/>
      <c r="D48" s="18"/>
      <c r="E48" s="480"/>
      <c r="H48" s="18"/>
      <c r="I48" s="18"/>
      <c r="J48" s="18"/>
      <c r="K48" s="18"/>
      <c r="L48" s="18"/>
      <c r="M48" s="18"/>
      <c r="N48" s="54"/>
      <c r="O48" s="18"/>
    </row>
    <row r="49" spans="1:15" s="307" customFormat="1" x14ac:dyDescent="0.25">
      <c r="A49" s="18"/>
      <c r="B49" s="18"/>
      <c r="C49" s="18"/>
      <c r="D49" s="18"/>
      <c r="E49" s="480"/>
      <c r="H49" s="18"/>
      <c r="I49" s="18"/>
      <c r="J49" s="18"/>
      <c r="K49" s="18"/>
      <c r="L49" s="18"/>
      <c r="M49" s="18"/>
      <c r="N49" s="54"/>
      <c r="O49" s="18"/>
    </row>
    <row r="50" spans="1:15" s="307" customFormat="1" x14ac:dyDescent="0.25">
      <c r="A50" s="18"/>
      <c r="B50" s="18"/>
      <c r="C50" s="18"/>
      <c r="D50" s="18"/>
      <c r="E50" s="480"/>
      <c r="H50" s="18"/>
      <c r="I50" s="18"/>
      <c r="J50" s="18"/>
      <c r="K50" s="18"/>
      <c r="L50" s="18"/>
      <c r="M50" s="18"/>
      <c r="N50" s="54"/>
      <c r="O50" s="18"/>
    </row>
    <row r="51" spans="1:15" s="307" customFormat="1" x14ac:dyDescent="0.25">
      <c r="A51" s="18"/>
      <c r="B51" s="18"/>
      <c r="C51" s="18"/>
      <c r="D51" s="18"/>
      <c r="E51" s="480"/>
      <c r="H51" s="18"/>
      <c r="I51" s="18"/>
      <c r="J51" s="18"/>
      <c r="K51" s="18"/>
      <c r="L51" s="18"/>
      <c r="M51" s="18"/>
      <c r="N51" s="54"/>
      <c r="O51" s="18"/>
    </row>
    <row r="52" spans="1:15" s="307" customFormat="1" x14ac:dyDescent="0.25">
      <c r="A52" s="18"/>
      <c r="B52" s="18"/>
      <c r="C52" s="18"/>
      <c r="D52" s="18"/>
      <c r="E52" s="480"/>
      <c r="H52" s="18"/>
      <c r="I52" s="18"/>
      <c r="J52" s="18"/>
      <c r="K52" s="18"/>
      <c r="L52" s="18"/>
      <c r="M52" s="18"/>
      <c r="N52" s="54"/>
      <c r="O52" s="18"/>
    </row>
    <row r="53" spans="1:15" s="307" customFormat="1" x14ac:dyDescent="0.25">
      <c r="A53" s="18"/>
      <c r="B53" s="18"/>
      <c r="C53" s="18"/>
      <c r="D53" s="18"/>
      <c r="E53" s="480"/>
      <c r="H53" s="18"/>
      <c r="I53" s="18"/>
      <c r="J53" s="18"/>
      <c r="K53" s="18"/>
      <c r="L53" s="18"/>
      <c r="M53" s="18"/>
      <c r="N53" s="54"/>
      <c r="O53" s="18"/>
    </row>
    <row r="54" spans="1:15" s="307" customFormat="1" x14ac:dyDescent="0.25">
      <c r="A54" s="18"/>
      <c r="B54" s="18"/>
      <c r="C54" s="18"/>
      <c r="D54" s="18"/>
      <c r="E54" s="480"/>
      <c r="H54" s="18"/>
      <c r="I54" s="18"/>
      <c r="J54" s="18"/>
      <c r="K54" s="18"/>
      <c r="L54" s="18"/>
      <c r="M54" s="18"/>
      <c r="N54" s="54"/>
      <c r="O54" s="18"/>
    </row>
    <row r="55" spans="1:15" s="307" customFormat="1" x14ac:dyDescent="0.25">
      <c r="A55" s="18"/>
      <c r="B55" s="18"/>
      <c r="C55" s="18"/>
      <c r="D55" s="18"/>
      <c r="E55" s="480"/>
      <c r="H55" s="18"/>
      <c r="I55" s="18"/>
      <c r="J55" s="18"/>
      <c r="K55" s="18"/>
      <c r="L55" s="18"/>
      <c r="M55" s="18"/>
      <c r="N55" s="54"/>
      <c r="O55" s="18"/>
    </row>
    <row r="56" spans="1:15" s="307" customFormat="1" x14ac:dyDescent="0.25">
      <c r="A56" s="18"/>
      <c r="B56" s="18"/>
      <c r="C56" s="18"/>
      <c r="D56" s="18"/>
      <c r="E56" s="480"/>
      <c r="H56" s="18"/>
      <c r="I56" s="18"/>
      <c r="J56" s="18"/>
      <c r="K56" s="18"/>
      <c r="L56" s="18"/>
      <c r="M56" s="18"/>
      <c r="N56" s="54"/>
      <c r="O56" s="18"/>
    </row>
    <row r="57" spans="1:15" s="307" customFormat="1" x14ac:dyDescent="0.25">
      <c r="A57" s="18"/>
      <c r="B57" s="18"/>
      <c r="C57" s="18"/>
      <c r="D57" s="18"/>
      <c r="E57" s="480"/>
      <c r="H57" s="18"/>
      <c r="I57" s="18"/>
      <c r="J57" s="18"/>
      <c r="K57" s="18"/>
      <c r="L57" s="18"/>
      <c r="M57" s="18"/>
      <c r="N57" s="54"/>
      <c r="O57" s="18"/>
    </row>
    <row r="58" spans="1:15" s="307" customFormat="1" x14ac:dyDescent="0.25">
      <c r="A58" s="18"/>
      <c r="B58" s="18"/>
      <c r="C58" s="18"/>
      <c r="D58" s="18"/>
      <c r="E58" s="480"/>
      <c r="H58" s="18"/>
      <c r="I58" s="18"/>
      <c r="J58" s="18"/>
      <c r="K58" s="18"/>
      <c r="L58" s="18"/>
      <c r="M58" s="18"/>
      <c r="N58" s="54"/>
      <c r="O58" s="18"/>
    </row>
    <row r="59" spans="1:15" s="307" customFormat="1" x14ac:dyDescent="0.25">
      <c r="A59" s="18"/>
      <c r="B59" s="18"/>
      <c r="C59" s="18"/>
      <c r="D59" s="18"/>
      <c r="E59" s="480"/>
      <c r="H59" s="18"/>
      <c r="I59" s="18"/>
      <c r="J59" s="18"/>
      <c r="K59" s="18"/>
      <c r="L59" s="18"/>
      <c r="M59" s="18"/>
      <c r="N59" s="54"/>
      <c r="O59" s="18"/>
    </row>
    <row r="60" spans="1:15" s="307" customFormat="1" x14ac:dyDescent="0.25">
      <c r="A60" s="18"/>
      <c r="B60" s="18"/>
      <c r="C60" s="18"/>
      <c r="D60" s="18"/>
      <c r="E60" s="480"/>
      <c r="H60" s="18"/>
      <c r="I60" s="18"/>
      <c r="J60" s="18"/>
      <c r="K60" s="18"/>
      <c r="L60" s="18"/>
      <c r="M60" s="18"/>
      <c r="N60" s="54"/>
      <c r="O60" s="18"/>
    </row>
    <row r="61" spans="1:15" s="307" customFormat="1" x14ac:dyDescent="0.25">
      <c r="A61" s="18"/>
      <c r="B61" s="18"/>
      <c r="C61" s="18"/>
      <c r="D61" s="18"/>
      <c r="E61" s="480"/>
      <c r="H61" s="18"/>
      <c r="I61" s="18"/>
      <c r="J61" s="18"/>
      <c r="K61" s="18"/>
      <c r="L61" s="18"/>
      <c r="M61" s="18"/>
      <c r="N61" s="54"/>
      <c r="O61" s="18"/>
    </row>
    <row r="62" spans="1:15" s="307" customFormat="1" x14ac:dyDescent="0.25">
      <c r="A62" s="18"/>
      <c r="B62" s="18"/>
      <c r="C62" s="18"/>
      <c r="D62" s="18"/>
      <c r="E62" s="480"/>
      <c r="H62" s="18"/>
      <c r="I62" s="18"/>
      <c r="J62" s="18"/>
      <c r="K62" s="18"/>
      <c r="L62" s="18"/>
      <c r="M62" s="18"/>
      <c r="N62" s="54"/>
      <c r="O62" s="18"/>
    </row>
    <row r="63" spans="1:15" s="307" customFormat="1" x14ac:dyDescent="0.25">
      <c r="A63" s="18"/>
      <c r="B63" s="18"/>
      <c r="C63" s="18"/>
      <c r="D63" s="18"/>
      <c r="E63" s="480"/>
      <c r="H63" s="18"/>
      <c r="I63" s="18"/>
      <c r="J63" s="18"/>
      <c r="K63" s="18"/>
      <c r="L63" s="18"/>
      <c r="M63" s="18"/>
      <c r="N63" s="54"/>
      <c r="O63" s="18"/>
    </row>
    <row r="64" spans="1:15" s="307" customFormat="1" x14ac:dyDescent="0.25">
      <c r="A64" s="18"/>
      <c r="B64" s="18"/>
      <c r="C64" s="18"/>
      <c r="D64" s="18"/>
      <c r="E64" s="480"/>
      <c r="H64" s="18"/>
      <c r="I64" s="18"/>
      <c r="J64" s="18"/>
      <c r="K64" s="18"/>
      <c r="L64" s="18"/>
      <c r="M64" s="18"/>
      <c r="N64" s="54"/>
      <c r="O64" s="18"/>
    </row>
    <row r="65" spans="1:15" s="307" customFormat="1" x14ac:dyDescent="0.25">
      <c r="A65" s="18"/>
      <c r="B65" s="18"/>
      <c r="C65" s="18"/>
      <c r="D65" s="18"/>
      <c r="E65" s="480"/>
      <c r="H65" s="18"/>
      <c r="I65" s="18"/>
      <c r="J65" s="18"/>
      <c r="K65" s="18"/>
      <c r="L65" s="18"/>
      <c r="M65" s="18"/>
      <c r="N65" s="54"/>
      <c r="O65" s="18"/>
    </row>
    <row r="66" spans="1:15" s="307" customFormat="1" x14ac:dyDescent="0.25">
      <c r="A66" s="18"/>
      <c r="B66" s="18"/>
      <c r="C66" s="18"/>
      <c r="D66" s="18"/>
      <c r="E66" s="480"/>
      <c r="H66" s="18"/>
      <c r="I66" s="18"/>
      <c r="J66" s="18"/>
      <c r="K66" s="18"/>
      <c r="L66" s="18"/>
      <c r="M66" s="18"/>
      <c r="N66" s="54"/>
      <c r="O66" s="18"/>
    </row>
    <row r="67" spans="1:15" s="307" customFormat="1" x14ac:dyDescent="0.25">
      <c r="A67" s="18"/>
      <c r="B67" s="18"/>
      <c r="C67" s="18"/>
      <c r="D67" s="18"/>
      <c r="E67" s="480"/>
      <c r="H67" s="18"/>
      <c r="I67" s="18"/>
      <c r="J67" s="18"/>
      <c r="K67" s="18"/>
      <c r="L67" s="18"/>
      <c r="M67" s="18"/>
      <c r="N67" s="54"/>
      <c r="O67" s="18"/>
    </row>
    <row r="68" spans="1:15" s="307" customFormat="1" x14ac:dyDescent="0.25">
      <c r="A68" s="18"/>
      <c r="B68" s="18"/>
      <c r="C68" s="18"/>
      <c r="D68" s="18"/>
      <c r="E68" s="480"/>
      <c r="H68" s="18"/>
      <c r="I68" s="18"/>
      <c r="J68" s="18"/>
      <c r="K68" s="18"/>
      <c r="L68" s="18"/>
      <c r="M68" s="18"/>
      <c r="N68" s="54"/>
      <c r="O68" s="18"/>
    </row>
    <row r="69" spans="1:15" s="307" customFormat="1" x14ac:dyDescent="0.25">
      <c r="A69" s="18"/>
      <c r="B69" s="18"/>
      <c r="C69" s="18"/>
      <c r="D69" s="18"/>
      <c r="E69" s="480"/>
      <c r="H69" s="18"/>
      <c r="I69" s="18"/>
      <c r="J69" s="18"/>
      <c r="K69" s="18"/>
      <c r="L69" s="18"/>
      <c r="M69" s="18"/>
      <c r="N69" s="54"/>
      <c r="O69" s="18"/>
    </row>
    <row r="70" spans="1:15" s="307" customFormat="1" x14ac:dyDescent="0.25">
      <c r="A70" s="18"/>
      <c r="B70" s="18"/>
      <c r="C70" s="18"/>
      <c r="D70" s="18"/>
      <c r="E70" s="480"/>
      <c r="H70" s="18"/>
      <c r="I70" s="18"/>
      <c r="J70" s="18"/>
      <c r="K70" s="18"/>
      <c r="L70" s="18"/>
      <c r="M70" s="18"/>
      <c r="N70" s="54"/>
      <c r="O70" s="18"/>
    </row>
    <row r="71" spans="1:15" s="307" customFormat="1" x14ac:dyDescent="0.25">
      <c r="A71" s="18"/>
      <c r="B71" s="18"/>
      <c r="C71" s="18"/>
      <c r="D71" s="18"/>
      <c r="E71" s="480"/>
      <c r="H71" s="18"/>
      <c r="I71" s="18"/>
      <c r="J71" s="18"/>
      <c r="K71" s="18"/>
      <c r="L71" s="18"/>
      <c r="M71" s="18"/>
      <c r="N71" s="54"/>
      <c r="O71" s="18"/>
    </row>
    <row r="72" spans="1:15" s="307" customFormat="1" x14ac:dyDescent="0.25">
      <c r="A72" s="18"/>
      <c r="B72" s="18"/>
      <c r="C72" s="18"/>
      <c r="D72" s="18"/>
      <c r="E72" s="480"/>
      <c r="H72" s="18"/>
      <c r="I72" s="18"/>
      <c r="J72" s="18"/>
      <c r="K72" s="18"/>
      <c r="L72" s="18"/>
      <c r="M72" s="18"/>
      <c r="N72" s="54"/>
      <c r="O72" s="18"/>
    </row>
    <row r="73" spans="1:15" s="307" customFormat="1" x14ac:dyDescent="0.25">
      <c r="A73" s="18"/>
      <c r="B73" s="18"/>
      <c r="C73" s="18"/>
      <c r="D73" s="18"/>
      <c r="E73" s="480"/>
      <c r="H73" s="18"/>
      <c r="I73" s="18"/>
      <c r="J73" s="18"/>
      <c r="K73" s="18"/>
      <c r="L73" s="18"/>
      <c r="M73" s="18"/>
      <c r="N73" s="54"/>
      <c r="O73" s="18"/>
    </row>
    <row r="74" spans="1:15" s="307" customFormat="1" x14ac:dyDescent="0.25">
      <c r="A74" s="18"/>
      <c r="B74" s="18"/>
      <c r="C74" s="18"/>
      <c r="D74" s="18"/>
      <c r="E74" s="480"/>
      <c r="H74" s="18"/>
      <c r="I74" s="18"/>
      <c r="J74" s="18"/>
      <c r="K74" s="18"/>
      <c r="L74" s="18"/>
      <c r="M74" s="18"/>
      <c r="N74" s="54"/>
      <c r="O74" s="18"/>
    </row>
    <row r="75" spans="1:15" s="307" customFormat="1" x14ac:dyDescent="0.25">
      <c r="A75" s="18"/>
      <c r="B75" s="18"/>
      <c r="C75" s="18"/>
      <c r="D75" s="18"/>
      <c r="E75" s="480"/>
      <c r="H75" s="18"/>
      <c r="I75" s="18"/>
      <c r="J75" s="18"/>
      <c r="K75" s="18"/>
      <c r="L75" s="18"/>
      <c r="M75" s="18"/>
      <c r="N75" s="54"/>
      <c r="O75" s="18"/>
    </row>
    <row r="76" spans="1:15" s="307" customFormat="1" x14ac:dyDescent="0.25">
      <c r="A76" s="18"/>
      <c r="B76" s="18"/>
      <c r="C76" s="18"/>
      <c r="D76" s="18"/>
      <c r="E76" s="480"/>
      <c r="H76" s="18"/>
      <c r="I76" s="18"/>
      <c r="J76" s="18"/>
      <c r="K76" s="18"/>
      <c r="L76" s="18"/>
      <c r="M76" s="18"/>
      <c r="N76" s="54"/>
      <c r="O76" s="18"/>
    </row>
    <row r="77" spans="1:15" s="307" customFormat="1" x14ac:dyDescent="0.25">
      <c r="A77" s="18"/>
      <c r="B77" s="18"/>
      <c r="C77" s="18"/>
      <c r="D77" s="18"/>
      <c r="E77" s="480"/>
      <c r="H77" s="18"/>
      <c r="I77" s="18"/>
      <c r="J77" s="18"/>
      <c r="K77" s="18"/>
      <c r="L77" s="18"/>
      <c r="M77" s="18"/>
      <c r="N77" s="54"/>
      <c r="O77" s="18"/>
    </row>
    <row r="78" spans="1:15" s="307" customFormat="1" x14ac:dyDescent="0.25">
      <c r="A78" s="18"/>
      <c r="B78" s="18"/>
      <c r="C78" s="18"/>
      <c r="D78" s="18"/>
      <c r="E78" s="480"/>
      <c r="H78" s="18"/>
      <c r="I78" s="18"/>
      <c r="J78" s="18"/>
      <c r="K78" s="18"/>
      <c r="L78" s="18"/>
      <c r="M78" s="18"/>
      <c r="N78" s="54"/>
      <c r="O78" s="18"/>
    </row>
    <row r="79" spans="1:15" s="307" customFormat="1" x14ac:dyDescent="0.25">
      <c r="A79" s="18"/>
      <c r="B79" s="18"/>
      <c r="C79" s="18"/>
      <c r="D79" s="18"/>
      <c r="E79" s="480"/>
      <c r="H79" s="18"/>
      <c r="I79" s="18"/>
      <c r="J79" s="18"/>
      <c r="K79" s="18"/>
      <c r="L79" s="18"/>
      <c r="M79" s="18"/>
      <c r="N79" s="54"/>
      <c r="O79" s="18"/>
    </row>
    <row r="80" spans="1:15" s="307" customFormat="1" x14ac:dyDescent="0.25">
      <c r="A80" s="18"/>
      <c r="B80" s="18"/>
      <c r="C80" s="18"/>
      <c r="D80" s="18"/>
      <c r="E80" s="480"/>
      <c r="H80" s="18"/>
      <c r="I80" s="18"/>
      <c r="J80" s="18"/>
      <c r="K80" s="18"/>
      <c r="L80" s="18"/>
      <c r="M80" s="18"/>
      <c r="N80" s="54"/>
      <c r="O80" s="18"/>
    </row>
    <row r="81" spans="1:15" s="307" customFormat="1" x14ac:dyDescent="0.25">
      <c r="A81" s="18"/>
      <c r="B81" s="18"/>
      <c r="C81" s="18"/>
      <c r="D81" s="18"/>
      <c r="E81" s="480"/>
      <c r="H81" s="18"/>
      <c r="I81" s="18"/>
      <c r="J81" s="18"/>
      <c r="K81" s="18"/>
      <c r="L81" s="18"/>
      <c r="M81" s="18"/>
      <c r="N81" s="54"/>
      <c r="O81" s="18"/>
    </row>
    <row r="82" spans="1:15" s="307" customFormat="1" x14ac:dyDescent="0.25">
      <c r="A82" s="18"/>
      <c r="B82" s="18"/>
      <c r="C82" s="18"/>
      <c r="D82" s="18"/>
      <c r="E82" s="480"/>
      <c r="H82" s="18"/>
      <c r="I82" s="18"/>
      <c r="J82" s="18"/>
      <c r="K82" s="18"/>
      <c r="L82" s="18"/>
      <c r="M82" s="18"/>
      <c r="N82" s="54"/>
      <c r="O82" s="18"/>
    </row>
    <row r="83" spans="1:15" s="307" customFormat="1" x14ac:dyDescent="0.25">
      <c r="A83" s="18"/>
      <c r="B83" s="18"/>
      <c r="C83" s="18"/>
      <c r="D83" s="18"/>
      <c r="E83" s="480"/>
      <c r="H83" s="18"/>
      <c r="I83" s="18"/>
      <c r="J83" s="18"/>
      <c r="K83" s="18"/>
      <c r="L83" s="18"/>
      <c r="M83" s="18"/>
      <c r="N83" s="54"/>
      <c r="O83" s="18"/>
    </row>
    <row r="84" spans="1:15" s="307" customFormat="1" x14ac:dyDescent="0.25">
      <c r="A84" s="18"/>
      <c r="B84" s="18"/>
      <c r="C84" s="18"/>
      <c r="D84" s="18"/>
      <c r="E84" s="480"/>
      <c r="H84" s="18"/>
      <c r="I84" s="18"/>
      <c r="J84" s="18"/>
      <c r="K84" s="18"/>
      <c r="L84" s="18"/>
      <c r="M84" s="18"/>
      <c r="N84" s="54"/>
      <c r="O84" s="18"/>
    </row>
    <row r="85" spans="1:15" s="307" customFormat="1" x14ac:dyDescent="0.25">
      <c r="A85" s="18"/>
      <c r="B85" s="18"/>
      <c r="C85" s="18"/>
      <c r="D85" s="18"/>
      <c r="E85" s="480"/>
      <c r="H85" s="18"/>
      <c r="I85" s="18"/>
      <c r="J85" s="18"/>
      <c r="K85" s="18"/>
      <c r="L85" s="18"/>
      <c r="M85" s="18"/>
      <c r="N85" s="54"/>
      <c r="O85" s="18"/>
    </row>
    <row r="86" spans="1:15" s="307" customFormat="1" x14ac:dyDescent="0.25">
      <c r="A86" s="18"/>
      <c r="B86" s="18"/>
      <c r="C86" s="18"/>
      <c r="D86" s="18"/>
      <c r="E86" s="480"/>
      <c r="H86" s="18"/>
      <c r="I86" s="18"/>
      <c r="J86" s="18"/>
      <c r="K86" s="18"/>
      <c r="L86" s="18"/>
      <c r="M86" s="18"/>
      <c r="N86" s="54"/>
      <c r="O86" s="18"/>
    </row>
    <row r="87" spans="1:15" s="307" customFormat="1" x14ac:dyDescent="0.25">
      <c r="A87" s="18"/>
      <c r="B87" s="18"/>
      <c r="C87" s="18"/>
      <c r="D87" s="18"/>
      <c r="E87" s="480"/>
      <c r="H87" s="18"/>
      <c r="I87" s="18"/>
      <c r="J87" s="18"/>
      <c r="K87" s="18"/>
      <c r="L87" s="18"/>
      <c r="M87" s="18"/>
      <c r="N87" s="54"/>
      <c r="O87" s="18"/>
    </row>
    <row r="88" spans="1:15" s="307" customFormat="1" x14ac:dyDescent="0.25">
      <c r="A88" s="18"/>
      <c r="B88" s="18"/>
      <c r="C88" s="18"/>
      <c r="D88" s="18"/>
      <c r="E88" s="480"/>
      <c r="H88" s="18"/>
      <c r="I88" s="18"/>
      <c r="J88" s="18"/>
      <c r="K88" s="18"/>
      <c r="L88" s="18"/>
      <c r="M88" s="18"/>
      <c r="N88" s="54"/>
      <c r="O88" s="18"/>
    </row>
    <row r="89" spans="1:15" s="307" customFormat="1" x14ac:dyDescent="0.25">
      <c r="A89" s="18"/>
      <c r="B89" s="18"/>
      <c r="C89" s="18"/>
      <c r="D89" s="18"/>
      <c r="E89" s="480"/>
      <c r="H89" s="18"/>
      <c r="I89" s="18"/>
      <c r="J89" s="18"/>
      <c r="K89" s="18"/>
      <c r="L89" s="18"/>
      <c r="M89" s="18"/>
      <c r="N89" s="54"/>
      <c r="O89" s="18"/>
    </row>
    <row r="90" spans="1:15" s="307" customFormat="1" x14ac:dyDescent="0.25">
      <c r="A90" s="18"/>
      <c r="B90" s="18"/>
      <c r="C90" s="18"/>
      <c r="D90" s="18"/>
      <c r="E90" s="480"/>
      <c r="H90" s="18"/>
      <c r="I90" s="18"/>
      <c r="J90" s="18"/>
      <c r="K90" s="18"/>
      <c r="L90" s="18"/>
      <c r="M90" s="18"/>
      <c r="N90" s="54"/>
      <c r="O90" s="18"/>
    </row>
    <row r="91" spans="1:15" s="307" customFormat="1" x14ac:dyDescent="0.25">
      <c r="A91" s="18"/>
      <c r="B91" s="18"/>
      <c r="C91" s="18"/>
      <c r="D91" s="18"/>
      <c r="E91" s="480"/>
      <c r="H91" s="18"/>
      <c r="I91" s="18"/>
      <c r="J91" s="18"/>
      <c r="K91" s="18"/>
      <c r="L91" s="18"/>
      <c r="M91" s="18"/>
      <c r="N91" s="54"/>
      <c r="O91" s="18"/>
    </row>
    <row r="92" spans="1:15" s="307" customFormat="1" x14ac:dyDescent="0.25">
      <c r="A92" s="18"/>
      <c r="B92" s="18"/>
      <c r="C92" s="18"/>
      <c r="D92" s="18"/>
      <c r="E92" s="480"/>
      <c r="H92" s="18"/>
      <c r="I92" s="18"/>
      <c r="J92" s="18"/>
      <c r="K92" s="18"/>
      <c r="L92" s="18"/>
      <c r="M92" s="18"/>
      <c r="N92" s="54"/>
      <c r="O92" s="18"/>
    </row>
    <row r="93" spans="1:15" s="307" customFormat="1" x14ac:dyDescent="0.25">
      <c r="A93" s="18"/>
      <c r="B93" s="18"/>
      <c r="C93" s="18"/>
      <c r="D93" s="18"/>
      <c r="E93" s="480"/>
      <c r="H93" s="18"/>
      <c r="I93" s="18"/>
      <c r="J93" s="18"/>
      <c r="K93" s="18"/>
      <c r="L93" s="18"/>
      <c r="M93" s="18"/>
      <c r="N93" s="54"/>
      <c r="O93" s="18"/>
    </row>
    <row r="94" spans="1:15" s="307" customFormat="1" x14ac:dyDescent="0.25">
      <c r="A94" s="18"/>
      <c r="B94" s="18"/>
      <c r="C94" s="18"/>
      <c r="D94" s="18"/>
      <c r="E94" s="480"/>
      <c r="H94" s="18"/>
      <c r="I94" s="18"/>
      <c r="J94" s="18"/>
      <c r="K94" s="18"/>
      <c r="L94" s="18"/>
      <c r="M94" s="18"/>
      <c r="N94" s="54"/>
      <c r="O94" s="18"/>
    </row>
    <row r="95" spans="1:15" s="307" customFormat="1" x14ac:dyDescent="0.25">
      <c r="A95" s="18"/>
      <c r="B95" s="18"/>
      <c r="C95" s="18"/>
      <c r="D95" s="18"/>
      <c r="E95" s="480"/>
      <c r="H95" s="18"/>
      <c r="I95" s="18"/>
      <c r="J95" s="18"/>
      <c r="K95" s="18"/>
      <c r="L95" s="18"/>
      <c r="M95" s="18"/>
      <c r="N95" s="54"/>
      <c r="O95" s="18"/>
    </row>
  </sheetData>
  <autoFilter ref="A1:N4">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topLeftCell="D1" zoomScaleNormal="100" workbookViewId="0">
      <selection activeCell="K5" sqref="K5:K22"/>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7" bestFit="1" customWidth="1"/>
    <col min="6" max="6" width="15.85546875" style="307"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56" t="s">
        <v>44</v>
      </c>
      <c r="B1" s="756"/>
      <c r="C1" s="756"/>
      <c r="D1" s="756"/>
      <c r="E1" s="756"/>
      <c r="F1" s="756"/>
      <c r="G1" s="756"/>
      <c r="H1" s="756"/>
      <c r="I1" s="756"/>
      <c r="J1" s="756"/>
      <c r="K1" s="756"/>
      <c r="L1" s="756"/>
      <c r="M1" s="756"/>
      <c r="N1" s="756"/>
    </row>
    <row r="2" spans="1:15" s="67" customFormat="1" ht="18.75" x14ac:dyDescent="0.25">
      <c r="A2" s="757" t="s">
        <v>122</v>
      </c>
      <c r="B2" s="757"/>
      <c r="C2" s="757"/>
      <c r="D2" s="757"/>
      <c r="E2" s="757"/>
      <c r="F2" s="757"/>
      <c r="G2" s="757"/>
      <c r="H2" s="757"/>
      <c r="I2" s="757"/>
      <c r="J2" s="757"/>
      <c r="K2" s="757"/>
      <c r="L2" s="757"/>
      <c r="M2" s="757"/>
      <c r="N2" s="757"/>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x14ac:dyDescent="0.25">
      <c r="A4" s="413">
        <v>45200</v>
      </c>
      <c r="B4" s="414" t="s">
        <v>193</v>
      </c>
      <c r="C4" s="414"/>
      <c r="D4" s="451"/>
      <c r="E4" s="452"/>
      <c r="F4" s="452"/>
      <c r="G4" s="453">
        <v>0</v>
      </c>
      <c r="H4" s="454"/>
      <c r="I4" s="455"/>
      <c r="J4" s="456"/>
      <c r="K4" s="457"/>
      <c r="L4" s="185"/>
      <c r="M4" s="458"/>
      <c r="N4" s="459"/>
    </row>
    <row r="5" spans="1:15" s="14" customFormat="1" ht="13.5" customHeight="1" x14ac:dyDescent="0.25">
      <c r="A5" s="470">
        <v>45202</v>
      </c>
      <c r="B5" s="471" t="s">
        <v>146</v>
      </c>
      <c r="C5" s="471" t="s">
        <v>49</v>
      </c>
      <c r="D5" s="472" t="s">
        <v>114</v>
      </c>
      <c r="E5" s="473"/>
      <c r="F5" s="473">
        <v>7000</v>
      </c>
      <c r="G5" s="474">
        <f>G4-E5+F5</f>
        <v>7000</v>
      </c>
      <c r="H5" s="475" t="s">
        <v>124</v>
      </c>
      <c r="I5" s="475" t="s">
        <v>18</v>
      </c>
      <c r="J5" s="597" t="s">
        <v>196</v>
      </c>
      <c r="K5" s="172" t="s">
        <v>453</v>
      </c>
      <c r="L5" s="471" t="s">
        <v>45</v>
      </c>
      <c r="M5" s="478"/>
      <c r="N5" s="477"/>
    </row>
    <row r="6" spans="1:15" s="14" customFormat="1" ht="13.5" customHeight="1" x14ac:dyDescent="0.25">
      <c r="A6" s="171">
        <v>45202</v>
      </c>
      <c r="B6" s="172" t="s">
        <v>115</v>
      </c>
      <c r="C6" s="172" t="s">
        <v>116</v>
      </c>
      <c r="D6" s="173" t="s">
        <v>114</v>
      </c>
      <c r="E6" s="152">
        <v>4000</v>
      </c>
      <c r="F6" s="152"/>
      <c r="G6" s="306">
        <f t="shared" ref="G6:G22" si="0">G5-E6+F6</f>
        <v>3000</v>
      </c>
      <c r="H6" s="292" t="s">
        <v>124</v>
      </c>
      <c r="I6" s="292" t="s">
        <v>18</v>
      </c>
      <c r="J6" s="405" t="s">
        <v>196</v>
      </c>
      <c r="K6" s="172" t="s">
        <v>453</v>
      </c>
      <c r="L6" s="391" t="s">
        <v>45</v>
      </c>
      <c r="M6" s="468"/>
      <c r="N6" s="469" t="s">
        <v>194</v>
      </c>
    </row>
    <row r="7" spans="1:15" x14ac:dyDescent="0.25">
      <c r="A7" s="171">
        <v>45202</v>
      </c>
      <c r="B7" s="172" t="s">
        <v>115</v>
      </c>
      <c r="C7" s="172" t="s">
        <v>116</v>
      </c>
      <c r="D7" s="173" t="s">
        <v>114</v>
      </c>
      <c r="E7" s="152">
        <v>3000</v>
      </c>
      <c r="F7" s="152"/>
      <c r="G7" s="306">
        <f>G6-E7+F7</f>
        <v>0</v>
      </c>
      <c r="H7" s="292" t="s">
        <v>124</v>
      </c>
      <c r="I7" s="155" t="s">
        <v>18</v>
      </c>
      <c r="J7" s="405" t="s">
        <v>196</v>
      </c>
      <c r="K7" s="172" t="s">
        <v>453</v>
      </c>
      <c r="L7" s="155" t="s">
        <v>45</v>
      </c>
      <c r="M7" s="155"/>
      <c r="N7" s="469" t="s">
        <v>195</v>
      </c>
    </row>
    <row r="8" spans="1:15" x14ac:dyDescent="0.25">
      <c r="A8" s="470">
        <v>45204</v>
      </c>
      <c r="B8" s="471" t="s">
        <v>146</v>
      </c>
      <c r="C8" s="471" t="s">
        <v>49</v>
      </c>
      <c r="D8" s="472" t="s">
        <v>114</v>
      </c>
      <c r="E8" s="473"/>
      <c r="F8" s="473">
        <v>26000</v>
      </c>
      <c r="G8" s="474">
        <f t="shared" ref="G8:G14" si="1">G7-E8+F8</f>
        <v>26000</v>
      </c>
      <c r="H8" s="475" t="s">
        <v>124</v>
      </c>
      <c r="I8" s="476" t="s">
        <v>18</v>
      </c>
      <c r="J8" s="597" t="s">
        <v>198</v>
      </c>
      <c r="K8" s="172" t="s">
        <v>453</v>
      </c>
      <c r="L8" s="476" t="s">
        <v>45</v>
      </c>
      <c r="M8" s="476"/>
      <c r="N8" s="477"/>
    </row>
    <row r="9" spans="1:15" x14ac:dyDescent="0.25">
      <c r="A9" s="171">
        <v>45204</v>
      </c>
      <c r="B9" s="172" t="s">
        <v>115</v>
      </c>
      <c r="C9" s="172" t="s">
        <v>116</v>
      </c>
      <c r="D9" s="173" t="s">
        <v>114</v>
      </c>
      <c r="E9" s="152">
        <v>10000</v>
      </c>
      <c r="F9" s="152"/>
      <c r="G9" s="306">
        <f t="shared" si="1"/>
        <v>16000</v>
      </c>
      <c r="H9" s="292" t="s">
        <v>124</v>
      </c>
      <c r="I9" s="155" t="s">
        <v>18</v>
      </c>
      <c r="J9" s="405" t="s">
        <v>198</v>
      </c>
      <c r="K9" s="172" t="s">
        <v>453</v>
      </c>
      <c r="L9" s="155" t="s">
        <v>45</v>
      </c>
      <c r="M9" s="155"/>
      <c r="N9" s="469" t="s">
        <v>219</v>
      </c>
    </row>
    <row r="10" spans="1:15" x14ac:dyDescent="0.25">
      <c r="A10" s="171">
        <v>45204</v>
      </c>
      <c r="B10" s="172" t="s">
        <v>115</v>
      </c>
      <c r="C10" s="172" t="s">
        <v>116</v>
      </c>
      <c r="D10" s="173" t="s">
        <v>114</v>
      </c>
      <c r="E10" s="152">
        <v>7000</v>
      </c>
      <c r="F10" s="152"/>
      <c r="G10" s="306">
        <f t="shared" si="1"/>
        <v>9000</v>
      </c>
      <c r="H10" s="292" t="s">
        <v>124</v>
      </c>
      <c r="I10" s="155" t="s">
        <v>18</v>
      </c>
      <c r="J10" s="405" t="s">
        <v>198</v>
      </c>
      <c r="K10" s="172" t="s">
        <v>453</v>
      </c>
      <c r="L10" s="155" t="s">
        <v>45</v>
      </c>
      <c r="M10" s="155"/>
      <c r="N10" s="469" t="s">
        <v>220</v>
      </c>
    </row>
    <row r="11" spans="1:15" x14ac:dyDescent="0.25">
      <c r="A11" s="171">
        <v>45204</v>
      </c>
      <c r="B11" s="172" t="s">
        <v>115</v>
      </c>
      <c r="C11" s="172" t="s">
        <v>116</v>
      </c>
      <c r="D11" s="173" t="s">
        <v>114</v>
      </c>
      <c r="E11" s="152">
        <v>4000</v>
      </c>
      <c r="F11" s="152"/>
      <c r="G11" s="306">
        <f t="shared" si="1"/>
        <v>5000</v>
      </c>
      <c r="H11" s="292" t="s">
        <v>124</v>
      </c>
      <c r="I11" s="155" t="s">
        <v>18</v>
      </c>
      <c r="J11" s="405" t="s">
        <v>198</v>
      </c>
      <c r="K11" s="172" t="s">
        <v>453</v>
      </c>
      <c r="L11" s="155" t="s">
        <v>45</v>
      </c>
      <c r="M11" s="155"/>
      <c r="N11" s="469" t="s">
        <v>221</v>
      </c>
    </row>
    <row r="12" spans="1:15" x14ac:dyDescent="0.25">
      <c r="A12" s="171">
        <v>45204</v>
      </c>
      <c r="B12" s="172" t="s">
        <v>115</v>
      </c>
      <c r="C12" s="172" t="s">
        <v>116</v>
      </c>
      <c r="D12" s="173" t="s">
        <v>114</v>
      </c>
      <c r="E12" s="152">
        <v>5000</v>
      </c>
      <c r="F12" s="152"/>
      <c r="G12" s="306">
        <f t="shared" si="1"/>
        <v>0</v>
      </c>
      <c r="H12" s="292" t="s">
        <v>124</v>
      </c>
      <c r="I12" s="155" t="s">
        <v>18</v>
      </c>
      <c r="J12" s="405" t="s">
        <v>198</v>
      </c>
      <c r="K12" s="172" t="s">
        <v>453</v>
      </c>
      <c r="L12" s="155" t="s">
        <v>45</v>
      </c>
      <c r="M12" s="155"/>
      <c r="N12" s="469" t="s">
        <v>222</v>
      </c>
    </row>
    <row r="13" spans="1:15" x14ac:dyDescent="0.25">
      <c r="A13" s="470">
        <v>45205</v>
      </c>
      <c r="B13" s="471" t="s">
        <v>146</v>
      </c>
      <c r="C13" s="471" t="s">
        <v>49</v>
      </c>
      <c r="D13" s="472" t="s">
        <v>114</v>
      </c>
      <c r="E13" s="596"/>
      <c r="F13" s="473">
        <v>33000</v>
      </c>
      <c r="G13" s="474">
        <f t="shared" si="1"/>
        <v>33000</v>
      </c>
      <c r="H13" s="475" t="s">
        <v>124</v>
      </c>
      <c r="I13" s="476" t="s">
        <v>18</v>
      </c>
      <c r="J13" s="597" t="s">
        <v>233</v>
      </c>
      <c r="K13" s="172" t="s">
        <v>453</v>
      </c>
      <c r="L13" s="476" t="s">
        <v>45</v>
      </c>
      <c r="M13" s="476"/>
      <c r="N13" s="477"/>
    </row>
    <row r="14" spans="1:15" x14ac:dyDescent="0.25">
      <c r="A14" s="171">
        <v>45205</v>
      </c>
      <c r="B14" s="172" t="s">
        <v>115</v>
      </c>
      <c r="C14" s="172" t="s">
        <v>116</v>
      </c>
      <c r="D14" s="173" t="s">
        <v>114</v>
      </c>
      <c r="E14" s="167">
        <v>10000</v>
      </c>
      <c r="F14" s="161"/>
      <c r="G14" s="306">
        <f t="shared" si="1"/>
        <v>23000</v>
      </c>
      <c r="H14" s="292" t="s">
        <v>124</v>
      </c>
      <c r="I14" s="180" t="s">
        <v>18</v>
      </c>
      <c r="J14" s="405" t="s">
        <v>233</v>
      </c>
      <c r="K14" s="172" t="s">
        <v>453</v>
      </c>
      <c r="L14" s="180" t="s">
        <v>45</v>
      </c>
      <c r="M14" s="180"/>
      <c r="N14" s="157" t="s">
        <v>234</v>
      </c>
    </row>
    <row r="15" spans="1:15" x14ac:dyDescent="0.25">
      <c r="A15" s="171">
        <v>45205</v>
      </c>
      <c r="B15" s="172" t="s">
        <v>115</v>
      </c>
      <c r="C15" s="172" t="s">
        <v>116</v>
      </c>
      <c r="D15" s="173" t="s">
        <v>114</v>
      </c>
      <c r="E15" s="167">
        <v>11000</v>
      </c>
      <c r="F15" s="152"/>
      <c r="G15" s="306">
        <f t="shared" si="0"/>
        <v>12000</v>
      </c>
      <c r="H15" s="292" t="s">
        <v>124</v>
      </c>
      <c r="I15" s="155" t="s">
        <v>18</v>
      </c>
      <c r="J15" s="405" t="s">
        <v>233</v>
      </c>
      <c r="K15" s="172" t="s">
        <v>453</v>
      </c>
      <c r="L15" s="155" t="s">
        <v>45</v>
      </c>
      <c r="M15" s="155"/>
      <c r="N15" s="157" t="s">
        <v>235</v>
      </c>
    </row>
    <row r="16" spans="1:15" x14ac:dyDescent="0.25">
      <c r="A16" s="171">
        <v>45209</v>
      </c>
      <c r="B16" s="172" t="s">
        <v>123</v>
      </c>
      <c r="C16" s="172" t="s">
        <v>49</v>
      </c>
      <c r="D16" s="173" t="s">
        <v>114</v>
      </c>
      <c r="E16" s="167"/>
      <c r="F16" s="463">
        <v>-12000</v>
      </c>
      <c r="G16" s="306">
        <f t="shared" si="0"/>
        <v>0</v>
      </c>
      <c r="H16" s="292" t="s">
        <v>124</v>
      </c>
      <c r="I16" s="155" t="s">
        <v>18</v>
      </c>
      <c r="J16" s="405" t="s">
        <v>233</v>
      </c>
      <c r="K16" s="172" t="s">
        <v>453</v>
      </c>
      <c r="L16" s="155" t="s">
        <v>45</v>
      </c>
      <c r="M16" s="155"/>
      <c r="N16" s="157"/>
      <c r="O16" s="419"/>
    </row>
    <row r="17" spans="1:14" ht="15.75" customHeight="1" x14ac:dyDescent="0.25">
      <c r="A17" s="470">
        <v>45209</v>
      </c>
      <c r="B17" s="471" t="s">
        <v>146</v>
      </c>
      <c r="C17" s="471" t="s">
        <v>49</v>
      </c>
      <c r="D17" s="472" t="s">
        <v>114</v>
      </c>
      <c r="E17" s="664"/>
      <c r="F17" s="598">
        <v>17000</v>
      </c>
      <c r="G17" s="474">
        <f t="shared" si="0"/>
        <v>17000</v>
      </c>
      <c r="H17" s="475" t="s">
        <v>124</v>
      </c>
      <c r="I17" s="476" t="s">
        <v>18</v>
      </c>
      <c r="J17" s="597" t="s">
        <v>239</v>
      </c>
      <c r="K17" s="172" t="s">
        <v>453</v>
      </c>
      <c r="L17" s="476" t="s">
        <v>45</v>
      </c>
      <c r="M17" s="476"/>
      <c r="N17" s="595"/>
    </row>
    <row r="18" spans="1:14" x14ac:dyDescent="0.25">
      <c r="A18" s="171">
        <v>45209</v>
      </c>
      <c r="B18" s="172" t="s">
        <v>115</v>
      </c>
      <c r="C18" s="172" t="s">
        <v>116</v>
      </c>
      <c r="D18" s="173" t="s">
        <v>114</v>
      </c>
      <c r="E18" s="161">
        <v>8000</v>
      </c>
      <c r="F18" s="152"/>
      <c r="G18" s="306">
        <f t="shared" si="0"/>
        <v>9000</v>
      </c>
      <c r="H18" s="292" t="s">
        <v>124</v>
      </c>
      <c r="I18" s="155" t="s">
        <v>18</v>
      </c>
      <c r="J18" s="405" t="s">
        <v>239</v>
      </c>
      <c r="K18" s="172" t="s">
        <v>453</v>
      </c>
      <c r="L18" s="155" t="s">
        <v>45</v>
      </c>
      <c r="M18" s="155"/>
      <c r="N18" s="157" t="s">
        <v>240</v>
      </c>
    </row>
    <row r="19" spans="1:14" x14ac:dyDescent="0.25">
      <c r="A19" s="171">
        <v>45209</v>
      </c>
      <c r="B19" s="172" t="s">
        <v>115</v>
      </c>
      <c r="C19" s="172" t="s">
        <v>116</v>
      </c>
      <c r="D19" s="173" t="s">
        <v>114</v>
      </c>
      <c r="E19" s="167">
        <v>7000</v>
      </c>
      <c r="F19" s="152"/>
      <c r="G19" s="306">
        <f t="shared" si="0"/>
        <v>2000</v>
      </c>
      <c r="H19" s="292" t="s">
        <v>124</v>
      </c>
      <c r="I19" s="155" t="s">
        <v>18</v>
      </c>
      <c r="J19" s="405" t="s">
        <v>239</v>
      </c>
      <c r="K19" s="172" t="s">
        <v>453</v>
      </c>
      <c r="L19" s="155" t="s">
        <v>45</v>
      </c>
      <c r="M19" s="155"/>
      <c r="N19" s="157" t="s">
        <v>241</v>
      </c>
    </row>
    <row r="20" spans="1:14" x14ac:dyDescent="0.25">
      <c r="A20" s="674">
        <v>45217</v>
      </c>
      <c r="B20" s="675" t="s">
        <v>146</v>
      </c>
      <c r="C20" s="675" t="s">
        <v>49</v>
      </c>
      <c r="D20" s="676" t="s">
        <v>114</v>
      </c>
      <c r="E20" s="685"/>
      <c r="F20" s="686">
        <v>13000</v>
      </c>
      <c r="G20" s="684">
        <f>G19-E20+F20</f>
        <v>15000</v>
      </c>
      <c r="H20" s="679" t="s">
        <v>124</v>
      </c>
      <c r="I20" s="687" t="s">
        <v>18</v>
      </c>
      <c r="J20" s="681" t="s">
        <v>337</v>
      </c>
      <c r="K20" s="172" t="s">
        <v>453</v>
      </c>
      <c r="L20" s="687" t="s">
        <v>45</v>
      </c>
      <c r="M20" s="687"/>
      <c r="N20" s="689"/>
    </row>
    <row r="21" spans="1:14" x14ac:dyDescent="0.25">
      <c r="A21" s="171">
        <v>45217</v>
      </c>
      <c r="B21" s="172" t="s">
        <v>115</v>
      </c>
      <c r="C21" s="172" t="s">
        <v>116</v>
      </c>
      <c r="D21" s="173" t="s">
        <v>114</v>
      </c>
      <c r="E21" s="167">
        <v>7000</v>
      </c>
      <c r="F21" s="152"/>
      <c r="G21" s="306">
        <f>G20-E21+F21</f>
        <v>8000</v>
      </c>
      <c r="H21" s="292" t="s">
        <v>124</v>
      </c>
      <c r="I21" s="155" t="s">
        <v>18</v>
      </c>
      <c r="J21" s="405" t="s">
        <v>337</v>
      </c>
      <c r="K21" s="172" t="s">
        <v>453</v>
      </c>
      <c r="L21" s="155" t="s">
        <v>45</v>
      </c>
      <c r="M21" s="155"/>
      <c r="N21" s="157" t="s">
        <v>338</v>
      </c>
    </row>
    <row r="22" spans="1:14" ht="15.75" thickBot="1" x14ac:dyDescent="0.3">
      <c r="A22" s="171">
        <v>45217</v>
      </c>
      <c r="B22" s="172" t="s">
        <v>115</v>
      </c>
      <c r="C22" s="172" t="s">
        <v>116</v>
      </c>
      <c r="D22" s="173" t="s">
        <v>114</v>
      </c>
      <c r="E22" s="167">
        <v>6000</v>
      </c>
      <c r="F22" s="152"/>
      <c r="G22" s="306">
        <f t="shared" si="0"/>
        <v>2000</v>
      </c>
      <c r="H22" s="292" t="s">
        <v>124</v>
      </c>
      <c r="I22" s="155" t="s">
        <v>18</v>
      </c>
      <c r="J22" s="405" t="s">
        <v>337</v>
      </c>
      <c r="K22" s="172" t="s">
        <v>453</v>
      </c>
      <c r="L22" s="155" t="s">
        <v>45</v>
      </c>
      <c r="M22" s="155"/>
      <c r="N22" s="157" t="s">
        <v>151</v>
      </c>
    </row>
    <row r="23" spans="1:14" ht="15.75" thickBot="1" x14ac:dyDescent="0.3">
      <c r="A23" s="155"/>
      <c r="B23" s="155"/>
      <c r="C23" s="155"/>
      <c r="D23" s="155"/>
      <c r="E23" s="501">
        <f>SUM(E4:E22)</f>
        <v>82000</v>
      </c>
      <c r="F23" s="501">
        <f>SUM(F4:F22)</f>
        <v>84000</v>
      </c>
      <c r="G23" s="502">
        <f>F23-E23</f>
        <v>2000</v>
      </c>
      <c r="H23" s="166"/>
      <c r="I23" s="155"/>
      <c r="J23" s="155"/>
      <c r="K23" s="391"/>
      <c r="L23" s="155"/>
      <c r="M23" s="155"/>
      <c r="N23" s="157"/>
    </row>
    <row r="24" spans="1:14" x14ac:dyDescent="0.25">
      <c r="A24" s="155"/>
      <c r="B24" s="155"/>
      <c r="C24" s="155"/>
      <c r="D24" s="155"/>
      <c r="E24" s="490"/>
      <c r="F24" s="462"/>
      <c r="G24" s="465"/>
      <c r="H24" s="155"/>
      <c r="I24" s="155"/>
      <c r="J24" s="155"/>
      <c r="K24" s="391"/>
      <c r="L24" s="155"/>
      <c r="M24" s="155"/>
      <c r="N24" s="157"/>
    </row>
    <row r="25" spans="1:14" x14ac:dyDescent="0.25">
      <c r="A25" s="155"/>
      <c r="B25" s="155"/>
      <c r="C25" s="155"/>
      <c r="D25" s="155"/>
      <c r="E25" s="486"/>
      <c r="F25" s="167"/>
      <c r="G25" s="627"/>
      <c r="H25" s="155"/>
      <c r="I25" s="155"/>
      <c r="J25" s="155"/>
      <c r="K25" s="155"/>
      <c r="L25" s="155"/>
      <c r="M25" s="155"/>
      <c r="N25" s="157"/>
    </row>
    <row r="26" spans="1:14" x14ac:dyDescent="0.25">
      <c r="A26" s="17"/>
      <c r="B26" s="17"/>
      <c r="C26" s="17"/>
      <c r="D26" s="17"/>
      <c r="E26" s="614"/>
      <c r="F26" s="403"/>
      <c r="G26" s="628"/>
      <c r="H26" s="17"/>
      <c r="I26" s="17"/>
      <c r="J26" s="17"/>
      <c r="K26" s="17"/>
      <c r="L26" s="17"/>
      <c r="M26" s="17"/>
      <c r="N26" s="16"/>
    </row>
    <row r="27" spans="1:14" x14ac:dyDescent="0.25">
      <c r="E27" s="480"/>
      <c r="F27" s="489"/>
    </row>
    <row r="28" spans="1:14" x14ac:dyDescent="0.25">
      <c r="E28" s="480"/>
      <c r="F28" s="489"/>
    </row>
    <row r="29" spans="1:14" x14ac:dyDescent="0.25">
      <c r="E29" s="480"/>
      <c r="F29" s="489"/>
    </row>
    <row r="30" spans="1:14" x14ac:dyDescent="0.25">
      <c r="E30" s="480"/>
      <c r="F30" s="489"/>
    </row>
    <row r="31" spans="1:14" x14ac:dyDescent="0.25">
      <c r="E31" s="480"/>
      <c r="F31" s="489"/>
    </row>
    <row r="32" spans="1:14" x14ac:dyDescent="0.25">
      <c r="E32" s="480"/>
      <c r="F32" s="489"/>
    </row>
    <row r="33" spans="5:6" x14ac:dyDescent="0.25">
      <c r="E33" s="480"/>
      <c r="F33" s="489"/>
    </row>
    <row r="34" spans="5:6" x14ac:dyDescent="0.25">
      <c r="E34" s="480"/>
      <c r="F34" s="489"/>
    </row>
    <row r="35" spans="5:6" x14ac:dyDescent="0.25">
      <c r="E35" s="480"/>
      <c r="F35" s="489"/>
    </row>
    <row r="36" spans="5:6" x14ac:dyDescent="0.25">
      <c r="E36" s="480"/>
      <c r="F36" s="489"/>
    </row>
    <row r="37" spans="5:6" x14ac:dyDescent="0.25">
      <c r="E37" s="480"/>
      <c r="F37" s="489"/>
    </row>
    <row r="38" spans="5:6" x14ac:dyDescent="0.25">
      <c r="E38" s="480"/>
      <c r="F38" s="489"/>
    </row>
    <row r="39" spans="5:6" x14ac:dyDescent="0.25">
      <c r="E39" s="480"/>
    </row>
    <row r="40" spans="5:6" x14ac:dyDescent="0.25">
      <c r="E40" s="480"/>
    </row>
    <row r="41" spans="5:6" x14ac:dyDescent="0.25">
      <c r="E41" s="480"/>
    </row>
    <row r="42" spans="5:6" x14ac:dyDescent="0.25">
      <c r="E42" s="480"/>
    </row>
    <row r="43" spans="5:6" x14ac:dyDescent="0.25">
      <c r="E43" s="480"/>
    </row>
    <row r="44" spans="5:6" x14ac:dyDescent="0.25">
      <c r="E44" s="480"/>
    </row>
    <row r="45" spans="5:6" x14ac:dyDescent="0.25">
      <c r="E45" s="480"/>
    </row>
    <row r="46" spans="5:6" x14ac:dyDescent="0.25">
      <c r="E46" s="480"/>
    </row>
    <row r="47" spans="5:6" x14ac:dyDescent="0.25">
      <c r="E47" s="480"/>
    </row>
    <row r="48" spans="5:6" x14ac:dyDescent="0.25">
      <c r="E48" s="480"/>
    </row>
    <row r="49" spans="5:5" x14ac:dyDescent="0.25">
      <c r="E49" s="480"/>
    </row>
    <row r="50" spans="5:5" x14ac:dyDescent="0.25">
      <c r="E50" s="480"/>
    </row>
    <row r="51" spans="5:5" x14ac:dyDescent="0.25">
      <c r="E51" s="480"/>
    </row>
    <row r="52" spans="5:5" x14ac:dyDescent="0.25">
      <c r="E52" s="480"/>
    </row>
    <row r="53" spans="5:5" x14ac:dyDescent="0.25">
      <c r="E53" s="480"/>
    </row>
    <row r="54" spans="5:5" x14ac:dyDescent="0.25">
      <c r="E54" s="480"/>
    </row>
    <row r="55" spans="5:5" x14ac:dyDescent="0.25">
      <c r="E55" s="480"/>
    </row>
    <row r="56" spans="5:5" x14ac:dyDescent="0.25">
      <c r="E56" s="480"/>
    </row>
    <row r="57" spans="5:5" x14ac:dyDescent="0.25">
      <c r="E57" s="480"/>
    </row>
    <row r="58" spans="5:5" x14ac:dyDescent="0.25">
      <c r="E58" s="480"/>
    </row>
    <row r="59" spans="5:5" x14ac:dyDescent="0.25">
      <c r="E59" s="480"/>
    </row>
    <row r="60" spans="5:5" x14ac:dyDescent="0.25">
      <c r="E60" s="480"/>
    </row>
    <row r="61" spans="5:5" x14ac:dyDescent="0.25">
      <c r="E61" s="480"/>
    </row>
    <row r="62" spans="5:5" x14ac:dyDescent="0.25">
      <c r="E62" s="480"/>
    </row>
    <row r="63" spans="5:5" x14ac:dyDescent="0.25">
      <c r="E63" s="480"/>
    </row>
    <row r="64" spans="5:5" x14ac:dyDescent="0.25">
      <c r="E64" s="480"/>
    </row>
    <row r="65" spans="5:5" x14ac:dyDescent="0.25">
      <c r="E65" s="480"/>
    </row>
    <row r="66" spans="5:5" x14ac:dyDescent="0.25">
      <c r="E66" s="480"/>
    </row>
    <row r="67" spans="5:5" x14ac:dyDescent="0.25">
      <c r="E67" s="480"/>
    </row>
    <row r="68" spans="5:5" x14ac:dyDescent="0.25">
      <c r="E68" s="480"/>
    </row>
    <row r="69" spans="5:5" x14ac:dyDescent="0.25">
      <c r="E69" s="480"/>
    </row>
    <row r="70" spans="5:5" x14ac:dyDescent="0.25">
      <c r="E70" s="480"/>
    </row>
    <row r="71" spans="5:5" x14ac:dyDescent="0.25">
      <c r="E71" s="480"/>
    </row>
    <row r="72" spans="5:5" x14ac:dyDescent="0.25">
      <c r="E72" s="480"/>
    </row>
    <row r="73" spans="5:5" x14ac:dyDescent="0.25">
      <c r="E73" s="480"/>
    </row>
    <row r="74" spans="5:5" x14ac:dyDescent="0.25">
      <c r="E74" s="480"/>
    </row>
    <row r="75" spans="5:5" x14ac:dyDescent="0.25">
      <c r="E75" s="480"/>
    </row>
    <row r="76" spans="5:5" x14ac:dyDescent="0.25">
      <c r="E76" s="480"/>
    </row>
    <row r="77" spans="5:5" x14ac:dyDescent="0.25">
      <c r="E77" s="480"/>
    </row>
    <row r="78" spans="5:5" x14ac:dyDescent="0.25">
      <c r="E78" s="480"/>
    </row>
    <row r="79" spans="5:5" x14ac:dyDescent="0.25">
      <c r="E79" s="480"/>
    </row>
    <row r="80" spans="5:5" x14ac:dyDescent="0.25">
      <c r="E80" s="480"/>
    </row>
    <row r="81" spans="5:5" x14ac:dyDescent="0.25">
      <c r="E81" s="480"/>
    </row>
    <row r="82" spans="5:5" x14ac:dyDescent="0.25">
      <c r="E82" s="480"/>
    </row>
    <row r="83" spans="5:5" x14ac:dyDescent="0.25">
      <c r="E83" s="480"/>
    </row>
    <row r="84" spans="5:5" x14ac:dyDescent="0.25">
      <c r="E84" s="480"/>
    </row>
    <row r="85" spans="5:5" x14ac:dyDescent="0.25">
      <c r="E85" s="480"/>
    </row>
    <row r="86" spans="5:5" x14ac:dyDescent="0.25">
      <c r="E86" s="480"/>
    </row>
    <row r="87" spans="5:5" x14ac:dyDescent="0.25">
      <c r="E87" s="480"/>
    </row>
    <row r="88" spans="5:5" x14ac:dyDescent="0.25">
      <c r="E88" s="480"/>
    </row>
    <row r="89" spans="5:5" x14ac:dyDescent="0.25">
      <c r="E89" s="480"/>
    </row>
    <row r="90" spans="5:5" x14ac:dyDescent="0.25">
      <c r="E90" s="480"/>
    </row>
    <row r="91" spans="5:5" x14ac:dyDescent="0.25">
      <c r="E91" s="480"/>
    </row>
    <row r="92" spans="5:5" x14ac:dyDescent="0.25">
      <c r="E92" s="480"/>
    </row>
    <row r="93" spans="5:5" x14ac:dyDescent="0.25">
      <c r="E93" s="480"/>
    </row>
    <row r="94" spans="5:5" x14ac:dyDescent="0.25">
      <c r="E94" s="480"/>
    </row>
    <row r="95" spans="5:5" x14ac:dyDescent="0.25">
      <c r="E95" s="480"/>
    </row>
    <row r="96" spans="5:5" x14ac:dyDescent="0.25">
      <c r="E96" s="480"/>
    </row>
    <row r="97" spans="5:5" x14ac:dyDescent="0.25">
      <c r="E97" s="480"/>
    </row>
    <row r="98" spans="5:5" x14ac:dyDescent="0.25">
      <c r="E98" s="480"/>
    </row>
    <row r="99" spans="5:5" x14ac:dyDescent="0.25">
      <c r="E99" s="480"/>
    </row>
    <row r="100" spans="5:5" x14ac:dyDescent="0.25">
      <c r="E100" s="480"/>
    </row>
    <row r="101" spans="5:5" x14ac:dyDescent="0.25">
      <c r="E101" s="480"/>
    </row>
    <row r="102" spans="5:5" x14ac:dyDescent="0.25">
      <c r="E102" s="480"/>
    </row>
    <row r="103" spans="5:5" x14ac:dyDescent="0.25">
      <c r="E103" s="480"/>
    </row>
    <row r="104" spans="5:5" x14ac:dyDescent="0.25">
      <c r="E104" s="480"/>
    </row>
    <row r="105" spans="5:5" x14ac:dyDescent="0.25">
      <c r="E105" s="480"/>
    </row>
    <row r="106" spans="5:5" x14ac:dyDescent="0.25">
      <c r="E106" s="480"/>
    </row>
    <row r="107" spans="5:5" x14ac:dyDescent="0.25">
      <c r="E107" s="480"/>
    </row>
    <row r="108" spans="5:5" x14ac:dyDescent="0.25">
      <c r="E108" s="480"/>
    </row>
    <row r="109" spans="5:5" x14ac:dyDescent="0.25">
      <c r="E109" s="480"/>
    </row>
    <row r="110" spans="5:5" x14ac:dyDescent="0.25">
      <c r="E110" s="480"/>
    </row>
    <row r="111" spans="5:5" x14ac:dyDescent="0.25">
      <c r="E111" s="480"/>
    </row>
    <row r="112" spans="5:5" x14ac:dyDescent="0.25">
      <c r="E112" s="480"/>
    </row>
    <row r="113" spans="5:5" x14ac:dyDescent="0.25">
      <c r="E113" s="480"/>
    </row>
    <row r="114" spans="5:5" x14ac:dyDescent="0.25">
      <c r="E114" s="480"/>
    </row>
    <row r="115" spans="5:5" x14ac:dyDescent="0.25">
      <c r="E115" s="480"/>
    </row>
    <row r="116" spans="5:5" x14ac:dyDescent="0.25">
      <c r="E116" s="480"/>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8"/>
  <sheetViews>
    <sheetView topLeftCell="D1" zoomScaleNormal="100" workbookViewId="0">
      <selection activeCell="K5" sqref="K5:K84"/>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7" bestFit="1" customWidth="1"/>
    <col min="6" max="6" width="15.85546875" style="307"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56" t="s">
        <v>44</v>
      </c>
      <c r="B1" s="756"/>
      <c r="C1" s="756"/>
      <c r="D1" s="756"/>
      <c r="E1" s="756"/>
      <c r="F1" s="756"/>
      <c r="G1" s="756"/>
      <c r="H1" s="756"/>
      <c r="I1" s="756"/>
      <c r="J1" s="756"/>
      <c r="K1" s="756"/>
      <c r="L1" s="756"/>
      <c r="M1" s="756"/>
      <c r="N1" s="756"/>
    </row>
    <row r="2" spans="1:15" s="67" customFormat="1" ht="18.75" x14ac:dyDescent="0.25">
      <c r="A2" s="757" t="s">
        <v>122</v>
      </c>
      <c r="B2" s="757"/>
      <c r="C2" s="757"/>
      <c r="D2" s="757"/>
      <c r="E2" s="757"/>
      <c r="F2" s="757"/>
      <c r="G2" s="757"/>
      <c r="H2" s="757"/>
      <c r="I2" s="757"/>
      <c r="J2" s="757"/>
      <c r="K2" s="757"/>
      <c r="L2" s="757"/>
      <c r="M2" s="757"/>
      <c r="N2" s="757"/>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x14ac:dyDescent="0.25">
      <c r="A4" s="413">
        <v>45200</v>
      </c>
      <c r="B4" s="414" t="s">
        <v>166</v>
      </c>
      <c r="C4" s="414"/>
      <c r="D4" s="451"/>
      <c r="E4" s="452"/>
      <c r="F4" s="452"/>
      <c r="G4" s="453">
        <v>0</v>
      </c>
      <c r="H4" s="454"/>
      <c r="I4" s="455"/>
      <c r="J4" s="456"/>
      <c r="K4" s="457"/>
      <c r="L4" s="185"/>
      <c r="M4" s="458"/>
      <c r="N4" s="459"/>
    </row>
    <row r="5" spans="1:15" s="14" customFormat="1" ht="13.5" customHeight="1" x14ac:dyDescent="0.25">
      <c r="A5" s="171">
        <v>45201</v>
      </c>
      <c r="B5" s="172" t="s">
        <v>115</v>
      </c>
      <c r="C5" s="172" t="s">
        <v>116</v>
      </c>
      <c r="D5" s="173" t="s">
        <v>114</v>
      </c>
      <c r="E5" s="152">
        <v>12000</v>
      </c>
      <c r="F5" s="152"/>
      <c r="G5" s="306">
        <f>G4-E5+F5</f>
        <v>-12000</v>
      </c>
      <c r="H5" s="292" t="s">
        <v>136</v>
      </c>
      <c r="I5" s="292" t="s">
        <v>18</v>
      </c>
      <c r="J5" s="405" t="s">
        <v>191</v>
      </c>
      <c r="K5" s="172" t="s">
        <v>453</v>
      </c>
      <c r="L5" s="391" t="s">
        <v>45</v>
      </c>
      <c r="M5" s="468"/>
      <c r="N5" s="469" t="s">
        <v>138</v>
      </c>
    </row>
    <row r="6" spans="1:15" s="14" customFormat="1" ht="13.5" customHeight="1" x14ac:dyDescent="0.25">
      <c r="A6" s="171">
        <v>45201</v>
      </c>
      <c r="B6" s="172" t="s">
        <v>149</v>
      </c>
      <c r="C6" s="172" t="s">
        <v>116</v>
      </c>
      <c r="D6" s="173" t="s">
        <v>114</v>
      </c>
      <c r="E6" s="152">
        <v>11000</v>
      </c>
      <c r="F6" s="152"/>
      <c r="G6" s="306">
        <f>G5-E6+F6</f>
        <v>-23000</v>
      </c>
      <c r="H6" s="292" t="s">
        <v>136</v>
      </c>
      <c r="I6" s="292" t="s">
        <v>18</v>
      </c>
      <c r="J6" s="405" t="s">
        <v>191</v>
      </c>
      <c r="K6" s="172" t="s">
        <v>453</v>
      </c>
      <c r="L6" s="391" t="s">
        <v>45</v>
      </c>
      <c r="M6" s="468"/>
      <c r="N6" s="469" t="s">
        <v>144</v>
      </c>
    </row>
    <row r="7" spans="1:15" x14ac:dyDescent="0.25">
      <c r="A7" s="470">
        <v>45202</v>
      </c>
      <c r="B7" s="471" t="s">
        <v>192</v>
      </c>
      <c r="C7" s="471" t="s">
        <v>49</v>
      </c>
      <c r="D7" s="472" t="s">
        <v>114</v>
      </c>
      <c r="E7" s="473"/>
      <c r="F7" s="473">
        <v>46000</v>
      </c>
      <c r="G7" s="474">
        <f t="shared" ref="G7:G70" si="0">G6-E7+F7</f>
        <v>23000</v>
      </c>
      <c r="H7" s="475" t="s">
        <v>136</v>
      </c>
      <c r="I7" s="476" t="s">
        <v>18</v>
      </c>
      <c r="J7" s="597" t="s">
        <v>191</v>
      </c>
      <c r="K7" s="172" t="s">
        <v>453</v>
      </c>
      <c r="L7" s="476" t="s">
        <v>45</v>
      </c>
      <c r="M7" s="476"/>
      <c r="N7" s="477"/>
    </row>
    <row r="8" spans="1:15" x14ac:dyDescent="0.25">
      <c r="A8" s="171">
        <v>45202</v>
      </c>
      <c r="B8" s="172" t="s">
        <v>115</v>
      </c>
      <c r="C8" s="172" t="s">
        <v>116</v>
      </c>
      <c r="D8" s="173" t="s">
        <v>114</v>
      </c>
      <c r="E8" s="152">
        <v>12000</v>
      </c>
      <c r="F8" s="152"/>
      <c r="G8" s="306">
        <f t="shared" si="0"/>
        <v>11000</v>
      </c>
      <c r="H8" s="292" t="s">
        <v>136</v>
      </c>
      <c r="I8" s="155" t="s">
        <v>18</v>
      </c>
      <c r="J8" s="405" t="s">
        <v>191</v>
      </c>
      <c r="K8" s="172" t="s">
        <v>453</v>
      </c>
      <c r="L8" s="155" t="s">
        <v>45</v>
      </c>
      <c r="M8" s="155"/>
      <c r="N8" s="469" t="s">
        <v>142</v>
      </c>
    </row>
    <row r="9" spans="1:15" x14ac:dyDescent="0.25">
      <c r="A9" s="171">
        <v>45202</v>
      </c>
      <c r="B9" s="172" t="s">
        <v>149</v>
      </c>
      <c r="C9" s="172" t="s">
        <v>116</v>
      </c>
      <c r="D9" s="173" t="s">
        <v>114</v>
      </c>
      <c r="E9" s="152">
        <v>11000</v>
      </c>
      <c r="F9" s="152"/>
      <c r="G9" s="306">
        <f t="shared" si="0"/>
        <v>0</v>
      </c>
      <c r="H9" s="292" t="s">
        <v>136</v>
      </c>
      <c r="I9" s="155" t="s">
        <v>18</v>
      </c>
      <c r="J9" s="405" t="s">
        <v>191</v>
      </c>
      <c r="K9" s="172" t="s">
        <v>453</v>
      </c>
      <c r="L9" s="155" t="s">
        <v>45</v>
      </c>
      <c r="M9" s="155"/>
      <c r="N9" s="469" t="s">
        <v>145</v>
      </c>
    </row>
    <row r="10" spans="1:15" x14ac:dyDescent="0.25">
      <c r="A10" s="470">
        <v>45203</v>
      </c>
      <c r="B10" s="471" t="s">
        <v>192</v>
      </c>
      <c r="C10" s="471" t="s">
        <v>49</v>
      </c>
      <c r="D10" s="472" t="s">
        <v>114</v>
      </c>
      <c r="E10" s="473"/>
      <c r="F10" s="473">
        <v>36000</v>
      </c>
      <c r="G10" s="474">
        <f t="shared" si="0"/>
        <v>36000</v>
      </c>
      <c r="H10" s="475" t="s">
        <v>136</v>
      </c>
      <c r="I10" s="476" t="s">
        <v>18</v>
      </c>
      <c r="J10" s="597" t="s">
        <v>197</v>
      </c>
      <c r="K10" s="172" t="s">
        <v>453</v>
      </c>
      <c r="L10" s="476" t="s">
        <v>45</v>
      </c>
      <c r="M10" s="476"/>
      <c r="N10" s="477"/>
    </row>
    <row r="11" spans="1:15" x14ac:dyDescent="0.25">
      <c r="A11" s="171">
        <v>45203</v>
      </c>
      <c r="B11" s="172" t="s">
        <v>115</v>
      </c>
      <c r="C11" s="172" t="s">
        <v>116</v>
      </c>
      <c r="D11" s="173" t="s">
        <v>114</v>
      </c>
      <c r="E11" s="152">
        <v>12000</v>
      </c>
      <c r="F11" s="152"/>
      <c r="G11" s="306">
        <f t="shared" si="0"/>
        <v>24000</v>
      </c>
      <c r="H11" s="292" t="s">
        <v>136</v>
      </c>
      <c r="I11" s="155" t="s">
        <v>18</v>
      </c>
      <c r="J11" s="405" t="s">
        <v>197</v>
      </c>
      <c r="K11" s="172" t="s">
        <v>453</v>
      </c>
      <c r="L11" s="155" t="s">
        <v>45</v>
      </c>
      <c r="M11" s="155"/>
      <c r="N11" s="469" t="s">
        <v>142</v>
      </c>
    </row>
    <row r="12" spans="1:15" x14ac:dyDescent="0.25">
      <c r="A12" s="171">
        <v>45203</v>
      </c>
      <c r="B12" s="172" t="s">
        <v>115</v>
      </c>
      <c r="C12" s="172" t="s">
        <v>116</v>
      </c>
      <c r="D12" s="173" t="s">
        <v>114</v>
      </c>
      <c r="E12" s="152">
        <v>7000</v>
      </c>
      <c r="F12" s="152"/>
      <c r="G12" s="306">
        <f t="shared" si="0"/>
        <v>17000</v>
      </c>
      <c r="H12" s="292" t="s">
        <v>136</v>
      </c>
      <c r="I12" s="155" t="s">
        <v>18</v>
      </c>
      <c r="J12" s="405" t="s">
        <v>197</v>
      </c>
      <c r="K12" s="172" t="s">
        <v>453</v>
      </c>
      <c r="L12" s="155" t="s">
        <v>45</v>
      </c>
      <c r="M12" s="155"/>
      <c r="N12" s="469" t="s">
        <v>150</v>
      </c>
    </row>
    <row r="13" spans="1:15" x14ac:dyDescent="0.25">
      <c r="A13" s="171">
        <v>45203</v>
      </c>
      <c r="B13" s="172" t="s">
        <v>115</v>
      </c>
      <c r="C13" s="172" t="s">
        <v>116</v>
      </c>
      <c r="D13" s="173" t="s">
        <v>114</v>
      </c>
      <c r="E13" s="167">
        <v>6000</v>
      </c>
      <c r="F13" s="152"/>
      <c r="G13" s="306">
        <f t="shared" si="0"/>
        <v>11000</v>
      </c>
      <c r="H13" s="292" t="s">
        <v>136</v>
      </c>
      <c r="I13" s="155" t="s">
        <v>18</v>
      </c>
      <c r="J13" s="405" t="s">
        <v>197</v>
      </c>
      <c r="K13" s="172" t="s">
        <v>453</v>
      </c>
      <c r="L13" s="155" t="s">
        <v>45</v>
      </c>
      <c r="M13" s="155"/>
      <c r="N13" s="469" t="s">
        <v>151</v>
      </c>
    </row>
    <row r="14" spans="1:15" x14ac:dyDescent="0.25">
      <c r="A14" s="171">
        <v>45203</v>
      </c>
      <c r="B14" s="172" t="s">
        <v>115</v>
      </c>
      <c r="C14" s="172" t="s">
        <v>116</v>
      </c>
      <c r="D14" s="173" t="s">
        <v>114</v>
      </c>
      <c r="E14" s="167">
        <v>11000</v>
      </c>
      <c r="F14" s="161"/>
      <c r="G14" s="306">
        <f t="shared" si="0"/>
        <v>0</v>
      </c>
      <c r="H14" s="292" t="s">
        <v>136</v>
      </c>
      <c r="I14" s="180" t="s">
        <v>18</v>
      </c>
      <c r="J14" s="405" t="s">
        <v>197</v>
      </c>
      <c r="K14" s="172" t="s">
        <v>453</v>
      </c>
      <c r="L14" s="180" t="s">
        <v>45</v>
      </c>
      <c r="M14" s="180"/>
      <c r="N14" s="157" t="s">
        <v>145</v>
      </c>
    </row>
    <row r="15" spans="1:15" x14ac:dyDescent="0.25">
      <c r="A15" s="470">
        <v>45204</v>
      </c>
      <c r="B15" s="471" t="s">
        <v>192</v>
      </c>
      <c r="C15" s="471" t="s">
        <v>49</v>
      </c>
      <c r="D15" s="472" t="s">
        <v>114</v>
      </c>
      <c r="E15" s="596"/>
      <c r="F15" s="473">
        <v>36000</v>
      </c>
      <c r="G15" s="474">
        <f t="shared" si="0"/>
        <v>36000</v>
      </c>
      <c r="H15" s="475" t="s">
        <v>136</v>
      </c>
      <c r="I15" s="476" t="s">
        <v>18</v>
      </c>
      <c r="J15" s="597" t="s">
        <v>210</v>
      </c>
      <c r="K15" s="172" t="s">
        <v>453</v>
      </c>
      <c r="L15" s="476" t="s">
        <v>45</v>
      </c>
      <c r="M15" s="476"/>
      <c r="N15" s="595"/>
    </row>
    <row r="16" spans="1:15" x14ac:dyDescent="0.25">
      <c r="A16" s="171">
        <v>45204</v>
      </c>
      <c r="B16" s="172" t="s">
        <v>115</v>
      </c>
      <c r="C16" s="172" t="s">
        <v>116</v>
      </c>
      <c r="D16" s="173" t="s">
        <v>114</v>
      </c>
      <c r="E16" s="167">
        <v>12000</v>
      </c>
      <c r="F16" s="463"/>
      <c r="G16" s="306">
        <f t="shared" si="0"/>
        <v>24000</v>
      </c>
      <c r="H16" s="292" t="s">
        <v>136</v>
      </c>
      <c r="I16" s="155" t="s">
        <v>18</v>
      </c>
      <c r="J16" s="405" t="s">
        <v>210</v>
      </c>
      <c r="K16" s="172" t="s">
        <v>453</v>
      </c>
      <c r="L16" s="155" t="s">
        <v>45</v>
      </c>
      <c r="M16" s="155"/>
      <c r="N16" s="157" t="s">
        <v>142</v>
      </c>
      <c r="O16" s="419"/>
    </row>
    <row r="17" spans="1:14" ht="15.75" customHeight="1" x14ac:dyDescent="0.25">
      <c r="A17" s="171">
        <v>45204</v>
      </c>
      <c r="B17" s="172" t="s">
        <v>115</v>
      </c>
      <c r="C17" s="172" t="s">
        <v>116</v>
      </c>
      <c r="D17" s="173" t="s">
        <v>114</v>
      </c>
      <c r="E17" s="177">
        <v>7000</v>
      </c>
      <c r="F17" s="161"/>
      <c r="G17" s="306">
        <f t="shared" si="0"/>
        <v>17000</v>
      </c>
      <c r="H17" s="292" t="s">
        <v>136</v>
      </c>
      <c r="I17" s="155" t="s">
        <v>18</v>
      </c>
      <c r="J17" s="405" t="s">
        <v>210</v>
      </c>
      <c r="K17" s="172" t="s">
        <v>453</v>
      </c>
      <c r="L17" s="155" t="s">
        <v>45</v>
      </c>
      <c r="M17" s="155"/>
      <c r="N17" s="157" t="s">
        <v>211</v>
      </c>
    </row>
    <row r="18" spans="1:14" x14ac:dyDescent="0.25">
      <c r="A18" s="171">
        <v>45204</v>
      </c>
      <c r="B18" s="172" t="s">
        <v>115</v>
      </c>
      <c r="C18" s="172" t="s">
        <v>116</v>
      </c>
      <c r="D18" s="173" t="s">
        <v>114</v>
      </c>
      <c r="E18" s="161">
        <v>9000</v>
      </c>
      <c r="F18" s="152"/>
      <c r="G18" s="306">
        <f t="shared" si="0"/>
        <v>8000</v>
      </c>
      <c r="H18" s="292" t="s">
        <v>136</v>
      </c>
      <c r="I18" s="155" t="s">
        <v>18</v>
      </c>
      <c r="J18" s="405" t="s">
        <v>210</v>
      </c>
      <c r="K18" s="172" t="s">
        <v>453</v>
      </c>
      <c r="L18" s="155" t="s">
        <v>45</v>
      </c>
      <c r="M18" s="155"/>
      <c r="N18" s="157" t="s">
        <v>212</v>
      </c>
    </row>
    <row r="19" spans="1:14" x14ac:dyDescent="0.25">
      <c r="A19" s="171">
        <v>45205</v>
      </c>
      <c r="B19" s="172" t="s">
        <v>123</v>
      </c>
      <c r="C19" s="172" t="s">
        <v>49</v>
      </c>
      <c r="D19" s="173" t="s">
        <v>114</v>
      </c>
      <c r="E19" s="167"/>
      <c r="F19" s="152">
        <v>-8000</v>
      </c>
      <c r="G19" s="306">
        <f t="shared" si="0"/>
        <v>0</v>
      </c>
      <c r="H19" s="292" t="s">
        <v>136</v>
      </c>
      <c r="I19" s="155" t="s">
        <v>18</v>
      </c>
      <c r="J19" s="405" t="s">
        <v>210</v>
      </c>
      <c r="K19" s="172" t="s">
        <v>453</v>
      </c>
      <c r="L19" s="155" t="s">
        <v>45</v>
      </c>
      <c r="M19" s="155"/>
      <c r="N19" s="157"/>
    </row>
    <row r="20" spans="1:14" x14ac:dyDescent="0.25">
      <c r="A20" s="470">
        <v>45205</v>
      </c>
      <c r="B20" s="471" t="s">
        <v>192</v>
      </c>
      <c r="C20" s="471" t="s">
        <v>49</v>
      </c>
      <c r="D20" s="472" t="s">
        <v>114</v>
      </c>
      <c r="E20" s="596"/>
      <c r="F20" s="473">
        <v>23000</v>
      </c>
      <c r="G20" s="474">
        <f t="shared" si="0"/>
        <v>23000</v>
      </c>
      <c r="H20" s="475" t="s">
        <v>136</v>
      </c>
      <c r="I20" s="476" t="s">
        <v>18</v>
      </c>
      <c r="J20" s="597" t="s">
        <v>232</v>
      </c>
      <c r="K20" s="172" t="s">
        <v>453</v>
      </c>
      <c r="L20" s="476" t="s">
        <v>45</v>
      </c>
      <c r="M20" s="476"/>
      <c r="N20" s="595"/>
    </row>
    <row r="21" spans="1:14" x14ac:dyDescent="0.25">
      <c r="A21" s="171">
        <v>45205</v>
      </c>
      <c r="B21" s="172" t="s">
        <v>115</v>
      </c>
      <c r="C21" s="172" t="s">
        <v>116</v>
      </c>
      <c r="D21" s="173" t="s">
        <v>114</v>
      </c>
      <c r="E21" s="167">
        <v>12000</v>
      </c>
      <c r="F21" s="152"/>
      <c r="G21" s="306">
        <f t="shared" si="0"/>
        <v>11000</v>
      </c>
      <c r="H21" s="292" t="s">
        <v>136</v>
      </c>
      <c r="I21" s="155" t="s">
        <v>18</v>
      </c>
      <c r="J21" s="405" t="s">
        <v>232</v>
      </c>
      <c r="K21" s="172" t="s">
        <v>453</v>
      </c>
      <c r="L21" s="155" t="s">
        <v>45</v>
      </c>
      <c r="M21" s="155"/>
      <c r="N21" s="157" t="s">
        <v>142</v>
      </c>
    </row>
    <row r="22" spans="1:14" x14ac:dyDescent="0.25">
      <c r="A22" s="171">
        <v>45205</v>
      </c>
      <c r="B22" s="172" t="s">
        <v>115</v>
      </c>
      <c r="C22" s="172" t="s">
        <v>116</v>
      </c>
      <c r="D22" s="173" t="s">
        <v>114</v>
      </c>
      <c r="E22" s="167">
        <v>11000</v>
      </c>
      <c r="F22" s="152"/>
      <c r="G22" s="306">
        <f t="shared" si="0"/>
        <v>0</v>
      </c>
      <c r="H22" s="292" t="s">
        <v>136</v>
      </c>
      <c r="I22" s="155" t="s">
        <v>18</v>
      </c>
      <c r="J22" s="405" t="s">
        <v>232</v>
      </c>
      <c r="K22" s="172" t="s">
        <v>453</v>
      </c>
      <c r="L22" s="155" t="s">
        <v>45</v>
      </c>
      <c r="M22" s="155"/>
      <c r="N22" s="157" t="s">
        <v>145</v>
      </c>
    </row>
    <row r="23" spans="1:14" x14ac:dyDescent="0.25">
      <c r="A23" s="470">
        <v>45205</v>
      </c>
      <c r="B23" s="471" t="s">
        <v>192</v>
      </c>
      <c r="C23" s="471" t="s">
        <v>49</v>
      </c>
      <c r="D23" s="472" t="s">
        <v>114</v>
      </c>
      <c r="E23" s="596"/>
      <c r="F23" s="473">
        <v>29000</v>
      </c>
      <c r="G23" s="474">
        <f t="shared" si="0"/>
        <v>29000</v>
      </c>
      <c r="H23" s="475" t="s">
        <v>136</v>
      </c>
      <c r="I23" s="476" t="s">
        <v>18</v>
      </c>
      <c r="J23" s="597" t="s">
        <v>236</v>
      </c>
      <c r="K23" s="172" t="s">
        <v>453</v>
      </c>
      <c r="L23" s="476" t="s">
        <v>45</v>
      </c>
      <c r="M23" s="476"/>
      <c r="N23" s="595"/>
    </row>
    <row r="24" spans="1:14" x14ac:dyDescent="0.25">
      <c r="A24" s="171">
        <v>45205</v>
      </c>
      <c r="B24" s="172" t="s">
        <v>115</v>
      </c>
      <c r="C24" s="172" t="s">
        <v>116</v>
      </c>
      <c r="D24" s="173" t="s">
        <v>114</v>
      </c>
      <c r="E24" s="167">
        <v>13000</v>
      </c>
      <c r="F24" s="152"/>
      <c r="G24" s="306">
        <f t="shared" si="0"/>
        <v>16000</v>
      </c>
      <c r="H24" s="292" t="s">
        <v>136</v>
      </c>
      <c r="I24" s="155" t="s">
        <v>18</v>
      </c>
      <c r="J24" s="405" t="s">
        <v>236</v>
      </c>
      <c r="K24" s="172" t="s">
        <v>453</v>
      </c>
      <c r="L24" s="155" t="s">
        <v>45</v>
      </c>
      <c r="M24" s="155"/>
      <c r="N24" s="157" t="s">
        <v>237</v>
      </c>
    </row>
    <row r="25" spans="1:14" x14ac:dyDescent="0.25">
      <c r="A25" s="171">
        <v>45205</v>
      </c>
      <c r="B25" s="172" t="s">
        <v>115</v>
      </c>
      <c r="C25" s="172" t="s">
        <v>116</v>
      </c>
      <c r="D25" s="173" t="s">
        <v>114</v>
      </c>
      <c r="E25" s="167">
        <v>12000</v>
      </c>
      <c r="F25" s="152"/>
      <c r="G25" s="306">
        <f t="shared" si="0"/>
        <v>4000</v>
      </c>
      <c r="H25" s="292" t="s">
        <v>136</v>
      </c>
      <c r="I25" s="155" t="s">
        <v>18</v>
      </c>
      <c r="J25" s="405" t="s">
        <v>236</v>
      </c>
      <c r="K25" s="172" t="s">
        <v>453</v>
      </c>
      <c r="L25" s="155" t="s">
        <v>45</v>
      </c>
      <c r="M25" s="155"/>
      <c r="N25" s="157" t="s">
        <v>238</v>
      </c>
    </row>
    <row r="26" spans="1:14" x14ac:dyDescent="0.25">
      <c r="A26" s="171">
        <v>45205</v>
      </c>
      <c r="B26" s="172" t="s">
        <v>123</v>
      </c>
      <c r="C26" s="172" t="s">
        <v>49</v>
      </c>
      <c r="D26" s="173" t="s">
        <v>114</v>
      </c>
      <c r="E26" s="161"/>
      <c r="F26" s="152">
        <v>-4000</v>
      </c>
      <c r="G26" s="306">
        <f t="shared" si="0"/>
        <v>0</v>
      </c>
      <c r="H26" s="292" t="s">
        <v>136</v>
      </c>
      <c r="I26" s="155" t="s">
        <v>18</v>
      </c>
      <c r="J26" s="405" t="s">
        <v>236</v>
      </c>
      <c r="K26" s="172" t="s">
        <v>453</v>
      </c>
      <c r="L26" s="155" t="s">
        <v>45</v>
      </c>
      <c r="M26" s="155"/>
      <c r="N26" s="157"/>
    </row>
    <row r="27" spans="1:14" x14ac:dyDescent="0.25">
      <c r="A27" s="470">
        <v>45209</v>
      </c>
      <c r="B27" s="471" t="s">
        <v>192</v>
      </c>
      <c r="C27" s="471" t="s">
        <v>49</v>
      </c>
      <c r="D27" s="472" t="s">
        <v>114</v>
      </c>
      <c r="E27" s="598"/>
      <c r="F27" s="473">
        <v>23000</v>
      </c>
      <c r="G27" s="474">
        <f t="shared" si="0"/>
        <v>23000</v>
      </c>
      <c r="H27" s="475" t="s">
        <v>136</v>
      </c>
      <c r="I27" s="476" t="s">
        <v>18</v>
      </c>
      <c r="J27" s="597" t="s">
        <v>249</v>
      </c>
      <c r="K27" s="172" t="s">
        <v>453</v>
      </c>
      <c r="L27" s="476" t="s">
        <v>45</v>
      </c>
      <c r="M27" s="476"/>
      <c r="N27" s="595"/>
    </row>
    <row r="28" spans="1:14" x14ac:dyDescent="0.25">
      <c r="A28" s="171">
        <v>45209</v>
      </c>
      <c r="B28" s="172" t="s">
        <v>115</v>
      </c>
      <c r="C28" s="172" t="s">
        <v>116</v>
      </c>
      <c r="D28" s="173" t="s">
        <v>114</v>
      </c>
      <c r="E28" s="462">
        <v>12000</v>
      </c>
      <c r="F28" s="161"/>
      <c r="G28" s="306">
        <f t="shared" si="0"/>
        <v>11000</v>
      </c>
      <c r="H28" s="292" t="s">
        <v>136</v>
      </c>
      <c r="I28" s="180" t="s">
        <v>18</v>
      </c>
      <c r="J28" s="405" t="s">
        <v>249</v>
      </c>
      <c r="K28" s="172" t="s">
        <v>453</v>
      </c>
      <c r="L28" s="180" t="s">
        <v>45</v>
      </c>
      <c r="M28" s="180"/>
      <c r="N28" s="464" t="s">
        <v>142</v>
      </c>
    </row>
    <row r="29" spans="1:14" x14ac:dyDescent="0.25">
      <c r="A29" s="171">
        <v>45209</v>
      </c>
      <c r="B29" s="172" t="s">
        <v>115</v>
      </c>
      <c r="C29" s="172" t="s">
        <v>116</v>
      </c>
      <c r="D29" s="173" t="s">
        <v>114</v>
      </c>
      <c r="E29" s="462">
        <v>11000</v>
      </c>
      <c r="F29" s="161"/>
      <c r="G29" s="306">
        <f t="shared" si="0"/>
        <v>0</v>
      </c>
      <c r="H29" s="292" t="s">
        <v>136</v>
      </c>
      <c r="I29" s="180" t="s">
        <v>18</v>
      </c>
      <c r="J29" s="405" t="s">
        <v>249</v>
      </c>
      <c r="K29" s="172" t="s">
        <v>453</v>
      </c>
      <c r="L29" s="180" t="s">
        <v>45</v>
      </c>
      <c r="M29" s="180"/>
      <c r="N29" s="464" t="s">
        <v>145</v>
      </c>
    </row>
    <row r="30" spans="1:14" x14ac:dyDescent="0.25">
      <c r="A30" s="470">
        <v>45210</v>
      </c>
      <c r="B30" s="471" t="s">
        <v>192</v>
      </c>
      <c r="C30" s="471" t="s">
        <v>49</v>
      </c>
      <c r="D30" s="472" t="s">
        <v>114</v>
      </c>
      <c r="E30" s="673"/>
      <c r="F30" s="598">
        <v>36000</v>
      </c>
      <c r="G30" s="474">
        <f t="shared" si="0"/>
        <v>36000</v>
      </c>
      <c r="H30" s="475" t="s">
        <v>136</v>
      </c>
      <c r="I30" s="599" t="s">
        <v>18</v>
      </c>
      <c r="J30" s="597" t="s">
        <v>262</v>
      </c>
      <c r="K30" s="172" t="s">
        <v>453</v>
      </c>
      <c r="L30" s="599" t="s">
        <v>45</v>
      </c>
      <c r="M30" s="599"/>
      <c r="N30" s="601"/>
    </row>
    <row r="31" spans="1:14" x14ac:dyDescent="0.25">
      <c r="A31" s="171">
        <v>45210</v>
      </c>
      <c r="B31" s="172" t="s">
        <v>115</v>
      </c>
      <c r="C31" s="172" t="s">
        <v>116</v>
      </c>
      <c r="D31" s="173" t="s">
        <v>114</v>
      </c>
      <c r="E31" s="462">
        <v>12000</v>
      </c>
      <c r="F31" s="161"/>
      <c r="G31" s="306">
        <f t="shared" si="0"/>
        <v>24000</v>
      </c>
      <c r="H31" s="292" t="s">
        <v>136</v>
      </c>
      <c r="I31" s="180" t="s">
        <v>18</v>
      </c>
      <c r="J31" s="405" t="s">
        <v>262</v>
      </c>
      <c r="K31" s="172" t="s">
        <v>453</v>
      </c>
      <c r="L31" s="180" t="s">
        <v>45</v>
      </c>
      <c r="M31" s="180"/>
      <c r="N31" s="464" t="s">
        <v>142</v>
      </c>
    </row>
    <row r="32" spans="1:14" x14ac:dyDescent="0.25">
      <c r="A32" s="171">
        <v>45210</v>
      </c>
      <c r="B32" s="172" t="s">
        <v>115</v>
      </c>
      <c r="C32" s="172" t="s">
        <v>116</v>
      </c>
      <c r="D32" s="173" t="s">
        <v>114</v>
      </c>
      <c r="E32" s="462">
        <v>7000</v>
      </c>
      <c r="F32" s="161"/>
      <c r="G32" s="306">
        <f t="shared" si="0"/>
        <v>17000</v>
      </c>
      <c r="H32" s="292" t="s">
        <v>136</v>
      </c>
      <c r="I32" s="180" t="s">
        <v>18</v>
      </c>
      <c r="J32" s="405" t="s">
        <v>262</v>
      </c>
      <c r="K32" s="172" t="s">
        <v>453</v>
      </c>
      <c r="L32" s="180" t="s">
        <v>45</v>
      </c>
      <c r="M32" s="180"/>
      <c r="N32" s="464" t="s">
        <v>150</v>
      </c>
    </row>
    <row r="33" spans="1:14" x14ac:dyDescent="0.25">
      <c r="A33" s="171">
        <v>45210</v>
      </c>
      <c r="B33" s="172" t="s">
        <v>115</v>
      </c>
      <c r="C33" s="172" t="s">
        <v>116</v>
      </c>
      <c r="D33" s="173" t="s">
        <v>114</v>
      </c>
      <c r="E33" s="462">
        <v>6000</v>
      </c>
      <c r="F33" s="161"/>
      <c r="G33" s="306">
        <f t="shared" si="0"/>
        <v>11000</v>
      </c>
      <c r="H33" s="292" t="s">
        <v>136</v>
      </c>
      <c r="I33" s="180" t="s">
        <v>18</v>
      </c>
      <c r="J33" s="405" t="s">
        <v>262</v>
      </c>
      <c r="K33" s="172" t="s">
        <v>453</v>
      </c>
      <c r="L33" s="180" t="s">
        <v>45</v>
      </c>
      <c r="M33" s="180"/>
      <c r="N33" s="464" t="s">
        <v>151</v>
      </c>
    </row>
    <row r="34" spans="1:14" x14ac:dyDescent="0.25">
      <c r="A34" s="171">
        <v>45210</v>
      </c>
      <c r="B34" s="172" t="s">
        <v>115</v>
      </c>
      <c r="C34" s="172" t="s">
        <v>116</v>
      </c>
      <c r="D34" s="173" t="s">
        <v>114</v>
      </c>
      <c r="E34" s="462">
        <v>11000</v>
      </c>
      <c r="F34" s="161"/>
      <c r="G34" s="306">
        <f t="shared" si="0"/>
        <v>0</v>
      </c>
      <c r="H34" s="292" t="s">
        <v>136</v>
      </c>
      <c r="I34" s="180" t="s">
        <v>18</v>
      </c>
      <c r="J34" s="405" t="s">
        <v>262</v>
      </c>
      <c r="K34" s="172" t="s">
        <v>453</v>
      </c>
      <c r="L34" s="180" t="s">
        <v>45</v>
      </c>
      <c r="M34" s="180"/>
      <c r="N34" s="464" t="s">
        <v>145</v>
      </c>
    </row>
    <row r="35" spans="1:14" x14ac:dyDescent="0.25">
      <c r="A35" s="470">
        <v>45211</v>
      </c>
      <c r="B35" s="471" t="s">
        <v>192</v>
      </c>
      <c r="C35" s="471" t="s">
        <v>49</v>
      </c>
      <c r="D35" s="472" t="s">
        <v>114</v>
      </c>
      <c r="E35" s="673"/>
      <c r="F35" s="598">
        <v>36000</v>
      </c>
      <c r="G35" s="474">
        <f t="shared" si="0"/>
        <v>36000</v>
      </c>
      <c r="H35" s="475" t="s">
        <v>136</v>
      </c>
      <c r="I35" s="599" t="s">
        <v>18</v>
      </c>
      <c r="J35" s="597" t="s">
        <v>269</v>
      </c>
      <c r="K35" s="172" t="s">
        <v>453</v>
      </c>
      <c r="L35" s="599" t="s">
        <v>45</v>
      </c>
      <c r="M35" s="599"/>
      <c r="N35" s="601"/>
    </row>
    <row r="36" spans="1:14" x14ac:dyDescent="0.25">
      <c r="A36" s="171">
        <v>45211</v>
      </c>
      <c r="B36" s="172" t="s">
        <v>115</v>
      </c>
      <c r="C36" s="172" t="s">
        <v>116</v>
      </c>
      <c r="D36" s="173" t="s">
        <v>114</v>
      </c>
      <c r="E36" s="462">
        <v>12000</v>
      </c>
      <c r="F36" s="161"/>
      <c r="G36" s="306">
        <f t="shared" si="0"/>
        <v>24000</v>
      </c>
      <c r="H36" s="292" t="s">
        <v>136</v>
      </c>
      <c r="I36" s="180" t="s">
        <v>18</v>
      </c>
      <c r="J36" s="405" t="s">
        <v>269</v>
      </c>
      <c r="K36" s="172" t="s">
        <v>453</v>
      </c>
      <c r="L36" s="180" t="s">
        <v>45</v>
      </c>
      <c r="M36" s="180"/>
      <c r="N36" s="464" t="s">
        <v>142</v>
      </c>
    </row>
    <row r="37" spans="1:14" x14ac:dyDescent="0.25">
      <c r="A37" s="171">
        <v>45211</v>
      </c>
      <c r="B37" s="172" t="s">
        <v>115</v>
      </c>
      <c r="C37" s="172" t="s">
        <v>116</v>
      </c>
      <c r="D37" s="173" t="s">
        <v>114</v>
      </c>
      <c r="E37" s="462">
        <v>7000</v>
      </c>
      <c r="F37" s="161"/>
      <c r="G37" s="306">
        <f t="shared" si="0"/>
        <v>17000</v>
      </c>
      <c r="H37" s="292" t="s">
        <v>136</v>
      </c>
      <c r="I37" s="180" t="s">
        <v>18</v>
      </c>
      <c r="J37" s="405" t="s">
        <v>269</v>
      </c>
      <c r="K37" s="172" t="s">
        <v>453</v>
      </c>
      <c r="L37" s="180" t="s">
        <v>45</v>
      </c>
      <c r="M37" s="180"/>
      <c r="N37" s="464" t="s">
        <v>150</v>
      </c>
    </row>
    <row r="38" spans="1:14" x14ac:dyDescent="0.25">
      <c r="A38" s="171">
        <v>45211</v>
      </c>
      <c r="B38" s="172" t="s">
        <v>115</v>
      </c>
      <c r="C38" s="172" t="s">
        <v>116</v>
      </c>
      <c r="D38" s="173" t="s">
        <v>114</v>
      </c>
      <c r="E38" s="462">
        <v>6000</v>
      </c>
      <c r="F38" s="161"/>
      <c r="G38" s="306">
        <f t="shared" si="0"/>
        <v>11000</v>
      </c>
      <c r="H38" s="292" t="s">
        <v>136</v>
      </c>
      <c r="I38" s="180" t="s">
        <v>18</v>
      </c>
      <c r="J38" s="405" t="s">
        <v>269</v>
      </c>
      <c r="K38" s="172" t="s">
        <v>453</v>
      </c>
      <c r="L38" s="180" t="s">
        <v>45</v>
      </c>
      <c r="M38" s="180"/>
      <c r="N38" s="464" t="s">
        <v>151</v>
      </c>
    </row>
    <row r="39" spans="1:14" x14ac:dyDescent="0.25">
      <c r="A39" s="171">
        <v>45211</v>
      </c>
      <c r="B39" s="172" t="s">
        <v>115</v>
      </c>
      <c r="C39" s="172" t="s">
        <v>116</v>
      </c>
      <c r="D39" s="173" t="s">
        <v>114</v>
      </c>
      <c r="E39" s="462">
        <v>11000</v>
      </c>
      <c r="F39" s="161"/>
      <c r="G39" s="306">
        <f t="shared" si="0"/>
        <v>0</v>
      </c>
      <c r="H39" s="292" t="s">
        <v>136</v>
      </c>
      <c r="I39" s="180" t="s">
        <v>18</v>
      </c>
      <c r="J39" s="405" t="s">
        <v>269</v>
      </c>
      <c r="K39" s="172" t="s">
        <v>453</v>
      </c>
      <c r="L39" s="180" t="s">
        <v>45</v>
      </c>
      <c r="M39" s="180"/>
      <c r="N39" s="464" t="s">
        <v>145</v>
      </c>
    </row>
    <row r="40" spans="1:14" x14ac:dyDescent="0.25">
      <c r="A40" s="470">
        <v>45212</v>
      </c>
      <c r="B40" s="471" t="s">
        <v>192</v>
      </c>
      <c r="C40" s="471" t="s">
        <v>49</v>
      </c>
      <c r="D40" s="472" t="s">
        <v>114</v>
      </c>
      <c r="E40" s="673"/>
      <c r="F40" s="598">
        <v>23000</v>
      </c>
      <c r="G40" s="474">
        <f t="shared" si="0"/>
        <v>23000</v>
      </c>
      <c r="H40" s="475" t="s">
        <v>136</v>
      </c>
      <c r="I40" s="599" t="s">
        <v>18</v>
      </c>
      <c r="J40" s="597" t="s">
        <v>284</v>
      </c>
      <c r="K40" s="172" t="s">
        <v>453</v>
      </c>
      <c r="L40" s="599" t="s">
        <v>45</v>
      </c>
      <c r="M40" s="599"/>
      <c r="N40" s="601"/>
    </row>
    <row r="41" spans="1:14" x14ac:dyDescent="0.25">
      <c r="A41" s="171">
        <v>45212</v>
      </c>
      <c r="B41" s="172" t="s">
        <v>115</v>
      </c>
      <c r="C41" s="172" t="s">
        <v>116</v>
      </c>
      <c r="D41" s="173" t="s">
        <v>114</v>
      </c>
      <c r="E41" s="462">
        <v>12000</v>
      </c>
      <c r="F41" s="161"/>
      <c r="G41" s="306">
        <f t="shared" si="0"/>
        <v>11000</v>
      </c>
      <c r="H41" s="292" t="s">
        <v>136</v>
      </c>
      <c r="I41" s="180" t="s">
        <v>18</v>
      </c>
      <c r="J41" s="405" t="s">
        <v>284</v>
      </c>
      <c r="K41" s="172" t="s">
        <v>453</v>
      </c>
      <c r="L41" s="180" t="s">
        <v>45</v>
      </c>
      <c r="M41" s="180"/>
      <c r="N41" s="464" t="s">
        <v>142</v>
      </c>
    </row>
    <row r="42" spans="1:14" x14ac:dyDescent="0.25">
      <c r="A42" s="171">
        <v>45212</v>
      </c>
      <c r="B42" s="172" t="s">
        <v>115</v>
      </c>
      <c r="C42" s="172" t="s">
        <v>116</v>
      </c>
      <c r="D42" s="173" t="s">
        <v>114</v>
      </c>
      <c r="E42" s="462">
        <v>11000</v>
      </c>
      <c r="F42" s="161"/>
      <c r="G42" s="306">
        <f t="shared" si="0"/>
        <v>0</v>
      </c>
      <c r="H42" s="292" t="s">
        <v>136</v>
      </c>
      <c r="I42" s="180" t="s">
        <v>18</v>
      </c>
      <c r="J42" s="405" t="s">
        <v>284</v>
      </c>
      <c r="K42" s="172" t="s">
        <v>453</v>
      </c>
      <c r="L42" s="180" t="s">
        <v>45</v>
      </c>
      <c r="M42" s="180"/>
      <c r="N42" s="464" t="s">
        <v>142</v>
      </c>
    </row>
    <row r="43" spans="1:14" x14ac:dyDescent="0.25">
      <c r="A43" s="470">
        <v>45213</v>
      </c>
      <c r="B43" s="471" t="s">
        <v>192</v>
      </c>
      <c r="C43" s="471" t="s">
        <v>49</v>
      </c>
      <c r="D43" s="472" t="s">
        <v>114</v>
      </c>
      <c r="E43" s="673"/>
      <c r="F43" s="598">
        <v>23000</v>
      </c>
      <c r="G43" s="474">
        <f t="shared" si="0"/>
        <v>23000</v>
      </c>
      <c r="H43" s="475" t="s">
        <v>136</v>
      </c>
      <c r="I43" s="599" t="s">
        <v>18</v>
      </c>
      <c r="J43" s="597" t="s">
        <v>286</v>
      </c>
      <c r="K43" s="172" t="s">
        <v>453</v>
      </c>
      <c r="L43" s="599" t="s">
        <v>45</v>
      </c>
      <c r="M43" s="599"/>
      <c r="N43" s="601"/>
    </row>
    <row r="44" spans="1:14" x14ac:dyDescent="0.25">
      <c r="A44" s="171">
        <v>45213</v>
      </c>
      <c r="B44" s="172" t="s">
        <v>115</v>
      </c>
      <c r="C44" s="172" t="s">
        <v>116</v>
      </c>
      <c r="D44" s="173" t="s">
        <v>114</v>
      </c>
      <c r="E44" s="462">
        <v>12000</v>
      </c>
      <c r="F44" s="161"/>
      <c r="G44" s="306">
        <f t="shared" si="0"/>
        <v>11000</v>
      </c>
      <c r="H44" s="292" t="s">
        <v>136</v>
      </c>
      <c r="I44" s="180" t="s">
        <v>18</v>
      </c>
      <c r="J44" s="405" t="s">
        <v>286</v>
      </c>
      <c r="K44" s="172" t="s">
        <v>453</v>
      </c>
      <c r="L44" s="180" t="s">
        <v>45</v>
      </c>
      <c r="M44" s="180"/>
      <c r="N44" s="464" t="s">
        <v>285</v>
      </c>
    </row>
    <row r="45" spans="1:14" x14ac:dyDescent="0.25">
      <c r="A45" s="171">
        <v>45213</v>
      </c>
      <c r="B45" s="172" t="s">
        <v>115</v>
      </c>
      <c r="C45" s="172" t="s">
        <v>116</v>
      </c>
      <c r="D45" s="173" t="s">
        <v>114</v>
      </c>
      <c r="E45" s="462">
        <v>11000</v>
      </c>
      <c r="F45" s="161"/>
      <c r="G45" s="306">
        <f t="shared" si="0"/>
        <v>0</v>
      </c>
      <c r="H45" s="292" t="s">
        <v>136</v>
      </c>
      <c r="I45" s="180" t="s">
        <v>18</v>
      </c>
      <c r="J45" s="405" t="s">
        <v>286</v>
      </c>
      <c r="K45" s="172" t="s">
        <v>453</v>
      </c>
      <c r="L45" s="180" t="s">
        <v>45</v>
      </c>
      <c r="M45" s="180"/>
      <c r="N45" s="464" t="s">
        <v>145</v>
      </c>
    </row>
    <row r="46" spans="1:14" x14ac:dyDescent="0.25">
      <c r="A46" s="470">
        <v>45215</v>
      </c>
      <c r="B46" s="471" t="s">
        <v>192</v>
      </c>
      <c r="C46" s="471" t="s">
        <v>49</v>
      </c>
      <c r="D46" s="472" t="s">
        <v>114</v>
      </c>
      <c r="E46" s="673"/>
      <c r="F46" s="598">
        <v>23000</v>
      </c>
      <c r="G46" s="474">
        <f t="shared" si="0"/>
        <v>23000</v>
      </c>
      <c r="H46" s="475" t="s">
        <v>136</v>
      </c>
      <c r="I46" s="599" t="s">
        <v>18</v>
      </c>
      <c r="J46" s="597" t="s">
        <v>287</v>
      </c>
      <c r="K46" s="172" t="s">
        <v>453</v>
      </c>
      <c r="L46" s="599" t="s">
        <v>45</v>
      </c>
      <c r="M46" s="599"/>
      <c r="N46" s="601"/>
    </row>
    <row r="47" spans="1:14" x14ac:dyDescent="0.25">
      <c r="A47" s="171">
        <v>45215</v>
      </c>
      <c r="B47" s="172" t="s">
        <v>115</v>
      </c>
      <c r="C47" s="172" t="s">
        <v>116</v>
      </c>
      <c r="D47" s="173" t="s">
        <v>114</v>
      </c>
      <c r="E47" s="462">
        <v>12000</v>
      </c>
      <c r="F47" s="161"/>
      <c r="G47" s="306">
        <f t="shared" si="0"/>
        <v>11000</v>
      </c>
      <c r="H47" s="292" t="s">
        <v>136</v>
      </c>
      <c r="I47" s="180" t="s">
        <v>18</v>
      </c>
      <c r="J47" s="405" t="s">
        <v>287</v>
      </c>
      <c r="K47" s="172" t="s">
        <v>453</v>
      </c>
      <c r="L47" s="180" t="s">
        <v>45</v>
      </c>
      <c r="M47" s="180"/>
      <c r="N47" s="464" t="s">
        <v>142</v>
      </c>
    </row>
    <row r="48" spans="1:14" x14ac:dyDescent="0.25">
      <c r="A48" s="171">
        <v>45215</v>
      </c>
      <c r="B48" s="172" t="s">
        <v>115</v>
      </c>
      <c r="C48" s="172" t="s">
        <v>116</v>
      </c>
      <c r="D48" s="173" t="s">
        <v>114</v>
      </c>
      <c r="E48" s="462">
        <v>11000</v>
      </c>
      <c r="F48" s="161"/>
      <c r="G48" s="306">
        <f t="shared" si="0"/>
        <v>0</v>
      </c>
      <c r="H48" s="292" t="s">
        <v>136</v>
      </c>
      <c r="I48" s="180" t="s">
        <v>18</v>
      </c>
      <c r="J48" s="405" t="s">
        <v>287</v>
      </c>
      <c r="K48" s="172" t="s">
        <v>453</v>
      </c>
      <c r="L48" s="180" t="s">
        <v>45</v>
      </c>
      <c r="M48" s="180"/>
      <c r="N48" s="464" t="s">
        <v>145</v>
      </c>
    </row>
    <row r="49" spans="1:14" x14ac:dyDescent="0.25">
      <c r="A49" s="674">
        <v>45216</v>
      </c>
      <c r="B49" s="675" t="s">
        <v>192</v>
      </c>
      <c r="C49" s="675" t="s">
        <v>49</v>
      </c>
      <c r="D49" s="676" t="s">
        <v>114</v>
      </c>
      <c r="E49" s="683"/>
      <c r="F49" s="677">
        <v>23000</v>
      </c>
      <c r="G49" s="684">
        <f t="shared" si="0"/>
        <v>23000</v>
      </c>
      <c r="H49" s="679" t="s">
        <v>136</v>
      </c>
      <c r="I49" s="680" t="s">
        <v>18</v>
      </c>
      <c r="J49" s="681" t="s">
        <v>312</v>
      </c>
      <c r="K49" s="172" t="s">
        <v>453</v>
      </c>
      <c r="L49" s="680" t="s">
        <v>45</v>
      </c>
      <c r="M49" s="680"/>
      <c r="N49" s="682"/>
    </row>
    <row r="50" spans="1:14" x14ac:dyDescent="0.25">
      <c r="A50" s="171">
        <v>45216</v>
      </c>
      <c r="B50" s="172" t="s">
        <v>115</v>
      </c>
      <c r="C50" s="172" t="s">
        <v>116</v>
      </c>
      <c r="D50" s="173" t="s">
        <v>114</v>
      </c>
      <c r="E50" s="462">
        <v>12000</v>
      </c>
      <c r="F50" s="161"/>
      <c r="G50" s="306">
        <f t="shared" si="0"/>
        <v>11000</v>
      </c>
      <c r="H50" s="292" t="s">
        <v>136</v>
      </c>
      <c r="I50" s="180" t="s">
        <v>18</v>
      </c>
      <c r="J50" s="405" t="s">
        <v>312</v>
      </c>
      <c r="K50" s="172" t="s">
        <v>453</v>
      </c>
      <c r="L50" s="180" t="s">
        <v>45</v>
      </c>
      <c r="M50" s="180"/>
      <c r="N50" s="464" t="s">
        <v>142</v>
      </c>
    </row>
    <row r="51" spans="1:14" ht="15.75" customHeight="1" x14ac:dyDescent="0.25">
      <c r="A51" s="171">
        <v>45216</v>
      </c>
      <c r="B51" s="172" t="s">
        <v>115</v>
      </c>
      <c r="C51" s="172" t="s">
        <v>116</v>
      </c>
      <c r="D51" s="173" t="s">
        <v>114</v>
      </c>
      <c r="E51" s="167">
        <v>11000</v>
      </c>
      <c r="F51" s="161"/>
      <c r="G51" s="306">
        <f t="shared" si="0"/>
        <v>0</v>
      </c>
      <c r="H51" s="292" t="s">
        <v>136</v>
      </c>
      <c r="I51" s="180" t="s">
        <v>18</v>
      </c>
      <c r="J51" s="405" t="s">
        <v>312</v>
      </c>
      <c r="K51" s="172" t="s">
        <v>453</v>
      </c>
      <c r="L51" s="180" t="s">
        <v>45</v>
      </c>
      <c r="M51" s="180"/>
      <c r="N51" s="464" t="s">
        <v>145</v>
      </c>
    </row>
    <row r="52" spans="1:14" x14ac:dyDescent="0.25">
      <c r="A52" s="470">
        <v>45217</v>
      </c>
      <c r="B52" s="471" t="s">
        <v>192</v>
      </c>
      <c r="C52" s="471" t="s">
        <v>49</v>
      </c>
      <c r="D52" s="472" t="s">
        <v>114</v>
      </c>
      <c r="E52" s="598"/>
      <c r="F52" s="598">
        <v>23000</v>
      </c>
      <c r="G52" s="474">
        <f t="shared" si="0"/>
        <v>23000</v>
      </c>
      <c r="H52" s="475" t="s">
        <v>136</v>
      </c>
      <c r="I52" s="599" t="s">
        <v>18</v>
      </c>
      <c r="J52" s="597" t="s">
        <v>345</v>
      </c>
      <c r="K52" s="172" t="s">
        <v>453</v>
      </c>
      <c r="L52" s="599" t="s">
        <v>45</v>
      </c>
      <c r="M52" s="599"/>
      <c r="N52" s="601"/>
    </row>
    <row r="53" spans="1:14" x14ac:dyDescent="0.25">
      <c r="A53" s="171">
        <v>45217</v>
      </c>
      <c r="B53" s="172" t="s">
        <v>115</v>
      </c>
      <c r="C53" s="172" t="s">
        <v>116</v>
      </c>
      <c r="D53" s="173" t="s">
        <v>114</v>
      </c>
      <c r="E53" s="161">
        <v>12000</v>
      </c>
      <c r="F53" s="161"/>
      <c r="G53" s="306">
        <f t="shared" si="0"/>
        <v>11000</v>
      </c>
      <c r="H53" s="292" t="s">
        <v>136</v>
      </c>
      <c r="I53" s="180" t="s">
        <v>18</v>
      </c>
      <c r="J53" s="405" t="s">
        <v>345</v>
      </c>
      <c r="K53" s="172" t="s">
        <v>453</v>
      </c>
      <c r="L53" s="180" t="s">
        <v>45</v>
      </c>
      <c r="M53" s="180"/>
      <c r="N53" s="464" t="s">
        <v>142</v>
      </c>
    </row>
    <row r="54" spans="1:14" x14ac:dyDescent="0.25">
      <c r="A54" s="171">
        <v>45217</v>
      </c>
      <c r="B54" s="172" t="s">
        <v>115</v>
      </c>
      <c r="C54" s="172" t="s">
        <v>116</v>
      </c>
      <c r="D54" s="173" t="s">
        <v>114</v>
      </c>
      <c r="E54" s="161">
        <v>11000</v>
      </c>
      <c r="F54" s="161"/>
      <c r="G54" s="306">
        <f t="shared" si="0"/>
        <v>0</v>
      </c>
      <c r="H54" s="292" t="s">
        <v>136</v>
      </c>
      <c r="I54" s="180" t="s">
        <v>18</v>
      </c>
      <c r="J54" s="405" t="s">
        <v>345</v>
      </c>
      <c r="K54" s="172" t="s">
        <v>453</v>
      </c>
      <c r="L54" s="180" t="s">
        <v>45</v>
      </c>
      <c r="M54" s="180"/>
      <c r="N54" s="464" t="s">
        <v>145</v>
      </c>
    </row>
    <row r="55" spans="1:14" x14ac:dyDescent="0.25">
      <c r="A55" s="171">
        <v>45218</v>
      </c>
      <c r="B55" s="172" t="s">
        <v>115</v>
      </c>
      <c r="C55" s="172" t="s">
        <v>116</v>
      </c>
      <c r="D55" s="173" t="s">
        <v>114</v>
      </c>
      <c r="E55" s="161">
        <v>12000</v>
      </c>
      <c r="F55" s="161"/>
      <c r="G55" s="306">
        <f t="shared" si="0"/>
        <v>-12000</v>
      </c>
      <c r="H55" s="292" t="s">
        <v>136</v>
      </c>
      <c r="I55" s="180" t="s">
        <v>18</v>
      </c>
      <c r="J55" s="405" t="s">
        <v>361</v>
      </c>
      <c r="K55" s="172" t="s">
        <v>453</v>
      </c>
      <c r="L55" s="180" t="s">
        <v>45</v>
      </c>
      <c r="M55" s="180"/>
      <c r="N55" s="464" t="s">
        <v>142</v>
      </c>
    </row>
    <row r="56" spans="1:14" x14ac:dyDescent="0.25">
      <c r="A56" s="171">
        <v>45218</v>
      </c>
      <c r="B56" s="172" t="s">
        <v>115</v>
      </c>
      <c r="C56" s="172" t="s">
        <v>116</v>
      </c>
      <c r="D56" s="173" t="s">
        <v>114</v>
      </c>
      <c r="E56" s="161">
        <v>11000</v>
      </c>
      <c r="F56" s="161"/>
      <c r="G56" s="306">
        <f t="shared" si="0"/>
        <v>-23000</v>
      </c>
      <c r="H56" s="292" t="s">
        <v>136</v>
      </c>
      <c r="I56" s="180" t="s">
        <v>18</v>
      </c>
      <c r="J56" s="405" t="s">
        <v>361</v>
      </c>
      <c r="K56" s="172" t="s">
        <v>453</v>
      </c>
      <c r="L56" s="180" t="s">
        <v>45</v>
      </c>
      <c r="M56" s="180"/>
      <c r="N56" s="464" t="s">
        <v>145</v>
      </c>
    </row>
    <row r="57" spans="1:14" x14ac:dyDescent="0.25">
      <c r="A57" s="470">
        <v>45219</v>
      </c>
      <c r="B57" s="471" t="s">
        <v>192</v>
      </c>
      <c r="C57" s="471" t="s">
        <v>49</v>
      </c>
      <c r="D57" s="472" t="s">
        <v>114</v>
      </c>
      <c r="E57" s="598"/>
      <c r="F57" s="598">
        <v>46000</v>
      </c>
      <c r="G57" s="474">
        <f t="shared" si="0"/>
        <v>23000</v>
      </c>
      <c r="H57" s="475" t="s">
        <v>136</v>
      </c>
      <c r="I57" s="599" t="s">
        <v>18</v>
      </c>
      <c r="J57" s="597" t="s">
        <v>361</v>
      </c>
      <c r="K57" s="172" t="s">
        <v>453</v>
      </c>
      <c r="L57" s="599" t="s">
        <v>45</v>
      </c>
      <c r="M57" s="599"/>
      <c r="N57" s="601"/>
    </row>
    <row r="58" spans="1:14" x14ac:dyDescent="0.25">
      <c r="A58" s="171">
        <v>45219</v>
      </c>
      <c r="B58" s="172" t="s">
        <v>115</v>
      </c>
      <c r="C58" s="172" t="s">
        <v>116</v>
      </c>
      <c r="D58" s="173" t="s">
        <v>114</v>
      </c>
      <c r="E58" s="161">
        <v>12000</v>
      </c>
      <c r="F58" s="161"/>
      <c r="G58" s="306">
        <f t="shared" si="0"/>
        <v>11000</v>
      </c>
      <c r="H58" s="292" t="s">
        <v>136</v>
      </c>
      <c r="I58" s="180" t="s">
        <v>18</v>
      </c>
      <c r="J58" s="405" t="s">
        <v>361</v>
      </c>
      <c r="K58" s="172" t="s">
        <v>453</v>
      </c>
      <c r="L58" s="180" t="s">
        <v>45</v>
      </c>
      <c r="M58" s="180"/>
      <c r="N58" s="464" t="s">
        <v>142</v>
      </c>
    </row>
    <row r="59" spans="1:14" x14ac:dyDescent="0.25">
      <c r="A59" s="171">
        <v>45219</v>
      </c>
      <c r="B59" s="172" t="s">
        <v>115</v>
      </c>
      <c r="C59" s="172" t="s">
        <v>116</v>
      </c>
      <c r="D59" s="173" t="s">
        <v>114</v>
      </c>
      <c r="E59" s="161">
        <v>11000</v>
      </c>
      <c r="F59" s="161"/>
      <c r="G59" s="306">
        <f t="shared" si="0"/>
        <v>0</v>
      </c>
      <c r="H59" s="292" t="s">
        <v>136</v>
      </c>
      <c r="I59" s="180" t="s">
        <v>18</v>
      </c>
      <c r="J59" s="405" t="s">
        <v>361</v>
      </c>
      <c r="K59" s="172" t="s">
        <v>453</v>
      </c>
      <c r="L59" s="180" t="s">
        <v>45</v>
      </c>
      <c r="M59" s="180"/>
      <c r="N59" s="464" t="s">
        <v>145</v>
      </c>
    </row>
    <row r="60" spans="1:14" x14ac:dyDescent="0.25">
      <c r="A60" s="470">
        <v>45222</v>
      </c>
      <c r="B60" s="471" t="s">
        <v>192</v>
      </c>
      <c r="C60" s="471" t="s">
        <v>49</v>
      </c>
      <c r="D60" s="472" t="s">
        <v>114</v>
      </c>
      <c r="E60" s="598"/>
      <c r="F60" s="598">
        <v>23000</v>
      </c>
      <c r="G60" s="474">
        <f t="shared" si="0"/>
        <v>23000</v>
      </c>
      <c r="H60" s="475" t="s">
        <v>136</v>
      </c>
      <c r="I60" s="599" t="s">
        <v>18</v>
      </c>
      <c r="J60" s="597" t="s">
        <v>370</v>
      </c>
      <c r="K60" s="172" t="s">
        <v>453</v>
      </c>
      <c r="L60" s="599" t="s">
        <v>45</v>
      </c>
      <c r="M60" s="599"/>
      <c r="N60" s="601"/>
    </row>
    <row r="61" spans="1:14" x14ac:dyDescent="0.25">
      <c r="A61" s="171">
        <v>45222</v>
      </c>
      <c r="B61" s="172" t="s">
        <v>115</v>
      </c>
      <c r="C61" s="172" t="s">
        <v>116</v>
      </c>
      <c r="D61" s="173" t="s">
        <v>114</v>
      </c>
      <c r="E61" s="161">
        <v>12000</v>
      </c>
      <c r="F61" s="161"/>
      <c r="G61" s="306">
        <f t="shared" si="0"/>
        <v>11000</v>
      </c>
      <c r="H61" s="292" t="s">
        <v>136</v>
      </c>
      <c r="I61" s="180" t="s">
        <v>18</v>
      </c>
      <c r="J61" s="405" t="s">
        <v>370</v>
      </c>
      <c r="K61" s="172" t="s">
        <v>453</v>
      </c>
      <c r="L61" s="180" t="s">
        <v>45</v>
      </c>
      <c r="M61" s="180"/>
      <c r="N61" s="464" t="s">
        <v>142</v>
      </c>
    </row>
    <row r="62" spans="1:14" x14ac:dyDescent="0.25">
      <c r="A62" s="171">
        <v>45222</v>
      </c>
      <c r="B62" s="172" t="s">
        <v>115</v>
      </c>
      <c r="C62" s="172" t="s">
        <v>116</v>
      </c>
      <c r="D62" s="173" t="s">
        <v>114</v>
      </c>
      <c r="E62" s="161">
        <v>11000</v>
      </c>
      <c r="F62" s="161"/>
      <c r="G62" s="306">
        <f t="shared" si="0"/>
        <v>0</v>
      </c>
      <c r="H62" s="292" t="s">
        <v>136</v>
      </c>
      <c r="I62" s="180" t="s">
        <v>18</v>
      </c>
      <c r="J62" s="405" t="s">
        <v>370</v>
      </c>
      <c r="K62" s="172" t="s">
        <v>453</v>
      </c>
      <c r="L62" s="180" t="s">
        <v>45</v>
      </c>
      <c r="M62" s="180"/>
      <c r="N62" s="464" t="s">
        <v>371</v>
      </c>
    </row>
    <row r="63" spans="1:14" ht="16.5" customHeight="1" x14ac:dyDescent="0.25">
      <c r="A63" s="625">
        <v>45223</v>
      </c>
      <c r="B63" s="606" t="s">
        <v>115</v>
      </c>
      <c r="C63" s="606" t="s">
        <v>116</v>
      </c>
      <c r="D63" s="626" t="s">
        <v>114</v>
      </c>
      <c r="E63" s="161">
        <v>12000</v>
      </c>
      <c r="F63" s="161"/>
      <c r="G63" s="306">
        <f t="shared" si="0"/>
        <v>-12000</v>
      </c>
      <c r="H63" s="605" t="s">
        <v>136</v>
      </c>
      <c r="I63" s="180" t="s">
        <v>18</v>
      </c>
      <c r="J63" s="405" t="s">
        <v>372</v>
      </c>
      <c r="K63" s="172" t="s">
        <v>453</v>
      </c>
      <c r="L63" s="180" t="s">
        <v>45</v>
      </c>
      <c r="M63" s="180"/>
      <c r="N63" s="464" t="s">
        <v>142</v>
      </c>
    </row>
    <row r="64" spans="1:14" x14ac:dyDescent="0.25">
      <c r="A64" s="171">
        <v>45223</v>
      </c>
      <c r="B64" s="172" t="s">
        <v>115</v>
      </c>
      <c r="C64" s="172" t="s">
        <v>116</v>
      </c>
      <c r="D64" s="173" t="s">
        <v>114</v>
      </c>
      <c r="E64" s="161">
        <v>11000</v>
      </c>
      <c r="F64" s="161"/>
      <c r="G64" s="306">
        <f t="shared" si="0"/>
        <v>-23000</v>
      </c>
      <c r="H64" s="292" t="s">
        <v>136</v>
      </c>
      <c r="I64" s="180" t="s">
        <v>18</v>
      </c>
      <c r="J64" s="405" t="s">
        <v>372</v>
      </c>
      <c r="K64" s="172" t="s">
        <v>453</v>
      </c>
      <c r="L64" s="180" t="s">
        <v>45</v>
      </c>
      <c r="M64" s="180"/>
      <c r="N64" s="464" t="s">
        <v>371</v>
      </c>
    </row>
    <row r="65" spans="1:14" x14ac:dyDescent="0.25">
      <c r="A65" s="470">
        <v>45224</v>
      </c>
      <c r="B65" s="471" t="s">
        <v>192</v>
      </c>
      <c r="C65" s="471" t="s">
        <v>49</v>
      </c>
      <c r="D65" s="472" t="s">
        <v>114</v>
      </c>
      <c r="E65" s="598"/>
      <c r="F65" s="598">
        <v>46000</v>
      </c>
      <c r="G65" s="474">
        <f t="shared" si="0"/>
        <v>23000</v>
      </c>
      <c r="H65" s="475" t="s">
        <v>136</v>
      </c>
      <c r="I65" s="599" t="s">
        <v>18</v>
      </c>
      <c r="J65" s="597" t="s">
        <v>372</v>
      </c>
      <c r="K65" s="172" t="s">
        <v>453</v>
      </c>
      <c r="L65" s="599" t="s">
        <v>45</v>
      </c>
      <c r="M65" s="599"/>
      <c r="N65" s="601"/>
    </row>
    <row r="66" spans="1:14" x14ac:dyDescent="0.25">
      <c r="A66" s="171">
        <v>45224</v>
      </c>
      <c r="B66" s="172" t="s">
        <v>115</v>
      </c>
      <c r="C66" s="172" t="s">
        <v>116</v>
      </c>
      <c r="D66" s="173" t="s">
        <v>114</v>
      </c>
      <c r="E66" s="161">
        <v>12000</v>
      </c>
      <c r="F66" s="161"/>
      <c r="G66" s="306">
        <f t="shared" si="0"/>
        <v>11000</v>
      </c>
      <c r="H66" s="292" t="s">
        <v>136</v>
      </c>
      <c r="I66" s="180" t="s">
        <v>18</v>
      </c>
      <c r="J66" s="405" t="s">
        <v>372</v>
      </c>
      <c r="K66" s="172" t="s">
        <v>453</v>
      </c>
      <c r="L66" s="180" t="s">
        <v>45</v>
      </c>
      <c r="M66" s="180"/>
      <c r="N66" s="464" t="s">
        <v>142</v>
      </c>
    </row>
    <row r="67" spans="1:14" x14ac:dyDescent="0.25">
      <c r="A67" s="171">
        <v>45224</v>
      </c>
      <c r="B67" s="172" t="s">
        <v>115</v>
      </c>
      <c r="C67" s="172" t="s">
        <v>116</v>
      </c>
      <c r="D67" s="173" t="s">
        <v>114</v>
      </c>
      <c r="E67" s="161">
        <v>11000</v>
      </c>
      <c r="F67" s="161"/>
      <c r="G67" s="306">
        <f t="shared" si="0"/>
        <v>0</v>
      </c>
      <c r="H67" s="292" t="s">
        <v>136</v>
      </c>
      <c r="I67" s="180" t="s">
        <v>18</v>
      </c>
      <c r="J67" s="405" t="s">
        <v>372</v>
      </c>
      <c r="K67" s="172" t="s">
        <v>453</v>
      </c>
      <c r="L67" s="180" t="s">
        <v>45</v>
      </c>
      <c r="M67" s="180"/>
      <c r="N67" s="464" t="s">
        <v>371</v>
      </c>
    </row>
    <row r="68" spans="1:14" x14ac:dyDescent="0.25">
      <c r="A68" s="470">
        <v>45225</v>
      </c>
      <c r="B68" s="471" t="s">
        <v>192</v>
      </c>
      <c r="C68" s="471" t="s">
        <v>49</v>
      </c>
      <c r="D68" s="472" t="s">
        <v>114</v>
      </c>
      <c r="E68" s="598"/>
      <c r="F68" s="598">
        <v>39000</v>
      </c>
      <c r="G68" s="474">
        <f t="shared" si="0"/>
        <v>39000</v>
      </c>
      <c r="H68" s="475" t="s">
        <v>136</v>
      </c>
      <c r="I68" s="599" t="s">
        <v>18</v>
      </c>
      <c r="J68" s="597" t="s">
        <v>382</v>
      </c>
      <c r="K68" s="172" t="s">
        <v>453</v>
      </c>
      <c r="L68" s="599" t="s">
        <v>45</v>
      </c>
      <c r="M68" s="599"/>
      <c r="N68" s="601"/>
    </row>
    <row r="69" spans="1:14" x14ac:dyDescent="0.25">
      <c r="A69" s="171">
        <v>45225</v>
      </c>
      <c r="B69" s="172" t="s">
        <v>115</v>
      </c>
      <c r="C69" s="172" t="s">
        <v>116</v>
      </c>
      <c r="D69" s="173" t="s">
        <v>114</v>
      </c>
      <c r="E69" s="161">
        <v>12000</v>
      </c>
      <c r="F69" s="161"/>
      <c r="G69" s="306">
        <f t="shared" si="0"/>
        <v>27000</v>
      </c>
      <c r="H69" s="292" t="s">
        <v>136</v>
      </c>
      <c r="I69" s="180" t="s">
        <v>18</v>
      </c>
      <c r="J69" s="405" t="s">
        <v>382</v>
      </c>
      <c r="K69" s="172" t="s">
        <v>453</v>
      </c>
      <c r="L69" s="180" t="s">
        <v>45</v>
      </c>
      <c r="M69" s="180"/>
      <c r="N69" s="464" t="s">
        <v>142</v>
      </c>
    </row>
    <row r="70" spans="1:14" x14ac:dyDescent="0.25">
      <c r="A70" s="171">
        <v>45225</v>
      </c>
      <c r="B70" s="172" t="s">
        <v>115</v>
      </c>
      <c r="C70" s="172" t="s">
        <v>116</v>
      </c>
      <c r="D70" s="173" t="s">
        <v>114</v>
      </c>
      <c r="E70" s="161">
        <v>9000</v>
      </c>
      <c r="F70" s="161"/>
      <c r="G70" s="306">
        <f t="shared" si="0"/>
        <v>18000</v>
      </c>
      <c r="H70" s="292" t="s">
        <v>136</v>
      </c>
      <c r="I70" s="180" t="s">
        <v>18</v>
      </c>
      <c r="J70" s="405" t="s">
        <v>382</v>
      </c>
      <c r="K70" s="172" t="s">
        <v>453</v>
      </c>
      <c r="L70" s="180" t="s">
        <v>45</v>
      </c>
      <c r="M70" s="180"/>
      <c r="N70" s="464" t="s">
        <v>383</v>
      </c>
    </row>
    <row r="71" spans="1:14" x14ac:dyDescent="0.25">
      <c r="A71" s="171">
        <v>45225</v>
      </c>
      <c r="B71" s="172" t="s">
        <v>115</v>
      </c>
      <c r="C71" s="172" t="s">
        <v>116</v>
      </c>
      <c r="D71" s="173" t="s">
        <v>114</v>
      </c>
      <c r="E71" s="161">
        <v>7000</v>
      </c>
      <c r="F71" s="161"/>
      <c r="G71" s="306">
        <f t="shared" ref="G71:G84" si="1">G70-E71+F71</f>
        <v>11000</v>
      </c>
      <c r="H71" s="292" t="s">
        <v>136</v>
      </c>
      <c r="I71" s="180" t="s">
        <v>18</v>
      </c>
      <c r="J71" s="405" t="s">
        <v>382</v>
      </c>
      <c r="K71" s="172" t="s">
        <v>453</v>
      </c>
      <c r="L71" s="180" t="s">
        <v>45</v>
      </c>
      <c r="M71" s="180"/>
      <c r="N71" s="464" t="s">
        <v>384</v>
      </c>
    </row>
    <row r="72" spans="1:14" x14ac:dyDescent="0.25">
      <c r="A72" s="171">
        <v>45225</v>
      </c>
      <c r="B72" s="172" t="s">
        <v>115</v>
      </c>
      <c r="C72" s="172" t="s">
        <v>116</v>
      </c>
      <c r="D72" s="173" t="s">
        <v>114</v>
      </c>
      <c r="E72" s="161">
        <v>11000</v>
      </c>
      <c r="F72" s="161"/>
      <c r="G72" s="306">
        <f t="shared" si="1"/>
        <v>0</v>
      </c>
      <c r="H72" s="292" t="s">
        <v>136</v>
      </c>
      <c r="I72" s="180" t="s">
        <v>18</v>
      </c>
      <c r="J72" s="405" t="s">
        <v>382</v>
      </c>
      <c r="K72" s="172" t="s">
        <v>453</v>
      </c>
      <c r="L72" s="180" t="s">
        <v>45</v>
      </c>
      <c r="M72" s="180"/>
      <c r="N72" s="464" t="s">
        <v>145</v>
      </c>
    </row>
    <row r="73" spans="1:14" x14ac:dyDescent="0.25">
      <c r="A73" s="470">
        <v>45226</v>
      </c>
      <c r="B73" s="471" t="s">
        <v>192</v>
      </c>
      <c r="C73" s="471" t="s">
        <v>49</v>
      </c>
      <c r="D73" s="472" t="s">
        <v>114</v>
      </c>
      <c r="E73" s="598"/>
      <c r="F73" s="598">
        <v>23000</v>
      </c>
      <c r="G73" s="474">
        <f t="shared" si="1"/>
        <v>23000</v>
      </c>
      <c r="H73" s="475" t="s">
        <v>136</v>
      </c>
      <c r="I73" s="599" t="s">
        <v>18</v>
      </c>
      <c r="J73" s="597" t="s">
        <v>385</v>
      </c>
      <c r="K73" s="172" t="s">
        <v>453</v>
      </c>
      <c r="L73" s="599" t="s">
        <v>45</v>
      </c>
      <c r="M73" s="599"/>
      <c r="N73" s="601"/>
    </row>
    <row r="74" spans="1:14" x14ac:dyDescent="0.25">
      <c r="A74" s="171">
        <v>45226</v>
      </c>
      <c r="B74" s="172" t="s">
        <v>115</v>
      </c>
      <c r="C74" s="172" t="s">
        <v>116</v>
      </c>
      <c r="D74" s="173" t="s">
        <v>114</v>
      </c>
      <c r="E74" s="161">
        <v>12000</v>
      </c>
      <c r="F74" s="161"/>
      <c r="G74" s="306">
        <f t="shared" si="1"/>
        <v>11000</v>
      </c>
      <c r="H74" s="292" t="s">
        <v>136</v>
      </c>
      <c r="I74" s="180" t="s">
        <v>18</v>
      </c>
      <c r="J74" s="405" t="s">
        <v>385</v>
      </c>
      <c r="K74" s="172" t="s">
        <v>453</v>
      </c>
      <c r="L74" s="180" t="s">
        <v>45</v>
      </c>
      <c r="M74" s="180"/>
      <c r="N74" s="464" t="s">
        <v>386</v>
      </c>
    </row>
    <row r="75" spans="1:14" x14ac:dyDescent="0.25">
      <c r="A75" s="171">
        <v>45226</v>
      </c>
      <c r="B75" s="172" t="s">
        <v>115</v>
      </c>
      <c r="C75" s="172" t="s">
        <v>116</v>
      </c>
      <c r="D75" s="173" t="s">
        <v>114</v>
      </c>
      <c r="E75" s="161">
        <v>11000</v>
      </c>
      <c r="F75" s="161"/>
      <c r="G75" s="306">
        <f t="shared" si="1"/>
        <v>0</v>
      </c>
      <c r="H75" s="292" t="s">
        <v>136</v>
      </c>
      <c r="I75" s="180" t="s">
        <v>18</v>
      </c>
      <c r="J75" s="405" t="s">
        <v>385</v>
      </c>
      <c r="K75" s="172" t="s">
        <v>453</v>
      </c>
      <c r="L75" s="180" t="s">
        <v>45</v>
      </c>
      <c r="M75" s="180"/>
      <c r="N75" s="464" t="s">
        <v>145</v>
      </c>
    </row>
    <row r="76" spans="1:14" x14ac:dyDescent="0.25">
      <c r="A76" s="470">
        <v>45227</v>
      </c>
      <c r="B76" s="471" t="s">
        <v>192</v>
      </c>
      <c r="C76" s="471" t="s">
        <v>49</v>
      </c>
      <c r="D76" s="472" t="s">
        <v>114</v>
      </c>
      <c r="E76" s="598"/>
      <c r="F76" s="598">
        <v>23000</v>
      </c>
      <c r="G76" s="474">
        <f t="shared" si="1"/>
        <v>23000</v>
      </c>
      <c r="H76" s="475" t="s">
        <v>136</v>
      </c>
      <c r="I76" s="599" t="s">
        <v>18</v>
      </c>
      <c r="J76" s="597" t="s">
        <v>394</v>
      </c>
      <c r="K76" s="172" t="s">
        <v>453</v>
      </c>
      <c r="L76" s="599" t="s">
        <v>45</v>
      </c>
      <c r="M76" s="599"/>
      <c r="N76" s="601"/>
    </row>
    <row r="77" spans="1:14" x14ac:dyDescent="0.25">
      <c r="A77" s="171">
        <v>45227</v>
      </c>
      <c r="B77" s="172" t="s">
        <v>115</v>
      </c>
      <c r="C77" s="172" t="s">
        <v>116</v>
      </c>
      <c r="D77" s="173" t="s">
        <v>114</v>
      </c>
      <c r="E77" s="161">
        <v>12000</v>
      </c>
      <c r="F77" s="161"/>
      <c r="G77" s="306">
        <f t="shared" si="1"/>
        <v>11000</v>
      </c>
      <c r="H77" s="292" t="s">
        <v>136</v>
      </c>
      <c r="I77" s="180" t="s">
        <v>18</v>
      </c>
      <c r="J77" s="405" t="s">
        <v>394</v>
      </c>
      <c r="K77" s="172" t="s">
        <v>453</v>
      </c>
      <c r="L77" s="180" t="s">
        <v>45</v>
      </c>
      <c r="M77" s="180"/>
      <c r="N77" s="464" t="s">
        <v>142</v>
      </c>
    </row>
    <row r="78" spans="1:14" x14ac:dyDescent="0.25">
      <c r="A78" s="171">
        <v>45227</v>
      </c>
      <c r="B78" s="172" t="s">
        <v>115</v>
      </c>
      <c r="C78" s="172" t="s">
        <v>116</v>
      </c>
      <c r="D78" s="173" t="s">
        <v>114</v>
      </c>
      <c r="E78" s="161">
        <v>11000</v>
      </c>
      <c r="F78" s="161"/>
      <c r="G78" s="306">
        <f t="shared" si="1"/>
        <v>0</v>
      </c>
      <c r="H78" s="292" t="s">
        <v>136</v>
      </c>
      <c r="I78" s="180" t="s">
        <v>18</v>
      </c>
      <c r="J78" s="405" t="s">
        <v>394</v>
      </c>
      <c r="K78" s="172" t="s">
        <v>453</v>
      </c>
      <c r="L78" s="180" t="s">
        <v>45</v>
      </c>
      <c r="M78" s="180"/>
      <c r="N78" s="464" t="s">
        <v>145</v>
      </c>
    </row>
    <row r="79" spans="1:14" x14ac:dyDescent="0.25">
      <c r="A79" s="470">
        <v>45229</v>
      </c>
      <c r="B79" s="471" t="s">
        <v>192</v>
      </c>
      <c r="C79" s="471" t="s">
        <v>49</v>
      </c>
      <c r="D79" s="472" t="s">
        <v>114</v>
      </c>
      <c r="E79" s="598"/>
      <c r="F79" s="598">
        <v>23000</v>
      </c>
      <c r="G79" s="474">
        <f t="shared" si="1"/>
        <v>23000</v>
      </c>
      <c r="H79" s="475" t="s">
        <v>136</v>
      </c>
      <c r="I79" s="599" t="s">
        <v>18</v>
      </c>
      <c r="J79" s="597" t="s">
        <v>401</v>
      </c>
      <c r="K79" s="172" t="s">
        <v>453</v>
      </c>
      <c r="L79" s="599" t="s">
        <v>45</v>
      </c>
      <c r="M79" s="599"/>
      <c r="N79" s="601"/>
    </row>
    <row r="80" spans="1:14" x14ac:dyDescent="0.25">
      <c r="A80" s="171">
        <v>45229</v>
      </c>
      <c r="B80" s="172" t="s">
        <v>115</v>
      </c>
      <c r="C80" s="172" t="s">
        <v>116</v>
      </c>
      <c r="D80" s="173" t="s">
        <v>114</v>
      </c>
      <c r="E80" s="161">
        <v>12000</v>
      </c>
      <c r="F80" s="161"/>
      <c r="G80" s="306">
        <f t="shared" si="1"/>
        <v>11000</v>
      </c>
      <c r="H80" s="292" t="s">
        <v>136</v>
      </c>
      <c r="I80" s="180" t="s">
        <v>18</v>
      </c>
      <c r="J80" s="405" t="s">
        <v>401</v>
      </c>
      <c r="K80" s="172" t="s">
        <v>453</v>
      </c>
      <c r="L80" s="180" t="s">
        <v>45</v>
      </c>
      <c r="M80" s="180"/>
      <c r="N80" s="464" t="s">
        <v>142</v>
      </c>
    </row>
    <row r="81" spans="1:14" x14ac:dyDescent="0.25">
      <c r="A81" s="171">
        <v>45229</v>
      </c>
      <c r="B81" s="172" t="s">
        <v>115</v>
      </c>
      <c r="C81" s="172" t="s">
        <v>116</v>
      </c>
      <c r="D81" s="173" t="s">
        <v>114</v>
      </c>
      <c r="E81" s="161">
        <v>11000</v>
      </c>
      <c r="F81" s="161"/>
      <c r="G81" s="306">
        <f t="shared" si="1"/>
        <v>0</v>
      </c>
      <c r="H81" s="292" t="s">
        <v>136</v>
      </c>
      <c r="I81" s="180" t="s">
        <v>18</v>
      </c>
      <c r="J81" s="405" t="s">
        <v>401</v>
      </c>
      <c r="K81" s="172" t="s">
        <v>453</v>
      </c>
      <c r="L81" s="180" t="s">
        <v>45</v>
      </c>
      <c r="M81" s="180"/>
      <c r="N81" s="464" t="s">
        <v>145</v>
      </c>
    </row>
    <row r="82" spans="1:14" x14ac:dyDescent="0.25">
      <c r="A82" s="470">
        <v>45230</v>
      </c>
      <c r="B82" s="471" t="s">
        <v>192</v>
      </c>
      <c r="C82" s="471" t="s">
        <v>49</v>
      </c>
      <c r="D82" s="472" t="s">
        <v>114</v>
      </c>
      <c r="E82" s="598"/>
      <c r="F82" s="598">
        <v>23000</v>
      </c>
      <c r="G82" s="474">
        <f t="shared" si="1"/>
        <v>23000</v>
      </c>
      <c r="H82" s="475" t="s">
        <v>136</v>
      </c>
      <c r="I82" s="599" t="s">
        <v>18</v>
      </c>
      <c r="J82" s="597" t="s">
        <v>408</v>
      </c>
      <c r="K82" s="172" t="s">
        <v>453</v>
      </c>
      <c r="L82" s="599" t="s">
        <v>45</v>
      </c>
      <c r="M82" s="599"/>
      <c r="N82" s="601"/>
    </row>
    <row r="83" spans="1:14" x14ac:dyDescent="0.25">
      <c r="A83" s="171">
        <v>45230</v>
      </c>
      <c r="B83" s="172" t="s">
        <v>115</v>
      </c>
      <c r="C83" s="172" t="s">
        <v>116</v>
      </c>
      <c r="D83" s="173" t="s">
        <v>114</v>
      </c>
      <c r="E83" s="161">
        <v>12000</v>
      </c>
      <c r="F83" s="161"/>
      <c r="G83" s="306">
        <f t="shared" si="1"/>
        <v>11000</v>
      </c>
      <c r="H83" s="292" t="s">
        <v>136</v>
      </c>
      <c r="I83" s="180" t="s">
        <v>18</v>
      </c>
      <c r="J83" s="405" t="s">
        <v>408</v>
      </c>
      <c r="K83" s="172" t="s">
        <v>453</v>
      </c>
      <c r="L83" s="180" t="s">
        <v>45</v>
      </c>
      <c r="M83" s="180"/>
      <c r="N83" s="464" t="s">
        <v>142</v>
      </c>
    </row>
    <row r="84" spans="1:14" ht="15.75" thickBot="1" x14ac:dyDescent="0.3">
      <c r="A84" s="171">
        <v>45230</v>
      </c>
      <c r="B84" s="172" t="s">
        <v>115</v>
      </c>
      <c r="C84" s="172" t="s">
        <v>116</v>
      </c>
      <c r="D84" s="173" t="s">
        <v>114</v>
      </c>
      <c r="E84" s="161">
        <v>11000</v>
      </c>
      <c r="F84" s="161"/>
      <c r="G84" s="306">
        <f t="shared" si="1"/>
        <v>0</v>
      </c>
      <c r="H84" s="292" t="s">
        <v>136</v>
      </c>
      <c r="I84" s="180" t="s">
        <v>18</v>
      </c>
      <c r="J84" s="405" t="s">
        <v>408</v>
      </c>
      <c r="K84" s="172" t="s">
        <v>453</v>
      </c>
      <c r="L84" s="180" t="s">
        <v>45</v>
      </c>
      <c r="M84" s="180"/>
      <c r="N84" s="464" t="s">
        <v>145</v>
      </c>
    </row>
    <row r="85" spans="1:14" ht="15.75" thickBot="1" x14ac:dyDescent="0.3">
      <c r="A85" s="155"/>
      <c r="B85" s="155"/>
      <c r="C85" s="155"/>
      <c r="D85" s="155"/>
      <c r="E85" s="501">
        <f>SUM(E4:E84)</f>
        <v>614000</v>
      </c>
      <c r="F85" s="501">
        <f>SUM(F4:F84)+G4</f>
        <v>614000</v>
      </c>
      <c r="G85" s="502">
        <f>F85-E85</f>
        <v>0</v>
      </c>
      <c r="H85" s="166"/>
      <c r="I85" s="155"/>
      <c r="J85" s="155"/>
      <c r="K85" s="391"/>
      <c r="L85" s="155"/>
      <c r="M85" s="155"/>
      <c r="N85" s="157"/>
    </row>
    <row r="86" spans="1:14" x14ac:dyDescent="0.25">
      <c r="A86" s="155"/>
      <c r="B86" s="155"/>
      <c r="C86" s="155"/>
      <c r="D86" s="155"/>
      <c r="E86" s="490"/>
      <c r="F86" s="462"/>
      <c r="G86" s="465"/>
      <c r="H86" s="155"/>
      <c r="I86" s="155"/>
      <c r="J86" s="155"/>
      <c r="K86" s="391"/>
      <c r="L86" s="155"/>
      <c r="M86" s="155"/>
      <c r="N86" s="157"/>
    </row>
    <row r="87" spans="1:14" x14ac:dyDescent="0.25">
      <c r="A87" s="419"/>
      <c r="B87" s="419"/>
      <c r="C87" s="419"/>
      <c r="D87" s="419"/>
      <c r="E87" s="486"/>
      <c r="F87" s="492"/>
      <c r="G87" s="493"/>
      <c r="H87" s="419"/>
      <c r="I87" s="419"/>
      <c r="J87" s="419"/>
      <c r="K87" s="419"/>
      <c r="L87" s="419"/>
      <c r="M87" s="419"/>
      <c r="N87" s="423"/>
    </row>
    <row r="88" spans="1:14" x14ac:dyDescent="0.25">
      <c r="E88" s="491"/>
      <c r="F88" s="489"/>
    </row>
    <row r="89" spans="1:14" x14ac:dyDescent="0.25">
      <c r="E89" s="480"/>
      <c r="F89" s="489"/>
    </row>
    <row r="90" spans="1:14" x14ac:dyDescent="0.25">
      <c r="E90" s="480"/>
      <c r="F90" s="489"/>
    </row>
    <row r="91" spans="1:14" x14ac:dyDescent="0.25">
      <c r="E91" s="480"/>
      <c r="F91" s="489"/>
    </row>
    <row r="92" spans="1:14" x14ac:dyDescent="0.25">
      <c r="E92" s="480"/>
      <c r="F92" s="489"/>
    </row>
    <row r="93" spans="1:14" x14ac:dyDescent="0.25">
      <c r="E93" s="480"/>
      <c r="F93" s="489"/>
    </row>
    <row r="94" spans="1:14" x14ac:dyDescent="0.25">
      <c r="E94" s="480"/>
      <c r="F94" s="489"/>
    </row>
    <row r="95" spans="1:14" x14ac:dyDescent="0.25">
      <c r="E95" s="480"/>
      <c r="F95" s="489"/>
    </row>
    <row r="96" spans="1:14" x14ac:dyDescent="0.25">
      <c r="E96" s="480"/>
      <c r="F96" s="489"/>
    </row>
    <row r="97" spans="5:6" x14ac:dyDescent="0.25">
      <c r="E97" s="480"/>
      <c r="F97" s="489"/>
    </row>
    <row r="98" spans="5:6" x14ac:dyDescent="0.25">
      <c r="E98" s="480"/>
      <c r="F98" s="489"/>
    </row>
    <row r="99" spans="5:6" x14ac:dyDescent="0.25">
      <c r="E99" s="480"/>
      <c r="F99" s="489"/>
    </row>
    <row r="100" spans="5:6" x14ac:dyDescent="0.25">
      <c r="E100" s="480"/>
      <c r="F100" s="489"/>
    </row>
    <row r="101" spans="5:6" x14ac:dyDescent="0.25">
      <c r="E101" s="480"/>
    </row>
    <row r="102" spans="5:6" x14ac:dyDescent="0.25">
      <c r="E102" s="480"/>
    </row>
    <row r="103" spans="5:6" x14ac:dyDescent="0.25">
      <c r="E103" s="480"/>
    </row>
    <row r="104" spans="5:6" x14ac:dyDescent="0.25">
      <c r="E104" s="480"/>
    </row>
    <row r="105" spans="5:6" x14ac:dyDescent="0.25">
      <c r="E105" s="480"/>
    </row>
    <row r="106" spans="5:6" x14ac:dyDescent="0.25">
      <c r="E106" s="480"/>
    </row>
    <row r="107" spans="5:6" x14ac:dyDescent="0.25">
      <c r="E107" s="480"/>
    </row>
    <row r="108" spans="5:6" x14ac:dyDescent="0.25">
      <c r="E108" s="480"/>
    </row>
    <row r="109" spans="5:6" x14ac:dyDescent="0.25">
      <c r="E109" s="480"/>
    </row>
    <row r="110" spans="5:6" x14ac:dyDescent="0.25">
      <c r="E110" s="480"/>
    </row>
    <row r="111" spans="5:6" x14ac:dyDescent="0.25">
      <c r="E111" s="480"/>
    </row>
    <row r="112" spans="5:6" x14ac:dyDescent="0.25">
      <c r="E112" s="480"/>
    </row>
    <row r="113" spans="5:5" x14ac:dyDescent="0.25">
      <c r="E113" s="480"/>
    </row>
    <row r="114" spans="5:5" x14ac:dyDescent="0.25">
      <c r="E114" s="480"/>
    </row>
    <row r="115" spans="5:5" x14ac:dyDescent="0.25">
      <c r="E115" s="480"/>
    </row>
    <row r="116" spans="5:5" x14ac:dyDescent="0.25">
      <c r="E116" s="480"/>
    </row>
    <row r="117" spans="5:5" x14ac:dyDescent="0.25">
      <c r="E117" s="480"/>
    </row>
    <row r="118" spans="5:5" x14ac:dyDescent="0.25">
      <c r="E118" s="480"/>
    </row>
    <row r="119" spans="5:5" x14ac:dyDescent="0.25">
      <c r="E119" s="480"/>
    </row>
    <row r="120" spans="5:5" x14ac:dyDescent="0.25">
      <c r="E120" s="480"/>
    </row>
    <row r="121" spans="5:5" x14ac:dyDescent="0.25">
      <c r="E121" s="480"/>
    </row>
    <row r="122" spans="5:5" x14ac:dyDescent="0.25">
      <c r="E122" s="480"/>
    </row>
    <row r="123" spans="5:5" x14ac:dyDescent="0.25">
      <c r="E123" s="480"/>
    </row>
    <row r="124" spans="5:5" x14ac:dyDescent="0.25">
      <c r="E124" s="480"/>
    </row>
    <row r="125" spans="5:5" x14ac:dyDescent="0.25">
      <c r="E125" s="480"/>
    </row>
    <row r="126" spans="5:5" x14ac:dyDescent="0.25">
      <c r="E126" s="480"/>
    </row>
    <row r="127" spans="5:5" x14ac:dyDescent="0.25">
      <c r="E127" s="480"/>
    </row>
    <row r="128" spans="5:5" x14ac:dyDescent="0.25">
      <c r="E128" s="480"/>
    </row>
    <row r="129" spans="5:5" x14ac:dyDescent="0.25">
      <c r="E129" s="480"/>
    </row>
    <row r="130" spans="5:5" x14ac:dyDescent="0.25">
      <c r="E130" s="480"/>
    </row>
    <row r="131" spans="5:5" x14ac:dyDescent="0.25">
      <c r="E131" s="480"/>
    </row>
    <row r="132" spans="5:5" x14ac:dyDescent="0.25">
      <c r="E132" s="480"/>
    </row>
    <row r="133" spans="5:5" x14ac:dyDescent="0.25">
      <c r="E133" s="480"/>
    </row>
    <row r="134" spans="5:5" x14ac:dyDescent="0.25">
      <c r="E134" s="480"/>
    </row>
    <row r="135" spans="5:5" x14ac:dyDescent="0.25">
      <c r="E135" s="480"/>
    </row>
    <row r="136" spans="5:5" x14ac:dyDescent="0.25">
      <c r="E136" s="480"/>
    </row>
    <row r="137" spans="5:5" x14ac:dyDescent="0.25">
      <c r="E137" s="480"/>
    </row>
    <row r="138" spans="5:5" x14ac:dyDescent="0.25">
      <c r="E138" s="480"/>
    </row>
    <row r="139" spans="5:5" x14ac:dyDescent="0.25">
      <c r="E139" s="480"/>
    </row>
    <row r="140" spans="5:5" x14ac:dyDescent="0.25">
      <c r="E140" s="480"/>
    </row>
    <row r="141" spans="5:5" x14ac:dyDescent="0.25">
      <c r="E141" s="480"/>
    </row>
    <row r="142" spans="5:5" x14ac:dyDescent="0.25">
      <c r="E142" s="480"/>
    </row>
    <row r="143" spans="5:5" x14ac:dyDescent="0.25">
      <c r="E143" s="480"/>
    </row>
    <row r="144" spans="5:5" x14ac:dyDescent="0.25">
      <c r="E144" s="480"/>
    </row>
    <row r="145" spans="5:5" x14ac:dyDescent="0.25">
      <c r="E145" s="480"/>
    </row>
    <row r="146" spans="5:5" x14ac:dyDescent="0.25">
      <c r="E146" s="480"/>
    </row>
    <row r="147" spans="5:5" x14ac:dyDescent="0.25">
      <c r="E147" s="480"/>
    </row>
    <row r="148" spans="5:5" x14ac:dyDescent="0.25">
      <c r="E148" s="480"/>
    </row>
    <row r="149" spans="5:5" x14ac:dyDescent="0.25">
      <c r="E149" s="480"/>
    </row>
    <row r="150" spans="5:5" x14ac:dyDescent="0.25">
      <c r="E150" s="480"/>
    </row>
    <row r="151" spans="5:5" x14ac:dyDescent="0.25">
      <c r="E151" s="480"/>
    </row>
    <row r="152" spans="5:5" x14ac:dyDescent="0.25">
      <c r="E152" s="480"/>
    </row>
    <row r="153" spans="5:5" x14ac:dyDescent="0.25">
      <c r="E153" s="480"/>
    </row>
    <row r="154" spans="5:5" x14ac:dyDescent="0.25">
      <c r="E154" s="480"/>
    </row>
    <row r="155" spans="5:5" x14ac:dyDescent="0.25">
      <c r="E155" s="480"/>
    </row>
    <row r="156" spans="5:5" x14ac:dyDescent="0.25">
      <c r="E156" s="480"/>
    </row>
    <row r="157" spans="5:5" x14ac:dyDescent="0.25">
      <c r="E157" s="480"/>
    </row>
    <row r="158" spans="5:5" x14ac:dyDescent="0.25">
      <c r="E158" s="480"/>
    </row>
    <row r="159" spans="5:5" x14ac:dyDescent="0.25">
      <c r="E159" s="480"/>
    </row>
    <row r="160" spans="5:5" x14ac:dyDescent="0.25">
      <c r="E160" s="480"/>
    </row>
    <row r="161" spans="5:5" x14ac:dyDescent="0.25">
      <c r="E161" s="480"/>
    </row>
    <row r="162" spans="5:5" x14ac:dyDescent="0.25">
      <c r="E162" s="480"/>
    </row>
    <row r="163" spans="5:5" x14ac:dyDescent="0.25">
      <c r="E163" s="480"/>
    </row>
    <row r="164" spans="5:5" x14ac:dyDescent="0.25">
      <c r="E164" s="480"/>
    </row>
    <row r="165" spans="5:5" x14ac:dyDescent="0.25">
      <c r="E165" s="480"/>
    </row>
    <row r="166" spans="5:5" x14ac:dyDescent="0.25">
      <c r="E166" s="480"/>
    </row>
    <row r="167" spans="5:5" x14ac:dyDescent="0.25">
      <c r="E167" s="480"/>
    </row>
    <row r="168" spans="5:5" x14ac:dyDescent="0.25">
      <c r="E168" s="480"/>
    </row>
    <row r="169" spans="5:5" x14ac:dyDescent="0.25">
      <c r="E169" s="480"/>
    </row>
    <row r="170" spans="5:5" x14ac:dyDescent="0.25">
      <c r="E170" s="480"/>
    </row>
    <row r="171" spans="5:5" x14ac:dyDescent="0.25">
      <c r="E171" s="480"/>
    </row>
    <row r="172" spans="5:5" x14ac:dyDescent="0.25">
      <c r="E172" s="480"/>
    </row>
    <row r="173" spans="5:5" x14ac:dyDescent="0.25">
      <c r="E173" s="480"/>
    </row>
    <row r="174" spans="5:5" x14ac:dyDescent="0.25">
      <c r="E174" s="480"/>
    </row>
    <row r="175" spans="5:5" x14ac:dyDescent="0.25">
      <c r="E175" s="480"/>
    </row>
    <row r="176" spans="5:5" x14ac:dyDescent="0.25">
      <c r="E176" s="480"/>
    </row>
    <row r="177" spans="5:5" x14ac:dyDescent="0.25">
      <c r="E177" s="480"/>
    </row>
    <row r="178" spans="5:5" x14ac:dyDescent="0.25">
      <c r="E178" s="480"/>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1"/>
  <sheetViews>
    <sheetView topLeftCell="K1" zoomScaleNormal="100" workbookViewId="0">
      <selection activeCell="K5" sqref="K5:K172"/>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7" bestFit="1" customWidth="1"/>
    <col min="6" max="6" width="15.85546875" style="307" customWidth="1"/>
    <col min="7" max="7" width="18.7109375" style="307"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31.5" x14ac:dyDescent="0.25">
      <c r="A1" s="756" t="s">
        <v>44</v>
      </c>
      <c r="B1" s="756"/>
      <c r="C1" s="756"/>
      <c r="D1" s="756"/>
      <c r="E1" s="756"/>
      <c r="F1" s="756"/>
      <c r="G1" s="756"/>
      <c r="H1" s="756"/>
      <c r="I1" s="756"/>
      <c r="J1" s="756"/>
      <c r="K1" s="756"/>
      <c r="L1" s="756"/>
      <c r="M1" s="756"/>
      <c r="N1" s="756"/>
    </row>
    <row r="2" spans="1:14" s="67" customFormat="1" ht="18.75" x14ac:dyDescent="0.25">
      <c r="A2" s="757" t="s">
        <v>137</v>
      </c>
      <c r="B2" s="757"/>
      <c r="C2" s="757"/>
      <c r="D2" s="757"/>
      <c r="E2" s="757"/>
      <c r="F2" s="757"/>
      <c r="G2" s="757"/>
      <c r="H2" s="757"/>
      <c r="I2" s="757"/>
      <c r="J2" s="757"/>
      <c r="K2" s="757"/>
      <c r="L2" s="757"/>
      <c r="M2" s="757"/>
      <c r="N2" s="757"/>
    </row>
    <row r="3" spans="1:14"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4" s="14" customFormat="1" ht="27.95" customHeight="1" x14ac:dyDescent="0.25">
      <c r="A4" s="413">
        <v>45200</v>
      </c>
      <c r="B4" s="414" t="s">
        <v>166</v>
      </c>
      <c r="C4" s="414"/>
      <c r="D4" s="451"/>
      <c r="E4" s="452"/>
      <c r="F4" s="452"/>
      <c r="G4" s="453">
        <v>0</v>
      </c>
      <c r="H4" s="454"/>
      <c r="I4" s="455"/>
      <c r="J4" s="456"/>
      <c r="K4" s="457"/>
      <c r="L4" s="185"/>
      <c r="M4" s="458"/>
      <c r="N4" s="459"/>
    </row>
    <row r="5" spans="1:14" s="14" customFormat="1" ht="13.5" customHeight="1" x14ac:dyDescent="0.25">
      <c r="A5" s="470">
        <v>45201</v>
      </c>
      <c r="B5" s="471" t="s">
        <v>113</v>
      </c>
      <c r="C5" s="471" t="s">
        <v>49</v>
      </c>
      <c r="D5" s="472" t="s">
        <v>129</v>
      </c>
      <c r="E5" s="473"/>
      <c r="F5" s="473">
        <v>56000</v>
      </c>
      <c r="G5" s="474">
        <f>G4-E5+F5</f>
        <v>56000</v>
      </c>
      <c r="H5" s="475" t="s">
        <v>141</v>
      </c>
      <c r="I5" s="475" t="s">
        <v>18</v>
      </c>
      <c r="J5" s="597" t="s">
        <v>175</v>
      </c>
      <c r="K5" s="172" t="s">
        <v>453</v>
      </c>
      <c r="L5" s="471" t="s">
        <v>45</v>
      </c>
      <c r="M5" s="478"/>
      <c r="N5" s="477"/>
    </row>
    <row r="6" spans="1:14" s="14" customFormat="1" ht="13.5" customHeight="1" x14ac:dyDescent="0.25">
      <c r="A6" s="171">
        <v>45201</v>
      </c>
      <c r="B6" s="172" t="s">
        <v>115</v>
      </c>
      <c r="C6" s="172" t="s">
        <v>116</v>
      </c>
      <c r="D6" s="173" t="s">
        <v>129</v>
      </c>
      <c r="E6" s="152">
        <v>6000</v>
      </c>
      <c r="F6" s="152"/>
      <c r="G6" s="306">
        <f t="shared" ref="G6:G78" si="0">G5-E6+F6</f>
        <v>50000</v>
      </c>
      <c r="H6" s="292" t="s">
        <v>141</v>
      </c>
      <c r="I6" s="292" t="s">
        <v>18</v>
      </c>
      <c r="J6" s="405" t="s">
        <v>175</v>
      </c>
      <c r="K6" s="172" t="s">
        <v>453</v>
      </c>
      <c r="L6" s="391" t="s">
        <v>45</v>
      </c>
      <c r="M6" s="468"/>
      <c r="N6" s="469" t="s">
        <v>140</v>
      </c>
    </row>
    <row r="7" spans="1:14" x14ac:dyDescent="0.25">
      <c r="A7" s="171">
        <v>45201</v>
      </c>
      <c r="B7" s="172" t="s">
        <v>115</v>
      </c>
      <c r="C7" s="172" t="s">
        <v>116</v>
      </c>
      <c r="D7" s="173" t="s">
        <v>129</v>
      </c>
      <c r="E7" s="152">
        <v>7000</v>
      </c>
      <c r="F7" s="152"/>
      <c r="G7" s="306">
        <f>G6-E7+F7</f>
        <v>43000</v>
      </c>
      <c r="H7" s="292" t="s">
        <v>141</v>
      </c>
      <c r="I7" s="155" t="s">
        <v>18</v>
      </c>
      <c r="J7" s="405" t="s">
        <v>175</v>
      </c>
      <c r="K7" s="172" t="s">
        <v>453</v>
      </c>
      <c r="L7" s="155" t="s">
        <v>45</v>
      </c>
      <c r="M7" s="155"/>
      <c r="N7" s="469" t="s">
        <v>148</v>
      </c>
    </row>
    <row r="8" spans="1:14" x14ac:dyDescent="0.25">
      <c r="A8" s="171">
        <v>45201</v>
      </c>
      <c r="B8" s="172" t="s">
        <v>115</v>
      </c>
      <c r="C8" s="172" t="s">
        <v>116</v>
      </c>
      <c r="D8" s="173" t="s">
        <v>129</v>
      </c>
      <c r="E8" s="152">
        <v>7000</v>
      </c>
      <c r="F8" s="152"/>
      <c r="G8" s="306">
        <f t="shared" ref="G8:G23" si="1">G7-E8+F8</f>
        <v>36000</v>
      </c>
      <c r="H8" s="292" t="s">
        <v>141</v>
      </c>
      <c r="I8" s="155" t="s">
        <v>18</v>
      </c>
      <c r="J8" s="405" t="s">
        <v>175</v>
      </c>
      <c r="K8" s="172" t="s">
        <v>453</v>
      </c>
      <c r="L8" s="155" t="s">
        <v>45</v>
      </c>
      <c r="M8" s="155"/>
      <c r="N8" s="469" t="s">
        <v>170</v>
      </c>
    </row>
    <row r="9" spans="1:14" x14ac:dyDescent="0.25">
      <c r="A9" s="171">
        <v>45201</v>
      </c>
      <c r="B9" s="172" t="s">
        <v>115</v>
      </c>
      <c r="C9" s="172" t="s">
        <v>116</v>
      </c>
      <c r="D9" s="173" t="s">
        <v>129</v>
      </c>
      <c r="E9" s="152">
        <v>8000</v>
      </c>
      <c r="F9" s="152"/>
      <c r="G9" s="306">
        <f t="shared" si="1"/>
        <v>28000</v>
      </c>
      <c r="H9" s="292" t="s">
        <v>141</v>
      </c>
      <c r="I9" s="155" t="s">
        <v>18</v>
      </c>
      <c r="J9" s="405" t="s">
        <v>175</v>
      </c>
      <c r="K9" s="172" t="s">
        <v>453</v>
      </c>
      <c r="L9" s="155" t="s">
        <v>45</v>
      </c>
      <c r="M9" s="155"/>
      <c r="N9" s="469" t="s">
        <v>171</v>
      </c>
    </row>
    <row r="10" spans="1:14" x14ac:dyDescent="0.25">
      <c r="A10" s="171">
        <v>45201</v>
      </c>
      <c r="B10" s="172" t="s">
        <v>115</v>
      </c>
      <c r="C10" s="172" t="s">
        <v>116</v>
      </c>
      <c r="D10" s="173" t="s">
        <v>129</v>
      </c>
      <c r="E10" s="152">
        <v>7000</v>
      </c>
      <c r="F10" s="152"/>
      <c r="G10" s="306">
        <f t="shared" si="1"/>
        <v>21000</v>
      </c>
      <c r="H10" s="292" t="s">
        <v>141</v>
      </c>
      <c r="I10" s="155" t="s">
        <v>18</v>
      </c>
      <c r="J10" s="405" t="s">
        <v>175</v>
      </c>
      <c r="K10" s="172" t="s">
        <v>453</v>
      </c>
      <c r="L10" s="155" t="s">
        <v>45</v>
      </c>
      <c r="M10" s="155"/>
      <c r="N10" s="469" t="s">
        <v>172</v>
      </c>
    </row>
    <row r="11" spans="1:14" x14ac:dyDescent="0.25">
      <c r="A11" s="171">
        <v>45201</v>
      </c>
      <c r="B11" s="172" t="s">
        <v>115</v>
      </c>
      <c r="C11" s="172" t="s">
        <v>116</v>
      </c>
      <c r="D11" s="173" t="s">
        <v>129</v>
      </c>
      <c r="E11" s="152">
        <v>10000</v>
      </c>
      <c r="F11" s="152"/>
      <c r="G11" s="306">
        <f t="shared" si="1"/>
        <v>11000</v>
      </c>
      <c r="H11" s="292" t="s">
        <v>141</v>
      </c>
      <c r="I11" s="155" t="s">
        <v>18</v>
      </c>
      <c r="J11" s="405" t="s">
        <v>175</v>
      </c>
      <c r="K11" s="172" t="s">
        <v>453</v>
      </c>
      <c r="L11" s="155" t="s">
        <v>45</v>
      </c>
      <c r="M11" s="155"/>
      <c r="N11" s="469" t="s">
        <v>173</v>
      </c>
    </row>
    <row r="12" spans="1:14" x14ac:dyDescent="0.25">
      <c r="A12" s="171">
        <v>45201</v>
      </c>
      <c r="B12" s="172" t="s">
        <v>167</v>
      </c>
      <c r="C12" s="172" t="s">
        <v>168</v>
      </c>
      <c r="D12" s="173" t="s">
        <v>129</v>
      </c>
      <c r="E12" s="152">
        <v>3000</v>
      </c>
      <c r="F12" s="152"/>
      <c r="G12" s="306">
        <f t="shared" si="1"/>
        <v>8000</v>
      </c>
      <c r="H12" s="292" t="s">
        <v>141</v>
      </c>
      <c r="I12" s="155" t="s">
        <v>18</v>
      </c>
      <c r="J12" s="405" t="s">
        <v>175</v>
      </c>
      <c r="K12" s="172" t="s">
        <v>453</v>
      </c>
      <c r="L12" s="155" t="s">
        <v>45</v>
      </c>
      <c r="M12" s="155"/>
      <c r="N12" s="469"/>
    </row>
    <row r="13" spans="1:14" x14ac:dyDescent="0.25">
      <c r="A13" s="171">
        <v>45201</v>
      </c>
      <c r="B13" s="172" t="s">
        <v>167</v>
      </c>
      <c r="C13" s="172" t="s">
        <v>168</v>
      </c>
      <c r="D13" s="173" t="s">
        <v>129</v>
      </c>
      <c r="E13" s="152">
        <v>6000</v>
      </c>
      <c r="F13" s="152"/>
      <c r="G13" s="306">
        <f t="shared" si="1"/>
        <v>2000</v>
      </c>
      <c r="H13" s="292" t="s">
        <v>141</v>
      </c>
      <c r="I13" s="155" t="s">
        <v>18</v>
      </c>
      <c r="J13" s="405" t="s">
        <v>175</v>
      </c>
      <c r="K13" s="172" t="s">
        <v>453</v>
      </c>
      <c r="L13" s="155" t="s">
        <v>45</v>
      </c>
      <c r="M13" s="155"/>
      <c r="N13" s="469"/>
    </row>
    <row r="14" spans="1:14" x14ac:dyDescent="0.25">
      <c r="A14" s="171">
        <v>45202</v>
      </c>
      <c r="B14" s="172" t="s">
        <v>123</v>
      </c>
      <c r="C14" s="172" t="s">
        <v>49</v>
      </c>
      <c r="D14" s="173" t="s">
        <v>129</v>
      </c>
      <c r="E14" s="152"/>
      <c r="F14" s="152">
        <v>-2000</v>
      </c>
      <c r="G14" s="306">
        <f t="shared" si="1"/>
        <v>0</v>
      </c>
      <c r="H14" s="292" t="s">
        <v>141</v>
      </c>
      <c r="I14" s="155" t="s">
        <v>18</v>
      </c>
      <c r="J14" s="405" t="s">
        <v>175</v>
      </c>
      <c r="K14" s="172" t="s">
        <v>453</v>
      </c>
      <c r="L14" s="155" t="s">
        <v>45</v>
      </c>
      <c r="M14" s="155"/>
      <c r="N14" s="469"/>
    </row>
    <row r="15" spans="1:14" x14ac:dyDescent="0.25">
      <c r="A15" s="636">
        <v>45202</v>
      </c>
      <c r="B15" s="637" t="s">
        <v>113</v>
      </c>
      <c r="C15" s="637" t="s">
        <v>49</v>
      </c>
      <c r="D15" s="638" t="s">
        <v>129</v>
      </c>
      <c r="E15" s="629"/>
      <c r="F15" s="629">
        <v>57000</v>
      </c>
      <c r="G15" s="639">
        <f t="shared" si="1"/>
        <v>57000</v>
      </c>
      <c r="H15" s="659" t="s">
        <v>141</v>
      </c>
      <c r="I15" s="660" t="s">
        <v>18</v>
      </c>
      <c r="J15" s="597" t="s">
        <v>177</v>
      </c>
      <c r="K15" s="172" t="s">
        <v>453</v>
      </c>
      <c r="L15" s="660" t="s">
        <v>45</v>
      </c>
      <c r="M15" s="660"/>
      <c r="N15" s="634"/>
    </row>
    <row r="16" spans="1:14" x14ac:dyDescent="0.25">
      <c r="A16" s="171">
        <v>45202</v>
      </c>
      <c r="B16" s="172" t="s">
        <v>115</v>
      </c>
      <c r="C16" s="172" t="s">
        <v>116</v>
      </c>
      <c r="D16" s="173" t="s">
        <v>129</v>
      </c>
      <c r="E16" s="152">
        <v>6000</v>
      </c>
      <c r="F16" s="152"/>
      <c r="G16" s="306">
        <f t="shared" si="1"/>
        <v>51000</v>
      </c>
      <c r="H16" s="292" t="s">
        <v>141</v>
      </c>
      <c r="I16" s="155" t="s">
        <v>18</v>
      </c>
      <c r="J16" s="405" t="s">
        <v>177</v>
      </c>
      <c r="K16" s="172" t="s">
        <v>453</v>
      </c>
      <c r="L16" s="155" t="s">
        <v>45</v>
      </c>
      <c r="M16" s="155"/>
      <c r="N16" s="469" t="s">
        <v>178</v>
      </c>
    </row>
    <row r="17" spans="1:15" x14ac:dyDescent="0.25">
      <c r="A17" s="171">
        <v>45202</v>
      </c>
      <c r="B17" s="172" t="s">
        <v>115</v>
      </c>
      <c r="C17" s="172" t="s">
        <v>116</v>
      </c>
      <c r="D17" s="173" t="s">
        <v>129</v>
      </c>
      <c r="E17" s="152">
        <v>8000</v>
      </c>
      <c r="F17" s="152"/>
      <c r="G17" s="306">
        <f t="shared" si="1"/>
        <v>43000</v>
      </c>
      <c r="H17" s="292" t="s">
        <v>141</v>
      </c>
      <c r="I17" s="155" t="s">
        <v>18</v>
      </c>
      <c r="J17" s="405" t="s">
        <v>177</v>
      </c>
      <c r="K17" s="172" t="s">
        <v>453</v>
      </c>
      <c r="L17" s="155" t="s">
        <v>45</v>
      </c>
      <c r="M17" s="155"/>
      <c r="N17" s="469" t="s">
        <v>179</v>
      </c>
    </row>
    <row r="18" spans="1:15" x14ac:dyDescent="0.25">
      <c r="A18" s="171">
        <v>45202</v>
      </c>
      <c r="B18" s="172" t="s">
        <v>115</v>
      </c>
      <c r="C18" s="172" t="s">
        <v>116</v>
      </c>
      <c r="D18" s="173" t="s">
        <v>129</v>
      </c>
      <c r="E18" s="152">
        <v>13000</v>
      </c>
      <c r="F18" s="152"/>
      <c r="G18" s="306">
        <f t="shared" si="1"/>
        <v>30000</v>
      </c>
      <c r="H18" s="292" t="s">
        <v>141</v>
      </c>
      <c r="I18" s="155" t="s">
        <v>18</v>
      </c>
      <c r="J18" s="405" t="s">
        <v>177</v>
      </c>
      <c r="K18" s="172" t="s">
        <v>453</v>
      </c>
      <c r="L18" s="155" t="s">
        <v>45</v>
      </c>
      <c r="M18" s="155"/>
      <c r="N18" s="469" t="s">
        <v>180</v>
      </c>
    </row>
    <row r="19" spans="1:15" x14ac:dyDescent="0.25">
      <c r="A19" s="171">
        <v>45202</v>
      </c>
      <c r="B19" s="172" t="s">
        <v>115</v>
      </c>
      <c r="C19" s="172" t="s">
        <v>116</v>
      </c>
      <c r="D19" s="173" t="s">
        <v>129</v>
      </c>
      <c r="E19" s="152">
        <v>12000</v>
      </c>
      <c r="F19" s="152"/>
      <c r="G19" s="306">
        <f t="shared" si="1"/>
        <v>18000</v>
      </c>
      <c r="H19" s="292" t="s">
        <v>141</v>
      </c>
      <c r="I19" s="155" t="s">
        <v>18</v>
      </c>
      <c r="J19" s="405" t="s">
        <v>177</v>
      </c>
      <c r="K19" s="172" t="s">
        <v>453</v>
      </c>
      <c r="L19" s="155" t="s">
        <v>45</v>
      </c>
      <c r="M19" s="155"/>
      <c r="N19" s="469" t="s">
        <v>181</v>
      </c>
    </row>
    <row r="20" spans="1:15" x14ac:dyDescent="0.25">
      <c r="A20" s="171">
        <v>45202</v>
      </c>
      <c r="B20" s="172" t="s">
        <v>115</v>
      </c>
      <c r="C20" s="172" t="s">
        <v>116</v>
      </c>
      <c r="D20" s="173" t="s">
        <v>129</v>
      </c>
      <c r="E20" s="152">
        <v>9000</v>
      </c>
      <c r="F20" s="152"/>
      <c r="G20" s="306">
        <f t="shared" si="1"/>
        <v>9000</v>
      </c>
      <c r="H20" s="292" t="s">
        <v>141</v>
      </c>
      <c r="I20" s="155" t="s">
        <v>18</v>
      </c>
      <c r="J20" s="405" t="s">
        <v>177</v>
      </c>
      <c r="K20" s="172" t="s">
        <v>453</v>
      </c>
      <c r="L20" s="155" t="s">
        <v>45</v>
      </c>
      <c r="M20" s="155"/>
      <c r="N20" s="469" t="s">
        <v>182</v>
      </c>
    </row>
    <row r="21" spans="1:15" x14ac:dyDescent="0.25">
      <c r="A21" s="171">
        <v>45202</v>
      </c>
      <c r="B21" s="172" t="s">
        <v>115</v>
      </c>
      <c r="C21" s="172" t="s">
        <v>116</v>
      </c>
      <c r="D21" s="173" t="s">
        <v>129</v>
      </c>
      <c r="E21" s="167">
        <v>10000</v>
      </c>
      <c r="F21" s="152"/>
      <c r="G21" s="306">
        <f t="shared" si="1"/>
        <v>-1000</v>
      </c>
      <c r="H21" s="292" t="s">
        <v>141</v>
      </c>
      <c r="I21" s="155" t="s">
        <v>18</v>
      </c>
      <c r="J21" s="405" t="s">
        <v>177</v>
      </c>
      <c r="K21" s="172" t="s">
        <v>453</v>
      </c>
      <c r="L21" s="155" t="s">
        <v>45</v>
      </c>
      <c r="M21" s="155"/>
      <c r="N21" s="469" t="s">
        <v>183</v>
      </c>
    </row>
    <row r="22" spans="1:15" x14ac:dyDescent="0.25">
      <c r="A22" s="171">
        <v>45202</v>
      </c>
      <c r="B22" s="172" t="s">
        <v>167</v>
      </c>
      <c r="C22" s="172" t="s">
        <v>167</v>
      </c>
      <c r="D22" s="173" t="s">
        <v>129</v>
      </c>
      <c r="E22" s="167">
        <v>2000</v>
      </c>
      <c r="F22" s="161"/>
      <c r="G22" s="306">
        <f t="shared" si="1"/>
        <v>-3000</v>
      </c>
      <c r="H22" s="292" t="s">
        <v>141</v>
      </c>
      <c r="I22" s="180" t="s">
        <v>18</v>
      </c>
      <c r="J22" s="405" t="s">
        <v>177</v>
      </c>
      <c r="K22" s="172" t="s">
        <v>453</v>
      </c>
      <c r="L22" s="180" t="s">
        <v>45</v>
      </c>
      <c r="M22" s="180"/>
      <c r="N22" s="157"/>
    </row>
    <row r="23" spans="1:15" x14ac:dyDescent="0.25">
      <c r="A23" s="171">
        <v>45202</v>
      </c>
      <c r="B23" s="172" t="s">
        <v>167</v>
      </c>
      <c r="C23" s="172" t="s">
        <v>167</v>
      </c>
      <c r="D23" s="173" t="s">
        <v>129</v>
      </c>
      <c r="E23" s="167">
        <v>3000</v>
      </c>
      <c r="F23" s="152"/>
      <c r="G23" s="306">
        <f t="shared" si="1"/>
        <v>-6000</v>
      </c>
      <c r="H23" s="292" t="s">
        <v>141</v>
      </c>
      <c r="I23" s="155" t="s">
        <v>18</v>
      </c>
      <c r="J23" s="405" t="s">
        <v>177</v>
      </c>
      <c r="K23" s="172" t="s">
        <v>453</v>
      </c>
      <c r="L23" s="155" t="s">
        <v>45</v>
      </c>
      <c r="M23" s="155"/>
      <c r="N23" s="157"/>
    </row>
    <row r="24" spans="1:15" x14ac:dyDescent="0.25">
      <c r="A24" s="171">
        <v>45203</v>
      </c>
      <c r="B24" s="172" t="s">
        <v>176</v>
      </c>
      <c r="C24" s="172" t="s">
        <v>49</v>
      </c>
      <c r="D24" s="173" t="s">
        <v>129</v>
      </c>
      <c r="E24" s="167"/>
      <c r="F24" s="463">
        <v>6000</v>
      </c>
      <c r="G24" s="306">
        <f t="shared" si="0"/>
        <v>0</v>
      </c>
      <c r="H24" s="292" t="s">
        <v>141</v>
      </c>
      <c r="I24" s="155" t="s">
        <v>18</v>
      </c>
      <c r="J24" s="405" t="s">
        <v>177</v>
      </c>
      <c r="K24" s="172" t="s">
        <v>453</v>
      </c>
      <c r="L24" s="155" t="s">
        <v>45</v>
      </c>
      <c r="M24" s="155"/>
      <c r="N24" s="157"/>
      <c r="O24" s="419"/>
    </row>
    <row r="25" spans="1:15" ht="15.75" customHeight="1" x14ac:dyDescent="0.25">
      <c r="A25" s="470">
        <v>45203</v>
      </c>
      <c r="B25" s="471" t="s">
        <v>113</v>
      </c>
      <c r="C25" s="471" t="s">
        <v>49</v>
      </c>
      <c r="D25" s="472" t="s">
        <v>129</v>
      </c>
      <c r="E25" s="664"/>
      <c r="F25" s="598">
        <v>65000</v>
      </c>
      <c r="G25" s="474">
        <f t="shared" si="0"/>
        <v>65000</v>
      </c>
      <c r="H25" s="475" t="s">
        <v>141</v>
      </c>
      <c r="I25" s="476" t="s">
        <v>18</v>
      </c>
      <c r="J25" s="597" t="s">
        <v>199</v>
      </c>
      <c r="K25" s="172" t="s">
        <v>453</v>
      </c>
      <c r="L25" s="476" t="s">
        <v>45</v>
      </c>
      <c r="M25" s="476"/>
      <c r="N25" s="595"/>
    </row>
    <row r="26" spans="1:15" x14ac:dyDescent="0.25">
      <c r="A26" s="171">
        <v>45203</v>
      </c>
      <c r="B26" s="172" t="s">
        <v>115</v>
      </c>
      <c r="C26" s="172" t="s">
        <v>116</v>
      </c>
      <c r="D26" s="173" t="s">
        <v>129</v>
      </c>
      <c r="E26" s="161">
        <v>6000</v>
      </c>
      <c r="F26" s="152"/>
      <c r="G26" s="306">
        <f t="shared" si="0"/>
        <v>59000</v>
      </c>
      <c r="H26" s="292" t="s">
        <v>141</v>
      </c>
      <c r="I26" s="155" t="s">
        <v>18</v>
      </c>
      <c r="J26" s="405" t="s">
        <v>199</v>
      </c>
      <c r="K26" s="172" t="s">
        <v>453</v>
      </c>
      <c r="L26" s="155" t="s">
        <v>45</v>
      </c>
      <c r="M26" s="155"/>
      <c r="N26" s="157" t="s">
        <v>142</v>
      </c>
    </row>
    <row r="27" spans="1:15" x14ac:dyDescent="0.25">
      <c r="A27" s="171">
        <v>45203</v>
      </c>
      <c r="B27" s="172" t="s">
        <v>115</v>
      </c>
      <c r="C27" s="172" t="s">
        <v>116</v>
      </c>
      <c r="D27" s="173" t="s">
        <v>129</v>
      </c>
      <c r="E27" s="167">
        <v>8000</v>
      </c>
      <c r="F27" s="152"/>
      <c r="G27" s="306">
        <f t="shared" si="0"/>
        <v>51000</v>
      </c>
      <c r="H27" s="292" t="s">
        <v>141</v>
      </c>
      <c r="I27" s="155" t="s">
        <v>18</v>
      </c>
      <c r="J27" s="405" t="s">
        <v>199</v>
      </c>
      <c r="K27" s="172" t="s">
        <v>453</v>
      </c>
      <c r="L27" s="155" t="s">
        <v>45</v>
      </c>
      <c r="M27" s="155"/>
      <c r="N27" s="157" t="s">
        <v>200</v>
      </c>
    </row>
    <row r="28" spans="1:15" x14ac:dyDescent="0.25">
      <c r="A28" s="171">
        <v>45203</v>
      </c>
      <c r="B28" s="172" t="s">
        <v>115</v>
      </c>
      <c r="C28" s="172" t="s">
        <v>116</v>
      </c>
      <c r="D28" s="173" t="s">
        <v>129</v>
      </c>
      <c r="E28" s="167">
        <v>10000</v>
      </c>
      <c r="F28" s="152"/>
      <c r="G28" s="306">
        <f t="shared" si="0"/>
        <v>41000</v>
      </c>
      <c r="H28" s="292" t="s">
        <v>141</v>
      </c>
      <c r="I28" s="155" t="s">
        <v>18</v>
      </c>
      <c r="J28" s="405" t="s">
        <v>199</v>
      </c>
      <c r="K28" s="172" t="s">
        <v>453</v>
      </c>
      <c r="L28" s="155" t="s">
        <v>45</v>
      </c>
      <c r="M28" s="155"/>
      <c r="N28" s="157" t="s">
        <v>201</v>
      </c>
    </row>
    <row r="29" spans="1:15" x14ac:dyDescent="0.25">
      <c r="A29" s="171">
        <v>45203</v>
      </c>
      <c r="B29" s="172" t="s">
        <v>115</v>
      </c>
      <c r="C29" s="172" t="s">
        <v>116</v>
      </c>
      <c r="D29" s="173" t="s">
        <v>129</v>
      </c>
      <c r="E29" s="167">
        <v>11000</v>
      </c>
      <c r="F29" s="152"/>
      <c r="G29" s="306">
        <f>G28-E29+F29</f>
        <v>30000</v>
      </c>
      <c r="H29" s="292" t="s">
        <v>141</v>
      </c>
      <c r="I29" s="155" t="s">
        <v>18</v>
      </c>
      <c r="J29" s="405" t="s">
        <v>199</v>
      </c>
      <c r="K29" s="172" t="s">
        <v>453</v>
      </c>
      <c r="L29" s="155" t="s">
        <v>45</v>
      </c>
      <c r="M29" s="155"/>
      <c r="N29" s="157" t="s">
        <v>202</v>
      </c>
    </row>
    <row r="30" spans="1:15" x14ac:dyDescent="0.25">
      <c r="A30" s="171">
        <v>45203</v>
      </c>
      <c r="B30" s="172" t="s">
        <v>115</v>
      </c>
      <c r="C30" s="172" t="s">
        <v>116</v>
      </c>
      <c r="D30" s="173" t="s">
        <v>129</v>
      </c>
      <c r="E30" s="167">
        <v>10000</v>
      </c>
      <c r="F30" s="152"/>
      <c r="G30" s="306">
        <f t="shared" si="0"/>
        <v>20000</v>
      </c>
      <c r="H30" s="292" t="s">
        <v>141</v>
      </c>
      <c r="I30" s="155" t="s">
        <v>18</v>
      </c>
      <c r="J30" s="405" t="s">
        <v>199</v>
      </c>
      <c r="K30" s="172" t="s">
        <v>453</v>
      </c>
      <c r="L30" s="155" t="s">
        <v>45</v>
      </c>
      <c r="M30" s="155"/>
      <c r="N30" s="157" t="s">
        <v>203</v>
      </c>
    </row>
    <row r="31" spans="1:15" x14ac:dyDescent="0.25">
      <c r="A31" s="171">
        <v>45203</v>
      </c>
      <c r="B31" s="172" t="s">
        <v>115</v>
      </c>
      <c r="C31" s="172" t="s">
        <v>116</v>
      </c>
      <c r="D31" s="173" t="s">
        <v>129</v>
      </c>
      <c r="E31" s="167">
        <v>10000</v>
      </c>
      <c r="F31" s="152"/>
      <c r="G31" s="306">
        <f t="shared" si="0"/>
        <v>10000</v>
      </c>
      <c r="H31" s="292" t="s">
        <v>141</v>
      </c>
      <c r="I31" s="155" t="s">
        <v>18</v>
      </c>
      <c r="J31" s="405" t="s">
        <v>199</v>
      </c>
      <c r="K31" s="172" t="s">
        <v>453</v>
      </c>
      <c r="L31" s="155" t="s">
        <v>45</v>
      </c>
      <c r="M31" s="155"/>
      <c r="N31" s="157" t="s">
        <v>204</v>
      </c>
    </row>
    <row r="32" spans="1:15" x14ac:dyDescent="0.25">
      <c r="A32" s="171">
        <v>45203</v>
      </c>
      <c r="B32" s="172" t="s">
        <v>167</v>
      </c>
      <c r="C32" s="172" t="s">
        <v>167</v>
      </c>
      <c r="D32" s="173" t="s">
        <v>129</v>
      </c>
      <c r="E32" s="167">
        <v>5000</v>
      </c>
      <c r="F32" s="152"/>
      <c r="G32" s="306">
        <f t="shared" si="0"/>
        <v>5000</v>
      </c>
      <c r="H32" s="292" t="s">
        <v>141</v>
      </c>
      <c r="I32" s="155" t="s">
        <v>18</v>
      </c>
      <c r="J32" s="405" t="s">
        <v>199</v>
      </c>
      <c r="K32" s="172" t="s">
        <v>453</v>
      </c>
      <c r="L32" s="155" t="s">
        <v>45</v>
      </c>
      <c r="M32" s="155"/>
      <c r="N32" s="157"/>
    </row>
    <row r="33" spans="1:14" x14ac:dyDescent="0.25">
      <c r="A33" s="171">
        <v>45203</v>
      </c>
      <c r="B33" s="172" t="s">
        <v>167</v>
      </c>
      <c r="C33" s="172" t="s">
        <v>167</v>
      </c>
      <c r="D33" s="173" t="s">
        <v>129</v>
      </c>
      <c r="E33" s="167">
        <v>5000</v>
      </c>
      <c r="F33" s="152"/>
      <c r="G33" s="306">
        <f t="shared" si="0"/>
        <v>0</v>
      </c>
      <c r="H33" s="292" t="s">
        <v>141</v>
      </c>
      <c r="I33" s="155" t="s">
        <v>18</v>
      </c>
      <c r="J33" s="405" t="s">
        <v>199</v>
      </c>
      <c r="K33" s="172" t="s">
        <v>453</v>
      </c>
      <c r="L33" s="155" t="s">
        <v>45</v>
      </c>
      <c r="M33" s="155"/>
      <c r="N33" s="157"/>
    </row>
    <row r="34" spans="1:14" x14ac:dyDescent="0.25">
      <c r="A34" s="470">
        <v>45204</v>
      </c>
      <c r="B34" s="471" t="s">
        <v>113</v>
      </c>
      <c r="C34" s="471" t="s">
        <v>49</v>
      </c>
      <c r="D34" s="472" t="s">
        <v>129</v>
      </c>
      <c r="E34" s="598"/>
      <c r="F34" s="473">
        <v>61000</v>
      </c>
      <c r="G34" s="474">
        <f t="shared" si="0"/>
        <v>61000</v>
      </c>
      <c r="H34" s="475" t="s">
        <v>141</v>
      </c>
      <c r="I34" s="476" t="s">
        <v>18</v>
      </c>
      <c r="J34" s="597" t="s">
        <v>213</v>
      </c>
      <c r="K34" s="172" t="s">
        <v>453</v>
      </c>
      <c r="L34" s="476" t="s">
        <v>45</v>
      </c>
      <c r="M34" s="476"/>
      <c r="N34" s="595"/>
    </row>
    <row r="35" spans="1:14" x14ac:dyDescent="0.25">
      <c r="A35" s="171">
        <v>45204</v>
      </c>
      <c r="B35" s="172" t="s">
        <v>115</v>
      </c>
      <c r="C35" s="172" t="s">
        <v>116</v>
      </c>
      <c r="D35" s="173" t="s">
        <v>129</v>
      </c>
      <c r="E35" s="161">
        <v>6000</v>
      </c>
      <c r="F35" s="152"/>
      <c r="G35" s="306">
        <f t="shared" si="0"/>
        <v>55000</v>
      </c>
      <c r="H35" s="292" t="s">
        <v>141</v>
      </c>
      <c r="I35" s="155" t="s">
        <v>18</v>
      </c>
      <c r="J35" s="405" t="s">
        <v>213</v>
      </c>
      <c r="K35" s="172" t="s">
        <v>453</v>
      </c>
      <c r="L35" s="155" t="s">
        <v>45</v>
      </c>
      <c r="M35" s="155"/>
      <c r="N35" s="157" t="s">
        <v>142</v>
      </c>
    </row>
    <row r="36" spans="1:14" x14ac:dyDescent="0.25">
      <c r="A36" s="171">
        <v>45204</v>
      </c>
      <c r="B36" s="172" t="s">
        <v>115</v>
      </c>
      <c r="C36" s="172" t="s">
        <v>116</v>
      </c>
      <c r="D36" s="173" t="s">
        <v>129</v>
      </c>
      <c r="E36" s="462">
        <v>9000</v>
      </c>
      <c r="F36" s="161"/>
      <c r="G36" s="305">
        <f t="shared" si="0"/>
        <v>46000</v>
      </c>
      <c r="H36" s="292" t="s">
        <v>141</v>
      </c>
      <c r="I36" s="180" t="s">
        <v>18</v>
      </c>
      <c r="J36" s="405" t="s">
        <v>213</v>
      </c>
      <c r="K36" s="172" t="s">
        <v>453</v>
      </c>
      <c r="L36" s="180" t="s">
        <v>45</v>
      </c>
      <c r="M36" s="180"/>
      <c r="N36" s="464" t="s">
        <v>214</v>
      </c>
    </row>
    <row r="37" spans="1:14" x14ac:dyDescent="0.25">
      <c r="A37" s="171">
        <v>45204</v>
      </c>
      <c r="B37" s="172" t="s">
        <v>115</v>
      </c>
      <c r="C37" s="172" t="s">
        <v>116</v>
      </c>
      <c r="D37" s="173" t="s">
        <v>129</v>
      </c>
      <c r="E37" s="462">
        <v>8000</v>
      </c>
      <c r="F37" s="161"/>
      <c r="G37" s="305">
        <f t="shared" si="0"/>
        <v>38000</v>
      </c>
      <c r="H37" s="292" t="s">
        <v>141</v>
      </c>
      <c r="I37" s="180" t="s">
        <v>18</v>
      </c>
      <c r="J37" s="405" t="s">
        <v>213</v>
      </c>
      <c r="K37" s="172" t="s">
        <v>453</v>
      </c>
      <c r="L37" s="180" t="s">
        <v>45</v>
      </c>
      <c r="M37" s="180"/>
      <c r="N37" s="464" t="s">
        <v>215</v>
      </c>
    </row>
    <row r="38" spans="1:14" x14ac:dyDescent="0.25">
      <c r="A38" s="171">
        <v>45204</v>
      </c>
      <c r="B38" s="172" t="s">
        <v>115</v>
      </c>
      <c r="C38" s="172" t="s">
        <v>116</v>
      </c>
      <c r="D38" s="173" t="s">
        <v>129</v>
      </c>
      <c r="E38" s="462">
        <v>7000</v>
      </c>
      <c r="F38" s="161"/>
      <c r="G38" s="305">
        <f t="shared" si="0"/>
        <v>31000</v>
      </c>
      <c r="H38" s="292" t="s">
        <v>141</v>
      </c>
      <c r="I38" s="180" t="s">
        <v>18</v>
      </c>
      <c r="J38" s="405" t="s">
        <v>213</v>
      </c>
      <c r="K38" s="172" t="s">
        <v>453</v>
      </c>
      <c r="L38" s="180" t="s">
        <v>45</v>
      </c>
      <c r="M38" s="180"/>
      <c r="N38" s="464" t="s">
        <v>216</v>
      </c>
    </row>
    <row r="39" spans="1:14" ht="15.75" customHeight="1" x14ac:dyDescent="0.25">
      <c r="A39" s="171">
        <v>45204</v>
      </c>
      <c r="B39" s="172" t="s">
        <v>115</v>
      </c>
      <c r="C39" s="172" t="s">
        <v>116</v>
      </c>
      <c r="D39" s="173" t="s">
        <v>129</v>
      </c>
      <c r="E39" s="167">
        <v>7000</v>
      </c>
      <c r="F39" s="161"/>
      <c r="G39" s="305">
        <f t="shared" si="0"/>
        <v>24000</v>
      </c>
      <c r="H39" s="292" t="s">
        <v>141</v>
      </c>
      <c r="I39" s="180" t="s">
        <v>18</v>
      </c>
      <c r="J39" s="405" t="s">
        <v>213</v>
      </c>
      <c r="K39" s="172" t="s">
        <v>453</v>
      </c>
      <c r="L39" s="180" t="s">
        <v>45</v>
      </c>
      <c r="M39" s="180"/>
      <c r="N39" s="464" t="s">
        <v>217</v>
      </c>
    </row>
    <row r="40" spans="1:14" ht="15.75" customHeight="1" x14ac:dyDescent="0.25">
      <c r="A40" s="171">
        <v>45204</v>
      </c>
      <c r="B40" s="172" t="s">
        <v>115</v>
      </c>
      <c r="C40" s="172" t="s">
        <v>116</v>
      </c>
      <c r="D40" s="173" t="s">
        <v>129</v>
      </c>
      <c r="E40" s="167">
        <v>13000</v>
      </c>
      <c r="F40" s="161"/>
      <c r="G40" s="305">
        <f t="shared" si="0"/>
        <v>11000</v>
      </c>
      <c r="H40" s="292" t="s">
        <v>141</v>
      </c>
      <c r="I40" s="180" t="s">
        <v>18</v>
      </c>
      <c r="J40" s="405" t="s">
        <v>213</v>
      </c>
      <c r="K40" s="172" t="s">
        <v>453</v>
      </c>
      <c r="L40" s="180" t="s">
        <v>45</v>
      </c>
      <c r="M40" s="180"/>
      <c r="N40" s="464" t="s">
        <v>218</v>
      </c>
    </row>
    <row r="41" spans="1:14" ht="15.75" customHeight="1" x14ac:dyDescent="0.25">
      <c r="A41" s="171">
        <v>45204</v>
      </c>
      <c r="B41" s="172" t="s">
        <v>167</v>
      </c>
      <c r="C41" s="172" t="s">
        <v>167</v>
      </c>
      <c r="D41" s="173" t="s">
        <v>129</v>
      </c>
      <c r="E41" s="167">
        <v>7000</v>
      </c>
      <c r="F41" s="161"/>
      <c r="G41" s="305">
        <f t="shared" si="0"/>
        <v>4000</v>
      </c>
      <c r="H41" s="292" t="s">
        <v>141</v>
      </c>
      <c r="I41" s="180" t="s">
        <v>18</v>
      </c>
      <c r="J41" s="405" t="s">
        <v>213</v>
      </c>
      <c r="K41" s="172" t="s">
        <v>453</v>
      </c>
      <c r="L41" s="180" t="s">
        <v>45</v>
      </c>
      <c r="M41" s="180"/>
      <c r="N41" s="464"/>
    </row>
    <row r="42" spans="1:14" ht="15.75" customHeight="1" x14ac:dyDescent="0.25">
      <c r="A42" s="171">
        <v>45204</v>
      </c>
      <c r="B42" s="172" t="s">
        <v>167</v>
      </c>
      <c r="C42" s="172" t="s">
        <v>167</v>
      </c>
      <c r="D42" s="173" t="s">
        <v>129</v>
      </c>
      <c r="E42" s="167">
        <v>3000</v>
      </c>
      <c r="F42" s="161"/>
      <c r="G42" s="305">
        <f t="shared" si="0"/>
        <v>1000</v>
      </c>
      <c r="H42" s="292" t="s">
        <v>141</v>
      </c>
      <c r="I42" s="180" t="s">
        <v>18</v>
      </c>
      <c r="J42" s="405" t="s">
        <v>213</v>
      </c>
      <c r="K42" s="172" t="s">
        <v>453</v>
      </c>
      <c r="L42" s="180" t="s">
        <v>45</v>
      </c>
      <c r="M42" s="180"/>
      <c r="N42" s="464"/>
    </row>
    <row r="43" spans="1:14" ht="15.75" customHeight="1" x14ac:dyDescent="0.25">
      <c r="A43" s="171">
        <v>45205</v>
      </c>
      <c r="B43" s="172" t="s">
        <v>123</v>
      </c>
      <c r="C43" s="172" t="s">
        <v>49</v>
      </c>
      <c r="D43" s="173" t="s">
        <v>129</v>
      </c>
      <c r="E43" s="167"/>
      <c r="F43" s="161">
        <v>-1000</v>
      </c>
      <c r="G43" s="305">
        <f t="shared" si="0"/>
        <v>0</v>
      </c>
      <c r="H43" s="292" t="s">
        <v>141</v>
      </c>
      <c r="I43" s="180" t="s">
        <v>18</v>
      </c>
      <c r="J43" s="405" t="s">
        <v>213</v>
      </c>
      <c r="K43" s="172" t="s">
        <v>453</v>
      </c>
      <c r="L43" s="180" t="s">
        <v>45</v>
      </c>
      <c r="M43" s="180"/>
      <c r="N43" s="464"/>
    </row>
    <row r="44" spans="1:14" ht="15.75" customHeight="1" x14ac:dyDescent="0.25">
      <c r="A44" s="470">
        <v>45205</v>
      </c>
      <c r="B44" s="471" t="s">
        <v>113</v>
      </c>
      <c r="C44" s="471" t="s">
        <v>49</v>
      </c>
      <c r="D44" s="472" t="s">
        <v>129</v>
      </c>
      <c r="E44" s="596"/>
      <c r="F44" s="598">
        <v>59000</v>
      </c>
      <c r="G44" s="602">
        <f t="shared" si="0"/>
        <v>59000</v>
      </c>
      <c r="H44" s="475" t="s">
        <v>141</v>
      </c>
      <c r="I44" s="599" t="s">
        <v>18</v>
      </c>
      <c r="J44" s="597" t="s">
        <v>223</v>
      </c>
      <c r="K44" s="172" t="s">
        <v>453</v>
      </c>
      <c r="L44" s="599" t="s">
        <v>45</v>
      </c>
      <c r="M44" s="599"/>
      <c r="N44" s="601"/>
    </row>
    <row r="45" spans="1:14" ht="15.75" customHeight="1" x14ac:dyDescent="0.25">
      <c r="A45" s="171">
        <v>45205</v>
      </c>
      <c r="B45" s="172" t="s">
        <v>115</v>
      </c>
      <c r="C45" s="172" t="s">
        <v>116</v>
      </c>
      <c r="D45" s="173" t="s">
        <v>129</v>
      </c>
      <c r="E45" s="167">
        <v>6000</v>
      </c>
      <c r="F45" s="161"/>
      <c r="G45" s="305">
        <f t="shared" si="0"/>
        <v>53000</v>
      </c>
      <c r="H45" s="292" t="s">
        <v>141</v>
      </c>
      <c r="I45" s="180" t="s">
        <v>18</v>
      </c>
      <c r="J45" s="405" t="s">
        <v>223</v>
      </c>
      <c r="K45" s="172" t="s">
        <v>453</v>
      </c>
      <c r="L45" s="180" t="s">
        <v>45</v>
      </c>
      <c r="M45" s="180"/>
      <c r="N45" s="464" t="s">
        <v>142</v>
      </c>
    </row>
    <row r="46" spans="1:14" ht="15.75" customHeight="1" x14ac:dyDescent="0.25">
      <c r="A46" s="171">
        <v>45205</v>
      </c>
      <c r="B46" s="172" t="s">
        <v>115</v>
      </c>
      <c r="C46" s="172" t="s">
        <v>116</v>
      </c>
      <c r="D46" s="173" t="s">
        <v>129</v>
      </c>
      <c r="E46" s="167">
        <v>8000</v>
      </c>
      <c r="F46" s="161"/>
      <c r="G46" s="305">
        <f t="shared" si="0"/>
        <v>45000</v>
      </c>
      <c r="H46" s="292" t="s">
        <v>141</v>
      </c>
      <c r="I46" s="180" t="s">
        <v>18</v>
      </c>
      <c r="J46" s="405" t="s">
        <v>223</v>
      </c>
      <c r="K46" s="172" t="s">
        <v>453</v>
      </c>
      <c r="L46" s="180" t="s">
        <v>45</v>
      </c>
      <c r="M46" s="180"/>
      <c r="N46" s="464" t="s">
        <v>224</v>
      </c>
    </row>
    <row r="47" spans="1:14" ht="15.75" customHeight="1" x14ac:dyDescent="0.25">
      <c r="A47" s="171">
        <v>45205</v>
      </c>
      <c r="B47" s="172" t="s">
        <v>115</v>
      </c>
      <c r="C47" s="172" t="s">
        <v>116</v>
      </c>
      <c r="D47" s="173" t="s">
        <v>129</v>
      </c>
      <c r="E47" s="167">
        <v>8000</v>
      </c>
      <c r="F47" s="161"/>
      <c r="G47" s="305">
        <f t="shared" si="0"/>
        <v>37000</v>
      </c>
      <c r="H47" s="292" t="s">
        <v>141</v>
      </c>
      <c r="I47" s="180" t="s">
        <v>18</v>
      </c>
      <c r="J47" s="405" t="s">
        <v>223</v>
      </c>
      <c r="K47" s="172" t="s">
        <v>453</v>
      </c>
      <c r="L47" s="180" t="s">
        <v>45</v>
      </c>
      <c r="M47" s="180"/>
      <c r="N47" s="464" t="s">
        <v>225</v>
      </c>
    </row>
    <row r="48" spans="1:14" ht="15.75" customHeight="1" x14ac:dyDescent="0.25">
      <c r="A48" s="171">
        <v>45205</v>
      </c>
      <c r="B48" s="172" t="s">
        <v>115</v>
      </c>
      <c r="C48" s="172" t="s">
        <v>116</v>
      </c>
      <c r="D48" s="173" t="s">
        <v>129</v>
      </c>
      <c r="E48" s="167">
        <v>6000</v>
      </c>
      <c r="F48" s="161"/>
      <c r="G48" s="305">
        <f t="shared" si="0"/>
        <v>31000</v>
      </c>
      <c r="H48" s="292" t="s">
        <v>141</v>
      </c>
      <c r="I48" s="180" t="s">
        <v>18</v>
      </c>
      <c r="J48" s="405" t="s">
        <v>223</v>
      </c>
      <c r="K48" s="172" t="s">
        <v>453</v>
      </c>
      <c r="L48" s="180" t="s">
        <v>45</v>
      </c>
      <c r="M48" s="180"/>
      <c r="N48" s="464" t="s">
        <v>226</v>
      </c>
    </row>
    <row r="49" spans="1:14" ht="15.75" customHeight="1" x14ac:dyDescent="0.25">
      <c r="A49" s="171">
        <v>45205</v>
      </c>
      <c r="B49" s="172" t="s">
        <v>115</v>
      </c>
      <c r="C49" s="172" t="s">
        <v>116</v>
      </c>
      <c r="D49" s="173" t="s">
        <v>129</v>
      </c>
      <c r="E49" s="167">
        <v>9000</v>
      </c>
      <c r="F49" s="161"/>
      <c r="G49" s="305">
        <f t="shared" si="0"/>
        <v>22000</v>
      </c>
      <c r="H49" s="292" t="s">
        <v>141</v>
      </c>
      <c r="I49" s="180" t="s">
        <v>18</v>
      </c>
      <c r="J49" s="405" t="s">
        <v>223</v>
      </c>
      <c r="K49" s="172" t="s">
        <v>453</v>
      </c>
      <c r="L49" s="180" t="s">
        <v>45</v>
      </c>
      <c r="M49" s="180"/>
      <c r="N49" s="464" t="s">
        <v>227</v>
      </c>
    </row>
    <row r="50" spans="1:14" ht="15.75" customHeight="1" x14ac:dyDescent="0.25">
      <c r="A50" s="171">
        <v>45205</v>
      </c>
      <c r="B50" s="172" t="s">
        <v>115</v>
      </c>
      <c r="C50" s="172" t="s">
        <v>116</v>
      </c>
      <c r="D50" s="173" t="s">
        <v>129</v>
      </c>
      <c r="E50" s="167">
        <v>11000</v>
      </c>
      <c r="F50" s="161"/>
      <c r="G50" s="305">
        <f t="shared" si="0"/>
        <v>11000</v>
      </c>
      <c r="H50" s="292" t="s">
        <v>141</v>
      </c>
      <c r="I50" s="180" t="s">
        <v>18</v>
      </c>
      <c r="J50" s="405" t="s">
        <v>223</v>
      </c>
      <c r="K50" s="172" t="s">
        <v>453</v>
      </c>
      <c r="L50" s="180" t="s">
        <v>45</v>
      </c>
      <c r="M50" s="180"/>
      <c r="N50" s="464" t="s">
        <v>228</v>
      </c>
    </row>
    <row r="51" spans="1:14" ht="15.75" customHeight="1" x14ac:dyDescent="0.25">
      <c r="A51" s="171">
        <v>45205</v>
      </c>
      <c r="B51" s="172" t="s">
        <v>167</v>
      </c>
      <c r="C51" s="172" t="s">
        <v>167</v>
      </c>
      <c r="D51" s="173" t="s">
        <v>129</v>
      </c>
      <c r="E51" s="167">
        <v>5000</v>
      </c>
      <c r="F51" s="161"/>
      <c r="G51" s="305">
        <f t="shared" si="0"/>
        <v>6000</v>
      </c>
      <c r="H51" s="292" t="s">
        <v>141</v>
      </c>
      <c r="I51" s="180" t="s">
        <v>18</v>
      </c>
      <c r="J51" s="405" t="s">
        <v>223</v>
      </c>
      <c r="K51" s="172" t="s">
        <v>453</v>
      </c>
      <c r="L51" s="180" t="s">
        <v>45</v>
      </c>
      <c r="M51" s="180"/>
      <c r="N51" s="464"/>
    </row>
    <row r="52" spans="1:14" ht="15.75" customHeight="1" x14ac:dyDescent="0.25">
      <c r="A52" s="171">
        <v>45205</v>
      </c>
      <c r="B52" s="172" t="s">
        <v>167</v>
      </c>
      <c r="C52" s="172" t="s">
        <v>167</v>
      </c>
      <c r="D52" s="173" t="s">
        <v>129</v>
      </c>
      <c r="E52" s="167">
        <v>5000</v>
      </c>
      <c r="F52" s="161"/>
      <c r="G52" s="305">
        <f t="shared" si="0"/>
        <v>1000</v>
      </c>
      <c r="H52" s="292" t="s">
        <v>141</v>
      </c>
      <c r="I52" s="180" t="s">
        <v>18</v>
      </c>
      <c r="J52" s="405" t="s">
        <v>223</v>
      </c>
      <c r="K52" s="172" t="s">
        <v>453</v>
      </c>
      <c r="L52" s="180" t="s">
        <v>45</v>
      </c>
      <c r="M52" s="180"/>
      <c r="N52" s="464"/>
    </row>
    <row r="53" spans="1:14" ht="15.75" customHeight="1" x14ac:dyDescent="0.25">
      <c r="A53" s="171">
        <v>45209</v>
      </c>
      <c r="B53" s="172" t="s">
        <v>123</v>
      </c>
      <c r="C53" s="172" t="s">
        <v>49</v>
      </c>
      <c r="D53" s="173" t="s">
        <v>129</v>
      </c>
      <c r="E53" s="167"/>
      <c r="F53" s="161">
        <v>-1000</v>
      </c>
      <c r="G53" s="305">
        <f t="shared" si="0"/>
        <v>0</v>
      </c>
      <c r="H53" s="292" t="s">
        <v>141</v>
      </c>
      <c r="I53" s="180" t="s">
        <v>18</v>
      </c>
      <c r="J53" s="405" t="s">
        <v>223</v>
      </c>
      <c r="K53" s="172" t="s">
        <v>453</v>
      </c>
      <c r="L53" s="180" t="s">
        <v>45</v>
      </c>
      <c r="M53" s="180"/>
      <c r="N53" s="464"/>
    </row>
    <row r="54" spans="1:14" ht="15.75" customHeight="1" x14ac:dyDescent="0.25">
      <c r="A54" s="470">
        <v>45209</v>
      </c>
      <c r="B54" s="471" t="s">
        <v>113</v>
      </c>
      <c r="C54" s="471" t="s">
        <v>49</v>
      </c>
      <c r="D54" s="472" t="s">
        <v>129</v>
      </c>
      <c r="E54" s="596"/>
      <c r="F54" s="598">
        <v>67000</v>
      </c>
      <c r="G54" s="602">
        <f t="shared" si="0"/>
        <v>67000</v>
      </c>
      <c r="H54" s="475" t="s">
        <v>141</v>
      </c>
      <c r="I54" s="599" t="s">
        <v>18</v>
      </c>
      <c r="J54" s="597" t="s">
        <v>242</v>
      </c>
      <c r="K54" s="172" t="s">
        <v>453</v>
      </c>
      <c r="L54" s="599" t="s">
        <v>45</v>
      </c>
      <c r="M54" s="599"/>
      <c r="N54" s="601"/>
    </row>
    <row r="55" spans="1:14" ht="15.75" customHeight="1" x14ac:dyDescent="0.25">
      <c r="A55" s="171">
        <v>45209</v>
      </c>
      <c r="B55" s="172" t="s">
        <v>115</v>
      </c>
      <c r="C55" s="172" t="s">
        <v>116</v>
      </c>
      <c r="D55" s="173" t="s">
        <v>129</v>
      </c>
      <c r="E55" s="167">
        <v>6000</v>
      </c>
      <c r="F55" s="161"/>
      <c r="G55" s="305">
        <f t="shared" si="0"/>
        <v>61000</v>
      </c>
      <c r="H55" s="292" t="s">
        <v>141</v>
      </c>
      <c r="I55" s="180" t="s">
        <v>18</v>
      </c>
      <c r="J55" s="405" t="s">
        <v>242</v>
      </c>
      <c r="K55" s="172" t="s">
        <v>453</v>
      </c>
      <c r="L55" s="180" t="s">
        <v>45</v>
      </c>
      <c r="M55" s="180"/>
      <c r="N55" s="464" t="s">
        <v>142</v>
      </c>
    </row>
    <row r="56" spans="1:14" ht="15.75" customHeight="1" x14ac:dyDescent="0.25">
      <c r="A56" s="171">
        <v>45209</v>
      </c>
      <c r="B56" s="172" t="s">
        <v>115</v>
      </c>
      <c r="C56" s="172" t="s">
        <v>116</v>
      </c>
      <c r="D56" s="173" t="s">
        <v>129</v>
      </c>
      <c r="E56" s="167">
        <v>8000</v>
      </c>
      <c r="F56" s="161"/>
      <c r="G56" s="305">
        <f t="shared" si="0"/>
        <v>53000</v>
      </c>
      <c r="H56" s="292" t="s">
        <v>141</v>
      </c>
      <c r="I56" s="180" t="s">
        <v>18</v>
      </c>
      <c r="J56" s="405" t="s">
        <v>242</v>
      </c>
      <c r="K56" s="172" t="s">
        <v>453</v>
      </c>
      <c r="L56" s="180" t="s">
        <v>45</v>
      </c>
      <c r="M56" s="180"/>
      <c r="N56" s="464" t="s">
        <v>243</v>
      </c>
    </row>
    <row r="57" spans="1:14" ht="15.75" customHeight="1" x14ac:dyDescent="0.25">
      <c r="A57" s="171">
        <v>45209</v>
      </c>
      <c r="B57" s="172" t="s">
        <v>115</v>
      </c>
      <c r="C57" s="172" t="s">
        <v>116</v>
      </c>
      <c r="D57" s="173" t="s">
        <v>129</v>
      </c>
      <c r="E57" s="167">
        <v>8000</v>
      </c>
      <c r="F57" s="161"/>
      <c r="G57" s="305">
        <f t="shared" si="0"/>
        <v>45000</v>
      </c>
      <c r="H57" s="292" t="s">
        <v>141</v>
      </c>
      <c r="I57" s="180" t="s">
        <v>18</v>
      </c>
      <c r="J57" s="405" t="s">
        <v>242</v>
      </c>
      <c r="K57" s="172" t="s">
        <v>453</v>
      </c>
      <c r="L57" s="180" t="s">
        <v>45</v>
      </c>
      <c r="M57" s="180"/>
      <c r="N57" s="464" t="s">
        <v>244</v>
      </c>
    </row>
    <row r="58" spans="1:14" x14ac:dyDescent="0.25">
      <c r="A58" s="171">
        <v>45209</v>
      </c>
      <c r="B58" s="172" t="s">
        <v>115</v>
      </c>
      <c r="C58" s="172" t="s">
        <v>116</v>
      </c>
      <c r="D58" s="173" t="s">
        <v>129</v>
      </c>
      <c r="E58" s="161">
        <v>11000</v>
      </c>
      <c r="F58" s="161"/>
      <c r="G58" s="305">
        <f t="shared" si="0"/>
        <v>34000</v>
      </c>
      <c r="H58" s="292" t="s">
        <v>141</v>
      </c>
      <c r="I58" s="180" t="s">
        <v>18</v>
      </c>
      <c r="J58" s="405" t="s">
        <v>242</v>
      </c>
      <c r="K58" s="172" t="s">
        <v>453</v>
      </c>
      <c r="L58" s="180" t="s">
        <v>45</v>
      </c>
      <c r="M58" s="180"/>
      <c r="N58" s="464" t="s">
        <v>245</v>
      </c>
    </row>
    <row r="59" spans="1:14" x14ac:dyDescent="0.25">
      <c r="A59" s="171">
        <v>45209</v>
      </c>
      <c r="B59" s="172" t="s">
        <v>115</v>
      </c>
      <c r="C59" s="172" t="s">
        <v>116</v>
      </c>
      <c r="D59" s="173" t="s">
        <v>129</v>
      </c>
      <c r="E59" s="161">
        <v>10000</v>
      </c>
      <c r="F59" s="161"/>
      <c r="G59" s="305">
        <f t="shared" si="0"/>
        <v>24000</v>
      </c>
      <c r="H59" s="292" t="s">
        <v>141</v>
      </c>
      <c r="I59" s="180" t="s">
        <v>18</v>
      </c>
      <c r="J59" s="405" t="s">
        <v>242</v>
      </c>
      <c r="K59" s="172" t="s">
        <v>453</v>
      </c>
      <c r="L59" s="180" t="s">
        <v>45</v>
      </c>
      <c r="M59" s="180"/>
      <c r="N59" s="464" t="s">
        <v>246</v>
      </c>
    </row>
    <row r="60" spans="1:14" x14ac:dyDescent="0.25">
      <c r="A60" s="171">
        <v>45209</v>
      </c>
      <c r="B60" s="172" t="s">
        <v>115</v>
      </c>
      <c r="C60" s="172" t="s">
        <v>116</v>
      </c>
      <c r="D60" s="173" t="s">
        <v>129</v>
      </c>
      <c r="E60" s="161">
        <v>8000</v>
      </c>
      <c r="F60" s="161"/>
      <c r="G60" s="305">
        <f t="shared" si="0"/>
        <v>16000</v>
      </c>
      <c r="H60" s="292" t="s">
        <v>141</v>
      </c>
      <c r="I60" s="180" t="s">
        <v>18</v>
      </c>
      <c r="J60" s="405" t="s">
        <v>242</v>
      </c>
      <c r="K60" s="172" t="s">
        <v>453</v>
      </c>
      <c r="L60" s="180" t="s">
        <v>45</v>
      </c>
      <c r="M60" s="180"/>
      <c r="N60" s="464" t="s">
        <v>247</v>
      </c>
    </row>
    <row r="61" spans="1:14" x14ac:dyDescent="0.25">
      <c r="A61" s="171">
        <v>45209</v>
      </c>
      <c r="B61" s="172" t="s">
        <v>115</v>
      </c>
      <c r="C61" s="172" t="s">
        <v>116</v>
      </c>
      <c r="D61" s="173" t="s">
        <v>129</v>
      </c>
      <c r="E61" s="161">
        <v>7000</v>
      </c>
      <c r="F61" s="161"/>
      <c r="G61" s="305">
        <f t="shared" si="0"/>
        <v>9000</v>
      </c>
      <c r="H61" s="292" t="s">
        <v>141</v>
      </c>
      <c r="I61" s="180" t="s">
        <v>18</v>
      </c>
      <c r="J61" s="405" t="s">
        <v>242</v>
      </c>
      <c r="K61" s="172" t="s">
        <v>453</v>
      </c>
      <c r="L61" s="180" t="s">
        <v>45</v>
      </c>
      <c r="M61" s="180"/>
      <c r="N61" s="464" t="s">
        <v>248</v>
      </c>
    </row>
    <row r="62" spans="1:14" x14ac:dyDescent="0.25">
      <c r="A62" s="171">
        <v>45209</v>
      </c>
      <c r="B62" s="172" t="s">
        <v>167</v>
      </c>
      <c r="C62" s="172" t="s">
        <v>167</v>
      </c>
      <c r="D62" s="173" t="s">
        <v>129</v>
      </c>
      <c r="E62" s="161">
        <v>5000</v>
      </c>
      <c r="F62" s="161"/>
      <c r="G62" s="305">
        <f t="shared" si="0"/>
        <v>4000</v>
      </c>
      <c r="H62" s="292" t="s">
        <v>141</v>
      </c>
      <c r="I62" s="180" t="s">
        <v>18</v>
      </c>
      <c r="J62" s="405" t="s">
        <v>242</v>
      </c>
      <c r="K62" s="172" t="s">
        <v>453</v>
      </c>
      <c r="L62" s="180" t="s">
        <v>45</v>
      </c>
      <c r="M62" s="180"/>
      <c r="N62" s="464"/>
    </row>
    <row r="63" spans="1:14" x14ac:dyDescent="0.25">
      <c r="A63" s="171">
        <v>45209</v>
      </c>
      <c r="B63" s="172" t="s">
        <v>167</v>
      </c>
      <c r="C63" s="172" t="s">
        <v>167</v>
      </c>
      <c r="D63" s="173" t="s">
        <v>129</v>
      </c>
      <c r="E63" s="161">
        <v>4000</v>
      </c>
      <c r="F63" s="161"/>
      <c r="G63" s="305">
        <f t="shared" si="0"/>
        <v>0</v>
      </c>
      <c r="H63" s="292" t="s">
        <v>141</v>
      </c>
      <c r="I63" s="180" t="s">
        <v>18</v>
      </c>
      <c r="J63" s="405" t="s">
        <v>242</v>
      </c>
      <c r="K63" s="172" t="s">
        <v>453</v>
      </c>
      <c r="L63" s="180" t="s">
        <v>45</v>
      </c>
      <c r="M63" s="180"/>
      <c r="N63" s="464"/>
    </row>
    <row r="64" spans="1:14" x14ac:dyDescent="0.25">
      <c r="A64" s="470">
        <v>45210</v>
      </c>
      <c r="B64" s="471" t="s">
        <v>113</v>
      </c>
      <c r="C64" s="471" t="s">
        <v>49</v>
      </c>
      <c r="D64" s="472" t="s">
        <v>129</v>
      </c>
      <c r="E64" s="598"/>
      <c r="F64" s="598">
        <v>56000</v>
      </c>
      <c r="G64" s="602">
        <f t="shared" si="0"/>
        <v>56000</v>
      </c>
      <c r="H64" s="475" t="s">
        <v>141</v>
      </c>
      <c r="I64" s="599" t="s">
        <v>18</v>
      </c>
      <c r="J64" s="597" t="s">
        <v>263</v>
      </c>
      <c r="K64" s="172" t="s">
        <v>453</v>
      </c>
      <c r="L64" s="599" t="s">
        <v>45</v>
      </c>
      <c r="M64" s="599"/>
      <c r="N64" s="601"/>
    </row>
    <row r="65" spans="1:14" x14ac:dyDescent="0.25">
      <c r="A65" s="171">
        <v>45210</v>
      </c>
      <c r="B65" s="172" t="s">
        <v>115</v>
      </c>
      <c r="C65" s="172" t="s">
        <v>116</v>
      </c>
      <c r="D65" s="173" t="s">
        <v>129</v>
      </c>
      <c r="E65" s="161">
        <v>6000</v>
      </c>
      <c r="F65" s="161"/>
      <c r="G65" s="305">
        <f t="shared" si="0"/>
        <v>50000</v>
      </c>
      <c r="H65" s="292" t="s">
        <v>141</v>
      </c>
      <c r="I65" s="180" t="s">
        <v>18</v>
      </c>
      <c r="J65" s="405" t="s">
        <v>263</v>
      </c>
      <c r="K65" s="172" t="s">
        <v>453</v>
      </c>
      <c r="L65" s="180" t="s">
        <v>45</v>
      </c>
      <c r="M65" s="180"/>
      <c r="N65" s="464" t="s">
        <v>142</v>
      </c>
    </row>
    <row r="66" spans="1:14" x14ac:dyDescent="0.25">
      <c r="A66" s="171">
        <v>45210</v>
      </c>
      <c r="B66" s="172" t="s">
        <v>115</v>
      </c>
      <c r="C66" s="172" t="s">
        <v>116</v>
      </c>
      <c r="D66" s="173" t="s">
        <v>129</v>
      </c>
      <c r="E66" s="161">
        <v>7000</v>
      </c>
      <c r="F66" s="161"/>
      <c r="G66" s="305">
        <f t="shared" si="0"/>
        <v>43000</v>
      </c>
      <c r="H66" s="292" t="s">
        <v>141</v>
      </c>
      <c r="I66" s="180" t="s">
        <v>18</v>
      </c>
      <c r="J66" s="405" t="s">
        <v>263</v>
      </c>
      <c r="K66" s="172" t="s">
        <v>453</v>
      </c>
      <c r="L66" s="180" t="s">
        <v>45</v>
      </c>
      <c r="M66" s="180"/>
      <c r="N66" s="464" t="s">
        <v>243</v>
      </c>
    </row>
    <row r="67" spans="1:14" x14ac:dyDescent="0.25">
      <c r="A67" s="171">
        <v>45210</v>
      </c>
      <c r="B67" s="172" t="s">
        <v>115</v>
      </c>
      <c r="C67" s="172" t="s">
        <v>116</v>
      </c>
      <c r="D67" s="173" t="s">
        <v>129</v>
      </c>
      <c r="E67" s="161">
        <v>10000</v>
      </c>
      <c r="F67" s="161"/>
      <c r="G67" s="305">
        <f t="shared" si="0"/>
        <v>33000</v>
      </c>
      <c r="H67" s="292" t="s">
        <v>141</v>
      </c>
      <c r="I67" s="180" t="s">
        <v>18</v>
      </c>
      <c r="J67" s="405" t="s">
        <v>263</v>
      </c>
      <c r="K67" s="172" t="s">
        <v>453</v>
      </c>
      <c r="L67" s="180" t="s">
        <v>45</v>
      </c>
      <c r="M67" s="180"/>
      <c r="N67" s="464" t="s">
        <v>264</v>
      </c>
    </row>
    <row r="68" spans="1:14" x14ac:dyDescent="0.25">
      <c r="A68" s="171">
        <v>45210</v>
      </c>
      <c r="B68" s="172" t="s">
        <v>115</v>
      </c>
      <c r="C68" s="172" t="s">
        <v>116</v>
      </c>
      <c r="D68" s="173" t="s">
        <v>129</v>
      </c>
      <c r="E68" s="161">
        <v>12000</v>
      </c>
      <c r="F68" s="161"/>
      <c r="G68" s="305">
        <f t="shared" si="0"/>
        <v>21000</v>
      </c>
      <c r="H68" s="292" t="s">
        <v>141</v>
      </c>
      <c r="I68" s="180" t="s">
        <v>18</v>
      </c>
      <c r="J68" s="405" t="s">
        <v>263</v>
      </c>
      <c r="K68" s="172" t="s">
        <v>453</v>
      </c>
      <c r="L68" s="180" t="s">
        <v>45</v>
      </c>
      <c r="M68" s="180"/>
      <c r="N68" s="464" t="s">
        <v>265</v>
      </c>
    </row>
    <row r="69" spans="1:14" x14ac:dyDescent="0.25">
      <c r="A69" s="171">
        <v>45210</v>
      </c>
      <c r="B69" s="172" t="s">
        <v>115</v>
      </c>
      <c r="C69" s="172" t="s">
        <v>116</v>
      </c>
      <c r="D69" s="173" t="s">
        <v>129</v>
      </c>
      <c r="E69" s="161">
        <v>11000</v>
      </c>
      <c r="F69" s="161"/>
      <c r="G69" s="305">
        <f t="shared" si="0"/>
        <v>10000</v>
      </c>
      <c r="H69" s="292" t="s">
        <v>141</v>
      </c>
      <c r="I69" s="180" t="s">
        <v>18</v>
      </c>
      <c r="J69" s="405" t="s">
        <v>263</v>
      </c>
      <c r="K69" s="172" t="s">
        <v>453</v>
      </c>
      <c r="L69" s="180" t="s">
        <v>45</v>
      </c>
      <c r="M69" s="180"/>
      <c r="N69" s="464" t="s">
        <v>228</v>
      </c>
    </row>
    <row r="70" spans="1:14" ht="17.25" customHeight="1" x14ac:dyDescent="0.25">
      <c r="A70" s="171">
        <v>45210</v>
      </c>
      <c r="B70" s="172" t="s">
        <v>167</v>
      </c>
      <c r="C70" s="172" t="s">
        <v>167</v>
      </c>
      <c r="D70" s="173" t="s">
        <v>129</v>
      </c>
      <c r="E70" s="161">
        <v>7000</v>
      </c>
      <c r="F70" s="161"/>
      <c r="G70" s="305">
        <f t="shared" si="0"/>
        <v>3000</v>
      </c>
      <c r="H70" s="292" t="s">
        <v>141</v>
      </c>
      <c r="I70" s="180" t="s">
        <v>18</v>
      </c>
      <c r="J70" s="405" t="s">
        <v>263</v>
      </c>
      <c r="K70" s="172" t="s">
        <v>453</v>
      </c>
      <c r="L70" s="180" t="s">
        <v>45</v>
      </c>
      <c r="M70" s="180"/>
      <c r="N70" s="464"/>
    </row>
    <row r="71" spans="1:14" x14ac:dyDescent="0.25">
      <c r="A71" s="171">
        <v>45210</v>
      </c>
      <c r="B71" s="172" t="s">
        <v>167</v>
      </c>
      <c r="C71" s="172" t="s">
        <v>167</v>
      </c>
      <c r="D71" s="173" t="s">
        <v>129</v>
      </c>
      <c r="E71" s="161">
        <v>3000</v>
      </c>
      <c r="F71" s="161"/>
      <c r="G71" s="305">
        <f t="shared" si="0"/>
        <v>0</v>
      </c>
      <c r="H71" s="292" t="s">
        <v>141</v>
      </c>
      <c r="I71" s="180" t="s">
        <v>18</v>
      </c>
      <c r="J71" s="405" t="s">
        <v>263</v>
      </c>
      <c r="K71" s="172" t="s">
        <v>453</v>
      </c>
      <c r="L71" s="180" t="s">
        <v>45</v>
      </c>
      <c r="M71" s="180"/>
      <c r="N71" s="464"/>
    </row>
    <row r="72" spans="1:14" x14ac:dyDescent="0.25">
      <c r="A72" s="470">
        <v>45211</v>
      </c>
      <c r="B72" s="471" t="s">
        <v>113</v>
      </c>
      <c r="C72" s="471" t="s">
        <v>49</v>
      </c>
      <c r="D72" s="472" t="s">
        <v>129</v>
      </c>
      <c r="E72" s="598"/>
      <c r="F72" s="598">
        <v>63000</v>
      </c>
      <c r="G72" s="602">
        <f t="shared" si="0"/>
        <v>63000</v>
      </c>
      <c r="H72" s="475" t="s">
        <v>141</v>
      </c>
      <c r="I72" s="599" t="s">
        <v>18</v>
      </c>
      <c r="J72" s="597" t="s">
        <v>274</v>
      </c>
      <c r="K72" s="172" t="s">
        <v>453</v>
      </c>
      <c r="L72" s="599" t="s">
        <v>45</v>
      </c>
      <c r="M72" s="599"/>
      <c r="N72" s="601"/>
    </row>
    <row r="73" spans="1:14" x14ac:dyDescent="0.25">
      <c r="A73" s="171">
        <v>45211</v>
      </c>
      <c r="B73" s="172" t="s">
        <v>115</v>
      </c>
      <c r="C73" s="172" t="s">
        <v>116</v>
      </c>
      <c r="D73" s="173" t="s">
        <v>129</v>
      </c>
      <c r="E73" s="161">
        <v>6000</v>
      </c>
      <c r="F73" s="161"/>
      <c r="G73" s="305">
        <f t="shared" si="0"/>
        <v>57000</v>
      </c>
      <c r="H73" s="292" t="s">
        <v>141</v>
      </c>
      <c r="I73" s="180" t="s">
        <v>18</v>
      </c>
      <c r="J73" s="405" t="s">
        <v>274</v>
      </c>
      <c r="K73" s="172" t="s">
        <v>453</v>
      </c>
      <c r="L73" s="180" t="s">
        <v>45</v>
      </c>
      <c r="M73" s="180"/>
      <c r="N73" s="464" t="s">
        <v>142</v>
      </c>
    </row>
    <row r="74" spans="1:14" x14ac:dyDescent="0.25">
      <c r="A74" s="171">
        <v>45211</v>
      </c>
      <c r="B74" s="172" t="s">
        <v>115</v>
      </c>
      <c r="C74" s="172" t="s">
        <v>116</v>
      </c>
      <c r="D74" s="173" t="s">
        <v>129</v>
      </c>
      <c r="E74" s="161">
        <v>10000</v>
      </c>
      <c r="F74" s="161"/>
      <c r="G74" s="305">
        <f t="shared" si="0"/>
        <v>47000</v>
      </c>
      <c r="H74" s="292" t="s">
        <v>141</v>
      </c>
      <c r="I74" s="180" t="s">
        <v>18</v>
      </c>
      <c r="J74" s="405" t="s">
        <v>274</v>
      </c>
      <c r="K74" s="172" t="s">
        <v>453</v>
      </c>
      <c r="L74" s="180" t="s">
        <v>45</v>
      </c>
      <c r="M74" s="180"/>
      <c r="N74" s="464" t="s">
        <v>275</v>
      </c>
    </row>
    <row r="75" spans="1:14" x14ac:dyDescent="0.25">
      <c r="A75" s="171">
        <v>45211</v>
      </c>
      <c r="B75" s="172" t="s">
        <v>115</v>
      </c>
      <c r="C75" s="172" t="s">
        <v>116</v>
      </c>
      <c r="D75" s="173" t="s">
        <v>129</v>
      </c>
      <c r="E75" s="161">
        <v>8000</v>
      </c>
      <c r="F75" s="161"/>
      <c r="G75" s="305">
        <f t="shared" si="0"/>
        <v>39000</v>
      </c>
      <c r="H75" s="292" t="s">
        <v>141</v>
      </c>
      <c r="I75" s="180" t="s">
        <v>18</v>
      </c>
      <c r="J75" s="405" t="s">
        <v>274</v>
      </c>
      <c r="K75" s="172" t="s">
        <v>453</v>
      </c>
      <c r="L75" s="180" t="s">
        <v>45</v>
      </c>
      <c r="M75" s="180"/>
      <c r="N75" s="464" t="s">
        <v>276</v>
      </c>
    </row>
    <row r="76" spans="1:14" x14ac:dyDescent="0.25">
      <c r="A76" s="171">
        <v>45211</v>
      </c>
      <c r="B76" s="172" t="s">
        <v>115</v>
      </c>
      <c r="C76" s="172" t="s">
        <v>116</v>
      </c>
      <c r="D76" s="173" t="s">
        <v>129</v>
      </c>
      <c r="E76" s="161">
        <v>9000</v>
      </c>
      <c r="F76" s="161"/>
      <c r="G76" s="305">
        <f t="shared" si="0"/>
        <v>30000</v>
      </c>
      <c r="H76" s="292" t="s">
        <v>141</v>
      </c>
      <c r="I76" s="180" t="s">
        <v>18</v>
      </c>
      <c r="J76" s="405" t="s">
        <v>274</v>
      </c>
      <c r="K76" s="172" t="s">
        <v>453</v>
      </c>
      <c r="L76" s="180" t="s">
        <v>45</v>
      </c>
      <c r="M76" s="180"/>
      <c r="N76" s="464" t="s">
        <v>277</v>
      </c>
    </row>
    <row r="77" spans="1:14" x14ac:dyDescent="0.25">
      <c r="A77" s="171">
        <v>45211</v>
      </c>
      <c r="B77" s="172" t="s">
        <v>115</v>
      </c>
      <c r="C77" s="172" t="s">
        <v>116</v>
      </c>
      <c r="D77" s="173" t="s">
        <v>129</v>
      </c>
      <c r="E77" s="161">
        <v>7000</v>
      </c>
      <c r="F77" s="161"/>
      <c r="G77" s="305">
        <f t="shared" si="0"/>
        <v>23000</v>
      </c>
      <c r="H77" s="292" t="s">
        <v>141</v>
      </c>
      <c r="I77" s="180" t="s">
        <v>18</v>
      </c>
      <c r="J77" s="405" t="s">
        <v>274</v>
      </c>
      <c r="K77" s="172" t="s">
        <v>453</v>
      </c>
      <c r="L77" s="180" t="s">
        <v>45</v>
      </c>
      <c r="M77" s="180"/>
      <c r="N77" s="464" t="s">
        <v>182</v>
      </c>
    </row>
    <row r="78" spans="1:14" x14ac:dyDescent="0.25">
      <c r="A78" s="171">
        <v>45211</v>
      </c>
      <c r="B78" s="172" t="s">
        <v>115</v>
      </c>
      <c r="C78" s="172" t="s">
        <v>116</v>
      </c>
      <c r="D78" s="173" t="s">
        <v>129</v>
      </c>
      <c r="E78" s="161">
        <v>8000</v>
      </c>
      <c r="F78" s="161"/>
      <c r="G78" s="305">
        <f t="shared" si="0"/>
        <v>15000</v>
      </c>
      <c r="H78" s="292" t="s">
        <v>141</v>
      </c>
      <c r="I78" s="180" t="s">
        <v>18</v>
      </c>
      <c r="J78" s="405" t="s">
        <v>274</v>
      </c>
      <c r="K78" s="172" t="s">
        <v>453</v>
      </c>
      <c r="L78" s="180" t="s">
        <v>45</v>
      </c>
      <c r="M78" s="180"/>
      <c r="N78" s="464" t="s">
        <v>183</v>
      </c>
    </row>
    <row r="79" spans="1:14" x14ac:dyDescent="0.25">
      <c r="A79" s="171">
        <v>45211</v>
      </c>
      <c r="B79" s="172" t="s">
        <v>167</v>
      </c>
      <c r="C79" s="172" t="s">
        <v>167</v>
      </c>
      <c r="D79" s="173" t="s">
        <v>129</v>
      </c>
      <c r="E79" s="161">
        <v>6000</v>
      </c>
      <c r="F79" s="161"/>
      <c r="G79" s="305">
        <f t="shared" ref="G79:G134" si="2">G78-E79+F79</f>
        <v>9000</v>
      </c>
      <c r="H79" s="292" t="s">
        <v>141</v>
      </c>
      <c r="I79" s="180" t="s">
        <v>18</v>
      </c>
      <c r="J79" s="405" t="s">
        <v>274</v>
      </c>
      <c r="K79" s="172" t="s">
        <v>453</v>
      </c>
      <c r="L79" s="180" t="s">
        <v>45</v>
      </c>
      <c r="M79" s="180"/>
      <c r="N79" s="464"/>
    </row>
    <row r="80" spans="1:14" x14ac:dyDescent="0.25">
      <c r="A80" s="171">
        <v>45211</v>
      </c>
      <c r="B80" s="172" t="s">
        <v>167</v>
      </c>
      <c r="C80" s="172" t="s">
        <v>167</v>
      </c>
      <c r="D80" s="173" t="s">
        <v>129</v>
      </c>
      <c r="E80" s="161">
        <v>4000</v>
      </c>
      <c r="F80" s="161"/>
      <c r="G80" s="305">
        <f t="shared" si="2"/>
        <v>5000</v>
      </c>
      <c r="H80" s="292" t="s">
        <v>141</v>
      </c>
      <c r="I80" s="180" t="s">
        <v>18</v>
      </c>
      <c r="J80" s="405" t="s">
        <v>274</v>
      </c>
      <c r="K80" s="172" t="s">
        <v>453</v>
      </c>
      <c r="L80" s="180" t="s">
        <v>45</v>
      </c>
      <c r="M80" s="180"/>
      <c r="N80" s="464"/>
    </row>
    <row r="81" spans="1:14" x14ac:dyDescent="0.25">
      <c r="A81" s="171">
        <v>45212</v>
      </c>
      <c r="B81" s="172" t="s">
        <v>123</v>
      </c>
      <c r="C81" s="172" t="s">
        <v>49</v>
      </c>
      <c r="D81" s="173" t="s">
        <v>129</v>
      </c>
      <c r="E81" s="161"/>
      <c r="F81" s="161">
        <v>-5000</v>
      </c>
      <c r="G81" s="305">
        <f t="shared" si="2"/>
        <v>0</v>
      </c>
      <c r="H81" s="292" t="s">
        <v>141</v>
      </c>
      <c r="I81" s="180" t="s">
        <v>18</v>
      </c>
      <c r="J81" s="405" t="s">
        <v>274</v>
      </c>
      <c r="K81" s="172" t="s">
        <v>453</v>
      </c>
      <c r="L81" s="180" t="s">
        <v>45</v>
      </c>
      <c r="M81" s="180"/>
      <c r="N81" s="464"/>
    </row>
    <row r="82" spans="1:14" x14ac:dyDescent="0.25">
      <c r="A82" s="470">
        <v>45212</v>
      </c>
      <c r="B82" s="471" t="s">
        <v>113</v>
      </c>
      <c r="C82" s="471" t="s">
        <v>49</v>
      </c>
      <c r="D82" s="472" t="s">
        <v>129</v>
      </c>
      <c r="E82" s="598"/>
      <c r="F82" s="598">
        <v>62000</v>
      </c>
      <c r="G82" s="602">
        <f t="shared" si="2"/>
        <v>62000</v>
      </c>
      <c r="H82" s="475" t="s">
        <v>141</v>
      </c>
      <c r="I82" s="599" t="s">
        <v>18</v>
      </c>
      <c r="J82" s="597" t="s">
        <v>278</v>
      </c>
      <c r="K82" s="172" t="s">
        <v>453</v>
      </c>
      <c r="L82" s="599" t="s">
        <v>45</v>
      </c>
      <c r="M82" s="599"/>
      <c r="N82" s="601"/>
    </row>
    <row r="83" spans="1:14" x14ac:dyDescent="0.25">
      <c r="A83" s="171">
        <v>45212</v>
      </c>
      <c r="B83" s="172" t="s">
        <v>115</v>
      </c>
      <c r="C83" s="172" t="s">
        <v>116</v>
      </c>
      <c r="D83" s="173" t="s">
        <v>129</v>
      </c>
      <c r="E83" s="161">
        <v>6000</v>
      </c>
      <c r="F83" s="161"/>
      <c r="G83" s="305">
        <f t="shared" si="2"/>
        <v>56000</v>
      </c>
      <c r="H83" s="292" t="s">
        <v>141</v>
      </c>
      <c r="I83" s="180" t="s">
        <v>18</v>
      </c>
      <c r="J83" s="405" t="s">
        <v>278</v>
      </c>
      <c r="K83" s="172" t="s">
        <v>453</v>
      </c>
      <c r="L83" s="180" t="s">
        <v>45</v>
      </c>
      <c r="M83" s="180"/>
      <c r="N83" s="464" t="s">
        <v>142</v>
      </c>
    </row>
    <row r="84" spans="1:14" x14ac:dyDescent="0.25">
      <c r="A84" s="171">
        <v>45212</v>
      </c>
      <c r="B84" s="172" t="s">
        <v>115</v>
      </c>
      <c r="C84" s="172" t="s">
        <v>116</v>
      </c>
      <c r="D84" s="173" t="s">
        <v>129</v>
      </c>
      <c r="E84" s="161">
        <v>8000</v>
      </c>
      <c r="F84" s="161"/>
      <c r="G84" s="305">
        <f t="shared" si="2"/>
        <v>48000</v>
      </c>
      <c r="H84" s="292" t="s">
        <v>141</v>
      </c>
      <c r="I84" s="180" t="s">
        <v>18</v>
      </c>
      <c r="J84" s="405" t="s">
        <v>278</v>
      </c>
      <c r="K84" s="172" t="s">
        <v>453</v>
      </c>
      <c r="L84" s="180" t="s">
        <v>45</v>
      </c>
      <c r="M84" s="180"/>
      <c r="N84" s="464" t="s">
        <v>279</v>
      </c>
    </row>
    <row r="85" spans="1:14" x14ac:dyDescent="0.25">
      <c r="A85" s="171">
        <v>45212</v>
      </c>
      <c r="B85" s="172" t="s">
        <v>115</v>
      </c>
      <c r="C85" s="172" t="s">
        <v>116</v>
      </c>
      <c r="D85" s="173" t="s">
        <v>129</v>
      </c>
      <c r="E85" s="161">
        <v>10000</v>
      </c>
      <c r="F85" s="161"/>
      <c r="G85" s="305">
        <f t="shared" si="2"/>
        <v>38000</v>
      </c>
      <c r="H85" s="292" t="s">
        <v>141</v>
      </c>
      <c r="I85" s="180" t="s">
        <v>18</v>
      </c>
      <c r="J85" s="405" t="s">
        <v>278</v>
      </c>
      <c r="K85" s="172" t="s">
        <v>453</v>
      </c>
      <c r="L85" s="180" t="s">
        <v>45</v>
      </c>
      <c r="M85" s="180"/>
      <c r="N85" s="464" t="s">
        <v>280</v>
      </c>
    </row>
    <row r="86" spans="1:14" x14ac:dyDescent="0.25">
      <c r="A86" s="171">
        <v>45212</v>
      </c>
      <c r="B86" s="172" t="s">
        <v>115</v>
      </c>
      <c r="C86" s="172" t="s">
        <v>116</v>
      </c>
      <c r="D86" s="173" t="s">
        <v>129</v>
      </c>
      <c r="E86" s="161">
        <v>8000</v>
      </c>
      <c r="F86" s="161"/>
      <c r="G86" s="305">
        <f t="shared" si="2"/>
        <v>30000</v>
      </c>
      <c r="H86" s="292" t="s">
        <v>141</v>
      </c>
      <c r="I86" s="180" t="s">
        <v>18</v>
      </c>
      <c r="J86" s="405" t="s">
        <v>278</v>
      </c>
      <c r="K86" s="172" t="s">
        <v>453</v>
      </c>
      <c r="L86" s="180" t="s">
        <v>45</v>
      </c>
      <c r="M86" s="180"/>
      <c r="N86" s="464" t="s">
        <v>281</v>
      </c>
    </row>
    <row r="87" spans="1:14" x14ac:dyDescent="0.25">
      <c r="A87" s="171">
        <v>45212</v>
      </c>
      <c r="B87" s="172" t="s">
        <v>115</v>
      </c>
      <c r="C87" s="172" t="s">
        <v>116</v>
      </c>
      <c r="D87" s="173" t="s">
        <v>129</v>
      </c>
      <c r="E87" s="161">
        <v>7000</v>
      </c>
      <c r="F87" s="161"/>
      <c r="G87" s="305">
        <f t="shared" si="2"/>
        <v>23000</v>
      </c>
      <c r="H87" s="292" t="s">
        <v>141</v>
      </c>
      <c r="I87" s="180" t="s">
        <v>18</v>
      </c>
      <c r="J87" s="405" t="s">
        <v>278</v>
      </c>
      <c r="K87" s="172" t="s">
        <v>453</v>
      </c>
      <c r="L87" s="180" t="s">
        <v>45</v>
      </c>
      <c r="M87" s="180"/>
      <c r="N87" s="464" t="s">
        <v>282</v>
      </c>
    </row>
    <row r="88" spans="1:14" x14ac:dyDescent="0.25">
      <c r="A88" s="171">
        <v>45212</v>
      </c>
      <c r="B88" s="172" t="s">
        <v>115</v>
      </c>
      <c r="C88" s="172" t="s">
        <v>116</v>
      </c>
      <c r="D88" s="173" t="s">
        <v>129</v>
      </c>
      <c r="E88" s="161">
        <v>10000</v>
      </c>
      <c r="F88" s="161"/>
      <c r="G88" s="305">
        <f t="shared" si="2"/>
        <v>13000</v>
      </c>
      <c r="H88" s="292" t="s">
        <v>141</v>
      </c>
      <c r="I88" s="180" t="s">
        <v>18</v>
      </c>
      <c r="J88" s="405" t="s">
        <v>278</v>
      </c>
      <c r="K88" s="172" t="s">
        <v>453</v>
      </c>
      <c r="L88" s="180" t="s">
        <v>45</v>
      </c>
      <c r="M88" s="180"/>
      <c r="N88" s="464" t="s">
        <v>283</v>
      </c>
    </row>
    <row r="89" spans="1:14" x14ac:dyDescent="0.25">
      <c r="A89" s="171">
        <v>45212</v>
      </c>
      <c r="B89" s="172" t="s">
        <v>167</v>
      </c>
      <c r="C89" s="172" t="s">
        <v>167</v>
      </c>
      <c r="D89" s="173" t="s">
        <v>129</v>
      </c>
      <c r="E89" s="161">
        <v>7000</v>
      </c>
      <c r="F89" s="161"/>
      <c r="G89" s="305">
        <f t="shared" si="2"/>
        <v>6000</v>
      </c>
      <c r="H89" s="292" t="s">
        <v>141</v>
      </c>
      <c r="I89" s="180" t="s">
        <v>18</v>
      </c>
      <c r="J89" s="405" t="s">
        <v>278</v>
      </c>
      <c r="K89" s="172" t="s">
        <v>453</v>
      </c>
      <c r="L89" s="180" t="s">
        <v>45</v>
      </c>
      <c r="M89" s="180"/>
      <c r="N89" s="464"/>
    </row>
    <row r="90" spans="1:14" x14ac:dyDescent="0.25">
      <c r="A90" s="171">
        <v>45213</v>
      </c>
      <c r="B90" s="172" t="s">
        <v>123</v>
      </c>
      <c r="C90" s="172" t="s">
        <v>49</v>
      </c>
      <c r="D90" s="173" t="s">
        <v>129</v>
      </c>
      <c r="E90" s="161"/>
      <c r="F90" s="161">
        <v>-6000</v>
      </c>
      <c r="G90" s="305">
        <f t="shared" si="2"/>
        <v>0</v>
      </c>
      <c r="H90" s="292" t="s">
        <v>141</v>
      </c>
      <c r="I90" s="180" t="s">
        <v>18</v>
      </c>
      <c r="J90" s="405" t="s">
        <v>278</v>
      </c>
      <c r="K90" s="172" t="s">
        <v>453</v>
      </c>
      <c r="L90" s="180" t="s">
        <v>45</v>
      </c>
      <c r="M90" s="180"/>
      <c r="N90" s="464"/>
    </row>
    <row r="91" spans="1:14" x14ac:dyDescent="0.25">
      <c r="A91" s="674">
        <v>45215</v>
      </c>
      <c r="B91" s="675" t="s">
        <v>113</v>
      </c>
      <c r="C91" s="675" t="s">
        <v>49</v>
      </c>
      <c r="D91" s="676" t="s">
        <v>129</v>
      </c>
      <c r="E91" s="677"/>
      <c r="F91" s="677">
        <v>62000</v>
      </c>
      <c r="G91" s="678">
        <f t="shared" si="2"/>
        <v>62000</v>
      </c>
      <c r="H91" s="679" t="s">
        <v>141</v>
      </c>
      <c r="I91" s="680" t="s">
        <v>18</v>
      </c>
      <c r="J91" s="681" t="s">
        <v>297</v>
      </c>
      <c r="K91" s="172" t="s">
        <v>453</v>
      </c>
      <c r="L91" s="680" t="s">
        <v>45</v>
      </c>
      <c r="M91" s="680"/>
      <c r="N91" s="682"/>
    </row>
    <row r="92" spans="1:14" x14ac:dyDescent="0.25">
      <c r="A92" s="171">
        <v>45215</v>
      </c>
      <c r="B92" s="172" t="s">
        <v>115</v>
      </c>
      <c r="C92" s="172" t="s">
        <v>116</v>
      </c>
      <c r="D92" s="173" t="s">
        <v>129</v>
      </c>
      <c r="E92" s="161">
        <v>8000</v>
      </c>
      <c r="F92" s="161"/>
      <c r="G92" s="305">
        <f t="shared" si="2"/>
        <v>54000</v>
      </c>
      <c r="H92" s="292" t="s">
        <v>141</v>
      </c>
      <c r="I92" s="180" t="s">
        <v>18</v>
      </c>
      <c r="J92" s="405" t="s">
        <v>297</v>
      </c>
      <c r="K92" s="172" t="s">
        <v>453</v>
      </c>
      <c r="L92" s="180" t="s">
        <v>45</v>
      </c>
      <c r="M92" s="180"/>
      <c r="N92" s="464" t="s">
        <v>142</v>
      </c>
    </row>
    <row r="93" spans="1:14" x14ac:dyDescent="0.25">
      <c r="A93" s="171">
        <v>45215</v>
      </c>
      <c r="B93" s="172" t="s">
        <v>115</v>
      </c>
      <c r="C93" s="172" t="s">
        <v>116</v>
      </c>
      <c r="D93" s="173" t="s">
        <v>129</v>
      </c>
      <c r="E93" s="161">
        <v>11000</v>
      </c>
      <c r="F93" s="161"/>
      <c r="G93" s="305">
        <f t="shared" si="2"/>
        <v>43000</v>
      </c>
      <c r="H93" s="292" t="s">
        <v>141</v>
      </c>
      <c r="I93" s="180" t="s">
        <v>18</v>
      </c>
      <c r="J93" s="405" t="s">
        <v>297</v>
      </c>
      <c r="K93" s="172" t="s">
        <v>453</v>
      </c>
      <c r="L93" s="180" t="s">
        <v>45</v>
      </c>
      <c r="M93" s="180"/>
      <c r="N93" s="464" t="s">
        <v>279</v>
      </c>
    </row>
    <row r="94" spans="1:14" x14ac:dyDescent="0.25">
      <c r="A94" s="171">
        <v>45215</v>
      </c>
      <c r="B94" s="172" t="s">
        <v>115</v>
      </c>
      <c r="C94" s="172" t="s">
        <v>116</v>
      </c>
      <c r="D94" s="173" t="s">
        <v>129</v>
      </c>
      <c r="E94" s="161">
        <v>12000</v>
      </c>
      <c r="F94" s="161"/>
      <c r="G94" s="305">
        <f t="shared" si="2"/>
        <v>31000</v>
      </c>
      <c r="H94" s="292" t="s">
        <v>141</v>
      </c>
      <c r="I94" s="180" t="s">
        <v>18</v>
      </c>
      <c r="J94" s="405" t="s">
        <v>297</v>
      </c>
      <c r="K94" s="172" t="s">
        <v>453</v>
      </c>
      <c r="L94" s="180" t="s">
        <v>45</v>
      </c>
      <c r="M94" s="180"/>
      <c r="N94" s="464" t="s">
        <v>298</v>
      </c>
    </row>
    <row r="95" spans="1:14" x14ac:dyDescent="0.25">
      <c r="A95" s="171">
        <v>45215</v>
      </c>
      <c r="B95" s="172" t="s">
        <v>115</v>
      </c>
      <c r="C95" s="172" t="s">
        <v>116</v>
      </c>
      <c r="D95" s="173" t="s">
        <v>129</v>
      </c>
      <c r="E95" s="161">
        <v>8000</v>
      </c>
      <c r="F95" s="161"/>
      <c r="G95" s="305">
        <f t="shared" si="2"/>
        <v>23000</v>
      </c>
      <c r="H95" s="292" t="s">
        <v>141</v>
      </c>
      <c r="I95" s="180" t="s">
        <v>18</v>
      </c>
      <c r="J95" s="405" t="s">
        <v>297</v>
      </c>
      <c r="K95" s="172" t="s">
        <v>453</v>
      </c>
      <c r="L95" s="180" t="s">
        <v>45</v>
      </c>
      <c r="M95" s="180"/>
      <c r="N95" s="464" t="s">
        <v>299</v>
      </c>
    </row>
    <row r="96" spans="1:14" x14ac:dyDescent="0.25">
      <c r="A96" s="171">
        <v>45215</v>
      </c>
      <c r="B96" s="172" t="s">
        <v>115</v>
      </c>
      <c r="C96" s="172" t="s">
        <v>116</v>
      </c>
      <c r="D96" s="173" t="s">
        <v>129</v>
      </c>
      <c r="E96" s="161">
        <v>8000</v>
      </c>
      <c r="F96" s="161"/>
      <c r="G96" s="305">
        <f t="shared" si="2"/>
        <v>15000</v>
      </c>
      <c r="H96" s="292" t="s">
        <v>141</v>
      </c>
      <c r="I96" s="180" t="s">
        <v>18</v>
      </c>
      <c r="J96" s="405" t="s">
        <v>297</v>
      </c>
      <c r="K96" s="172" t="s">
        <v>453</v>
      </c>
      <c r="L96" s="180" t="s">
        <v>45</v>
      </c>
      <c r="M96" s="180"/>
      <c r="N96" s="464" t="s">
        <v>300</v>
      </c>
    </row>
    <row r="97" spans="1:14" x14ac:dyDescent="0.25">
      <c r="A97" s="171">
        <v>45215</v>
      </c>
      <c r="B97" s="172" t="s">
        <v>115</v>
      </c>
      <c r="C97" s="172" t="s">
        <v>116</v>
      </c>
      <c r="D97" s="173" t="s">
        <v>129</v>
      </c>
      <c r="E97" s="161">
        <v>6000</v>
      </c>
      <c r="F97" s="161"/>
      <c r="G97" s="305">
        <f t="shared" si="2"/>
        <v>9000</v>
      </c>
      <c r="H97" s="292" t="s">
        <v>141</v>
      </c>
      <c r="I97" s="180" t="s">
        <v>18</v>
      </c>
      <c r="J97" s="405" t="s">
        <v>297</v>
      </c>
      <c r="K97" s="172" t="s">
        <v>453</v>
      </c>
      <c r="L97" s="180" t="s">
        <v>45</v>
      </c>
      <c r="M97" s="180"/>
      <c r="N97" s="464" t="s">
        <v>301</v>
      </c>
    </row>
    <row r="98" spans="1:14" x14ac:dyDescent="0.25">
      <c r="A98" s="171">
        <v>45215</v>
      </c>
      <c r="B98" s="172" t="s">
        <v>167</v>
      </c>
      <c r="C98" s="172" t="s">
        <v>167</v>
      </c>
      <c r="D98" s="173" t="s">
        <v>129</v>
      </c>
      <c r="E98" s="161">
        <v>10000</v>
      </c>
      <c r="F98" s="161"/>
      <c r="G98" s="305">
        <f t="shared" si="2"/>
        <v>-1000</v>
      </c>
      <c r="H98" s="292" t="s">
        <v>141</v>
      </c>
      <c r="I98" s="180" t="s">
        <v>18</v>
      </c>
      <c r="J98" s="405" t="s">
        <v>297</v>
      </c>
      <c r="K98" s="172" t="s">
        <v>453</v>
      </c>
      <c r="L98" s="180" t="s">
        <v>45</v>
      </c>
      <c r="M98" s="180"/>
      <c r="N98" s="464"/>
    </row>
    <row r="99" spans="1:14" x14ac:dyDescent="0.25">
      <c r="A99" s="171">
        <v>45216</v>
      </c>
      <c r="B99" s="172" t="s">
        <v>176</v>
      </c>
      <c r="C99" s="172" t="s">
        <v>49</v>
      </c>
      <c r="D99" s="173" t="s">
        <v>129</v>
      </c>
      <c r="E99" s="161"/>
      <c r="F99" s="161">
        <v>1000</v>
      </c>
      <c r="G99" s="305">
        <f t="shared" si="2"/>
        <v>0</v>
      </c>
      <c r="H99" s="292" t="s">
        <v>141</v>
      </c>
      <c r="I99" s="180" t="s">
        <v>18</v>
      </c>
      <c r="J99" s="405" t="s">
        <v>297</v>
      </c>
      <c r="K99" s="172" t="s">
        <v>453</v>
      </c>
      <c r="L99" s="180" t="s">
        <v>45</v>
      </c>
      <c r="M99" s="180"/>
      <c r="N99" s="464"/>
    </row>
    <row r="100" spans="1:14" x14ac:dyDescent="0.25">
      <c r="A100" s="674">
        <v>45216</v>
      </c>
      <c r="B100" s="675" t="s">
        <v>113</v>
      </c>
      <c r="C100" s="675" t="s">
        <v>49</v>
      </c>
      <c r="D100" s="676" t="s">
        <v>129</v>
      </c>
      <c r="E100" s="677"/>
      <c r="F100" s="677">
        <v>66000</v>
      </c>
      <c r="G100" s="678">
        <f t="shared" si="2"/>
        <v>66000</v>
      </c>
      <c r="H100" s="679" t="s">
        <v>141</v>
      </c>
      <c r="I100" s="680" t="s">
        <v>18</v>
      </c>
      <c r="J100" s="681" t="s">
        <v>306</v>
      </c>
      <c r="K100" s="172" t="s">
        <v>453</v>
      </c>
      <c r="L100" s="680" t="s">
        <v>45</v>
      </c>
      <c r="M100" s="680"/>
      <c r="N100" s="682"/>
    </row>
    <row r="101" spans="1:14" x14ac:dyDescent="0.25">
      <c r="A101" s="171">
        <v>45216</v>
      </c>
      <c r="B101" s="172" t="s">
        <v>115</v>
      </c>
      <c r="C101" s="172" t="s">
        <v>116</v>
      </c>
      <c r="D101" s="173" t="s">
        <v>129</v>
      </c>
      <c r="E101" s="161">
        <v>8000</v>
      </c>
      <c r="F101" s="161"/>
      <c r="G101" s="305">
        <f t="shared" si="2"/>
        <v>58000</v>
      </c>
      <c r="H101" s="292" t="s">
        <v>141</v>
      </c>
      <c r="I101" s="180" t="s">
        <v>18</v>
      </c>
      <c r="J101" s="405" t="s">
        <v>306</v>
      </c>
      <c r="K101" s="172" t="s">
        <v>453</v>
      </c>
      <c r="L101" s="180" t="s">
        <v>45</v>
      </c>
      <c r="M101" s="180"/>
      <c r="N101" s="464" t="s">
        <v>142</v>
      </c>
    </row>
    <row r="102" spans="1:14" x14ac:dyDescent="0.25">
      <c r="A102" s="171">
        <v>45216</v>
      </c>
      <c r="B102" s="172" t="s">
        <v>115</v>
      </c>
      <c r="C102" s="172" t="s">
        <v>116</v>
      </c>
      <c r="D102" s="173" t="s">
        <v>129</v>
      </c>
      <c r="E102" s="161">
        <v>6000</v>
      </c>
      <c r="F102" s="161"/>
      <c r="G102" s="305">
        <f t="shared" si="2"/>
        <v>52000</v>
      </c>
      <c r="H102" s="292" t="s">
        <v>141</v>
      </c>
      <c r="I102" s="180" t="s">
        <v>18</v>
      </c>
      <c r="J102" s="405" t="s">
        <v>306</v>
      </c>
      <c r="K102" s="172" t="s">
        <v>453</v>
      </c>
      <c r="L102" s="180" t="s">
        <v>45</v>
      </c>
      <c r="M102" s="180"/>
      <c r="N102" s="464" t="s">
        <v>307</v>
      </c>
    </row>
    <row r="103" spans="1:14" x14ac:dyDescent="0.25">
      <c r="A103" s="171">
        <v>45216</v>
      </c>
      <c r="B103" s="172" t="s">
        <v>115</v>
      </c>
      <c r="C103" s="172" t="s">
        <v>116</v>
      </c>
      <c r="D103" s="173" t="s">
        <v>129</v>
      </c>
      <c r="E103" s="161">
        <v>10000</v>
      </c>
      <c r="F103" s="161"/>
      <c r="G103" s="305">
        <f t="shared" si="2"/>
        <v>42000</v>
      </c>
      <c r="H103" s="292" t="s">
        <v>141</v>
      </c>
      <c r="I103" s="180" t="s">
        <v>18</v>
      </c>
      <c r="J103" s="405" t="s">
        <v>306</v>
      </c>
      <c r="K103" s="172" t="s">
        <v>453</v>
      </c>
      <c r="L103" s="180" t="s">
        <v>45</v>
      </c>
      <c r="M103" s="180"/>
      <c r="N103" s="464" t="s">
        <v>308</v>
      </c>
    </row>
    <row r="104" spans="1:14" x14ac:dyDescent="0.25">
      <c r="A104" s="171">
        <v>45216</v>
      </c>
      <c r="B104" s="172" t="s">
        <v>115</v>
      </c>
      <c r="C104" s="172" t="s">
        <v>116</v>
      </c>
      <c r="D104" s="173" t="s">
        <v>129</v>
      </c>
      <c r="E104" s="161">
        <v>15000</v>
      </c>
      <c r="F104" s="161"/>
      <c r="G104" s="305">
        <f t="shared" si="2"/>
        <v>27000</v>
      </c>
      <c r="H104" s="292" t="s">
        <v>141</v>
      </c>
      <c r="I104" s="180" t="s">
        <v>18</v>
      </c>
      <c r="J104" s="405" t="s">
        <v>306</v>
      </c>
      <c r="K104" s="172" t="s">
        <v>453</v>
      </c>
      <c r="L104" s="180" t="s">
        <v>45</v>
      </c>
      <c r="M104" s="180"/>
      <c r="N104" s="464" t="s">
        <v>309</v>
      </c>
    </row>
    <row r="105" spans="1:14" x14ac:dyDescent="0.25">
      <c r="A105" s="171">
        <v>45216</v>
      </c>
      <c r="B105" s="172" t="s">
        <v>115</v>
      </c>
      <c r="C105" s="172" t="s">
        <v>116</v>
      </c>
      <c r="D105" s="173" t="s">
        <v>129</v>
      </c>
      <c r="E105" s="161">
        <v>10000</v>
      </c>
      <c r="F105" s="161"/>
      <c r="G105" s="305">
        <f t="shared" si="2"/>
        <v>17000</v>
      </c>
      <c r="H105" s="292" t="s">
        <v>141</v>
      </c>
      <c r="I105" s="180" t="s">
        <v>18</v>
      </c>
      <c r="J105" s="405" t="s">
        <v>306</v>
      </c>
      <c r="K105" s="172" t="s">
        <v>453</v>
      </c>
      <c r="L105" s="180" t="s">
        <v>45</v>
      </c>
      <c r="M105" s="180"/>
      <c r="N105" s="464" t="s">
        <v>310</v>
      </c>
    </row>
    <row r="106" spans="1:14" x14ac:dyDescent="0.25">
      <c r="A106" s="171">
        <v>45216</v>
      </c>
      <c r="B106" s="172" t="s">
        <v>115</v>
      </c>
      <c r="C106" s="172" t="s">
        <v>116</v>
      </c>
      <c r="D106" s="173" t="s">
        <v>129</v>
      </c>
      <c r="E106" s="161">
        <v>12000</v>
      </c>
      <c r="F106" s="161"/>
      <c r="G106" s="305">
        <f t="shared" si="2"/>
        <v>5000</v>
      </c>
      <c r="H106" s="292" t="s">
        <v>141</v>
      </c>
      <c r="I106" s="180" t="s">
        <v>18</v>
      </c>
      <c r="J106" s="405" t="s">
        <v>306</v>
      </c>
      <c r="K106" s="172" t="s">
        <v>453</v>
      </c>
      <c r="L106" s="180" t="s">
        <v>45</v>
      </c>
      <c r="M106" s="180"/>
      <c r="N106" s="464" t="s">
        <v>311</v>
      </c>
    </row>
    <row r="107" spans="1:14" x14ac:dyDescent="0.25">
      <c r="A107" s="171">
        <v>45216</v>
      </c>
      <c r="B107" s="172" t="s">
        <v>167</v>
      </c>
      <c r="C107" s="172" t="s">
        <v>167</v>
      </c>
      <c r="D107" s="173" t="s">
        <v>129</v>
      </c>
      <c r="E107" s="161">
        <v>7000</v>
      </c>
      <c r="F107" s="161"/>
      <c r="G107" s="305">
        <f t="shared" si="2"/>
        <v>-2000</v>
      </c>
      <c r="H107" s="292" t="s">
        <v>141</v>
      </c>
      <c r="I107" s="180" t="s">
        <v>18</v>
      </c>
      <c r="J107" s="405" t="s">
        <v>306</v>
      </c>
      <c r="K107" s="172" t="s">
        <v>453</v>
      </c>
      <c r="L107" s="180" t="s">
        <v>45</v>
      </c>
      <c r="M107" s="180"/>
      <c r="N107" s="464"/>
    </row>
    <row r="108" spans="1:14" x14ac:dyDescent="0.25">
      <c r="A108" s="171">
        <v>45216</v>
      </c>
      <c r="B108" s="172" t="s">
        <v>167</v>
      </c>
      <c r="C108" s="172" t="s">
        <v>167</v>
      </c>
      <c r="D108" s="173" t="s">
        <v>129</v>
      </c>
      <c r="E108" s="161">
        <v>3000</v>
      </c>
      <c r="F108" s="161"/>
      <c r="G108" s="305">
        <f t="shared" si="2"/>
        <v>-5000</v>
      </c>
      <c r="H108" s="292" t="s">
        <v>141</v>
      </c>
      <c r="I108" s="180" t="s">
        <v>18</v>
      </c>
      <c r="J108" s="405" t="s">
        <v>306</v>
      </c>
      <c r="K108" s="172" t="s">
        <v>453</v>
      </c>
      <c r="L108" s="180" t="s">
        <v>45</v>
      </c>
      <c r="M108" s="180"/>
      <c r="N108" s="464"/>
    </row>
    <row r="109" spans="1:14" x14ac:dyDescent="0.25">
      <c r="A109" s="171">
        <v>45217</v>
      </c>
      <c r="B109" s="172" t="s">
        <v>176</v>
      </c>
      <c r="C109" s="172" t="s">
        <v>49</v>
      </c>
      <c r="D109" s="173" t="s">
        <v>129</v>
      </c>
      <c r="E109" s="161"/>
      <c r="F109" s="161">
        <v>5000</v>
      </c>
      <c r="G109" s="305">
        <f t="shared" si="2"/>
        <v>0</v>
      </c>
      <c r="H109" s="292" t="s">
        <v>141</v>
      </c>
      <c r="I109" s="180" t="s">
        <v>18</v>
      </c>
      <c r="J109" s="405" t="s">
        <v>306</v>
      </c>
      <c r="K109" s="172" t="s">
        <v>453</v>
      </c>
      <c r="L109" s="180" t="s">
        <v>45</v>
      </c>
      <c r="M109" s="180"/>
      <c r="N109" s="464"/>
    </row>
    <row r="110" spans="1:14" x14ac:dyDescent="0.25">
      <c r="A110" s="470">
        <v>45217</v>
      </c>
      <c r="B110" s="471" t="s">
        <v>113</v>
      </c>
      <c r="C110" s="471" t="s">
        <v>49</v>
      </c>
      <c r="D110" s="472" t="s">
        <v>129</v>
      </c>
      <c r="E110" s="598"/>
      <c r="F110" s="598">
        <v>64000</v>
      </c>
      <c r="G110" s="602">
        <f t="shared" si="2"/>
        <v>64000</v>
      </c>
      <c r="H110" s="475" t="s">
        <v>141</v>
      </c>
      <c r="I110" s="599" t="s">
        <v>18</v>
      </c>
      <c r="J110" s="597" t="s">
        <v>339</v>
      </c>
      <c r="K110" s="172" t="s">
        <v>453</v>
      </c>
      <c r="L110" s="599" t="s">
        <v>45</v>
      </c>
      <c r="M110" s="599"/>
      <c r="N110" s="601"/>
    </row>
    <row r="111" spans="1:14" x14ac:dyDescent="0.25">
      <c r="A111" s="171">
        <v>45217</v>
      </c>
      <c r="B111" s="172" t="s">
        <v>115</v>
      </c>
      <c r="C111" s="172" t="s">
        <v>116</v>
      </c>
      <c r="D111" s="173" t="s">
        <v>129</v>
      </c>
      <c r="E111" s="161">
        <v>8000</v>
      </c>
      <c r="F111" s="161"/>
      <c r="G111" s="305">
        <f t="shared" si="2"/>
        <v>56000</v>
      </c>
      <c r="H111" s="292" t="s">
        <v>141</v>
      </c>
      <c r="I111" s="180" t="s">
        <v>18</v>
      </c>
      <c r="J111" s="405" t="s">
        <v>339</v>
      </c>
      <c r="K111" s="172" t="s">
        <v>453</v>
      </c>
      <c r="L111" s="180" t="s">
        <v>45</v>
      </c>
      <c r="M111" s="180"/>
      <c r="N111" s="464" t="s">
        <v>142</v>
      </c>
    </row>
    <row r="112" spans="1:14" x14ac:dyDescent="0.25">
      <c r="A112" s="171">
        <v>45217</v>
      </c>
      <c r="B112" s="172" t="s">
        <v>115</v>
      </c>
      <c r="C112" s="172" t="s">
        <v>116</v>
      </c>
      <c r="D112" s="173" t="s">
        <v>129</v>
      </c>
      <c r="E112" s="161">
        <v>12000</v>
      </c>
      <c r="F112" s="161"/>
      <c r="G112" s="305">
        <f t="shared" si="2"/>
        <v>44000</v>
      </c>
      <c r="H112" s="292" t="s">
        <v>141</v>
      </c>
      <c r="I112" s="180" t="s">
        <v>18</v>
      </c>
      <c r="J112" s="405" t="s">
        <v>339</v>
      </c>
      <c r="K112" s="172" t="s">
        <v>453</v>
      </c>
      <c r="L112" s="180" t="s">
        <v>45</v>
      </c>
      <c r="M112" s="180"/>
      <c r="N112" s="464" t="s">
        <v>340</v>
      </c>
    </row>
    <row r="113" spans="1:14" x14ac:dyDescent="0.25">
      <c r="A113" s="171">
        <v>45217</v>
      </c>
      <c r="B113" s="172" t="s">
        <v>115</v>
      </c>
      <c r="C113" s="172" t="s">
        <v>116</v>
      </c>
      <c r="D113" s="173" t="s">
        <v>129</v>
      </c>
      <c r="E113" s="161">
        <v>10000</v>
      </c>
      <c r="F113" s="161"/>
      <c r="G113" s="305">
        <f t="shared" si="2"/>
        <v>34000</v>
      </c>
      <c r="H113" s="292" t="s">
        <v>141</v>
      </c>
      <c r="I113" s="180" t="s">
        <v>18</v>
      </c>
      <c r="J113" s="405" t="s">
        <v>339</v>
      </c>
      <c r="K113" s="172" t="s">
        <v>453</v>
      </c>
      <c r="L113" s="180" t="s">
        <v>45</v>
      </c>
      <c r="M113" s="180"/>
      <c r="N113" s="464" t="s">
        <v>341</v>
      </c>
    </row>
    <row r="114" spans="1:14" x14ac:dyDescent="0.25">
      <c r="A114" s="171">
        <v>45217</v>
      </c>
      <c r="B114" s="172" t="s">
        <v>115</v>
      </c>
      <c r="C114" s="172" t="s">
        <v>116</v>
      </c>
      <c r="D114" s="173" t="s">
        <v>129</v>
      </c>
      <c r="E114" s="161">
        <v>8000</v>
      </c>
      <c r="F114" s="161"/>
      <c r="G114" s="305">
        <f t="shared" si="2"/>
        <v>26000</v>
      </c>
      <c r="H114" s="292" t="s">
        <v>141</v>
      </c>
      <c r="I114" s="180" t="s">
        <v>18</v>
      </c>
      <c r="J114" s="405" t="s">
        <v>339</v>
      </c>
      <c r="K114" s="172" t="s">
        <v>453</v>
      </c>
      <c r="L114" s="180" t="s">
        <v>45</v>
      </c>
      <c r="M114" s="180"/>
      <c r="N114" s="464" t="s">
        <v>342</v>
      </c>
    </row>
    <row r="115" spans="1:14" x14ac:dyDescent="0.25">
      <c r="A115" s="171">
        <v>45217</v>
      </c>
      <c r="B115" s="172" t="s">
        <v>115</v>
      </c>
      <c r="C115" s="172" t="s">
        <v>116</v>
      </c>
      <c r="D115" s="173" t="s">
        <v>129</v>
      </c>
      <c r="E115" s="161">
        <v>9000</v>
      </c>
      <c r="F115" s="161"/>
      <c r="G115" s="305">
        <f t="shared" si="2"/>
        <v>17000</v>
      </c>
      <c r="H115" s="292" t="s">
        <v>141</v>
      </c>
      <c r="I115" s="180" t="s">
        <v>18</v>
      </c>
      <c r="J115" s="405" t="s">
        <v>339</v>
      </c>
      <c r="K115" s="172" t="s">
        <v>453</v>
      </c>
      <c r="L115" s="180" t="s">
        <v>45</v>
      </c>
      <c r="M115" s="180"/>
      <c r="N115" s="464" t="s">
        <v>343</v>
      </c>
    </row>
    <row r="116" spans="1:14" x14ac:dyDescent="0.25">
      <c r="A116" s="171">
        <v>45217</v>
      </c>
      <c r="B116" s="172" t="s">
        <v>115</v>
      </c>
      <c r="C116" s="172" t="s">
        <v>116</v>
      </c>
      <c r="D116" s="173" t="s">
        <v>129</v>
      </c>
      <c r="E116" s="161">
        <v>12000</v>
      </c>
      <c r="F116" s="161"/>
      <c r="G116" s="305">
        <f t="shared" si="2"/>
        <v>5000</v>
      </c>
      <c r="H116" s="292" t="s">
        <v>141</v>
      </c>
      <c r="I116" s="180" t="s">
        <v>18</v>
      </c>
      <c r="J116" s="405" t="s">
        <v>339</v>
      </c>
      <c r="K116" s="172" t="s">
        <v>453</v>
      </c>
      <c r="L116" s="180" t="s">
        <v>45</v>
      </c>
      <c r="M116" s="180"/>
      <c r="N116" s="464" t="s">
        <v>344</v>
      </c>
    </row>
    <row r="117" spans="1:14" x14ac:dyDescent="0.25">
      <c r="A117" s="171">
        <v>45217</v>
      </c>
      <c r="B117" s="172" t="s">
        <v>167</v>
      </c>
      <c r="C117" s="172" t="s">
        <v>167</v>
      </c>
      <c r="D117" s="173" t="s">
        <v>129</v>
      </c>
      <c r="E117" s="161">
        <v>5000</v>
      </c>
      <c r="F117" s="161"/>
      <c r="G117" s="305">
        <f t="shared" si="2"/>
        <v>0</v>
      </c>
      <c r="H117" s="292" t="s">
        <v>141</v>
      </c>
      <c r="I117" s="180" t="s">
        <v>18</v>
      </c>
      <c r="J117" s="405" t="s">
        <v>339</v>
      </c>
      <c r="K117" s="172" t="s">
        <v>453</v>
      </c>
      <c r="L117" s="180" t="s">
        <v>45</v>
      </c>
      <c r="M117" s="180"/>
      <c r="N117" s="464"/>
    </row>
    <row r="118" spans="1:14" x14ac:dyDescent="0.25">
      <c r="A118" s="171">
        <v>45217</v>
      </c>
      <c r="B118" s="172" t="s">
        <v>167</v>
      </c>
      <c r="C118" s="172" t="s">
        <v>167</v>
      </c>
      <c r="D118" s="173" t="s">
        <v>129</v>
      </c>
      <c r="E118" s="161">
        <v>5000</v>
      </c>
      <c r="F118" s="161"/>
      <c r="G118" s="305">
        <f t="shared" si="2"/>
        <v>-5000</v>
      </c>
      <c r="H118" s="292" t="s">
        <v>141</v>
      </c>
      <c r="I118" s="180" t="s">
        <v>18</v>
      </c>
      <c r="J118" s="405" t="s">
        <v>339</v>
      </c>
      <c r="K118" s="172" t="s">
        <v>453</v>
      </c>
      <c r="L118" s="180" t="s">
        <v>45</v>
      </c>
      <c r="M118" s="180"/>
      <c r="N118" s="464"/>
    </row>
    <row r="119" spans="1:14" x14ac:dyDescent="0.25">
      <c r="A119" s="171">
        <v>45218</v>
      </c>
      <c r="B119" s="172" t="s">
        <v>176</v>
      </c>
      <c r="C119" s="172" t="s">
        <v>49</v>
      </c>
      <c r="D119" s="173" t="s">
        <v>129</v>
      </c>
      <c r="E119" s="161"/>
      <c r="F119" s="161">
        <v>5000</v>
      </c>
      <c r="G119" s="305">
        <f t="shared" si="2"/>
        <v>0</v>
      </c>
      <c r="H119" s="292" t="s">
        <v>141</v>
      </c>
      <c r="I119" s="180" t="s">
        <v>18</v>
      </c>
      <c r="J119" s="405" t="s">
        <v>339</v>
      </c>
      <c r="K119" s="172" t="s">
        <v>453</v>
      </c>
      <c r="L119" s="180" t="s">
        <v>45</v>
      </c>
      <c r="M119" s="180"/>
      <c r="N119" s="464"/>
    </row>
    <row r="120" spans="1:14" x14ac:dyDescent="0.25">
      <c r="A120" s="470">
        <v>45218</v>
      </c>
      <c r="B120" s="471" t="s">
        <v>113</v>
      </c>
      <c r="C120" s="471" t="s">
        <v>49</v>
      </c>
      <c r="D120" s="472" t="s">
        <v>129</v>
      </c>
      <c r="E120" s="598"/>
      <c r="F120" s="598">
        <v>64000</v>
      </c>
      <c r="G120" s="602">
        <f t="shared" si="2"/>
        <v>64000</v>
      </c>
      <c r="H120" s="475" t="s">
        <v>141</v>
      </c>
      <c r="I120" s="599" t="s">
        <v>18</v>
      </c>
      <c r="J120" s="597" t="s">
        <v>350</v>
      </c>
      <c r="K120" s="172" t="s">
        <v>453</v>
      </c>
      <c r="L120" s="599" t="s">
        <v>45</v>
      </c>
      <c r="M120" s="599"/>
      <c r="N120" s="601"/>
    </row>
    <row r="121" spans="1:14" x14ac:dyDescent="0.25">
      <c r="A121" s="171">
        <v>45218</v>
      </c>
      <c r="B121" s="172" t="s">
        <v>115</v>
      </c>
      <c r="C121" s="172" t="s">
        <v>116</v>
      </c>
      <c r="D121" s="173" t="s">
        <v>129</v>
      </c>
      <c r="E121" s="161">
        <v>8000</v>
      </c>
      <c r="F121" s="161"/>
      <c r="G121" s="305">
        <f t="shared" si="2"/>
        <v>56000</v>
      </c>
      <c r="H121" s="292" t="s">
        <v>141</v>
      </c>
      <c r="I121" s="180" t="s">
        <v>18</v>
      </c>
      <c r="J121" s="405" t="s">
        <v>350</v>
      </c>
      <c r="K121" s="172" t="s">
        <v>453</v>
      </c>
      <c r="L121" s="180" t="s">
        <v>45</v>
      </c>
      <c r="M121" s="180"/>
      <c r="N121" s="464" t="s">
        <v>142</v>
      </c>
    </row>
    <row r="122" spans="1:14" x14ac:dyDescent="0.25">
      <c r="A122" s="171">
        <v>45218</v>
      </c>
      <c r="B122" s="172" t="s">
        <v>115</v>
      </c>
      <c r="C122" s="172" t="s">
        <v>116</v>
      </c>
      <c r="D122" s="173" t="s">
        <v>129</v>
      </c>
      <c r="E122" s="161">
        <v>13000</v>
      </c>
      <c r="F122" s="161"/>
      <c r="G122" s="305">
        <f t="shared" si="2"/>
        <v>43000</v>
      </c>
      <c r="H122" s="292" t="s">
        <v>141</v>
      </c>
      <c r="I122" s="180" t="s">
        <v>18</v>
      </c>
      <c r="J122" s="405" t="s">
        <v>350</v>
      </c>
      <c r="K122" s="172" t="s">
        <v>453</v>
      </c>
      <c r="L122" s="180" t="s">
        <v>45</v>
      </c>
      <c r="M122" s="180"/>
      <c r="N122" s="464" t="s">
        <v>351</v>
      </c>
    </row>
    <row r="123" spans="1:14" x14ac:dyDescent="0.25">
      <c r="A123" s="171">
        <v>45218</v>
      </c>
      <c r="B123" s="172" t="s">
        <v>115</v>
      </c>
      <c r="C123" s="172" t="s">
        <v>116</v>
      </c>
      <c r="D123" s="173" t="s">
        <v>129</v>
      </c>
      <c r="E123" s="161">
        <v>10000</v>
      </c>
      <c r="F123" s="161"/>
      <c r="G123" s="305">
        <f t="shared" si="2"/>
        <v>33000</v>
      </c>
      <c r="H123" s="292" t="s">
        <v>141</v>
      </c>
      <c r="I123" s="180" t="s">
        <v>18</v>
      </c>
      <c r="J123" s="405" t="s">
        <v>350</v>
      </c>
      <c r="K123" s="172" t="s">
        <v>453</v>
      </c>
      <c r="L123" s="180" t="s">
        <v>45</v>
      </c>
      <c r="M123" s="180"/>
      <c r="N123" s="464" t="s">
        <v>352</v>
      </c>
    </row>
    <row r="124" spans="1:14" x14ac:dyDescent="0.25">
      <c r="A124" s="171">
        <v>45218</v>
      </c>
      <c r="B124" s="172" t="s">
        <v>115</v>
      </c>
      <c r="C124" s="172" t="s">
        <v>116</v>
      </c>
      <c r="D124" s="173" t="s">
        <v>129</v>
      </c>
      <c r="E124" s="161">
        <v>8000</v>
      </c>
      <c r="F124" s="161"/>
      <c r="G124" s="305">
        <f t="shared" si="2"/>
        <v>25000</v>
      </c>
      <c r="H124" s="292" t="s">
        <v>141</v>
      </c>
      <c r="I124" s="180" t="s">
        <v>18</v>
      </c>
      <c r="J124" s="405" t="s">
        <v>350</v>
      </c>
      <c r="K124" s="172" t="s">
        <v>453</v>
      </c>
      <c r="L124" s="180" t="s">
        <v>45</v>
      </c>
      <c r="M124" s="180"/>
      <c r="N124" s="464" t="s">
        <v>353</v>
      </c>
    </row>
    <row r="125" spans="1:14" x14ac:dyDescent="0.25">
      <c r="A125" s="171">
        <v>45218</v>
      </c>
      <c r="B125" s="172" t="s">
        <v>115</v>
      </c>
      <c r="C125" s="172" t="s">
        <v>116</v>
      </c>
      <c r="D125" s="173" t="s">
        <v>129</v>
      </c>
      <c r="E125" s="161">
        <v>8000</v>
      </c>
      <c r="F125" s="161"/>
      <c r="G125" s="305">
        <f t="shared" si="2"/>
        <v>17000</v>
      </c>
      <c r="H125" s="292" t="s">
        <v>141</v>
      </c>
      <c r="I125" s="180" t="s">
        <v>18</v>
      </c>
      <c r="J125" s="405" t="s">
        <v>350</v>
      </c>
      <c r="K125" s="172" t="s">
        <v>453</v>
      </c>
      <c r="L125" s="180" t="s">
        <v>45</v>
      </c>
      <c r="M125" s="180"/>
      <c r="N125" s="464" t="s">
        <v>354</v>
      </c>
    </row>
    <row r="126" spans="1:14" x14ac:dyDescent="0.25">
      <c r="A126" s="171">
        <v>45218</v>
      </c>
      <c r="B126" s="172" t="s">
        <v>115</v>
      </c>
      <c r="C126" s="172" t="s">
        <v>116</v>
      </c>
      <c r="D126" s="173" t="s">
        <v>129</v>
      </c>
      <c r="E126" s="161">
        <v>11000</v>
      </c>
      <c r="F126" s="161"/>
      <c r="G126" s="305">
        <f t="shared" si="2"/>
        <v>6000</v>
      </c>
      <c r="H126" s="292" t="s">
        <v>141</v>
      </c>
      <c r="I126" s="180" t="s">
        <v>18</v>
      </c>
      <c r="J126" s="405" t="s">
        <v>350</v>
      </c>
      <c r="K126" s="172" t="s">
        <v>453</v>
      </c>
      <c r="L126" s="180" t="s">
        <v>45</v>
      </c>
      <c r="M126" s="180"/>
      <c r="N126" s="464" t="s">
        <v>355</v>
      </c>
    </row>
    <row r="127" spans="1:14" x14ac:dyDescent="0.25">
      <c r="A127" s="171">
        <v>45218</v>
      </c>
      <c r="B127" s="172" t="s">
        <v>167</v>
      </c>
      <c r="C127" s="172" t="s">
        <v>167</v>
      </c>
      <c r="D127" s="173" t="s">
        <v>129</v>
      </c>
      <c r="E127" s="161">
        <v>8000</v>
      </c>
      <c r="F127" s="161"/>
      <c r="G127" s="305">
        <f t="shared" si="2"/>
        <v>-2000</v>
      </c>
      <c r="H127" s="292" t="s">
        <v>141</v>
      </c>
      <c r="I127" s="180" t="s">
        <v>18</v>
      </c>
      <c r="J127" s="405" t="s">
        <v>350</v>
      </c>
      <c r="K127" s="172" t="s">
        <v>453</v>
      </c>
      <c r="L127" s="180" t="s">
        <v>45</v>
      </c>
      <c r="M127" s="180"/>
      <c r="N127" s="464"/>
    </row>
    <row r="128" spans="1:14" x14ac:dyDescent="0.25">
      <c r="A128" s="171">
        <v>45219</v>
      </c>
      <c r="B128" s="172" t="s">
        <v>176</v>
      </c>
      <c r="C128" s="172" t="s">
        <v>49</v>
      </c>
      <c r="D128" s="173" t="s">
        <v>129</v>
      </c>
      <c r="E128" s="161"/>
      <c r="F128" s="161">
        <v>2000</v>
      </c>
      <c r="G128" s="305">
        <f t="shared" si="2"/>
        <v>0</v>
      </c>
      <c r="H128" s="292" t="s">
        <v>141</v>
      </c>
      <c r="I128" s="180" t="s">
        <v>18</v>
      </c>
      <c r="J128" s="405" t="s">
        <v>350</v>
      </c>
      <c r="K128" s="172" t="s">
        <v>453</v>
      </c>
      <c r="L128" s="180" t="s">
        <v>45</v>
      </c>
      <c r="M128" s="180"/>
      <c r="N128" s="464"/>
    </row>
    <row r="129" spans="1:14" x14ac:dyDescent="0.25">
      <c r="A129" s="470">
        <v>45219</v>
      </c>
      <c r="B129" s="471" t="s">
        <v>113</v>
      </c>
      <c r="C129" s="471" t="s">
        <v>49</v>
      </c>
      <c r="D129" s="472" t="s">
        <v>129</v>
      </c>
      <c r="E129" s="598"/>
      <c r="F129" s="598">
        <v>61000</v>
      </c>
      <c r="G129" s="602">
        <f t="shared" si="2"/>
        <v>61000</v>
      </c>
      <c r="H129" s="475" t="s">
        <v>141</v>
      </c>
      <c r="I129" s="599" t="s">
        <v>18</v>
      </c>
      <c r="J129" s="597" t="s">
        <v>356</v>
      </c>
      <c r="K129" s="172" t="s">
        <v>453</v>
      </c>
      <c r="L129" s="599" t="s">
        <v>45</v>
      </c>
      <c r="M129" s="599"/>
      <c r="N129" s="601"/>
    </row>
    <row r="130" spans="1:14" x14ac:dyDescent="0.25">
      <c r="A130" s="171">
        <v>45219</v>
      </c>
      <c r="B130" s="172" t="s">
        <v>115</v>
      </c>
      <c r="C130" s="172" t="s">
        <v>116</v>
      </c>
      <c r="D130" s="173" t="s">
        <v>129</v>
      </c>
      <c r="E130" s="161">
        <v>6000</v>
      </c>
      <c r="F130" s="161"/>
      <c r="G130" s="305">
        <f t="shared" si="2"/>
        <v>55000</v>
      </c>
      <c r="H130" s="292" t="s">
        <v>141</v>
      </c>
      <c r="I130" s="180" t="s">
        <v>18</v>
      </c>
      <c r="J130" s="405" t="s">
        <v>356</v>
      </c>
      <c r="K130" s="172" t="s">
        <v>453</v>
      </c>
      <c r="L130" s="180" t="s">
        <v>45</v>
      </c>
      <c r="M130" s="180"/>
      <c r="N130" s="464" t="s">
        <v>142</v>
      </c>
    </row>
    <row r="131" spans="1:14" x14ac:dyDescent="0.25">
      <c r="A131" s="171">
        <v>45219</v>
      </c>
      <c r="B131" s="172" t="s">
        <v>115</v>
      </c>
      <c r="C131" s="172" t="s">
        <v>116</v>
      </c>
      <c r="D131" s="173" t="s">
        <v>129</v>
      </c>
      <c r="E131" s="161">
        <v>10000</v>
      </c>
      <c r="F131" s="161"/>
      <c r="G131" s="305">
        <f t="shared" si="2"/>
        <v>45000</v>
      </c>
      <c r="H131" s="292" t="s">
        <v>141</v>
      </c>
      <c r="I131" s="180" t="s">
        <v>18</v>
      </c>
      <c r="J131" s="405" t="s">
        <v>356</v>
      </c>
      <c r="K131" s="172" t="s">
        <v>453</v>
      </c>
      <c r="L131" s="180" t="s">
        <v>45</v>
      </c>
      <c r="M131" s="180"/>
      <c r="N131" s="464" t="s">
        <v>357</v>
      </c>
    </row>
    <row r="132" spans="1:14" x14ac:dyDescent="0.25">
      <c r="A132" s="171">
        <v>45219</v>
      </c>
      <c r="B132" s="172" t="s">
        <v>115</v>
      </c>
      <c r="C132" s="172" t="s">
        <v>116</v>
      </c>
      <c r="D132" s="173" t="s">
        <v>129</v>
      </c>
      <c r="E132" s="161">
        <v>7000</v>
      </c>
      <c r="F132" s="161"/>
      <c r="G132" s="305">
        <f t="shared" si="2"/>
        <v>38000</v>
      </c>
      <c r="H132" s="292" t="s">
        <v>141</v>
      </c>
      <c r="I132" s="180" t="s">
        <v>18</v>
      </c>
      <c r="J132" s="405" t="s">
        <v>356</v>
      </c>
      <c r="K132" s="172" t="s">
        <v>453</v>
      </c>
      <c r="L132" s="180" t="s">
        <v>45</v>
      </c>
      <c r="M132" s="180"/>
      <c r="N132" s="464" t="s">
        <v>358</v>
      </c>
    </row>
    <row r="133" spans="1:14" x14ac:dyDescent="0.25">
      <c r="A133" s="171">
        <v>45219</v>
      </c>
      <c r="B133" s="172" t="s">
        <v>115</v>
      </c>
      <c r="C133" s="172" t="s">
        <v>116</v>
      </c>
      <c r="D133" s="173" t="s">
        <v>129</v>
      </c>
      <c r="E133" s="161">
        <v>8000</v>
      </c>
      <c r="F133" s="161"/>
      <c r="G133" s="305">
        <f t="shared" si="2"/>
        <v>30000</v>
      </c>
      <c r="H133" s="292" t="s">
        <v>141</v>
      </c>
      <c r="I133" s="180" t="s">
        <v>18</v>
      </c>
      <c r="J133" s="405" t="s">
        <v>356</v>
      </c>
      <c r="K133" s="172" t="s">
        <v>453</v>
      </c>
      <c r="L133" s="180" t="s">
        <v>45</v>
      </c>
      <c r="M133" s="180"/>
      <c r="N133" s="464" t="s">
        <v>359</v>
      </c>
    </row>
    <row r="134" spans="1:14" x14ac:dyDescent="0.25">
      <c r="A134" s="171">
        <v>45219</v>
      </c>
      <c r="B134" s="172" t="s">
        <v>115</v>
      </c>
      <c r="C134" s="172" t="s">
        <v>116</v>
      </c>
      <c r="D134" s="173" t="s">
        <v>129</v>
      </c>
      <c r="E134" s="161">
        <v>9000</v>
      </c>
      <c r="F134" s="161"/>
      <c r="G134" s="305">
        <f t="shared" si="2"/>
        <v>21000</v>
      </c>
      <c r="H134" s="292" t="s">
        <v>141</v>
      </c>
      <c r="I134" s="180" t="s">
        <v>18</v>
      </c>
      <c r="J134" s="405" t="s">
        <v>356</v>
      </c>
      <c r="K134" s="172" t="s">
        <v>453</v>
      </c>
      <c r="L134" s="180" t="s">
        <v>45</v>
      </c>
      <c r="M134" s="180"/>
      <c r="N134" s="464" t="s">
        <v>360</v>
      </c>
    </row>
    <row r="135" spans="1:14" x14ac:dyDescent="0.25">
      <c r="A135" s="171">
        <v>45219</v>
      </c>
      <c r="B135" s="172" t="s">
        <v>115</v>
      </c>
      <c r="C135" s="172" t="s">
        <v>116</v>
      </c>
      <c r="D135" s="173" t="s">
        <v>129</v>
      </c>
      <c r="E135" s="612">
        <v>9000</v>
      </c>
      <c r="F135" s="163"/>
      <c r="G135" s="613">
        <f>G134-E135+F135</f>
        <v>12000</v>
      </c>
      <c r="H135" s="292" t="s">
        <v>141</v>
      </c>
      <c r="I135" s="180" t="s">
        <v>18</v>
      </c>
      <c r="J135" s="405" t="s">
        <v>356</v>
      </c>
      <c r="K135" s="172" t="s">
        <v>453</v>
      </c>
      <c r="L135" s="180" t="s">
        <v>45</v>
      </c>
      <c r="M135" s="155"/>
      <c r="N135" s="157" t="s">
        <v>301</v>
      </c>
    </row>
    <row r="136" spans="1:14" x14ac:dyDescent="0.25">
      <c r="A136" s="171">
        <v>45219</v>
      </c>
      <c r="B136" s="155" t="s">
        <v>167</v>
      </c>
      <c r="C136" s="172" t="s">
        <v>139</v>
      </c>
      <c r="D136" s="173" t="s">
        <v>129</v>
      </c>
      <c r="E136" s="486">
        <v>7000</v>
      </c>
      <c r="F136" s="486"/>
      <c r="G136" s="613">
        <f t="shared" ref="G136:G171" si="3">G135-E136+F136</f>
        <v>5000</v>
      </c>
      <c r="H136" s="166" t="s">
        <v>141</v>
      </c>
      <c r="I136" s="180" t="s">
        <v>18</v>
      </c>
      <c r="J136" s="405" t="s">
        <v>356</v>
      </c>
      <c r="K136" s="172" t="s">
        <v>453</v>
      </c>
      <c r="L136" s="180" t="s">
        <v>45</v>
      </c>
      <c r="M136" s="155"/>
      <c r="N136" s="157"/>
    </row>
    <row r="137" spans="1:14" x14ac:dyDescent="0.25">
      <c r="A137" s="171">
        <v>45219</v>
      </c>
      <c r="B137" s="155" t="s">
        <v>167</v>
      </c>
      <c r="C137" s="155" t="s">
        <v>167</v>
      </c>
      <c r="D137" s="173" t="s">
        <v>129</v>
      </c>
      <c r="E137" s="486">
        <v>3000</v>
      </c>
      <c r="F137" s="462"/>
      <c r="G137" s="613">
        <f t="shared" si="3"/>
        <v>2000</v>
      </c>
      <c r="H137" s="155" t="s">
        <v>141</v>
      </c>
      <c r="I137" s="180" t="s">
        <v>18</v>
      </c>
      <c r="J137" s="405" t="s">
        <v>356</v>
      </c>
      <c r="K137" s="172" t="s">
        <v>453</v>
      </c>
      <c r="L137" s="180" t="s">
        <v>45</v>
      </c>
      <c r="M137" s="155"/>
      <c r="N137" s="157"/>
    </row>
    <row r="138" spans="1:14" x14ac:dyDescent="0.25">
      <c r="A138" s="171">
        <v>45222</v>
      </c>
      <c r="B138" s="155" t="s">
        <v>123</v>
      </c>
      <c r="C138" s="155" t="s">
        <v>49</v>
      </c>
      <c r="D138" s="661" t="s">
        <v>129</v>
      </c>
      <c r="E138" s="486"/>
      <c r="F138" s="167">
        <v>-2000</v>
      </c>
      <c r="G138" s="613">
        <f t="shared" si="3"/>
        <v>0</v>
      </c>
      <c r="H138" s="155" t="s">
        <v>141</v>
      </c>
      <c r="I138" s="180" t="s">
        <v>18</v>
      </c>
      <c r="J138" s="405" t="s">
        <v>356</v>
      </c>
      <c r="K138" s="172" t="s">
        <v>453</v>
      </c>
      <c r="L138" s="180" t="s">
        <v>45</v>
      </c>
      <c r="M138" s="155"/>
      <c r="N138" s="157"/>
    </row>
    <row r="139" spans="1:14" x14ac:dyDescent="0.25">
      <c r="A139" s="470">
        <v>45222</v>
      </c>
      <c r="B139" s="476" t="s">
        <v>113</v>
      </c>
      <c r="C139" s="476" t="s">
        <v>49</v>
      </c>
      <c r="D139" s="472" t="s">
        <v>129</v>
      </c>
      <c r="E139" s="642"/>
      <c r="F139" s="596">
        <v>66000</v>
      </c>
      <c r="G139" s="643">
        <f t="shared" si="3"/>
        <v>66000</v>
      </c>
      <c r="H139" s="476" t="s">
        <v>141</v>
      </c>
      <c r="I139" s="599" t="s">
        <v>18</v>
      </c>
      <c r="J139" s="597" t="s">
        <v>366</v>
      </c>
      <c r="K139" s="172" t="s">
        <v>453</v>
      </c>
      <c r="L139" s="599" t="s">
        <v>45</v>
      </c>
      <c r="M139" s="476"/>
      <c r="N139" s="595"/>
    </row>
    <row r="140" spans="1:14" x14ac:dyDescent="0.25">
      <c r="A140" s="171">
        <v>45222</v>
      </c>
      <c r="B140" s="155" t="s">
        <v>115</v>
      </c>
      <c r="C140" s="155" t="s">
        <v>116</v>
      </c>
      <c r="D140" s="155" t="s">
        <v>129</v>
      </c>
      <c r="E140" s="614">
        <v>8000</v>
      </c>
      <c r="F140" s="167"/>
      <c r="G140" s="613">
        <f t="shared" si="3"/>
        <v>58000</v>
      </c>
      <c r="H140" s="155" t="s">
        <v>141</v>
      </c>
      <c r="I140" s="180" t="s">
        <v>18</v>
      </c>
      <c r="J140" s="405" t="s">
        <v>366</v>
      </c>
      <c r="K140" s="172" t="s">
        <v>453</v>
      </c>
      <c r="L140" s="180" t="s">
        <v>45</v>
      </c>
      <c r="M140" s="155"/>
      <c r="N140" s="16" t="s">
        <v>144</v>
      </c>
    </row>
    <row r="141" spans="1:14" x14ac:dyDescent="0.25">
      <c r="A141" s="171">
        <v>45222</v>
      </c>
      <c r="B141" s="155" t="s">
        <v>115</v>
      </c>
      <c r="C141" s="155" t="s">
        <v>116</v>
      </c>
      <c r="D141" s="155" t="s">
        <v>129</v>
      </c>
      <c r="E141" s="615">
        <v>12000</v>
      </c>
      <c r="F141" s="403"/>
      <c r="G141" s="613">
        <f t="shared" si="3"/>
        <v>46000</v>
      </c>
      <c r="H141" s="17" t="s">
        <v>141</v>
      </c>
      <c r="I141" s="180" t="s">
        <v>18</v>
      </c>
      <c r="J141" s="405" t="s">
        <v>366</v>
      </c>
      <c r="K141" s="172" t="s">
        <v>453</v>
      </c>
      <c r="L141" s="180" t="s">
        <v>45</v>
      </c>
      <c r="M141" s="17"/>
      <c r="N141" s="157" t="s">
        <v>367</v>
      </c>
    </row>
    <row r="142" spans="1:14" x14ac:dyDescent="0.25">
      <c r="A142" s="171">
        <v>45222</v>
      </c>
      <c r="B142" s="155" t="s">
        <v>115</v>
      </c>
      <c r="C142" s="155" t="s">
        <v>116</v>
      </c>
      <c r="D142" s="155" t="s">
        <v>129</v>
      </c>
      <c r="E142" s="615">
        <v>10000</v>
      </c>
      <c r="F142" s="403"/>
      <c r="G142" s="613">
        <f t="shared" si="3"/>
        <v>36000</v>
      </c>
      <c r="H142" s="17" t="s">
        <v>141</v>
      </c>
      <c r="I142" s="180" t="s">
        <v>18</v>
      </c>
      <c r="J142" s="405" t="s">
        <v>366</v>
      </c>
      <c r="K142" s="172" t="s">
        <v>453</v>
      </c>
      <c r="L142" s="180" t="s">
        <v>45</v>
      </c>
      <c r="M142" s="17"/>
      <c r="N142" s="16" t="s">
        <v>368</v>
      </c>
    </row>
    <row r="143" spans="1:14" x14ac:dyDescent="0.25">
      <c r="A143" s="171">
        <v>45222</v>
      </c>
      <c r="B143" s="155" t="s">
        <v>115</v>
      </c>
      <c r="C143" s="155" t="s">
        <v>116</v>
      </c>
      <c r="D143" s="155" t="s">
        <v>129</v>
      </c>
      <c r="E143" s="615">
        <v>12000</v>
      </c>
      <c r="F143" s="403"/>
      <c r="G143" s="613">
        <f t="shared" si="3"/>
        <v>24000</v>
      </c>
      <c r="H143" s="17" t="s">
        <v>141</v>
      </c>
      <c r="I143" s="180" t="s">
        <v>18</v>
      </c>
      <c r="J143" s="405" t="s">
        <v>366</v>
      </c>
      <c r="K143" s="172" t="s">
        <v>453</v>
      </c>
      <c r="L143" s="180" t="s">
        <v>45</v>
      </c>
      <c r="M143" s="17"/>
      <c r="N143" s="16" t="s">
        <v>369</v>
      </c>
    </row>
    <row r="144" spans="1:14" x14ac:dyDescent="0.25">
      <c r="A144" s="171">
        <v>45222</v>
      </c>
      <c r="B144" s="155" t="s">
        <v>115</v>
      </c>
      <c r="C144" s="155" t="s">
        <v>116</v>
      </c>
      <c r="D144" s="155" t="s">
        <v>129</v>
      </c>
      <c r="E144" s="615">
        <v>8000</v>
      </c>
      <c r="F144" s="403"/>
      <c r="G144" s="613">
        <f t="shared" si="3"/>
        <v>16000</v>
      </c>
      <c r="H144" s="17" t="s">
        <v>141</v>
      </c>
      <c r="I144" s="180" t="s">
        <v>18</v>
      </c>
      <c r="J144" s="405" t="s">
        <v>366</v>
      </c>
      <c r="K144" s="172" t="s">
        <v>453</v>
      </c>
      <c r="L144" s="180" t="s">
        <v>45</v>
      </c>
      <c r="M144" s="17"/>
      <c r="N144" s="16" t="s">
        <v>145</v>
      </c>
    </row>
    <row r="145" spans="1:14" x14ac:dyDescent="0.25">
      <c r="A145" s="171">
        <v>45222</v>
      </c>
      <c r="B145" s="17" t="s">
        <v>167</v>
      </c>
      <c r="C145" s="17" t="s">
        <v>139</v>
      </c>
      <c r="D145" s="17" t="s">
        <v>129</v>
      </c>
      <c r="E145" s="615">
        <v>5000</v>
      </c>
      <c r="F145" s="403"/>
      <c r="G145" s="613">
        <f t="shared" si="3"/>
        <v>11000</v>
      </c>
      <c r="H145" s="17" t="s">
        <v>141</v>
      </c>
      <c r="I145" s="180" t="s">
        <v>18</v>
      </c>
      <c r="J145" s="405" t="s">
        <v>366</v>
      </c>
      <c r="K145" s="172" t="s">
        <v>453</v>
      </c>
      <c r="L145" s="180" t="s">
        <v>45</v>
      </c>
      <c r="M145" s="17"/>
      <c r="N145" s="16"/>
    </row>
    <row r="146" spans="1:14" x14ac:dyDescent="0.25">
      <c r="A146" s="171">
        <v>45222</v>
      </c>
      <c r="B146" s="17" t="s">
        <v>167</v>
      </c>
      <c r="C146" s="17" t="s">
        <v>139</v>
      </c>
      <c r="D146" s="17" t="s">
        <v>129</v>
      </c>
      <c r="E146" s="615">
        <v>5000</v>
      </c>
      <c r="F146" s="403"/>
      <c r="G146" s="613">
        <f t="shared" si="3"/>
        <v>6000</v>
      </c>
      <c r="H146" s="17" t="s">
        <v>141</v>
      </c>
      <c r="I146" s="180" t="s">
        <v>18</v>
      </c>
      <c r="J146" s="405" t="s">
        <v>366</v>
      </c>
      <c r="K146" s="172" t="s">
        <v>453</v>
      </c>
      <c r="L146" s="180" t="s">
        <v>45</v>
      </c>
      <c r="M146" s="17"/>
      <c r="N146" s="16"/>
    </row>
    <row r="147" spans="1:14" x14ac:dyDescent="0.25">
      <c r="A147" s="171">
        <v>45223</v>
      </c>
      <c r="B147" s="155" t="s">
        <v>123</v>
      </c>
      <c r="C147" s="155" t="s">
        <v>49</v>
      </c>
      <c r="D147" s="155" t="s">
        <v>129</v>
      </c>
      <c r="E147" s="614"/>
      <c r="F147" s="167">
        <v>-6000</v>
      </c>
      <c r="G147" s="613">
        <f t="shared" si="3"/>
        <v>0</v>
      </c>
      <c r="H147" s="155" t="s">
        <v>141</v>
      </c>
      <c r="I147" s="180" t="s">
        <v>18</v>
      </c>
      <c r="J147" s="405" t="s">
        <v>366</v>
      </c>
      <c r="K147" s="172" t="s">
        <v>453</v>
      </c>
      <c r="L147" s="180" t="s">
        <v>45</v>
      </c>
      <c r="M147" s="155"/>
      <c r="N147" s="157"/>
    </row>
    <row r="148" spans="1:14" x14ac:dyDescent="0.25">
      <c r="A148" s="35">
        <v>45223</v>
      </c>
      <c r="B148" s="17" t="s">
        <v>115</v>
      </c>
      <c r="C148" s="17" t="s">
        <v>116</v>
      </c>
      <c r="D148" s="17" t="s">
        <v>129</v>
      </c>
      <c r="E148" s="615">
        <v>8000</v>
      </c>
      <c r="F148" s="403"/>
      <c r="G148" s="613">
        <f t="shared" si="3"/>
        <v>-8000</v>
      </c>
      <c r="H148" s="17" t="s">
        <v>141</v>
      </c>
      <c r="I148" s="180" t="s">
        <v>18</v>
      </c>
      <c r="J148" s="405" t="s">
        <v>381</v>
      </c>
      <c r="K148" s="172" t="s">
        <v>453</v>
      </c>
      <c r="L148" s="180" t="s">
        <v>45</v>
      </c>
      <c r="M148" s="17"/>
      <c r="N148" s="16" t="s">
        <v>142</v>
      </c>
    </row>
    <row r="149" spans="1:14" x14ac:dyDescent="0.25">
      <c r="A149" s="35">
        <v>45223</v>
      </c>
      <c r="B149" s="17" t="s">
        <v>115</v>
      </c>
      <c r="C149" s="17" t="s">
        <v>116</v>
      </c>
      <c r="D149" s="17" t="s">
        <v>129</v>
      </c>
      <c r="E149" s="615">
        <v>8000</v>
      </c>
      <c r="F149" s="403"/>
      <c r="G149" s="613">
        <f t="shared" si="3"/>
        <v>-16000</v>
      </c>
      <c r="H149" s="17" t="s">
        <v>141</v>
      </c>
      <c r="I149" s="180" t="s">
        <v>18</v>
      </c>
      <c r="J149" s="405" t="s">
        <v>381</v>
      </c>
      <c r="K149" s="172" t="s">
        <v>453</v>
      </c>
      <c r="L149" s="180" t="s">
        <v>45</v>
      </c>
      <c r="M149" s="17"/>
      <c r="N149" s="16" t="s">
        <v>145</v>
      </c>
    </row>
    <row r="150" spans="1:14" x14ac:dyDescent="0.25">
      <c r="A150" s="641">
        <v>45224</v>
      </c>
      <c r="B150" s="476" t="s">
        <v>113</v>
      </c>
      <c r="C150" s="476" t="s">
        <v>49</v>
      </c>
      <c r="D150" s="476" t="s">
        <v>129</v>
      </c>
      <c r="E150" s="642"/>
      <c r="F150" s="596">
        <v>32000</v>
      </c>
      <c r="G150" s="643">
        <f t="shared" si="3"/>
        <v>16000</v>
      </c>
      <c r="H150" s="476" t="s">
        <v>141</v>
      </c>
      <c r="I150" s="599" t="s">
        <v>18</v>
      </c>
      <c r="J150" s="597" t="s">
        <v>381</v>
      </c>
      <c r="K150" s="172" t="s">
        <v>453</v>
      </c>
      <c r="L150" s="599" t="s">
        <v>45</v>
      </c>
      <c r="M150" s="476"/>
      <c r="N150" s="595"/>
    </row>
    <row r="151" spans="1:14" x14ac:dyDescent="0.25">
      <c r="A151" s="35">
        <v>45224</v>
      </c>
      <c r="B151" s="17" t="s">
        <v>115</v>
      </c>
      <c r="C151" s="17" t="s">
        <v>116</v>
      </c>
      <c r="D151" s="17" t="s">
        <v>129</v>
      </c>
      <c r="E151" s="615">
        <v>8000</v>
      </c>
      <c r="F151" s="403"/>
      <c r="G151" s="613">
        <f t="shared" si="3"/>
        <v>8000</v>
      </c>
      <c r="H151" s="17" t="s">
        <v>141</v>
      </c>
      <c r="I151" s="180" t="s">
        <v>18</v>
      </c>
      <c r="J151" s="405" t="s">
        <v>381</v>
      </c>
      <c r="K151" s="172" t="s">
        <v>453</v>
      </c>
      <c r="L151" s="180" t="s">
        <v>45</v>
      </c>
      <c r="M151" s="17"/>
      <c r="N151" s="16" t="s">
        <v>142</v>
      </c>
    </row>
    <row r="152" spans="1:14" x14ac:dyDescent="0.25">
      <c r="A152" s="35">
        <v>45224</v>
      </c>
      <c r="B152" s="17" t="s">
        <v>115</v>
      </c>
      <c r="C152" s="17" t="s">
        <v>116</v>
      </c>
      <c r="D152" s="17" t="s">
        <v>129</v>
      </c>
      <c r="E152" s="615">
        <v>8000</v>
      </c>
      <c r="F152" s="628"/>
      <c r="G152" s="613">
        <f t="shared" si="3"/>
        <v>0</v>
      </c>
      <c r="H152" s="17" t="s">
        <v>141</v>
      </c>
      <c r="I152" s="180" t="s">
        <v>18</v>
      </c>
      <c r="J152" s="405" t="s">
        <v>381</v>
      </c>
      <c r="K152" s="172" t="s">
        <v>453</v>
      </c>
      <c r="L152" s="180" t="s">
        <v>45</v>
      </c>
      <c r="M152" s="17"/>
      <c r="N152" s="16" t="s">
        <v>145</v>
      </c>
    </row>
    <row r="153" spans="1:14" x14ac:dyDescent="0.25">
      <c r="A153" s="641">
        <v>45229</v>
      </c>
      <c r="B153" s="476" t="s">
        <v>113</v>
      </c>
      <c r="C153" s="476" t="s">
        <v>49</v>
      </c>
      <c r="D153" s="476" t="s">
        <v>129</v>
      </c>
      <c r="E153" s="642"/>
      <c r="F153" s="642">
        <v>62000</v>
      </c>
      <c r="G153" s="643">
        <f t="shared" si="3"/>
        <v>62000</v>
      </c>
      <c r="H153" s="476" t="s">
        <v>141</v>
      </c>
      <c r="I153" s="599" t="s">
        <v>18</v>
      </c>
      <c r="J153" s="597" t="s">
        <v>395</v>
      </c>
      <c r="K153" s="172" t="s">
        <v>453</v>
      </c>
      <c r="L153" s="599" t="s">
        <v>45</v>
      </c>
      <c r="M153" s="476"/>
      <c r="N153" s="595"/>
    </row>
    <row r="154" spans="1:14" x14ac:dyDescent="0.25">
      <c r="A154" s="35">
        <v>45229</v>
      </c>
      <c r="B154" s="17" t="s">
        <v>115</v>
      </c>
      <c r="C154" s="17" t="s">
        <v>116</v>
      </c>
      <c r="D154" s="17" t="s">
        <v>129</v>
      </c>
      <c r="E154" s="615">
        <v>8000</v>
      </c>
      <c r="F154" s="615"/>
      <c r="G154" s="613">
        <f t="shared" si="3"/>
        <v>54000</v>
      </c>
      <c r="H154" s="17" t="s">
        <v>141</v>
      </c>
      <c r="I154" s="180" t="s">
        <v>18</v>
      </c>
      <c r="J154" s="405" t="s">
        <v>395</v>
      </c>
      <c r="K154" s="172" t="s">
        <v>453</v>
      </c>
      <c r="L154" s="180" t="s">
        <v>45</v>
      </c>
      <c r="M154" s="17"/>
      <c r="N154" s="16" t="s">
        <v>142</v>
      </c>
    </row>
    <row r="155" spans="1:14" x14ac:dyDescent="0.25">
      <c r="A155" s="35">
        <v>45229</v>
      </c>
      <c r="B155" s="17" t="s">
        <v>115</v>
      </c>
      <c r="C155" s="17" t="s">
        <v>116</v>
      </c>
      <c r="D155" s="17" t="s">
        <v>129</v>
      </c>
      <c r="E155" s="615">
        <v>10000</v>
      </c>
      <c r="F155" s="615"/>
      <c r="G155" s="613">
        <f t="shared" si="3"/>
        <v>44000</v>
      </c>
      <c r="H155" s="17" t="s">
        <v>141</v>
      </c>
      <c r="I155" s="180" t="s">
        <v>18</v>
      </c>
      <c r="J155" s="405" t="s">
        <v>395</v>
      </c>
      <c r="K155" s="172" t="s">
        <v>453</v>
      </c>
      <c r="L155" s="180" t="s">
        <v>45</v>
      </c>
      <c r="M155" s="17"/>
      <c r="N155" s="16" t="s">
        <v>396</v>
      </c>
    </row>
    <row r="156" spans="1:14" x14ac:dyDescent="0.25">
      <c r="A156" s="35">
        <v>45229</v>
      </c>
      <c r="B156" s="17" t="s">
        <v>115</v>
      </c>
      <c r="C156" s="17" t="s">
        <v>116</v>
      </c>
      <c r="D156" s="17" t="s">
        <v>129</v>
      </c>
      <c r="E156" s="615">
        <v>7000</v>
      </c>
      <c r="F156" s="615"/>
      <c r="G156" s="613">
        <f t="shared" si="3"/>
        <v>37000</v>
      </c>
      <c r="H156" s="17" t="s">
        <v>141</v>
      </c>
      <c r="I156" s="17" t="s">
        <v>18</v>
      </c>
      <c r="J156" s="405" t="s">
        <v>395</v>
      </c>
      <c r="K156" s="172" t="s">
        <v>453</v>
      </c>
      <c r="L156" s="17" t="s">
        <v>45</v>
      </c>
      <c r="M156" s="17"/>
      <c r="N156" s="16" t="s">
        <v>397</v>
      </c>
    </row>
    <row r="157" spans="1:14" x14ac:dyDescent="0.25">
      <c r="A157" s="35">
        <v>45229</v>
      </c>
      <c r="B157" s="17" t="s">
        <v>115</v>
      </c>
      <c r="C157" s="17" t="s">
        <v>116</v>
      </c>
      <c r="D157" s="17" t="s">
        <v>129</v>
      </c>
      <c r="E157" s="614">
        <v>9000</v>
      </c>
      <c r="F157" s="614"/>
      <c r="G157" s="613">
        <f t="shared" si="3"/>
        <v>28000</v>
      </c>
      <c r="H157" s="155" t="s">
        <v>141</v>
      </c>
      <c r="I157" s="155" t="s">
        <v>18</v>
      </c>
      <c r="J157" s="405" t="s">
        <v>395</v>
      </c>
      <c r="K157" s="172" t="s">
        <v>453</v>
      </c>
      <c r="L157" s="155" t="s">
        <v>45</v>
      </c>
      <c r="M157" s="155"/>
      <c r="N157" s="157" t="s">
        <v>398</v>
      </c>
    </row>
    <row r="158" spans="1:14" x14ac:dyDescent="0.25">
      <c r="A158" s="35">
        <v>45229</v>
      </c>
      <c r="B158" s="17" t="s">
        <v>115</v>
      </c>
      <c r="C158" s="17" t="s">
        <v>116</v>
      </c>
      <c r="D158" s="17" t="s">
        <v>129</v>
      </c>
      <c r="E158" s="615">
        <v>8000</v>
      </c>
      <c r="F158" s="615"/>
      <c r="G158" s="613">
        <f t="shared" si="3"/>
        <v>20000</v>
      </c>
      <c r="H158" s="17" t="s">
        <v>141</v>
      </c>
      <c r="I158" s="17" t="s">
        <v>18</v>
      </c>
      <c r="J158" s="405" t="s">
        <v>395</v>
      </c>
      <c r="K158" s="172" t="s">
        <v>453</v>
      </c>
      <c r="L158" s="17" t="s">
        <v>45</v>
      </c>
      <c r="M158" s="17"/>
      <c r="N158" s="16" t="s">
        <v>399</v>
      </c>
    </row>
    <row r="159" spans="1:14" x14ac:dyDescent="0.25">
      <c r="A159" s="35">
        <v>45229</v>
      </c>
      <c r="B159" s="17" t="s">
        <v>115</v>
      </c>
      <c r="C159" s="17" t="s">
        <v>116</v>
      </c>
      <c r="D159" s="17" t="s">
        <v>129</v>
      </c>
      <c r="E159" s="615">
        <v>8000</v>
      </c>
      <c r="F159" s="615"/>
      <c r="G159" s="613">
        <f t="shared" si="3"/>
        <v>12000</v>
      </c>
      <c r="H159" s="17" t="s">
        <v>141</v>
      </c>
      <c r="I159" s="17" t="s">
        <v>18</v>
      </c>
      <c r="J159" s="405" t="s">
        <v>395</v>
      </c>
      <c r="K159" s="172" t="s">
        <v>453</v>
      </c>
      <c r="L159" s="17" t="s">
        <v>45</v>
      </c>
      <c r="M159" s="17"/>
      <c r="N159" s="16" t="s">
        <v>400</v>
      </c>
    </row>
    <row r="160" spans="1:14" x14ac:dyDescent="0.25">
      <c r="A160" s="35">
        <v>45229</v>
      </c>
      <c r="B160" s="17" t="s">
        <v>167</v>
      </c>
      <c r="C160" s="17" t="s">
        <v>139</v>
      </c>
      <c r="D160" s="17" t="s">
        <v>129</v>
      </c>
      <c r="E160" s="615">
        <v>4000</v>
      </c>
      <c r="F160" s="615"/>
      <c r="G160" s="613">
        <f t="shared" si="3"/>
        <v>8000</v>
      </c>
      <c r="H160" s="17" t="s">
        <v>141</v>
      </c>
      <c r="I160" s="17" t="s">
        <v>18</v>
      </c>
      <c r="J160" s="405" t="s">
        <v>395</v>
      </c>
      <c r="K160" s="172" t="s">
        <v>453</v>
      </c>
      <c r="L160" s="17" t="s">
        <v>45</v>
      </c>
      <c r="M160" s="17"/>
      <c r="N160" s="16"/>
    </row>
    <row r="161" spans="1:14" x14ac:dyDescent="0.25">
      <c r="A161" s="35">
        <v>45229</v>
      </c>
      <c r="B161" s="17" t="s">
        <v>167</v>
      </c>
      <c r="C161" s="17" t="s">
        <v>167</v>
      </c>
      <c r="D161" s="17" t="s">
        <v>129</v>
      </c>
      <c r="E161" s="615">
        <v>6000</v>
      </c>
      <c r="F161" s="615"/>
      <c r="G161" s="613">
        <f t="shared" si="3"/>
        <v>2000</v>
      </c>
      <c r="H161" s="17" t="s">
        <v>141</v>
      </c>
      <c r="I161" s="17" t="s">
        <v>18</v>
      </c>
      <c r="J161" s="405" t="s">
        <v>395</v>
      </c>
      <c r="K161" s="172" t="s">
        <v>453</v>
      </c>
      <c r="L161" s="17" t="s">
        <v>45</v>
      </c>
      <c r="M161" s="17"/>
      <c r="N161" s="16"/>
    </row>
    <row r="162" spans="1:14" x14ac:dyDescent="0.25">
      <c r="A162" s="35">
        <v>45230</v>
      </c>
      <c r="B162" s="17" t="s">
        <v>123</v>
      </c>
      <c r="C162" s="17" t="s">
        <v>49</v>
      </c>
      <c r="D162" s="17" t="s">
        <v>129</v>
      </c>
      <c r="E162" s="615"/>
      <c r="F162" s="615">
        <v>-2000</v>
      </c>
      <c r="G162" s="613">
        <f t="shared" si="3"/>
        <v>0</v>
      </c>
      <c r="H162" s="17" t="s">
        <v>141</v>
      </c>
      <c r="I162" s="17" t="s">
        <v>18</v>
      </c>
      <c r="J162" s="405" t="s">
        <v>395</v>
      </c>
      <c r="K162" s="172" t="s">
        <v>453</v>
      </c>
      <c r="L162" s="17" t="s">
        <v>45</v>
      </c>
      <c r="M162" s="17"/>
      <c r="N162" s="16"/>
    </row>
    <row r="163" spans="1:14" x14ac:dyDescent="0.25">
      <c r="A163" s="641">
        <v>45230</v>
      </c>
      <c r="B163" s="476" t="s">
        <v>113</v>
      </c>
      <c r="C163" s="476" t="s">
        <v>49</v>
      </c>
      <c r="D163" s="476" t="s">
        <v>129</v>
      </c>
      <c r="E163" s="642"/>
      <c r="F163" s="642">
        <v>67000</v>
      </c>
      <c r="G163" s="643">
        <f t="shared" si="3"/>
        <v>67000</v>
      </c>
      <c r="H163" s="476" t="s">
        <v>141</v>
      </c>
      <c r="I163" s="476" t="s">
        <v>18</v>
      </c>
      <c r="J163" s="597" t="s">
        <v>402</v>
      </c>
      <c r="K163" s="172" t="s">
        <v>453</v>
      </c>
      <c r="L163" s="476" t="s">
        <v>45</v>
      </c>
      <c r="M163" s="476"/>
      <c r="N163" s="595"/>
    </row>
    <row r="164" spans="1:14" x14ac:dyDescent="0.25">
      <c r="A164" s="35">
        <v>45230</v>
      </c>
      <c r="B164" s="17" t="s">
        <v>115</v>
      </c>
      <c r="C164" s="17" t="s">
        <v>116</v>
      </c>
      <c r="D164" s="17" t="s">
        <v>129</v>
      </c>
      <c r="E164" s="615">
        <v>8000</v>
      </c>
      <c r="F164" s="615"/>
      <c r="G164" s="613">
        <f t="shared" si="3"/>
        <v>59000</v>
      </c>
      <c r="H164" s="17" t="s">
        <v>141</v>
      </c>
      <c r="I164" s="17" t="s">
        <v>18</v>
      </c>
      <c r="J164" s="405" t="s">
        <v>402</v>
      </c>
      <c r="K164" s="172" t="s">
        <v>453</v>
      </c>
      <c r="L164" s="17" t="s">
        <v>45</v>
      </c>
      <c r="M164" s="17"/>
      <c r="N164" s="16" t="s">
        <v>142</v>
      </c>
    </row>
    <row r="165" spans="1:14" x14ac:dyDescent="0.25">
      <c r="A165" s="35">
        <v>45230</v>
      </c>
      <c r="B165" s="17" t="s">
        <v>115</v>
      </c>
      <c r="C165" s="17" t="s">
        <v>116</v>
      </c>
      <c r="D165" s="17" t="s">
        <v>129</v>
      </c>
      <c r="E165" s="615">
        <v>12000</v>
      </c>
      <c r="F165" s="615"/>
      <c r="G165" s="613">
        <f t="shared" si="3"/>
        <v>47000</v>
      </c>
      <c r="H165" s="17" t="s">
        <v>141</v>
      </c>
      <c r="I165" s="17" t="s">
        <v>18</v>
      </c>
      <c r="J165" s="405" t="s">
        <v>402</v>
      </c>
      <c r="K165" s="172" t="s">
        <v>453</v>
      </c>
      <c r="L165" s="17" t="s">
        <v>45</v>
      </c>
      <c r="M165" s="17"/>
      <c r="N165" s="16" t="s">
        <v>403</v>
      </c>
    </row>
    <row r="166" spans="1:14" x14ac:dyDescent="0.25">
      <c r="A166" s="35">
        <v>45230</v>
      </c>
      <c r="B166" s="17" t="s">
        <v>115</v>
      </c>
      <c r="C166" s="17" t="s">
        <v>116</v>
      </c>
      <c r="D166" s="17" t="s">
        <v>129</v>
      </c>
      <c r="E166" s="615">
        <v>6000</v>
      </c>
      <c r="F166" s="615"/>
      <c r="G166" s="613">
        <f t="shared" si="3"/>
        <v>41000</v>
      </c>
      <c r="H166" s="17" t="s">
        <v>141</v>
      </c>
      <c r="I166" s="17" t="s">
        <v>18</v>
      </c>
      <c r="J166" s="405" t="s">
        <v>402</v>
      </c>
      <c r="K166" s="172" t="s">
        <v>453</v>
      </c>
      <c r="L166" s="17" t="s">
        <v>45</v>
      </c>
      <c r="M166" s="17"/>
      <c r="N166" s="16" t="s">
        <v>404</v>
      </c>
    </row>
    <row r="167" spans="1:14" x14ac:dyDescent="0.25">
      <c r="A167" s="35">
        <v>45230</v>
      </c>
      <c r="B167" s="155" t="s">
        <v>115</v>
      </c>
      <c r="C167" s="17" t="s">
        <v>116</v>
      </c>
      <c r="D167" s="17" t="s">
        <v>129</v>
      </c>
      <c r="E167" s="614">
        <v>11000</v>
      </c>
      <c r="F167" s="614"/>
      <c r="G167" s="613">
        <f t="shared" si="3"/>
        <v>30000</v>
      </c>
      <c r="H167" s="155" t="s">
        <v>141</v>
      </c>
      <c r="I167" s="155" t="s">
        <v>18</v>
      </c>
      <c r="J167" s="405" t="s">
        <v>402</v>
      </c>
      <c r="K167" s="172" t="s">
        <v>453</v>
      </c>
      <c r="L167" s="155" t="s">
        <v>45</v>
      </c>
      <c r="M167" s="155"/>
      <c r="N167" s="157" t="s">
        <v>405</v>
      </c>
    </row>
    <row r="168" spans="1:14" x14ac:dyDescent="0.25">
      <c r="A168" s="35">
        <v>45230</v>
      </c>
      <c r="B168" s="17" t="s">
        <v>115</v>
      </c>
      <c r="C168" s="17" t="s">
        <v>116</v>
      </c>
      <c r="D168" s="17" t="s">
        <v>129</v>
      </c>
      <c r="E168" s="615">
        <v>10000</v>
      </c>
      <c r="F168" s="615"/>
      <c r="G168" s="613">
        <f t="shared" si="3"/>
        <v>20000</v>
      </c>
      <c r="H168" s="17" t="s">
        <v>141</v>
      </c>
      <c r="I168" s="17" t="s">
        <v>18</v>
      </c>
      <c r="J168" s="405" t="s">
        <v>402</v>
      </c>
      <c r="K168" s="172" t="s">
        <v>453</v>
      </c>
      <c r="L168" s="17" t="s">
        <v>45</v>
      </c>
      <c r="M168" s="17"/>
      <c r="N168" s="16" t="s">
        <v>406</v>
      </c>
    </row>
    <row r="169" spans="1:14" x14ac:dyDescent="0.25">
      <c r="A169" s="35">
        <v>45230</v>
      </c>
      <c r="B169" s="17" t="s">
        <v>115</v>
      </c>
      <c r="C169" s="17" t="s">
        <v>116</v>
      </c>
      <c r="D169" s="17" t="s">
        <v>129</v>
      </c>
      <c r="E169" s="615">
        <v>9000</v>
      </c>
      <c r="F169" s="615"/>
      <c r="G169" s="613">
        <f>G168-E169+F169</f>
        <v>11000</v>
      </c>
      <c r="H169" s="17" t="s">
        <v>141</v>
      </c>
      <c r="I169" s="17" t="s">
        <v>18</v>
      </c>
      <c r="J169" s="405" t="s">
        <v>402</v>
      </c>
      <c r="K169" s="172" t="s">
        <v>453</v>
      </c>
      <c r="L169" s="17" t="s">
        <v>45</v>
      </c>
      <c r="M169" s="17"/>
      <c r="N169" s="16" t="s">
        <v>407</v>
      </c>
    </row>
    <row r="170" spans="1:14" x14ac:dyDescent="0.25">
      <c r="A170" s="35">
        <v>45230</v>
      </c>
      <c r="B170" s="17" t="s">
        <v>167</v>
      </c>
      <c r="C170" s="17" t="s">
        <v>167</v>
      </c>
      <c r="D170" s="17" t="s">
        <v>129</v>
      </c>
      <c r="E170" s="615">
        <v>6000</v>
      </c>
      <c r="F170" s="615"/>
      <c r="G170" s="613">
        <f t="shared" si="3"/>
        <v>5000</v>
      </c>
      <c r="H170" s="17" t="s">
        <v>141</v>
      </c>
      <c r="I170" s="17" t="s">
        <v>18</v>
      </c>
      <c r="J170" s="405" t="s">
        <v>402</v>
      </c>
      <c r="K170" s="172" t="s">
        <v>453</v>
      </c>
      <c r="L170" s="17" t="s">
        <v>45</v>
      </c>
      <c r="M170" s="17"/>
      <c r="N170" s="16"/>
    </row>
    <row r="171" spans="1:14" ht="15.75" thickBot="1" x14ac:dyDescent="0.3">
      <c r="A171" s="35">
        <v>45230</v>
      </c>
      <c r="B171" s="17" t="s">
        <v>167</v>
      </c>
      <c r="C171" s="17" t="s">
        <v>167</v>
      </c>
      <c r="D171" s="17" t="s">
        <v>129</v>
      </c>
      <c r="E171" s="615">
        <v>2000</v>
      </c>
      <c r="F171" s="615"/>
      <c r="G171" s="613">
        <f t="shared" si="3"/>
        <v>3000</v>
      </c>
      <c r="H171" s="17" t="s">
        <v>141</v>
      </c>
      <c r="I171" s="17" t="s">
        <v>18</v>
      </c>
      <c r="J171" s="405" t="s">
        <v>402</v>
      </c>
      <c r="K171" s="172" t="s">
        <v>453</v>
      </c>
      <c r="L171" s="17" t="s">
        <v>45</v>
      </c>
      <c r="M171" s="17"/>
      <c r="N171" s="16"/>
    </row>
    <row r="172" spans="1:14" ht="15.75" thickBot="1" x14ac:dyDescent="0.3">
      <c r="A172" s="17"/>
      <c r="B172" s="17"/>
      <c r="C172" s="17"/>
      <c r="D172" s="648"/>
      <c r="E172" s="617">
        <f>SUM(E4:E171)</f>
        <v>1081000</v>
      </c>
      <c r="F172" s="618">
        <f>SUM(F4:F171)+G4</f>
        <v>1084000</v>
      </c>
      <c r="G172" s="650">
        <f>F172-E172</f>
        <v>3000</v>
      </c>
      <c r="H172" s="649" t="s">
        <v>141</v>
      </c>
      <c r="I172" s="17" t="s">
        <v>18</v>
      </c>
      <c r="J172" s="17"/>
      <c r="K172" s="172" t="s">
        <v>453</v>
      </c>
      <c r="L172" s="17" t="s">
        <v>45</v>
      </c>
      <c r="M172" s="17"/>
      <c r="N172" s="16"/>
    </row>
    <row r="173" spans="1:14" x14ac:dyDescent="0.25">
      <c r="E173" s="480"/>
    </row>
    <row r="174" spans="1:14" x14ac:dyDescent="0.25">
      <c r="E174" s="480"/>
    </row>
    <row r="175" spans="1:14" x14ac:dyDescent="0.25">
      <c r="E175" s="480"/>
    </row>
    <row r="176" spans="1:14" x14ac:dyDescent="0.25">
      <c r="E176" s="480"/>
    </row>
    <row r="177" spans="5:5" x14ac:dyDescent="0.25">
      <c r="E177" s="480"/>
    </row>
    <row r="178" spans="5:5" x14ac:dyDescent="0.25">
      <c r="E178" s="480"/>
    </row>
    <row r="179" spans="5:5" x14ac:dyDescent="0.25">
      <c r="E179" s="480"/>
    </row>
    <row r="180" spans="5:5" x14ac:dyDescent="0.25">
      <c r="E180" s="480"/>
    </row>
    <row r="181" spans="5:5" x14ac:dyDescent="0.25">
      <c r="E181" s="480"/>
    </row>
    <row r="182" spans="5:5" x14ac:dyDescent="0.25">
      <c r="E182" s="480"/>
    </row>
    <row r="183" spans="5:5" x14ac:dyDescent="0.25">
      <c r="E183" s="480"/>
    </row>
    <row r="184" spans="5:5" x14ac:dyDescent="0.25">
      <c r="E184" s="480"/>
    </row>
    <row r="185" spans="5:5" x14ac:dyDescent="0.25">
      <c r="E185" s="480"/>
    </row>
    <row r="186" spans="5:5" x14ac:dyDescent="0.25">
      <c r="E186" s="480"/>
    </row>
    <row r="187" spans="5:5" x14ac:dyDescent="0.25">
      <c r="E187" s="480"/>
    </row>
    <row r="188" spans="5:5" x14ac:dyDescent="0.25">
      <c r="E188" s="480"/>
    </row>
    <row r="189" spans="5:5" x14ac:dyDescent="0.25">
      <c r="E189" s="480"/>
    </row>
    <row r="190" spans="5:5" x14ac:dyDescent="0.25">
      <c r="E190" s="480"/>
    </row>
    <row r="191" spans="5:5" x14ac:dyDescent="0.25">
      <c r="E191" s="480"/>
    </row>
    <row r="192" spans="5:5" x14ac:dyDescent="0.25">
      <c r="E192" s="480"/>
    </row>
    <row r="193" spans="5:5" x14ac:dyDescent="0.25">
      <c r="E193" s="480"/>
    </row>
    <row r="194" spans="5:5" x14ac:dyDescent="0.25">
      <c r="E194" s="480"/>
    </row>
    <row r="195" spans="5:5" x14ac:dyDescent="0.25">
      <c r="E195" s="480"/>
    </row>
    <row r="196" spans="5:5" x14ac:dyDescent="0.25">
      <c r="E196" s="480"/>
    </row>
    <row r="197" spans="5:5" x14ac:dyDescent="0.25">
      <c r="E197" s="480"/>
    </row>
    <row r="198" spans="5:5" x14ac:dyDescent="0.25">
      <c r="E198" s="480"/>
    </row>
    <row r="199" spans="5:5" x14ac:dyDescent="0.25">
      <c r="E199" s="480"/>
    </row>
    <row r="200" spans="5:5" x14ac:dyDescent="0.25">
      <c r="E200" s="480"/>
    </row>
    <row r="201" spans="5:5" x14ac:dyDescent="0.25">
      <c r="E201" s="480"/>
    </row>
  </sheetData>
  <autoFilter ref="A1:N2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topLeftCell="B1" zoomScale="85" zoomScaleNormal="85" workbookViewId="0">
      <selection activeCell="M8" sqref="M8"/>
    </sheetView>
  </sheetViews>
  <sheetFormatPr defaultColWidth="10.85546875" defaultRowHeight="15" x14ac:dyDescent="0.25"/>
  <cols>
    <col min="1" max="1" width="13.28515625" style="18" bestFit="1" customWidth="1"/>
    <col min="2" max="2" width="37.7109375" style="18" bestFit="1" customWidth="1"/>
    <col min="3" max="3" width="18" style="18" customWidth="1"/>
    <col min="4" max="4" width="14.7109375" style="18" customWidth="1"/>
    <col min="5" max="5" width="14.7109375" style="18" bestFit="1" customWidth="1"/>
    <col min="6" max="6" width="13.7109375" style="18" customWidth="1"/>
    <col min="7" max="9" width="18.7109375" style="18" customWidth="1"/>
    <col min="10" max="10" width="21.5703125" style="18" customWidth="1"/>
    <col min="11" max="11" width="14.7109375" style="18" customWidth="1"/>
    <col min="12" max="12" width="14.42578125" style="18" customWidth="1"/>
    <col min="13" max="13" width="10.85546875" style="18"/>
    <col min="14" max="14" width="29.85546875" style="54" customWidth="1"/>
    <col min="15" max="15" width="41.140625" style="18" customWidth="1"/>
    <col min="16" max="16384" width="10.85546875" style="18"/>
  </cols>
  <sheetData>
    <row r="1" spans="1:16" s="67" customFormat="1" ht="31.5" x14ac:dyDescent="0.25">
      <c r="A1" s="756" t="s">
        <v>44</v>
      </c>
      <c r="B1" s="756"/>
      <c r="C1" s="756"/>
      <c r="D1" s="756"/>
      <c r="E1" s="756"/>
      <c r="F1" s="756"/>
      <c r="G1" s="756"/>
      <c r="H1" s="756"/>
      <c r="I1" s="756"/>
      <c r="J1" s="756"/>
      <c r="K1" s="756"/>
      <c r="L1" s="756"/>
      <c r="M1" s="756"/>
      <c r="N1" s="756"/>
    </row>
    <row r="2" spans="1:16" s="67" customFormat="1" ht="18.75" x14ac:dyDescent="0.25">
      <c r="A2" s="757" t="s">
        <v>61</v>
      </c>
      <c r="B2" s="757"/>
      <c r="C2" s="757"/>
      <c r="D2" s="757"/>
      <c r="E2" s="757"/>
      <c r="F2" s="757"/>
      <c r="G2" s="757"/>
      <c r="H2" s="757"/>
      <c r="I2" s="757"/>
      <c r="J2" s="757"/>
      <c r="K2" s="757"/>
      <c r="L2" s="757"/>
      <c r="M2" s="757"/>
      <c r="N2" s="757"/>
    </row>
    <row r="3" spans="1:16" s="67" customFormat="1" ht="45" x14ac:dyDescent="0.25">
      <c r="A3" s="393" t="s">
        <v>0</v>
      </c>
      <c r="B3" s="394" t="s">
        <v>5</v>
      </c>
      <c r="C3" s="394" t="s">
        <v>10</v>
      </c>
      <c r="D3" s="395" t="s">
        <v>8</v>
      </c>
      <c r="E3" s="395" t="s">
        <v>13</v>
      </c>
      <c r="F3" s="396" t="s">
        <v>34</v>
      </c>
      <c r="G3" s="395" t="s">
        <v>41</v>
      </c>
      <c r="H3" s="395" t="s">
        <v>2</v>
      </c>
      <c r="I3" s="395" t="s">
        <v>3</v>
      </c>
      <c r="J3" s="394" t="s">
        <v>9</v>
      </c>
      <c r="K3" s="394" t="s">
        <v>1</v>
      </c>
      <c r="L3" s="394" t="s">
        <v>4</v>
      </c>
      <c r="M3" s="394" t="s">
        <v>12</v>
      </c>
      <c r="N3" s="396" t="s">
        <v>11</v>
      </c>
    </row>
    <row r="4" spans="1:16" s="67" customFormat="1" x14ac:dyDescent="0.25">
      <c r="A4" s="181">
        <v>45200</v>
      </c>
      <c r="B4" s="168" t="s">
        <v>174</v>
      </c>
      <c r="C4" s="168"/>
      <c r="D4" s="169"/>
      <c r="E4" s="390"/>
      <c r="F4" s="442"/>
      <c r="G4" s="548">
        <v>5000</v>
      </c>
      <c r="H4" s="443"/>
      <c r="I4" s="443"/>
      <c r="J4" s="444"/>
      <c r="K4" s="445"/>
      <c r="L4" s="445"/>
      <c r="M4" s="445"/>
      <c r="N4" s="446"/>
    </row>
    <row r="5" spans="1:16" s="14" customFormat="1" ht="18.75" customHeight="1" x14ac:dyDescent="0.25">
      <c r="A5" s="470">
        <v>45202</v>
      </c>
      <c r="B5" s="595" t="s">
        <v>184</v>
      </c>
      <c r="C5" s="595" t="s">
        <v>49</v>
      </c>
      <c r="D5" s="631" t="s">
        <v>14</v>
      </c>
      <c r="E5" s="596"/>
      <c r="F5" s="664">
        <v>210000</v>
      </c>
      <c r="G5" s="665">
        <f>G4-E5+F5</f>
        <v>215000</v>
      </c>
      <c r="H5" s="632"/>
      <c r="I5" s="633" t="s">
        <v>18</v>
      </c>
      <c r="J5" s="500" t="s">
        <v>169</v>
      </c>
      <c r="K5" s="172" t="s">
        <v>453</v>
      </c>
      <c r="L5" s="666" t="s">
        <v>58</v>
      </c>
      <c r="M5" s="667"/>
      <c r="N5" s="668"/>
      <c r="O5" s="498"/>
    </row>
    <row r="6" spans="1:16" s="75" customFormat="1" x14ac:dyDescent="0.25">
      <c r="A6" s="171">
        <v>45202</v>
      </c>
      <c r="B6" s="157" t="s">
        <v>185</v>
      </c>
      <c r="C6" s="157" t="s">
        <v>117</v>
      </c>
      <c r="D6" s="179" t="s">
        <v>14</v>
      </c>
      <c r="E6" s="167">
        <v>40000</v>
      </c>
      <c r="F6" s="161"/>
      <c r="G6" s="161">
        <f t="shared" ref="G6:G30" si="0">G5-E6+F6</f>
        <v>175000</v>
      </c>
      <c r="H6" s="183" t="s">
        <v>42</v>
      </c>
      <c r="I6" s="588" t="s">
        <v>18</v>
      </c>
      <c r="J6" s="405" t="s">
        <v>190</v>
      </c>
      <c r="K6" s="172" t="s">
        <v>453</v>
      </c>
      <c r="L6" s="157" t="s">
        <v>58</v>
      </c>
      <c r="M6" s="662"/>
      <c r="N6" s="663"/>
      <c r="O6" s="499"/>
    </row>
    <row r="7" spans="1:16" x14ac:dyDescent="0.25">
      <c r="A7" s="171">
        <v>45202</v>
      </c>
      <c r="B7" s="157" t="s">
        <v>186</v>
      </c>
      <c r="C7" s="157" t="s">
        <v>117</v>
      </c>
      <c r="D7" s="157" t="s">
        <v>14</v>
      </c>
      <c r="E7" s="177">
        <v>40000</v>
      </c>
      <c r="F7" s="161"/>
      <c r="G7" s="161">
        <f t="shared" si="0"/>
        <v>135000</v>
      </c>
      <c r="H7" s="183" t="s">
        <v>147</v>
      </c>
      <c r="I7" s="588" t="s">
        <v>18</v>
      </c>
      <c r="J7" s="405" t="s">
        <v>190</v>
      </c>
      <c r="K7" s="172" t="s">
        <v>453</v>
      </c>
      <c r="L7" s="155" t="s">
        <v>58</v>
      </c>
      <c r="M7" s="155"/>
      <c r="N7" s="157"/>
      <c r="O7" s="419"/>
      <c r="P7" s="419"/>
    </row>
    <row r="8" spans="1:16" x14ac:dyDescent="0.25">
      <c r="A8" s="171">
        <v>45202</v>
      </c>
      <c r="B8" s="157" t="s">
        <v>187</v>
      </c>
      <c r="C8" s="157" t="s">
        <v>117</v>
      </c>
      <c r="D8" s="179" t="s">
        <v>114</v>
      </c>
      <c r="E8" s="466">
        <v>20000</v>
      </c>
      <c r="F8" s="160"/>
      <c r="G8" s="160">
        <f t="shared" si="0"/>
        <v>115000</v>
      </c>
      <c r="H8" s="183" t="s">
        <v>136</v>
      </c>
      <c r="I8" s="588" t="s">
        <v>18</v>
      </c>
      <c r="J8" s="405" t="s">
        <v>190</v>
      </c>
      <c r="K8" s="172" t="s">
        <v>453</v>
      </c>
      <c r="L8" s="155" t="s">
        <v>58</v>
      </c>
      <c r="M8" s="155"/>
      <c r="N8" s="157"/>
      <c r="O8" s="419"/>
      <c r="P8" s="419"/>
    </row>
    <row r="9" spans="1:16" x14ac:dyDescent="0.25">
      <c r="A9" s="171">
        <v>45202</v>
      </c>
      <c r="B9" s="157" t="s">
        <v>188</v>
      </c>
      <c r="C9" s="157" t="s">
        <v>117</v>
      </c>
      <c r="D9" s="157" t="s">
        <v>114</v>
      </c>
      <c r="E9" s="161">
        <v>20000</v>
      </c>
      <c r="F9" s="161"/>
      <c r="G9" s="160">
        <f t="shared" si="0"/>
        <v>95000</v>
      </c>
      <c r="H9" s="630" t="s">
        <v>124</v>
      </c>
      <c r="I9" s="588" t="s">
        <v>18</v>
      </c>
      <c r="J9" s="405" t="s">
        <v>190</v>
      </c>
      <c r="K9" s="172" t="s">
        <v>453</v>
      </c>
      <c r="L9" s="155" t="s">
        <v>58</v>
      </c>
      <c r="M9" s="155"/>
      <c r="N9" s="157"/>
      <c r="O9" s="419"/>
      <c r="P9" s="419"/>
    </row>
    <row r="10" spans="1:16" x14ac:dyDescent="0.25">
      <c r="A10" s="171">
        <v>45202</v>
      </c>
      <c r="B10" s="157" t="s">
        <v>189</v>
      </c>
      <c r="C10" s="157" t="s">
        <v>117</v>
      </c>
      <c r="D10" s="179" t="s">
        <v>129</v>
      </c>
      <c r="E10" s="161">
        <v>25000</v>
      </c>
      <c r="F10" s="161"/>
      <c r="G10" s="160">
        <f t="shared" si="0"/>
        <v>70000</v>
      </c>
      <c r="H10" s="630" t="s">
        <v>141</v>
      </c>
      <c r="I10" s="588" t="s">
        <v>18</v>
      </c>
      <c r="J10" s="405" t="s">
        <v>190</v>
      </c>
      <c r="K10" s="172" t="s">
        <v>453</v>
      </c>
      <c r="L10" s="155" t="s">
        <v>58</v>
      </c>
      <c r="M10" s="155"/>
      <c r="N10" s="157"/>
      <c r="O10" s="419"/>
      <c r="P10" s="419"/>
    </row>
    <row r="11" spans="1:16" x14ac:dyDescent="0.25">
      <c r="A11" s="171">
        <v>45209</v>
      </c>
      <c r="B11" s="157" t="s">
        <v>188</v>
      </c>
      <c r="C11" s="157" t="s">
        <v>117</v>
      </c>
      <c r="D11" s="157" t="s">
        <v>114</v>
      </c>
      <c r="E11" s="161">
        <v>20000</v>
      </c>
      <c r="F11" s="161"/>
      <c r="G11" s="160">
        <f t="shared" si="0"/>
        <v>50000</v>
      </c>
      <c r="H11" s="630" t="s">
        <v>124</v>
      </c>
      <c r="I11" s="588" t="s">
        <v>18</v>
      </c>
      <c r="J11" s="405" t="s">
        <v>190</v>
      </c>
      <c r="K11" s="172" t="s">
        <v>453</v>
      </c>
      <c r="L11" s="155" t="s">
        <v>58</v>
      </c>
      <c r="M11" s="155"/>
      <c r="N11" s="157"/>
      <c r="O11" s="419"/>
      <c r="P11" s="419"/>
    </row>
    <row r="12" spans="1:16" x14ac:dyDescent="0.25">
      <c r="A12" s="171">
        <v>45209</v>
      </c>
      <c r="B12" s="157" t="s">
        <v>254</v>
      </c>
      <c r="C12" s="157" t="s">
        <v>117</v>
      </c>
      <c r="D12" s="157" t="s">
        <v>114</v>
      </c>
      <c r="E12" s="161">
        <v>20000</v>
      </c>
      <c r="F12" s="161"/>
      <c r="G12" s="160">
        <f t="shared" si="0"/>
        <v>30000</v>
      </c>
      <c r="H12" s="630" t="s">
        <v>136</v>
      </c>
      <c r="I12" s="588" t="s">
        <v>18</v>
      </c>
      <c r="J12" s="405" t="s">
        <v>190</v>
      </c>
      <c r="K12" s="172" t="s">
        <v>453</v>
      </c>
      <c r="L12" s="155" t="s">
        <v>58</v>
      </c>
      <c r="M12" s="155"/>
      <c r="N12" s="157"/>
      <c r="O12" s="419"/>
      <c r="P12" s="419"/>
    </row>
    <row r="13" spans="1:16" x14ac:dyDescent="0.25">
      <c r="A13" s="171">
        <v>45209</v>
      </c>
      <c r="B13" s="157" t="s">
        <v>189</v>
      </c>
      <c r="C13" s="157" t="s">
        <v>117</v>
      </c>
      <c r="D13" s="157" t="s">
        <v>129</v>
      </c>
      <c r="E13" s="161">
        <v>25000</v>
      </c>
      <c r="F13" s="161"/>
      <c r="G13" s="160">
        <f t="shared" si="0"/>
        <v>5000</v>
      </c>
      <c r="H13" s="183" t="s">
        <v>141</v>
      </c>
      <c r="I13" s="588" t="s">
        <v>18</v>
      </c>
      <c r="J13" s="405" t="s">
        <v>190</v>
      </c>
      <c r="K13" s="172" t="s">
        <v>453</v>
      </c>
      <c r="L13" s="155" t="s">
        <v>58</v>
      </c>
      <c r="M13" s="155"/>
      <c r="N13" s="157"/>
      <c r="O13" s="419"/>
      <c r="P13" s="419"/>
    </row>
    <row r="14" spans="1:16" x14ac:dyDescent="0.25">
      <c r="A14" s="171">
        <v>45209</v>
      </c>
      <c r="B14" s="157" t="s">
        <v>255</v>
      </c>
      <c r="C14" s="157" t="s">
        <v>117</v>
      </c>
      <c r="D14" s="157" t="s">
        <v>114</v>
      </c>
      <c r="E14" s="161">
        <v>5000</v>
      </c>
      <c r="F14" s="161"/>
      <c r="G14" s="160">
        <f t="shared" si="0"/>
        <v>0</v>
      </c>
      <c r="H14" s="630" t="s">
        <v>42</v>
      </c>
      <c r="I14" s="588" t="s">
        <v>18</v>
      </c>
      <c r="J14" s="405" t="s">
        <v>190</v>
      </c>
      <c r="K14" s="172" t="s">
        <v>453</v>
      </c>
      <c r="L14" s="155" t="s">
        <v>58</v>
      </c>
      <c r="M14" s="155"/>
      <c r="N14" s="157"/>
      <c r="O14" s="419"/>
      <c r="P14" s="419"/>
    </row>
    <row r="15" spans="1:16" x14ac:dyDescent="0.25">
      <c r="A15" s="470">
        <v>45215</v>
      </c>
      <c r="B15" s="595" t="s">
        <v>184</v>
      </c>
      <c r="C15" s="595" t="s">
        <v>49</v>
      </c>
      <c r="D15" s="595" t="s">
        <v>14</v>
      </c>
      <c r="E15" s="598"/>
      <c r="F15" s="598">
        <v>210000</v>
      </c>
      <c r="G15" s="640">
        <f t="shared" si="0"/>
        <v>210000</v>
      </c>
      <c r="H15" s="632"/>
      <c r="I15" s="633" t="s">
        <v>18</v>
      </c>
      <c r="J15" s="597" t="s">
        <v>305</v>
      </c>
      <c r="K15" s="172" t="s">
        <v>453</v>
      </c>
      <c r="L15" s="476" t="s">
        <v>58</v>
      </c>
      <c r="M15" s="476"/>
      <c r="N15" s="595"/>
      <c r="O15" s="419"/>
      <c r="P15" s="419"/>
    </row>
    <row r="16" spans="1:16" x14ac:dyDescent="0.25">
      <c r="A16" s="171">
        <v>45215</v>
      </c>
      <c r="B16" s="157" t="s">
        <v>185</v>
      </c>
      <c r="C16" s="157" t="s">
        <v>117</v>
      </c>
      <c r="D16" s="157" t="s">
        <v>14</v>
      </c>
      <c r="E16" s="161">
        <v>40000</v>
      </c>
      <c r="F16" s="161"/>
      <c r="G16" s="160">
        <f t="shared" si="0"/>
        <v>170000</v>
      </c>
      <c r="H16" s="630" t="s">
        <v>42</v>
      </c>
      <c r="I16" s="588" t="s">
        <v>18</v>
      </c>
      <c r="J16" s="405" t="s">
        <v>305</v>
      </c>
      <c r="K16" s="172" t="s">
        <v>453</v>
      </c>
      <c r="L16" s="155" t="s">
        <v>58</v>
      </c>
      <c r="M16" s="155"/>
      <c r="N16" s="157"/>
      <c r="O16" s="419"/>
      <c r="P16" s="419"/>
    </row>
    <row r="17" spans="1:16" x14ac:dyDescent="0.25">
      <c r="A17" s="171">
        <v>45215</v>
      </c>
      <c r="B17" s="157" t="s">
        <v>303</v>
      </c>
      <c r="C17" s="157" t="s">
        <v>117</v>
      </c>
      <c r="D17" s="157" t="s">
        <v>14</v>
      </c>
      <c r="E17" s="161">
        <v>20000</v>
      </c>
      <c r="F17" s="161"/>
      <c r="G17" s="160">
        <f t="shared" si="0"/>
        <v>150000</v>
      </c>
      <c r="H17" s="630" t="s">
        <v>147</v>
      </c>
      <c r="I17" s="588" t="s">
        <v>18</v>
      </c>
      <c r="J17" s="405" t="s">
        <v>305</v>
      </c>
      <c r="K17" s="172" t="s">
        <v>453</v>
      </c>
      <c r="L17" s="155" t="s">
        <v>58</v>
      </c>
      <c r="M17" s="155"/>
      <c r="N17" s="157"/>
      <c r="O17" s="419"/>
      <c r="P17" s="419"/>
    </row>
    <row r="18" spans="1:16" x14ac:dyDescent="0.25">
      <c r="A18" s="171">
        <v>45215</v>
      </c>
      <c r="B18" s="157" t="s">
        <v>188</v>
      </c>
      <c r="C18" s="157" t="s">
        <v>117</v>
      </c>
      <c r="D18" s="157" t="s">
        <v>114</v>
      </c>
      <c r="E18" s="161">
        <v>20000</v>
      </c>
      <c r="F18" s="161"/>
      <c r="G18" s="160">
        <f t="shared" si="0"/>
        <v>130000</v>
      </c>
      <c r="H18" s="630" t="s">
        <v>124</v>
      </c>
      <c r="I18" s="588" t="s">
        <v>18</v>
      </c>
      <c r="J18" s="405" t="s">
        <v>305</v>
      </c>
      <c r="K18" s="172" t="s">
        <v>453</v>
      </c>
      <c r="L18" s="155" t="s">
        <v>58</v>
      </c>
      <c r="M18" s="155"/>
      <c r="N18" s="157"/>
      <c r="O18" s="419"/>
      <c r="P18" s="419"/>
    </row>
    <row r="19" spans="1:16" x14ac:dyDescent="0.25">
      <c r="A19" s="171">
        <v>45215</v>
      </c>
      <c r="B19" s="157" t="s">
        <v>254</v>
      </c>
      <c r="C19" s="157" t="s">
        <v>117</v>
      </c>
      <c r="D19" s="157" t="s">
        <v>114</v>
      </c>
      <c r="E19" s="161">
        <v>20000</v>
      </c>
      <c r="F19" s="161"/>
      <c r="G19" s="160">
        <f t="shared" si="0"/>
        <v>110000</v>
      </c>
      <c r="H19" s="630" t="s">
        <v>136</v>
      </c>
      <c r="I19" s="588" t="s">
        <v>18</v>
      </c>
      <c r="J19" s="405" t="s">
        <v>305</v>
      </c>
      <c r="K19" s="172" t="s">
        <v>453</v>
      </c>
      <c r="L19" s="155" t="s">
        <v>58</v>
      </c>
      <c r="M19" s="155"/>
      <c r="N19" s="157"/>
      <c r="O19" s="419"/>
      <c r="P19" s="419"/>
    </row>
    <row r="20" spans="1:16" x14ac:dyDescent="0.25">
      <c r="A20" s="171">
        <v>45215</v>
      </c>
      <c r="B20" s="157" t="s">
        <v>304</v>
      </c>
      <c r="C20" s="157" t="s">
        <v>117</v>
      </c>
      <c r="D20" s="157" t="s">
        <v>129</v>
      </c>
      <c r="E20" s="161">
        <v>25000</v>
      </c>
      <c r="F20" s="161"/>
      <c r="G20" s="160">
        <f t="shared" si="0"/>
        <v>85000</v>
      </c>
      <c r="H20" s="630" t="s">
        <v>141</v>
      </c>
      <c r="I20" s="588" t="s">
        <v>18</v>
      </c>
      <c r="J20" s="405" t="s">
        <v>305</v>
      </c>
      <c r="K20" s="172" t="s">
        <v>453</v>
      </c>
      <c r="L20" s="155" t="s">
        <v>58</v>
      </c>
      <c r="M20" s="155"/>
      <c r="N20" s="157"/>
      <c r="O20" s="419"/>
      <c r="P20" s="419"/>
    </row>
    <row r="21" spans="1:16" x14ac:dyDescent="0.25">
      <c r="A21" s="171">
        <v>45222</v>
      </c>
      <c r="B21" s="157" t="s">
        <v>188</v>
      </c>
      <c r="C21" s="157" t="s">
        <v>117</v>
      </c>
      <c r="D21" s="157" t="s">
        <v>114</v>
      </c>
      <c r="E21" s="161">
        <v>20000</v>
      </c>
      <c r="F21" s="161"/>
      <c r="G21" s="160">
        <f t="shared" si="0"/>
        <v>65000</v>
      </c>
      <c r="H21" s="630" t="s">
        <v>124</v>
      </c>
      <c r="I21" s="588" t="s">
        <v>18</v>
      </c>
      <c r="J21" s="405" t="s">
        <v>305</v>
      </c>
      <c r="K21" s="172" t="s">
        <v>453</v>
      </c>
      <c r="L21" s="155" t="s">
        <v>58</v>
      </c>
      <c r="M21" s="155"/>
      <c r="N21" s="157"/>
      <c r="O21" s="419"/>
      <c r="P21" s="419"/>
    </row>
    <row r="22" spans="1:16" x14ac:dyDescent="0.25">
      <c r="A22" s="171">
        <v>45222</v>
      </c>
      <c r="B22" s="157" t="s">
        <v>254</v>
      </c>
      <c r="C22" s="157" t="s">
        <v>117</v>
      </c>
      <c r="D22" s="157" t="s">
        <v>114</v>
      </c>
      <c r="E22" s="161">
        <v>20000</v>
      </c>
      <c r="F22" s="161"/>
      <c r="G22" s="160">
        <f t="shared" si="0"/>
        <v>45000</v>
      </c>
      <c r="H22" s="183" t="s">
        <v>136</v>
      </c>
      <c r="I22" s="588" t="s">
        <v>18</v>
      </c>
      <c r="J22" s="405" t="s">
        <v>305</v>
      </c>
      <c r="K22" s="172" t="s">
        <v>453</v>
      </c>
      <c r="L22" s="155" t="s">
        <v>58</v>
      </c>
      <c r="M22" s="155"/>
      <c r="N22" s="157"/>
      <c r="O22" s="419"/>
      <c r="P22" s="419"/>
    </row>
    <row r="23" spans="1:16" x14ac:dyDescent="0.25">
      <c r="A23" s="171">
        <v>45222</v>
      </c>
      <c r="B23" s="157" t="s">
        <v>189</v>
      </c>
      <c r="C23" s="157" t="s">
        <v>117</v>
      </c>
      <c r="D23" s="157" t="s">
        <v>129</v>
      </c>
      <c r="E23" s="161">
        <v>25000</v>
      </c>
      <c r="F23" s="161"/>
      <c r="G23" s="160">
        <f t="shared" si="0"/>
        <v>20000</v>
      </c>
      <c r="H23" s="630" t="s">
        <v>141</v>
      </c>
      <c r="I23" s="588" t="s">
        <v>18</v>
      </c>
      <c r="J23" s="405" t="s">
        <v>305</v>
      </c>
      <c r="K23" s="172" t="s">
        <v>453</v>
      </c>
      <c r="L23" s="155" t="s">
        <v>58</v>
      </c>
      <c r="M23" s="155"/>
      <c r="N23" s="157"/>
      <c r="O23" s="419"/>
      <c r="P23" s="419"/>
    </row>
    <row r="24" spans="1:16" x14ac:dyDescent="0.25">
      <c r="A24" s="171">
        <v>45222</v>
      </c>
      <c r="B24" s="157" t="s">
        <v>185</v>
      </c>
      <c r="C24" s="157" t="s">
        <v>117</v>
      </c>
      <c r="D24" s="157" t="s">
        <v>14</v>
      </c>
      <c r="E24" s="161">
        <v>20000</v>
      </c>
      <c r="F24" s="161"/>
      <c r="G24" s="160">
        <f t="shared" si="0"/>
        <v>0</v>
      </c>
      <c r="H24" s="630" t="s">
        <v>42</v>
      </c>
      <c r="I24" s="704" t="s">
        <v>18</v>
      </c>
      <c r="J24" s="405"/>
      <c r="K24" s="172" t="s">
        <v>453</v>
      </c>
      <c r="L24" s="155" t="s">
        <v>58</v>
      </c>
      <c r="M24" s="155"/>
      <c r="N24" s="157"/>
      <c r="O24" s="419"/>
      <c r="P24" s="419"/>
    </row>
    <row r="25" spans="1:16" x14ac:dyDescent="0.25">
      <c r="A25" s="470">
        <v>45230</v>
      </c>
      <c r="B25" s="595" t="s">
        <v>184</v>
      </c>
      <c r="C25" s="595" t="s">
        <v>49</v>
      </c>
      <c r="D25" s="595" t="s">
        <v>14</v>
      </c>
      <c r="E25" s="598"/>
      <c r="F25" s="598">
        <v>245000</v>
      </c>
      <c r="G25" s="640">
        <f t="shared" si="0"/>
        <v>245000</v>
      </c>
      <c r="H25" s="705"/>
      <c r="I25" s="633" t="s">
        <v>18</v>
      </c>
      <c r="J25" s="597"/>
      <c r="K25" s="172" t="s">
        <v>453</v>
      </c>
      <c r="L25" s="476" t="s">
        <v>58</v>
      </c>
      <c r="M25" s="476"/>
      <c r="N25" s="595"/>
      <c r="O25" s="419"/>
      <c r="P25" s="419"/>
    </row>
    <row r="26" spans="1:16" x14ac:dyDescent="0.25">
      <c r="A26" s="171">
        <v>45230</v>
      </c>
      <c r="B26" s="157" t="s">
        <v>410</v>
      </c>
      <c r="C26" s="157" t="s">
        <v>117</v>
      </c>
      <c r="D26" s="157" t="s">
        <v>14</v>
      </c>
      <c r="E26" s="161">
        <v>35000</v>
      </c>
      <c r="F26" s="161"/>
      <c r="G26" s="160">
        <f t="shared" si="0"/>
        <v>210000</v>
      </c>
      <c r="H26" s="630" t="s">
        <v>42</v>
      </c>
      <c r="I26" s="704" t="s">
        <v>18</v>
      </c>
      <c r="J26" s="405"/>
      <c r="K26" s="172" t="s">
        <v>453</v>
      </c>
      <c r="L26" s="155" t="s">
        <v>58</v>
      </c>
      <c r="M26" s="155"/>
      <c r="N26" s="157"/>
      <c r="O26" s="419"/>
      <c r="P26" s="419"/>
    </row>
    <row r="27" spans="1:16" x14ac:dyDescent="0.25">
      <c r="A27" s="171">
        <v>45230</v>
      </c>
      <c r="B27" s="157" t="s">
        <v>185</v>
      </c>
      <c r="C27" s="157" t="s">
        <v>117</v>
      </c>
      <c r="D27" s="157" t="s">
        <v>14</v>
      </c>
      <c r="E27" s="161">
        <v>40000</v>
      </c>
      <c r="F27" s="161"/>
      <c r="G27" s="160">
        <f t="shared" si="0"/>
        <v>170000</v>
      </c>
      <c r="H27" s="630" t="s">
        <v>42</v>
      </c>
      <c r="I27" s="704" t="s">
        <v>18</v>
      </c>
      <c r="J27" s="405"/>
      <c r="K27" s="172" t="s">
        <v>453</v>
      </c>
      <c r="L27" s="155" t="s">
        <v>58</v>
      </c>
      <c r="M27" s="155"/>
      <c r="N27" s="157"/>
      <c r="O27" s="419"/>
      <c r="P27" s="419"/>
    </row>
    <row r="28" spans="1:16" x14ac:dyDescent="0.25">
      <c r="A28" s="171">
        <v>45230</v>
      </c>
      <c r="B28" s="157" t="s">
        <v>189</v>
      </c>
      <c r="C28" s="157" t="s">
        <v>117</v>
      </c>
      <c r="D28" s="157" t="s">
        <v>129</v>
      </c>
      <c r="E28" s="161">
        <v>25000</v>
      </c>
      <c r="F28" s="161"/>
      <c r="G28" s="160">
        <f t="shared" si="0"/>
        <v>145000</v>
      </c>
      <c r="H28" s="630" t="s">
        <v>141</v>
      </c>
      <c r="I28" s="704" t="s">
        <v>18</v>
      </c>
      <c r="J28" s="405"/>
      <c r="K28" s="172" t="s">
        <v>453</v>
      </c>
      <c r="L28" s="155" t="s">
        <v>58</v>
      </c>
      <c r="M28" s="155"/>
      <c r="N28" s="157"/>
      <c r="O28" s="419"/>
      <c r="P28" s="419"/>
    </row>
    <row r="29" spans="1:16" x14ac:dyDescent="0.25">
      <c r="A29" s="171">
        <v>45230</v>
      </c>
      <c r="B29" s="157" t="s">
        <v>188</v>
      </c>
      <c r="C29" s="157" t="s">
        <v>117</v>
      </c>
      <c r="D29" s="157" t="s">
        <v>114</v>
      </c>
      <c r="E29" s="161">
        <v>20000</v>
      </c>
      <c r="F29" s="161"/>
      <c r="G29" s="160">
        <f t="shared" si="0"/>
        <v>125000</v>
      </c>
      <c r="H29" s="630" t="s">
        <v>124</v>
      </c>
      <c r="I29" s="704" t="s">
        <v>18</v>
      </c>
      <c r="J29" s="405"/>
      <c r="K29" s="172" t="s">
        <v>453</v>
      </c>
      <c r="L29" s="155" t="s">
        <v>58</v>
      </c>
      <c r="M29" s="155"/>
      <c r="N29" s="157"/>
      <c r="O29" s="419"/>
      <c r="P29" s="419"/>
    </row>
    <row r="30" spans="1:16" ht="15.75" thickBot="1" x14ac:dyDescent="0.3">
      <c r="A30" s="171">
        <v>45230</v>
      </c>
      <c r="B30" s="157" t="s">
        <v>254</v>
      </c>
      <c r="C30" s="157" t="s">
        <v>117</v>
      </c>
      <c r="D30" s="157" t="s">
        <v>114</v>
      </c>
      <c r="E30" s="161">
        <v>20000</v>
      </c>
      <c r="F30" s="161"/>
      <c r="G30" s="160">
        <f t="shared" si="0"/>
        <v>105000</v>
      </c>
      <c r="H30" s="630" t="s">
        <v>136</v>
      </c>
      <c r="I30" s="704" t="s">
        <v>18</v>
      </c>
      <c r="J30" s="405"/>
      <c r="K30" s="172" t="s">
        <v>453</v>
      </c>
      <c r="L30" s="155" t="s">
        <v>58</v>
      </c>
      <c r="M30" s="155"/>
      <c r="N30" s="157"/>
      <c r="O30" s="419"/>
      <c r="P30" s="419"/>
    </row>
    <row r="31" spans="1:16" ht="15.75" thickBot="1" x14ac:dyDescent="0.3">
      <c r="A31" s="587"/>
      <c r="B31" s="587"/>
      <c r="C31" s="460"/>
      <c r="D31" s="479"/>
      <c r="E31" s="622">
        <f>SUM(E5:E30)</f>
        <v>565000</v>
      </c>
      <c r="F31" s="623">
        <f>SUM(F5:F30)+G4</f>
        <v>670000</v>
      </c>
      <c r="G31" s="624">
        <f>F31-E31</f>
        <v>105000</v>
      </c>
      <c r="H31" s="460"/>
      <c r="I31" s="155"/>
      <c r="J31" s="184"/>
      <c r="K31" s="155"/>
      <c r="L31" s="155"/>
      <c r="M31" s="427"/>
      <c r="N31" s="428"/>
    </row>
    <row r="32" spans="1:16" x14ac:dyDescent="0.25">
      <c r="A32"/>
      <c r="B32"/>
      <c r="C32" s="155"/>
      <c r="D32" s="164"/>
      <c r="E32" s="175"/>
      <c r="F32" s="175"/>
      <c r="G32" s="467"/>
      <c r="H32" s="166"/>
      <c r="I32" s="155"/>
      <c r="J32" s="184"/>
      <c r="K32" s="155"/>
      <c r="L32" s="155"/>
      <c r="M32" s="155"/>
      <c r="N32" s="157"/>
    </row>
    <row r="33" spans="1:14" x14ac:dyDescent="0.25">
      <c r="A33" s="425" t="s">
        <v>106</v>
      </c>
      <c r="B33" t="s">
        <v>109</v>
      </c>
      <c r="C33" s="155"/>
      <c r="D33" s="447"/>
      <c r="E33" s="448"/>
      <c r="F33" s="647"/>
      <c r="G33" s="160"/>
      <c r="H33" s="166"/>
      <c r="I33" s="427"/>
      <c r="J33" s="184"/>
      <c r="K33" s="155"/>
      <c r="L33" s="155"/>
      <c r="M33" s="427"/>
      <c r="N33" s="428"/>
    </row>
    <row r="34" spans="1:14" x14ac:dyDescent="0.25">
      <c r="A34" s="178" t="s">
        <v>124</v>
      </c>
      <c r="B34" s="426">
        <v>100000</v>
      </c>
      <c r="C34" s="155"/>
      <c r="D34" s="164"/>
      <c r="E34" s="161"/>
      <c r="F34" s="647"/>
      <c r="G34" s="160"/>
      <c r="H34" s="166"/>
      <c r="I34" s="155"/>
      <c r="J34" s="184"/>
      <c r="K34" s="155"/>
      <c r="L34" s="155"/>
      <c r="M34" s="155"/>
      <c r="N34" s="157"/>
    </row>
    <row r="35" spans="1:14" x14ac:dyDescent="0.25">
      <c r="A35" s="178" t="s">
        <v>141</v>
      </c>
      <c r="B35" s="426">
        <v>125000</v>
      </c>
      <c r="C35" s="155"/>
      <c r="D35" s="164"/>
      <c r="E35" s="161"/>
      <c r="F35" s="161"/>
      <c r="G35" s="160"/>
      <c r="H35" s="166"/>
      <c r="I35" s="155"/>
      <c r="J35" s="184"/>
      <c r="K35" s="155"/>
      <c r="L35" s="155"/>
      <c r="M35" s="155"/>
      <c r="N35" s="157"/>
    </row>
    <row r="36" spans="1:14" x14ac:dyDescent="0.25">
      <c r="A36" s="178" t="s">
        <v>136</v>
      </c>
      <c r="B36" s="426">
        <v>100000</v>
      </c>
      <c r="C36" s="155"/>
      <c r="D36" s="164"/>
      <c r="E36" s="161"/>
      <c r="F36" s="161"/>
      <c r="G36" s="160"/>
      <c r="H36" s="166"/>
      <c r="I36" s="155"/>
      <c r="J36" s="184"/>
      <c r="K36" s="155"/>
      <c r="L36" s="155"/>
      <c r="M36" s="155"/>
      <c r="N36" s="157"/>
    </row>
    <row r="37" spans="1:14" x14ac:dyDescent="0.25">
      <c r="A37" s="178" t="s">
        <v>42</v>
      </c>
      <c r="B37" s="426">
        <v>180000</v>
      </c>
      <c r="C37" s="155"/>
      <c r="D37" s="164"/>
      <c r="E37" s="161"/>
      <c r="F37" s="161"/>
      <c r="G37" s="160"/>
      <c r="H37" s="166"/>
      <c r="I37" s="155"/>
      <c r="J37" s="184"/>
      <c r="K37" s="155"/>
      <c r="L37" s="155"/>
      <c r="M37" s="155"/>
      <c r="N37" s="157"/>
    </row>
    <row r="38" spans="1:14" x14ac:dyDescent="0.25">
      <c r="A38" s="178" t="s">
        <v>107</v>
      </c>
      <c r="B38" s="426"/>
      <c r="C38" s="155"/>
      <c r="D38" s="164"/>
      <c r="E38" s="161"/>
      <c r="F38" s="161"/>
      <c r="G38" s="160"/>
      <c r="H38" s="166"/>
      <c r="I38" s="155"/>
      <c r="J38" s="184"/>
      <c r="K38" s="155"/>
      <c r="L38" s="155"/>
      <c r="M38" s="155"/>
      <c r="N38" s="157"/>
    </row>
    <row r="39" spans="1:14" x14ac:dyDescent="0.25">
      <c r="A39" s="178" t="s">
        <v>147</v>
      </c>
      <c r="B39" s="426">
        <v>60000</v>
      </c>
      <c r="C39" s="155"/>
      <c r="D39" s="164"/>
      <c r="E39" s="161"/>
      <c r="F39" s="161"/>
      <c r="G39" s="160"/>
      <c r="H39" s="166"/>
      <c r="I39" s="155"/>
      <c r="J39" s="184"/>
      <c r="K39" s="155"/>
      <c r="L39" s="155"/>
      <c r="M39" s="155"/>
      <c r="N39" s="157"/>
    </row>
    <row r="40" spans="1:14" x14ac:dyDescent="0.25">
      <c r="A40" s="178" t="s">
        <v>108</v>
      </c>
      <c r="B40" s="426">
        <v>565000</v>
      </c>
      <c r="C40" s="155"/>
      <c r="D40" s="164"/>
      <c r="E40" s="161"/>
      <c r="F40" s="161"/>
      <c r="G40" s="160"/>
      <c r="H40" s="166"/>
      <c r="I40" s="155"/>
      <c r="J40" s="391"/>
      <c r="K40" s="155"/>
      <c r="L40" s="155"/>
      <c r="M40" s="155"/>
      <c r="N40" s="157"/>
    </row>
    <row r="41" spans="1:14" x14ac:dyDescent="0.25">
      <c r="A41"/>
      <c r="B41"/>
      <c r="C41" s="155"/>
      <c r="D41" s="155"/>
      <c r="E41" s="175"/>
      <c r="F41" s="175"/>
      <c r="G41" s="160"/>
      <c r="H41" s="155"/>
      <c r="I41" s="155"/>
      <c r="J41" s="391"/>
      <c r="K41" s="155"/>
      <c r="L41" s="155"/>
      <c r="M41" s="155"/>
      <c r="N41" s="157"/>
    </row>
    <row r="42" spans="1:14" x14ac:dyDescent="0.25">
      <c r="A42"/>
      <c r="B42"/>
      <c r="C42" s="155"/>
      <c r="D42" s="155"/>
      <c r="E42" s="161"/>
      <c r="F42" s="161"/>
      <c r="G42" s="160"/>
      <c r="H42" s="155"/>
      <c r="I42" s="155"/>
      <c r="J42" s="391"/>
      <c r="K42" s="155"/>
      <c r="L42" s="155"/>
      <c r="M42" s="155"/>
      <c r="N42" s="157"/>
    </row>
    <row r="43" spans="1:14" x14ac:dyDescent="0.25">
      <c r="A43"/>
      <c r="B43"/>
      <c r="C43" s="155"/>
      <c r="D43" s="155"/>
      <c r="E43" s="161"/>
      <c r="F43" s="161"/>
      <c r="G43" s="160"/>
      <c r="H43" s="155"/>
      <c r="I43" s="155"/>
      <c r="J43" s="391"/>
      <c r="K43" s="155"/>
      <c r="L43" s="155"/>
      <c r="M43" s="155"/>
      <c r="N43" s="157"/>
    </row>
    <row r="44" spans="1:14" x14ac:dyDescent="0.25">
      <c r="A44" s="603"/>
      <c r="B44" s="604"/>
      <c r="C44" s="155"/>
      <c r="D44" s="155"/>
      <c r="E44" s="161"/>
      <c r="F44" s="161"/>
      <c r="G44" s="160"/>
      <c r="H44" s="155"/>
      <c r="I44" s="155"/>
      <c r="J44" s="157"/>
      <c r="K44" s="155"/>
      <c r="L44" s="155"/>
      <c r="M44" s="155"/>
      <c r="N44" s="157"/>
    </row>
    <row r="45" spans="1:14" x14ac:dyDescent="0.25">
      <c r="A45" s="182"/>
      <c r="B45" s="155"/>
      <c r="C45" s="155"/>
      <c r="D45" s="155"/>
      <c r="E45" s="160"/>
      <c r="F45" s="160"/>
      <c r="G45" s="160"/>
      <c r="H45" s="155"/>
      <c r="I45" s="155"/>
      <c r="J45" s="157"/>
      <c r="K45" s="155"/>
      <c r="L45" s="155"/>
      <c r="M45" s="155"/>
      <c r="N45" s="157"/>
    </row>
    <row r="46" spans="1:14" x14ac:dyDescent="0.25">
      <c r="A46" s="182"/>
      <c r="B46" s="155"/>
      <c r="C46" s="155"/>
      <c r="D46" s="164"/>
      <c r="E46" s="161"/>
      <c r="F46" s="161"/>
      <c r="G46" s="160"/>
      <c r="H46" s="166"/>
      <c r="I46" s="155"/>
      <c r="J46" s="157"/>
      <c r="K46" s="155"/>
      <c r="L46" s="155"/>
      <c r="M46" s="155"/>
      <c r="N46" s="157"/>
    </row>
    <row r="47" spans="1:14" x14ac:dyDescent="0.25">
      <c r="A47" s="182"/>
      <c r="B47" s="155"/>
      <c r="C47" s="155"/>
      <c r="D47" s="164"/>
      <c r="E47" s="161"/>
      <c r="F47" s="161"/>
      <c r="G47" s="160"/>
      <c r="H47" s="166"/>
      <c r="I47" s="155"/>
      <c r="J47" s="157"/>
      <c r="K47" s="155"/>
      <c r="L47" s="155"/>
      <c r="M47" s="155"/>
      <c r="N47" s="157"/>
    </row>
    <row r="48" spans="1:14" x14ac:dyDescent="0.25">
      <c r="A48" s="182"/>
      <c r="B48" s="155"/>
      <c r="C48" s="155"/>
      <c r="D48" s="164"/>
      <c r="E48" s="161"/>
      <c r="F48" s="161"/>
      <c r="G48" s="160"/>
      <c r="H48" s="166"/>
      <c r="I48" s="155"/>
      <c r="J48" s="157"/>
      <c r="K48" s="155"/>
      <c r="L48" s="155"/>
      <c r="M48" s="155"/>
      <c r="N48" s="157"/>
    </row>
    <row r="49" spans="1:14" x14ac:dyDescent="0.25">
      <c r="A49" s="182"/>
      <c r="B49" s="155"/>
      <c r="C49" s="166"/>
      <c r="D49" s="164"/>
      <c r="E49" s="160"/>
      <c r="F49" s="160"/>
      <c r="G49" s="160"/>
      <c r="H49" s="166"/>
      <c r="I49" s="155"/>
      <c r="J49" s="157"/>
      <c r="K49" s="155"/>
      <c r="L49" s="155"/>
      <c r="M49" s="155"/>
      <c r="N49" s="157"/>
    </row>
    <row r="50" spans="1:14" x14ac:dyDescent="0.25">
      <c r="A50" s="156"/>
      <c r="B50" s="157"/>
      <c r="C50" s="157"/>
      <c r="D50" s="157"/>
      <c r="E50" s="417"/>
      <c r="F50" s="161"/>
      <c r="G50" s="160"/>
      <c r="H50" s="166"/>
      <c r="I50" s="155"/>
      <c r="J50" s="155"/>
      <c r="K50" s="155"/>
      <c r="L50" s="155"/>
      <c r="M50" s="155"/>
      <c r="N50" s="157"/>
    </row>
    <row r="51" spans="1:14" x14ac:dyDescent="0.25">
      <c r="A51" s="182"/>
      <c r="B51" s="392"/>
      <c r="C51" s="155"/>
      <c r="D51" s="155"/>
      <c r="E51" s="152"/>
      <c r="F51" s="155"/>
      <c r="G51" s="161"/>
      <c r="H51" s="155"/>
      <c r="I51" s="155"/>
      <c r="J51" s="155"/>
      <c r="K51" s="155"/>
      <c r="L51" s="155"/>
      <c r="M51" s="155"/>
      <c r="N51" s="157"/>
    </row>
    <row r="52" spans="1:14" x14ac:dyDescent="0.25">
      <c r="A52" s="182"/>
      <c r="B52" s="392"/>
      <c r="C52" s="155"/>
      <c r="D52" s="155"/>
      <c r="E52" s="152"/>
      <c r="F52" s="155"/>
      <c r="G52" s="161"/>
      <c r="H52" s="155"/>
      <c r="I52" s="155"/>
      <c r="J52" s="155"/>
      <c r="K52" s="155"/>
      <c r="L52" s="155"/>
      <c r="M52" s="155"/>
      <c r="N52" s="157"/>
    </row>
    <row r="53" spans="1:14" x14ac:dyDescent="0.25">
      <c r="A53" s="182"/>
      <c r="B53" s="392"/>
      <c r="C53" s="155"/>
      <c r="D53" s="155"/>
      <c r="E53" s="152"/>
      <c r="F53" s="155"/>
      <c r="G53" s="161"/>
      <c r="H53" s="155"/>
      <c r="I53" s="155"/>
      <c r="J53" s="155"/>
      <c r="K53" s="155"/>
      <c r="L53" s="155"/>
      <c r="M53" s="155"/>
      <c r="N53" s="157"/>
    </row>
    <row r="54" spans="1:14" ht="15.75" x14ac:dyDescent="0.25">
      <c r="A54" s="182"/>
      <c r="B54" s="415"/>
      <c r="C54" s="155"/>
      <c r="D54" s="406"/>
      <c r="E54" s="152"/>
      <c r="F54" s="155"/>
      <c r="G54" s="161"/>
      <c r="H54" s="406"/>
      <c r="I54" s="406"/>
      <c r="J54" s="406"/>
      <c r="K54" s="406"/>
      <c r="L54" s="406"/>
      <c r="M54" s="406"/>
      <c r="N54" s="407"/>
    </row>
    <row r="55" spans="1:14" x14ac:dyDescent="0.25">
      <c r="A55" s="182"/>
      <c r="B55" s="392"/>
      <c r="C55" s="155"/>
      <c r="D55" s="155"/>
      <c r="E55" s="152"/>
      <c r="F55" s="155"/>
      <c r="G55" s="161"/>
      <c r="H55" s="155"/>
      <c r="I55" s="155"/>
      <c r="J55" s="155"/>
      <c r="K55" s="155"/>
      <c r="L55" s="155"/>
      <c r="M55" s="155"/>
      <c r="N55" s="157"/>
    </row>
    <row r="56" spans="1:14" x14ac:dyDescent="0.25">
      <c r="A56" s="182"/>
      <c r="B56" s="392"/>
      <c r="C56" s="155"/>
      <c r="D56" s="155"/>
      <c r="E56" s="152"/>
      <c r="F56" s="155"/>
      <c r="G56" s="161"/>
      <c r="H56" s="155"/>
      <c r="I56" s="155"/>
      <c r="J56" s="155"/>
      <c r="K56" s="155"/>
      <c r="L56" s="155"/>
      <c r="M56" s="155"/>
      <c r="N56" s="157"/>
    </row>
    <row r="57" spans="1:14" ht="15.75" thickBot="1" x14ac:dyDescent="0.3">
      <c r="A57" s="182"/>
      <c r="B57" s="392"/>
      <c r="C57" s="155"/>
      <c r="D57" s="155"/>
      <c r="E57" s="160"/>
      <c r="F57" s="162"/>
      <c r="G57" s="160"/>
      <c r="H57" s="155"/>
      <c r="I57" s="155"/>
      <c r="J57" s="155"/>
      <c r="K57" s="155"/>
      <c r="L57" s="155"/>
      <c r="M57" s="155"/>
      <c r="N57" s="157"/>
    </row>
    <row r="58" spans="1:14" ht="15.75" thickBot="1" x14ac:dyDescent="0.3">
      <c r="A58" s="416"/>
      <c r="B58" s="416"/>
      <c r="C58" s="418"/>
      <c r="D58" s="419"/>
      <c r="E58" s="420"/>
      <c r="F58" s="421"/>
      <c r="G58" s="422"/>
      <c r="H58" s="419"/>
      <c r="I58" s="419"/>
      <c r="J58" s="419"/>
      <c r="K58" s="419"/>
      <c r="L58" s="419"/>
      <c r="M58" s="419"/>
      <c r="N58" s="423"/>
    </row>
    <row r="59" spans="1:14" x14ac:dyDescent="0.25">
      <c r="A59" s="416"/>
      <c r="B59" s="416"/>
      <c r="C59" s="418"/>
      <c r="D59" s="419"/>
      <c r="E59" s="419"/>
      <c r="F59" s="419"/>
      <c r="G59" s="424"/>
      <c r="H59" s="419"/>
      <c r="I59" s="419"/>
      <c r="J59" s="419"/>
      <c r="K59" s="419"/>
      <c r="L59" s="419"/>
      <c r="M59" s="419"/>
      <c r="N59" s="423"/>
    </row>
    <row r="60" spans="1:14" x14ac:dyDescent="0.25">
      <c r="A60"/>
      <c r="B60" s="294"/>
      <c r="C60"/>
      <c r="G60" s="401"/>
    </row>
    <row r="61" spans="1:14" x14ac:dyDescent="0.25">
      <c r="G61" s="401"/>
    </row>
    <row r="62" spans="1:14" x14ac:dyDescent="0.25">
      <c r="G62" s="401"/>
    </row>
    <row r="63" spans="1:14" x14ac:dyDescent="0.25">
      <c r="G63" s="401"/>
    </row>
    <row r="64" spans="1:14" x14ac:dyDescent="0.25">
      <c r="G64" s="401"/>
    </row>
    <row r="65" spans="1:7" x14ac:dyDescent="0.25">
      <c r="G65" s="401"/>
    </row>
    <row r="66" spans="1:7" x14ac:dyDescent="0.25">
      <c r="A66"/>
      <c r="B66"/>
      <c r="C66" s="267"/>
      <c r="G66" s="401"/>
    </row>
    <row r="67" spans="1:7" x14ac:dyDescent="0.25">
      <c r="A67"/>
      <c r="B67"/>
    </row>
    <row r="68" spans="1:7" x14ac:dyDescent="0.25">
      <c r="A68"/>
      <c r="B68"/>
    </row>
    <row r="69" spans="1:7" x14ac:dyDescent="0.25">
      <c r="A69"/>
      <c r="B69"/>
    </row>
    <row r="70" spans="1:7" x14ac:dyDescent="0.25">
      <c r="A70"/>
      <c r="B70"/>
    </row>
    <row r="71" spans="1:7" x14ac:dyDescent="0.25">
      <c r="A71"/>
      <c r="B71"/>
    </row>
    <row r="72" spans="1:7" x14ac:dyDescent="0.25">
      <c r="A72"/>
      <c r="B72"/>
    </row>
    <row r="73" spans="1:7" x14ac:dyDescent="0.25">
      <c r="A73"/>
      <c r="B73"/>
    </row>
    <row r="74" spans="1:7" x14ac:dyDescent="0.25">
      <c r="A74"/>
      <c r="B74"/>
    </row>
    <row r="75" spans="1:7" x14ac:dyDescent="0.25">
      <c r="A75"/>
      <c r="B75"/>
    </row>
    <row r="76" spans="1:7" x14ac:dyDescent="0.25">
      <c r="A76"/>
      <c r="B76"/>
    </row>
  </sheetData>
  <autoFilter ref="A1:N3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2"/>
  <sheetViews>
    <sheetView workbookViewId="0">
      <selection activeCell="E17" sqref="E17"/>
    </sheetView>
  </sheetViews>
  <sheetFormatPr defaultRowHeight="15" x14ac:dyDescent="0.25"/>
  <cols>
    <col min="1" max="1" width="13.140625" bestFit="1" customWidth="1"/>
    <col min="2" max="2" width="37.7109375" bestFit="1" customWidth="1"/>
    <col min="3" max="3" width="16.42578125" bestFit="1" customWidth="1"/>
  </cols>
  <sheetData>
    <row r="3" spans="1:3" x14ac:dyDescent="0.25">
      <c r="A3" s="425" t="s">
        <v>106</v>
      </c>
      <c r="B3" t="s">
        <v>109</v>
      </c>
      <c r="C3" t="s">
        <v>111</v>
      </c>
    </row>
    <row r="4" spans="1:3" x14ac:dyDescent="0.25">
      <c r="A4" s="178" t="s">
        <v>158</v>
      </c>
      <c r="B4" s="426">
        <v>15341500</v>
      </c>
      <c r="C4" s="426">
        <v>4095.4351308061928</v>
      </c>
    </row>
    <row r="5" spans="1:3" x14ac:dyDescent="0.25">
      <c r="A5" s="178" t="s">
        <v>132</v>
      </c>
      <c r="B5" s="426">
        <v>2000</v>
      </c>
      <c r="C5" s="426">
        <v>0.53390282968499736</v>
      </c>
    </row>
    <row r="6" spans="1:3" x14ac:dyDescent="0.25">
      <c r="A6" s="178" t="s">
        <v>135</v>
      </c>
      <c r="B6" s="426">
        <v>88255.760000000009</v>
      </c>
      <c r="C6" s="426">
        <v>23.560000000000002</v>
      </c>
    </row>
    <row r="7" spans="1:3" x14ac:dyDescent="0.25">
      <c r="A7" s="178" t="s">
        <v>124</v>
      </c>
      <c r="B7" s="426">
        <v>182000</v>
      </c>
      <c r="C7" s="426">
        <v>48.585157501334763</v>
      </c>
    </row>
    <row r="8" spans="1:3" x14ac:dyDescent="0.25">
      <c r="A8" s="178" t="s">
        <v>141</v>
      </c>
      <c r="B8" s="426">
        <v>1206000</v>
      </c>
      <c r="C8" s="426">
        <v>321.94340630005314</v>
      </c>
    </row>
    <row r="9" spans="1:3" x14ac:dyDescent="0.25">
      <c r="A9" s="178" t="s">
        <v>147</v>
      </c>
      <c r="B9" s="426">
        <v>60000</v>
      </c>
      <c r="C9" s="426">
        <v>16.017084890549917</v>
      </c>
    </row>
    <row r="10" spans="1:3" x14ac:dyDescent="0.25">
      <c r="A10" s="178" t="s">
        <v>136</v>
      </c>
      <c r="B10" s="426">
        <v>714000</v>
      </c>
      <c r="C10" s="426">
        <v>190.603310197544</v>
      </c>
    </row>
    <row r="11" spans="1:3" x14ac:dyDescent="0.25">
      <c r="A11" s="178" t="s">
        <v>42</v>
      </c>
      <c r="B11" s="426">
        <v>1267300</v>
      </c>
      <c r="C11" s="426">
        <v>338.30752802989844</v>
      </c>
    </row>
    <row r="12" spans="1:3" x14ac:dyDescent="0.25">
      <c r="A12" s="178" t="s">
        <v>108</v>
      </c>
      <c r="B12" s="426">
        <v>18861055.759999998</v>
      </c>
      <c r="C12" s="426">
        <v>5034.9855205552576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96"/>
  <sheetViews>
    <sheetView tabSelected="1" topLeftCell="D278" zoomScaleNormal="100" workbookViewId="0">
      <selection activeCell="M291" sqref="M291"/>
    </sheetView>
  </sheetViews>
  <sheetFormatPr defaultColWidth="10.85546875" defaultRowHeight="15" x14ac:dyDescent="0.25"/>
  <cols>
    <col min="1" max="1" width="12.42578125" style="62" customWidth="1"/>
    <col min="2" max="2" width="33.5703125" style="61" customWidth="1"/>
    <col min="3" max="3" width="17.28515625" style="61" customWidth="1"/>
    <col min="4" max="4" width="17.5703125" style="60" customWidth="1"/>
    <col min="5" max="5" width="17.42578125" style="60" customWidth="1"/>
    <col min="6" max="6" width="15" style="58" customWidth="1"/>
    <col min="7" max="7" width="18.42578125" style="59" customWidth="1"/>
    <col min="8" max="8" width="16.5703125" style="60" customWidth="1"/>
    <col min="9" max="9" width="17" style="61" customWidth="1"/>
    <col min="10" max="10" width="25.42578125" style="61" customWidth="1"/>
    <col min="11" max="11" width="13.140625" style="61" customWidth="1"/>
    <col min="12" max="12" width="12.42578125" style="61" customWidth="1"/>
    <col min="13" max="13" width="19.140625" style="61" customWidth="1"/>
    <col min="14" max="14" width="37.140625" style="63" customWidth="1"/>
    <col min="15" max="15" width="11" style="1" customWidth="1"/>
    <col min="16" max="16384" width="10.85546875" style="1"/>
  </cols>
  <sheetData>
    <row r="1" spans="1:14" ht="18.75" x14ac:dyDescent="0.25">
      <c r="A1" s="711" t="s">
        <v>439</v>
      </c>
      <c r="B1" s="711"/>
      <c r="C1" s="711"/>
      <c r="D1" s="711"/>
      <c r="E1" s="711"/>
      <c r="F1" s="711"/>
      <c r="G1" s="711"/>
      <c r="H1" s="711"/>
      <c r="I1" s="711"/>
      <c r="J1" s="711"/>
      <c r="K1" s="711"/>
      <c r="L1" s="711"/>
      <c r="M1" s="711"/>
      <c r="N1" s="711"/>
    </row>
    <row r="2" spans="1:14" s="2" customFormat="1" ht="69.95" customHeight="1" x14ac:dyDescent="0.25">
      <c r="A2" s="303" t="s">
        <v>0</v>
      </c>
      <c r="B2" s="297" t="s">
        <v>5</v>
      </c>
      <c r="C2" s="297" t="s">
        <v>10</v>
      </c>
      <c r="D2" s="298" t="s">
        <v>8</v>
      </c>
      <c r="E2" s="298" t="s">
        <v>13</v>
      </c>
      <c r="F2" s="299" t="s">
        <v>7</v>
      </c>
      <c r="G2" s="300" t="s">
        <v>6</v>
      </c>
      <c r="H2" s="298" t="s">
        <v>2</v>
      </c>
      <c r="I2" s="298" t="s">
        <v>112</v>
      </c>
      <c r="J2" s="297" t="s">
        <v>9</v>
      </c>
      <c r="K2" s="297" t="s">
        <v>1</v>
      </c>
      <c r="L2" s="297" t="s">
        <v>4</v>
      </c>
      <c r="M2" s="301" t="s">
        <v>12</v>
      </c>
      <c r="N2" s="302" t="s">
        <v>11</v>
      </c>
    </row>
    <row r="3" spans="1:14" s="2" customFormat="1" ht="15" customHeight="1" x14ac:dyDescent="0.25">
      <c r="A3" s="171">
        <v>45201</v>
      </c>
      <c r="B3" s="172" t="s">
        <v>445</v>
      </c>
      <c r="C3" s="172" t="s">
        <v>119</v>
      </c>
      <c r="D3" s="173" t="s">
        <v>81</v>
      </c>
      <c r="E3" s="152">
        <v>1888000</v>
      </c>
      <c r="F3" s="339">
        <v>3746</v>
      </c>
      <c r="G3" s="305">
        <f>E3/F3</f>
        <v>504.0042712226375</v>
      </c>
      <c r="H3" s="183" t="s">
        <v>158</v>
      </c>
      <c r="I3" s="173" t="s">
        <v>44</v>
      </c>
      <c r="J3" s="405" t="s">
        <v>160</v>
      </c>
      <c r="K3" s="172" t="s">
        <v>453</v>
      </c>
      <c r="L3" s="172" t="s">
        <v>45</v>
      </c>
      <c r="M3" s="410"/>
      <c r="N3" s="340"/>
    </row>
    <row r="4" spans="1:14" s="2" customFormat="1" ht="15" customHeight="1" x14ac:dyDescent="0.25">
      <c r="A4" s="171">
        <v>45201</v>
      </c>
      <c r="B4" s="172" t="s">
        <v>155</v>
      </c>
      <c r="C4" s="172" t="s">
        <v>128</v>
      </c>
      <c r="D4" s="173" t="s">
        <v>81</v>
      </c>
      <c r="E4" s="152">
        <v>3000</v>
      </c>
      <c r="F4" s="339">
        <v>3746</v>
      </c>
      <c r="G4" s="305">
        <f>E4/F4</f>
        <v>0.80085424452749598</v>
      </c>
      <c r="H4" s="183" t="s">
        <v>158</v>
      </c>
      <c r="I4" s="173" t="s">
        <v>44</v>
      </c>
      <c r="J4" s="405" t="s">
        <v>161</v>
      </c>
      <c r="K4" s="172" t="s">
        <v>453</v>
      </c>
      <c r="L4" s="172" t="s">
        <v>45</v>
      </c>
      <c r="M4" s="410"/>
      <c r="N4" s="340"/>
    </row>
    <row r="5" spans="1:14" s="2" customFormat="1" ht="15" customHeight="1" x14ac:dyDescent="0.25">
      <c r="A5" s="171">
        <v>45201</v>
      </c>
      <c r="B5" s="172" t="s">
        <v>159</v>
      </c>
      <c r="C5" s="172" t="s">
        <v>119</v>
      </c>
      <c r="D5" s="173" t="s">
        <v>81</v>
      </c>
      <c r="E5" s="152">
        <v>1888000</v>
      </c>
      <c r="F5" s="339">
        <v>3746</v>
      </c>
      <c r="G5" s="305">
        <f t="shared" ref="G5:G8" si="0">E5/F5</f>
        <v>504.0042712226375</v>
      </c>
      <c r="H5" s="183" t="s">
        <v>158</v>
      </c>
      <c r="I5" s="173" t="s">
        <v>44</v>
      </c>
      <c r="J5" s="405" t="s">
        <v>162</v>
      </c>
      <c r="K5" s="172" t="s">
        <v>453</v>
      </c>
      <c r="L5" s="172" t="s">
        <v>45</v>
      </c>
      <c r="M5" s="410"/>
      <c r="N5" s="340"/>
    </row>
    <row r="6" spans="1:14" s="2" customFormat="1" ht="15" customHeight="1" x14ac:dyDescent="0.25">
      <c r="A6" s="171">
        <v>45201</v>
      </c>
      <c r="B6" s="172" t="s">
        <v>155</v>
      </c>
      <c r="C6" s="172" t="s">
        <v>128</v>
      </c>
      <c r="D6" s="173" t="s">
        <v>81</v>
      </c>
      <c r="E6" s="152">
        <v>3000</v>
      </c>
      <c r="F6" s="339">
        <v>3746</v>
      </c>
      <c r="G6" s="305">
        <f t="shared" si="0"/>
        <v>0.80085424452749598</v>
      </c>
      <c r="H6" s="183" t="s">
        <v>158</v>
      </c>
      <c r="I6" s="173" t="s">
        <v>44</v>
      </c>
      <c r="J6" s="405" t="s">
        <v>163</v>
      </c>
      <c r="K6" s="172" t="s">
        <v>453</v>
      </c>
      <c r="L6" s="172" t="s">
        <v>45</v>
      </c>
      <c r="M6" s="410"/>
      <c r="N6" s="340"/>
    </row>
    <row r="7" spans="1:14" s="2" customFormat="1" ht="15" customHeight="1" x14ac:dyDescent="0.25">
      <c r="A7" s="171">
        <v>45201</v>
      </c>
      <c r="B7" s="172" t="s">
        <v>157</v>
      </c>
      <c r="C7" s="172" t="s">
        <v>134</v>
      </c>
      <c r="D7" s="173" t="s">
        <v>114</v>
      </c>
      <c r="E7" s="152">
        <v>1500000</v>
      </c>
      <c r="F7" s="339">
        <v>3746</v>
      </c>
      <c r="G7" s="305">
        <f t="shared" si="0"/>
        <v>400.427122263748</v>
      </c>
      <c r="H7" s="183" t="s">
        <v>158</v>
      </c>
      <c r="I7" s="173" t="s">
        <v>44</v>
      </c>
      <c r="J7" s="405" t="s">
        <v>164</v>
      </c>
      <c r="K7" s="172" t="s">
        <v>453</v>
      </c>
      <c r="L7" s="172" t="s">
        <v>45</v>
      </c>
      <c r="M7" s="410"/>
      <c r="N7" s="340"/>
    </row>
    <row r="8" spans="1:14" s="2" customFormat="1" ht="15" customHeight="1" x14ac:dyDescent="0.25">
      <c r="A8" s="171">
        <v>45201</v>
      </c>
      <c r="B8" s="172" t="s">
        <v>155</v>
      </c>
      <c r="C8" s="172" t="s">
        <v>128</v>
      </c>
      <c r="D8" s="173" t="s">
        <v>81</v>
      </c>
      <c r="E8" s="152">
        <v>3000</v>
      </c>
      <c r="F8" s="339">
        <v>3746</v>
      </c>
      <c r="G8" s="305">
        <f t="shared" si="0"/>
        <v>0.80085424452749598</v>
      </c>
      <c r="H8" s="183" t="s">
        <v>158</v>
      </c>
      <c r="I8" s="173" t="s">
        <v>44</v>
      </c>
      <c r="J8" s="405" t="s">
        <v>165</v>
      </c>
      <c r="K8" s="172" t="s">
        <v>453</v>
      </c>
      <c r="L8" s="172" t="s">
        <v>45</v>
      </c>
      <c r="M8" s="410"/>
      <c r="N8" s="340"/>
    </row>
    <row r="9" spans="1:14" s="2" customFormat="1" ht="15" customHeight="1" x14ac:dyDescent="0.25">
      <c r="A9" s="171">
        <v>45201</v>
      </c>
      <c r="B9" s="172" t="s">
        <v>115</v>
      </c>
      <c r="C9" s="172" t="s">
        <v>116</v>
      </c>
      <c r="D9" s="173" t="s">
        <v>129</v>
      </c>
      <c r="E9" s="152">
        <v>6000</v>
      </c>
      <c r="F9" s="339">
        <v>3746</v>
      </c>
      <c r="G9" s="305">
        <f>E9/F9</f>
        <v>1.601708489054992</v>
      </c>
      <c r="H9" s="183" t="s">
        <v>141</v>
      </c>
      <c r="I9" s="173" t="s">
        <v>44</v>
      </c>
      <c r="J9" s="405" t="s">
        <v>169</v>
      </c>
      <c r="K9" s="172" t="s">
        <v>453</v>
      </c>
      <c r="L9" s="172" t="s">
        <v>45</v>
      </c>
      <c r="M9" s="410"/>
      <c r="N9" s="340"/>
    </row>
    <row r="10" spans="1:14" s="2" customFormat="1" ht="15" customHeight="1" x14ac:dyDescent="0.25">
      <c r="A10" s="171">
        <v>45201</v>
      </c>
      <c r="B10" s="172" t="s">
        <v>115</v>
      </c>
      <c r="C10" s="172" t="s">
        <v>116</v>
      </c>
      <c r="D10" s="173" t="s">
        <v>129</v>
      </c>
      <c r="E10" s="152">
        <v>7000</v>
      </c>
      <c r="F10" s="339">
        <v>3746</v>
      </c>
      <c r="G10" s="305">
        <f t="shared" ref="G10:G73" si="1">E10/F10</f>
        <v>1.8686599038974907</v>
      </c>
      <c r="H10" s="183" t="s">
        <v>141</v>
      </c>
      <c r="I10" s="173" t="s">
        <v>44</v>
      </c>
      <c r="J10" s="405" t="s">
        <v>169</v>
      </c>
      <c r="K10" s="172" t="s">
        <v>453</v>
      </c>
      <c r="L10" s="172" t="s">
        <v>45</v>
      </c>
      <c r="M10" s="410"/>
      <c r="N10" s="340"/>
    </row>
    <row r="11" spans="1:14" s="2" customFormat="1" ht="15" customHeight="1" x14ac:dyDescent="0.25">
      <c r="A11" s="171">
        <v>45201</v>
      </c>
      <c r="B11" s="172" t="s">
        <v>115</v>
      </c>
      <c r="C11" s="172" t="s">
        <v>116</v>
      </c>
      <c r="D11" s="173" t="s">
        <v>129</v>
      </c>
      <c r="E11" s="152">
        <v>7000</v>
      </c>
      <c r="F11" s="339">
        <v>3746</v>
      </c>
      <c r="G11" s="305">
        <f t="shared" si="1"/>
        <v>1.8686599038974907</v>
      </c>
      <c r="H11" s="183" t="s">
        <v>141</v>
      </c>
      <c r="I11" s="173" t="s">
        <v>44</v>
      </c>
      <c r="J11" s="405" t="s">
        <v>169</v>
      </c>
      <c r="K11" s="172" t="s">
        <v>453</v>
      </c>
      <c r="L11" s="172" t="s">
        <v>45</v>
      </c>
      <c r="M11" s="410"/>
      <c r="N11" s="340"/>
    </row>
    <row r="12" spans="1:14" s="2" customFormat="1" ht="15" customHeight="1" x14ac:dyDescent="0.25">
      <c r="A12" s="171">
        <v>45201</v>
      </c>
      <c r="B12" s="172" t="s">
        <v>115</v>
      </c>
      <c r="C12" s="172" t="s">
        <v>116</v>
      </c>
      <c r="D12" s="173" t="s">
        <v>129</v>
      </c>
      <c r="E12" s="152">
        <v>8000</v>
      </c>
      <c r="F12" s="339">
        <v>3746</v>
      </c>
      <c r="G12" s="305">
        <f t="shared" si="1"/>
        <v>2.1356113187399894</v>
      </c>
      <c r="H12" s="183" t="s">
        <v>141</v>
      </c>
      <c r="I12" s="173" t="s">
        <v>44</v>
      </c>
      <c r="J12" s="405" t="s">
        <v>169</v>
      </c>
      <c r="K12" s="172" t="s">
        <v>453</v>
      </c>
      <c r="L12" s="172" t="s">
        <v>45</v>
      </c>
      <c r="M12" s="410"/>
      <c r="N12" s="340"/>
    </row>
    <row r="13" spans="1:14" s="2" customFormat="1" ht="15" customHeight="1" x14ac:dyDescent="0.25">
      <c r="A13" s="171">
        <v>45201</v>
      </c>
      <c r="B13" s="172" t="s">
        <v>115</v>
      </c>
      <c r="C13" s="172" t="s">
        <v>116</v>
      </c>
      <c r="D13" s="173" t="s">
        <v>129</v>
      </c>
      <c r="E13" s="152">
        <v>7000</v>
      </c>
      <c r="F13" s="339">
        <v>3746</v>
      </c>
      <c r="G13" s="305">
        <f t="shared" si="1"/>
        <v>1.8686599038974907</v>
      </c>
      <c r="H13" s="183" t="s">
        <v>141</v>
      </c>
      <c r="I13" s="173" t="s">
        <v>44</v>
      </c>
      <c r="J13" s="405" t="s">
        <v>169</v>
      </c>
      <c r="K13" s="172" t="s">
        <v>453</v>
      </c>
      <c r="L13" s="172" t="s">
        <v>45</v>
      </c>
      <c r="M13" s="410"/>
      <c r="N13" s="340"/>
    </row>
    <row r="14" spans="1:14" s="2" customFormat="1" ht="15" customHeight="1" x14ac:dyDescent="0.25">
      <c r="A14" s="171">
        <v>45201</v>
      </c>
      <c r="B14" s="172" t="s">
        <v>115</v>
      </c>
      <c r="C14" s="172" t="s">
        <v>116</v>
      </c>
      <c r="D14" s="173" t="s">
        <v>129</v>
      </c>
      <c r="E14" s="152">
        <v>10000</v>
      </c>
      <c r="F14" s="339">
        <v>3746</v>
      </c>
      <c r="G14" s="305">
        <f t="shared" si="1"/>
        <v>2.6695141484249865</v>
      </c>
      <c r="H14" s="183" t="s">
        <v>141</v>
      </c>
      <c r="I14" s="173" t="s">
        <v>44</v>
      </c>
      <c r="J14" s="405" t="s">
        <v>169</v>
      </c>
      <c r="K14" s="172" t="s">
        <v>453</v>
      </c>
      <c r="L14" s="172" t="s">
        <v>45</v>
      </c>
      <c r="M14" s="410"/>
      <c r="N14" s="340"/>
    </row>
    <row r="15" spans="1:14" s="2" customFormat="1" ht="15" customHeight="1" x14ac:dyDescent="0.25">
      <c r="A15" s="171">
        <v>45201</v>
      </c>
      <c r="B15" s="172" t="s">
        <v>167</v>
      </c>
      <c r="C15" s="172" t="s">
        <v>168</v>
      </c>
      <c r="D15" s="173" t="s">
        <v>129</v>
      </c>
      <c r="E15" s="152">
        <v>3000</v>
      </c>
      <c r="F15" s="339">
        <v>3746</v>
      </c>
      <c r="G15" s="305">
        <f t="shared" si="1"/>
        <v>0.80085424452749598</v>
      </c>
      <c r="H15" s="183" t="s">
        <v>141</v>
      </c>
      <c r="I15" s="173" t="s">
        <v>44</v>
      </c>
      <c r="J15" s="405" t="s">
        <v>169</v>
      </c>
      <c r="K15" s="172" t="s">
        <v>453</v>
      </c>
      <c r="L15" s="172" t="s">
        <v>45</v>
      </c>
      <c r="M15" s="410"/>
      <c r="N15" s="340"/>
    </row>
    <row r="16" spans="1:14" s="2" customFormat="1" ht="15" customHeight="1" x14ac:dyDescent="0.25">
      <c r="A16" s="171">
        <v>45201</v>
      </c>
      <c r="B16" s="172" t="s">
        <v>167</v>
      </c>
      <c r="C16" s="172" t="s">
        <v>168</v>
      </c>
      <c r="D16" s="173" t="s">
        <v>129</v>
      </c>
      <c r="E16" s="152">
        <v>6000</v>
      </c>
      <c r="F16" s="339">
        <v>3746</v>
      </c>
      <c r="G16" s="305">
        <f t="shared" si="1"/>
        <v>1.601708489054992</v>
      </c>
      <c r="H16" s="183" t="s">
        <v>141</v>
      </c>
      <c r="I16" s="173" t="s">
        <v>44</v>
      </c>
      <c r="J16" s="405" t="s">
        <v>169</v>
      </c>
      <c r="K16" s="172" t="s">
        <v>453</v>
      </c>
      <c r="L16" s="172" t="s">
        <v>45</v>
      </c>
      <c r="M16" s="410"/>
      <c r="N16" s="340"/>
    </row>
    <row r="17" spans="1:14" s="2" customFormat="1" ht="15" customHeight="1" x14ac:dyDescent="0.25">
      <c r="A17" s="171">
        <v>45201</v>
      </c>
      <c r="B17" s="172" t="s">
        <v>115</v>
      </c>
      <c r="C17" s="172" t="s">
        <v>116</v>
      </c>
      <c r="D17" s="173" t="s">
        <v>114</v>
      </c>
      <c r="E17" s="152">
        <v>12000</v>
      </c>
      <c r="F17" s="339">
        <v>3746</v>
      </c>
      <c r="G17" s="305">
        <f t="shared" si="1"/>
        <v>3.2034169781099839</v>
      </c>
      <c r="H17" s="183" t="s">
        <v>136</v>
      </c>
      <c r="I17" s="173" t="s">
        <v>44</v>
      </c>
      <c r="J17" s="405" t="s">
        <v>191</v>
      </c>
      <c r="K17" s="172" t="s">
        <v>453</v>
      </c>
      <c r="L17" s="172" t="s">
        <v>45</v>
      </c>
      <c r="M17" s="410"/>
      <c r="N17" s="340"/>
    </row>
    <row r="18" spans="1:14" s="2" customFormat="1" ht="15" customHeight="1" x14ac:dyDescent="0.25">
      <c r="A18" s="171">
        <v>45201</v>
      </c>
      <c r="B18" s="172" t="s">
        <v>149</v>
      </c>
      <c r="C18" s="172" t="s">
        <v>116</v>
      </c>
      <c r="D18" s="173" t="s">
        <v>114</v>
      </c>
      <c r="E18" s="152">
        <v>11000</v>
      </c>
      <c r="F18" s="339">
        <v>3746</v>
      </c>
      <c r="G18" s="305">
        <f t="shared" si="1"/>
        <v>2.9364655632674852</v>
      </c>
      <c r="H18" s="183" t="s">
        <v>136</v>
      </c>
      <c r="I18" s="173" t="s">
        <v>44</v>
      </c>
      <c r="J18" s="405" t="s">
        <v>191</v>
      </c>
      <c r="K18" s="172" t="s">
        <v>453</v>
      </c>
      <c r="L18" s="172" t="s">
        <v>45</v>
      </c>
      <c r="M18" s="410"/>
      <c r="N18" s="340"/>
    </row>
    <row r="19" spans="1:14" s="2" customFormat="1" ht="15" customHeight="1" x14ac:dyDescent="0.25">
      <c r="A19" s="171">
        <v>45202</v>
      </c>
      <c r="B19" s="172" t="s">
        <v>115</v>
      </c>
      <c r="C19" s="172" t="s">
        <v>116</v>
      </c>
      <c r="D19" s="173" t="s">
        <v>129</v>
      </c>
      <c r="E19" s="152">
        <v>6000</v>
      </c>
      <c r="F19" s="339">
        <v>3746</v>
      </c>
      <c r="G19" s="305">
        <f t="shared" si="1"/>
        <v>1.601708489054992</v>
      </c>
      <c r="H19" s="183" t="s">
        <v>141</v>
      </c>
      <c r="I19" s="173" t="s">
        <v>44</v>
      </c>
      <c r="J19" s="405" t="s">
        <v>177</v>
      </c>
      <c r="K19" s="172" t="s">
        <v>453</v>
      </c>
      <c r="L19" s="172" t="s">
        <v>45</v>
      </c>
      <c r="M19" s="410"/>
      <c r="N19" s="340"/>
    </row>
    <row r="20" spans="1:14" s="2" customFormat="1" ht="15" customHeight="1" x14ac:dyDescent="0.25">
      <c r="A20" s="171">
        <v>45202</v>
      </c>
      <c r="B20" s="172" t="s">
        <v>115</v>
      </c>
      <c r="C20" s="172" t="s">
        <v>116</v>
      </c>
      <c r="D20" s="173" t="s">
        <v>129</v>
      </c>
      <c r="E20" s="152">
        <v>8000</v>
      </c>
      <c r="F20" s="339">
        <v>3746</v>
      </c>
      <c r="G20" s="305">
        <f t="shared" si="1"/>
        <v>2.1356113187399894</v>
      </c>
      <c r="H20" s="183" t="s">
        <v>141</v>
      </c>
      <c r="I20" s="173" t="s">
        <v>44</v>
      </c>
      <c r="J20" s="405" t="s">
        <v>177</v>
      </c>
      <c r="K20" s="172" t="s">
        <v>453</v>
      </c>
      <c r="L20" s="172" t="s">
        <v>45</v>
      </c>
      <c r="M20" s="410"/>
      <c r="N20" s="340"/>
    </row>
    <row r="21" spans="1:14" s="2" customFormat="1" ht="15" customHeight="1" x14ac:dyDescent="0.25">
      <c r="A21" s="171">
        <v>45202</v>
      </c>
      <c r="B21" s="172" t="s">
        <v>115</v>
      </c>
      <c r="C21" s="172" t="s">
        <v>116</v>
      </c>
      <c r="D21" s="173" t="s">
        <v>129</v>
      </c>
      <c r="E21" s="152">
        <v>13000</v>
      </c>
      <c r="F21" s="339">
        <v>3746</v>
      </c>
      <c r="G21" s="305">
        <f t="shared" si="1"/>
        <v>3.4703683929524827</v>
      </c>
      <c r="H21" s="183" t="s">
        <v>141</v>
      </c>
      <c r="I21" s="173" t="s">
        <v>44</v>
      </c>
      <c r="J21" s="405" t="s">
        <v>177</v>
      </c>
      <c r="K21" s="172" t="s">
        <v>453</v>
      </c>
      <c r="L21" s="172" t="s">
        <v>45</v>
      </c>
      <c r="M21" s="410"/>
      <c r="N21" s="340"/>
    </row>
    <row r="22" spans="1:14" s="2" customFormat="1" ht="15" customHeight="1" x14ac:dyDescent="0.25">
      <c r="A22" s="171">
        <v>45202</v>
      </c>
      <c r="B22" s="172" t="s">
        <v>115</v>
      </c>
      <c r="C22" s="172" t="s">
        <v>116</v>
      </c>
      <c r="D22" s="173" t="s">
        <v>129</v>
      </c>
      <c r="E22" s="152">
        <v>12000</v>
      </c>
      <c r="F22" s="339">
        <v>3746</v>
      </c>
      <c r="G22" s="305">
        <f t="shared" si="1"/>
        <v>3.2034169781099839</v>
      </c>
      <c r="H22" s="183" t="s">
        <v>141</v>
      </c>
      <c r="I22" s="173" t="s">
        <v>44</v>
      </c>
      <c r="J22" s="405" t="s">
        <v>177</v>
      </c>
      <c r="K22" s="172" t="s">
        <v>453</v>
      </c>
      <c r="L22" s="172" t="s">
        <v>45</v>
      </c>
      <c r="M22" s="410"/>
      <c r="N22" s="340"/>
    </row>
    <row r="23" spans="1:14" s="2" customFormat="1" ht="15" customHeight="1" x14ac:dyDescent="0.25">
      <c r="A23" s="171">
        <v>45202</v>
      </c>
      <c r="B23" s="172" t="s">
        <v>115</v>
      </c>
      <c r="C23" s="172" t="s">
        <v>116</v>
      </c>
      <c r="D23" s="173" t="s">
        <v>129</v>
      </c>
      <c r="E23" s="152">
        <v>9000</v>
      </c>
      <c r="F23" s="339">
        <v>3746</v>
      </c>
      <c r="G23" s="305">
        <f t="shared" si="1"/>
        <v>2.4025627335824882</v>
      </c>
      <c r="H23" s="183" t="s">
        <v>141</v>
      </c>
      <c r="I23" s="173" t="s">
        <v>44</v>
      </c>
      <c r="J23" s="405" t="s">
        <v>177</v>
      </c>
      <c r="K23" s="172" t="s">
        <v>453</v>
      </c>
      <c r="L23" s="172" t="s">
        <v>45</v>
      </c>
      <c r="M23" s="410"/>
      <c r="N23" s="340"/>
    </row>
    <row r="24" spans="1:14" s="2" customFormat="1" ht="15" customHeight="1" x14ac:dyDescent="0.25">
      <c r="A24" s="171">
        <v>45202</v>
      </c>
      <c r="B24" s="172" t="s">
        <v>115</v>
      </c>
      <c r="C24" s="172" t="s">
        <v>116</v>
      </c>
      <c r="D24" s="173" t="s">
        <v>129</v>
      </c>
      <c r="E24" s="167">
        <v>10000</v>
      </c>
      <c r="F24" s="339">
        <v>3746</v>
      </c>
      <c r="G24" s="305">
        <f t="shared" si="1"/>
        <v>2.6695141484249865</v>
      </c>
      <c r="H24" s="183" t="s">
        <v>141</v>
      </c>
      <c r="I24" s="173" t="s">
        <v>44</v>
      </c>
      <c r="J24" s="405" t="s">
        <v>177</v>
      </c>
      <c r="K24" s="172" t="s">
        <v>453</v>
      </c>
      <c r="L24" s="172" t="s">
        <v>45</v>
      </c>
      <c r="M24" s="410"/>
      <c r="N24" s="340"/>
    </row>
    <row r="25" spans="1:14" s="2" customFormat="1" ht="15" customHeight="1" x14ac:dyDescent="0.25">
      <c r="A25" s="171">
        <v>45202</v>
      </c>
      <c r="B25" s="172" t="s">
        <v>167</v>
      </c>
      <c r="C25" s="172" t="s">
        <v>168</v>
      </c>
      <c r="D25" s="173" t="s">
        <v>129</v>
      </c>
      <c r="E25" s="167">
        <v>2000</v>
      </c>
      <c r="F25" s="339">
        <v>3746</v>
      </c>
      <c r="G25" s="305">
        <f t="shared" si="1"/>
        <v>0.53390282968499736</v>
      </c>
      <c r="H25" s="183" t="s">
        <v>141</v>
      </c>
      <c r="I25" s="173" t="s">
        <v>44</v>
      </c>
      <c r="J25" s="405" t="s">
        <v>177</v>
      </c>
      <c r="K25" s="172" t="s">
        <v>453</v>
      </c>
      <c r="L25" s="172" t="s">
        <v>45</v>
      </c>
      <c r="M25" s="410"/>
      <c r="N25" s="340"/>
    </row>
    <row r="26" spans="1:14" s="2" customFormat="1" ht="15" customHeight="1" x14ac:dyDescent="0.25">
      <c r="A26" s="171">
        <v>45202</v>
      </c>
      <c r="B26" s="172" t="s">
        <v>167</v>
      </c>
      <c r="C26" s="172" t="s">
        <v>168</v>
      </c>
      <c r="D26" s="173" t="s">
        <v>129</v>
      </c>
      <c r="E26" s="167">
        <v>3000</v>
      </c>
      <c r="F26" s="339">
        <v>3746</v>
      </c>
      <c r="G26" s="305">
        <f t="shared" si="1"/>
        <v>0.80085424452749598</v>
      </c>
      <c r="H26" s="183" t="s">
        <v>141</v>
      </c>
      <c r="I26" s="173" t="s">
        <v>44</v>
      </c>
      <c r="J26" s="405" t="s">
        <v>177</v>
      </c>
      <c r="K26" s="172" t="s">
        <v>453</v>
      </c>
      <c r="L26" s="172" t="s">
        <v>45</v>
      </c>
      <c r="M26" s="410"/>
      <c r="N26" s="340"/>
    </row>
    <row r="27" spans="1:14" s="2" customFormat="1" ht="15" customHeight="1" x14ac:dyDescent="0.25">
      <c r="A27" s="171">
        <v>45202</v>
      </c>
      <c r="B27" s="157" t="s">
        <v>185</v>
      </c>
      <c r="C27" s="157" t="s">
        <v>117</v>
      </c>
      <c r="D27" s="179" t="s">
        <v>14</v>
      </c>
      <c r="E27" s="167">
        <v>40000</v>
      </c>
      <c r="F27" s="339">
        <v>3746</v>
      </c>
      <c r="G27" s="305">
        <f t="shared" si="1"/>
        <v>10.678056593699946</v>
      </c>
      <c r="H27" s="183" t="s">
        <v>42</v>
      </c>
      <c r="I27" s="173" t="s">
        <v>44</v>
      </c>
      <c r="J27" s="405" t="s">
        <v>190</v>
      </c>
      <c r="K27" s="172" t="s">
        <v>453</v>
      </c>
      <c r="L27" s="172" t="s">
        <v>45</v>
      </c>
      <c r="M27" s="410"/>
      <c r="N27" s="340"/>
    </row>
    <row r="28" spans="1:14" s="2" customFormat="1" ht="15" customHeight="1" x14ac:dyDescent="0.25">
      <c r="A28" s="171">
        <v>45202</v>
      </c>
      <c r="B28" s="157" t="s">
        <v>186</v>
      </c>
      <c r="C28" s="157" t="s">
        <v>117</v>
      </c>
      <c r="D28" s="157" t="s">
        <v>14</v>
      </c>
      <c r="E28" s="177">
        <v>40000</v>
      </c>
      <c r="F28" s="339">
        <v>3746</v>
      </c>
      <c r="G28" s="305">
        <f t="shared" si="1"/>
        <v>10.678056593699946</v>
      </c>
      <c r="H28" s="183" t="s">
        <v>147</v>
      </c>
      <c r="I28" s="173" t="s">
        <v>44</v>
      </c>
      <c r="J28" s="405" t="s">
        <v>190</v>
      </c>
      <c r="K28" s="172" t="s">
        <v>453</v>
      </c>
      <c r="L28" s="172" t="s">
        <v>45</v>
      </c>
      <c r="M28" s="410"/>
      <c r="N28" s="340"/>
    </row>
    <row r="29" spans="1:14" s="2" customFormat="1" ht="15" customHeight="1" x14ac:dyDescent="0.25">
      <c r="A29" s="171">
        <v>45202</v>
      </c>
      <c r="B29" s="157" t="s">
        <v>437</v>
      </c>
      <c r="C29" s="157" t="s">
        <v>117</v>
      </c>
      <c r="D29" s="179" t="s">
        <v>114</v>
      </c>
      <c r="E29" s="466">
        <v>20000</v>
      </c>
      <c r="F29" s="339">
        <v>3746</v>
      </c>
      <c r="G29" s="305">
        <f t="shared" si="1"/>
        <v>5.3390282968499729</v>
      </c>
      <c r="H29" s="183" t="s">
        <v>136</v>
      </c>
      <c r="I29" s="173" t="s">
        <v>44</v>
      </c>
      <c r="J29" s="405" t="s">
        <v>190</v>
      </c>
      <c r="K29" s="172" t="s">
        <v>453</v>
      </c>
      <c r="L29" s="172" t="s">
        <v>45</v>
      </c>
      <c r="M29" s="410"/>
      <c r="N29" s="340"/>
    </row>
    <row r="30" spans="1:14" s="2" customFormat="1" ht="15" customHeight="1" x14ac:dyDescent="0.25">
      <c r="A30" s="171">
        <v>45202</v>
      </c>
      <c r="B30" s="157" t="s">
        <v>188</v>
      </c>
      <c r="C30" s="157" t="s">
        <v>117</v>
      </c>
      <c r="D30" s="157" t="s">
        <v>114</v>
      </c>
      <c r="E30" s="161">
        <v>20000</v>
      </c>
      <c r="F30" s="339">
        <v>3746</v>
      </c>
      <c r="G30" s="305">
        <f t="shared" si="1"/>
        <v>5.3390282968499729</v>
      </c>
      <c r="H30" s="183" t="s">
        <v>124</v>
      </c>
      <c r="I30" s="173" t="s">
        <v>44</v>
      </c>
      <c r="J30" s="405" t="s">
        <v>190</v>
      </c>
      <c r="K30" s="172" t="s">
        <v>453</v>
      </c>
      <c r="L30" s="172" t="s">
        <v>45</v>
      </c>
      <c r="M30" s="410"/>
      <c r="N30" s="340"/>
    </row>
    <row r="31" spans="1:14" s="2" customFormat="1" ht="15" customHeight="1" x14ac:dyDescent="0.25">
      <c r="A31" s="171">
        <v>45202</v>
      </c>
      <c r="B31" s="157" t="s">
        <v>189</v>
      </c>
      <c r="C31" s="157" t="s">
        <v>117</v>
      </c>
      <c r="D31" s="179" t="s">
        <v>129</v>
      </c>
      <c r="E31" s="161">
        <v>25000</v>
      </c>
      <c r="F31" s="339">
        <v>3746</v>
      </c>
      <c r="G31" s="305">
        <f t="shared" si="1"/>
        <v>6.6737853710624666</v>
      </c>
      <c r="H31" s="183" t="s">
        <v>141</v>
      </c>
      <c r="I31" s="173" t="s">
        <v>44</v>
      </c>
      <c r="J31" s="405" t="s">
        <v>190</v>
      </c>
      <c r="K31" s="172" t="s">
        <v>453</v>
      </c>
      <c r="L31" s="172" t="s">
        <v>45</v>
      </c>
      <c r="M31" s="410"/>
      <c r="N31" s="340"/>
    </row>
    <row r="32" spans="1:14" s="2" customFormat="1" ht="15" customHeight="1" x14ac:dyDescent="0.25">
      <c r="A32" s="171">
        <v>45202</v>
      </c>
      <c r="B32" s="172" t="s">
        <v>115</v>
      </c>
      <c r="C32" s="172" t="s">
        <v>116</v>
      </c>
      <c r="D32" s="173" t="s">
        <v>114</v>
      </c>
      <c r="E32" s="152">
        <v>12000</v>
      </c>
      <c r="F32" s="339">
        <v>3746</v>
      </c>
      <c r="G32" s="305">
        <f t="shared" si="1"/>
        <v>3.2034169781099839</v>
      </c>
      <c r="H32" s="183" t="s">
        <v>136</v>
      </c>
      <c r="I32" s="173" t="s">
        <v>44</v>
      </c>
      <c r="J32" s="405" t="s">
        <v>191</v>
      </c>
      <c r="K32" s="172" t="s">
        <v>453</v>
      </c>
      <c r="L32" s="172" t="s">
        <v>45</v>
      </c>
      <c r="M32" s="410"/>
      <c r="N32" s="340"/>
    </row>
    <row r="33" spans="1:14" s="2" customFormat="1" ht="15" customHeight="1" x14ac:dyDescent="0.25">
      <c r="A33" s="171">
        <v>45202</v>
      </c>
      <c r="B33" s="172" t="s">
        <v>149</v>
      </c>
      <c r="C33" s="172" t="s">
        <v>116</v>
      </c>
      <c r="D33" s="173" t="s">
        <v>114</v>
      </c>
      <c r="E33" s="152">
        <v>11000</v>
      </c>
      <c r="F33" s="339">
        <v>3746</v>
      </c>
      <c r="G33" s="305">
        <f t="shared" si="1"/>
        <v>2.9364655632674852</v>
      </c>
      <c r="H33" s="183" t="s">
        <v>136</v>
      </c>
      <c r="I33" s="173" t="s">
        <v>44</v>
      </c>
      <c r="J33" s="405" t="s">
        <v>191</v>
      </c>
      <c r="K33" s="172" t="s">
        <v>453</v>
      </c>
      <c r="L33" s="172" t="s">
        <v>45</v>
      </c>
      <c r="M33" s="410"/>
      <c r="N33" s="340"/>
    </row>
    <row r="34" spans="1:14" s="2" customFormat="1" ht="15" customHeight="1" x14ac:dyDescent="0.25">
      <c r="A34" s="171">
        <v>45202</v>
      </c>
      <c r="B34" s="172" t="s">
        <v>115</v>
      </c>
      <c r="C34" s="172" t="s">
        <v>116</v>
      </c>
      <c r="D34" s="173" t="s">
        <v>114</v>
      </c>
      <c r="E34" s="152">
        <v>4000</v>
      </c>
      <c r="F34" s="339">
        <v>3746</v>
      </c>
      <c r="G34" s="305">
        <f t="shared" si="1"/>
        <v>1.0678056593699947</v>
      </c>
      <c r="H34" s="183" t="s">
        <v>124</v>
      </c>
      <c r="I34" s="173" t="s">
        <v>44</v>
      </c>
      <c r="J34" s="405" t="s">
        <v>196</v>
      </c>
      <c r="K34" s="172" t="s">
        <v>453</v>
      </c>
      <c r="L34" s="172" t="s">
        <v>45</v>
      </c>
      <c r="M34" s="410"/>
      <c r="N34" s="340"/>
    </row>
    <row r="35" spans="1:14" s="2" customFormat="1" ht="15" customHeight="1" x14ac:dyDescent="0.25">
      <c r="A35" s="171">
        <v>45202</v>
      </c>
      <c r="B35" s="172" t="s">
        <v>115</v>
      </c>
      <c r="C35" s="172" t="s">
        <v>116</v>
      </c>
      <c r="D35" s="173" t="s">
        <v>114</v>
      </c>
      <c r="E35" s="152">
        <v>3000</v>
      </c>
      <c r="F35" s="339">
        <v>3746</v>
      </c>
      <c r="G35" s="305">
        <f t="shared" si="1"/>
        <v>0.80085424452749598</v>
      </c>
      <c r="H35" s="183" t="s">
        <v>124</v>
      </c>
      <c r="I35" s="173" t="s">
        <v>44</v>
      </c>
      <c r="J35" s="405" t="s">
        <v>196</v>
      </c>
      <c r="K35" s="172" t="s">
        <v>453</v>
      </c>
      <c r="L35" s="172" t="s">
        <v>45</v>
      </c>
      <c r="M35" s="410"/>
      <c r="N35" s="340"/>
    </row>
    <row r="36" spans="1:14" s="2" customFormat="1" ht="15" customHeight="1" x14ac:dyDescent="0.25">
      <c r="A36" s="171">
        <v>45203</v>
      </c>
      <c r="B36" s="172" t="s">
        <v>115</v>
      </c>
      <c r="C36" s="172" t="s">
        <v>116</v>
      </c>
      <c r="D36" s="173" t="s">
        <v>114</v>
      </c>
      <c r="E36" s="152">
        <v>12000</v>
      </c>
      <c r="F36" s="339">
        <v>3746</v>
      </c>
      <c r="G36" s="305">
        <f t="shared" si="1"/>
        <v>3.2034169781099839</v>
      </c>
      <c r="H36" s="183" t="s">
        <v>136</v>
      </c>
      <c r="I36" s="173" t="s">
        <v>44</v>
      </c>
      <c r="J36" s="405" t="s">
        <v>197</v>
      </c>
      <c r="K36" s="172" t="s">
        <v>453</v>
      </c>
      <c r="L36" s="172" t="s">
        <v>45</v>
      </c>
      <c r="M36" s="410"/>
      <c r="N36" s="340"/>
    </row>
    <row r="37" spans="1:14" s="2" customFormat="1" ht="15" customHeight="1" x14ac:dyDescent="0.25">
      <c r="A37" s="171">
        <v>45203</v>
      </c>
      <c r="B37" s="172" t="s">
        <v>115</v>
      </c>
      <c r="C37" s="172" t="s">
        <v>116</v>
      </c>
      <c r="D37" s="173" t="s">
        <v>114</v>
      </c>
      <c r="E37" s="152">
        <v>7000</v>
      </c>
      <c r="F37" s="339">
        <v>3746</v>
      </c>
      <c r="G37" s="305">
        <f t="shared" si="1"/>
        <v>1.8686599038974907</v>
      </c>
      <c r="H37" s="183" t="s">
        <v>136</v>
      </c>
      <c r="I37" s="173" t="s">
        <v>44</v>
      </c>
      <c r="J37" s="405" t="s">
        <v>197</v>
      </c>
      <c r="K37" s="172" t="s">
        <v>453</v>
      </c>
      <c r="L37" s="172" t="s">
        <v>45</v>
      </c>
      <c r="M37" s="410"/>
      <c r="N37" s="340"/>
    </row>
    <row r="38" spans="1:14" s="2" customFormat="1" ht="15" customHeight="1" x14ac:dyDescent="0.25">
      <c r="A38" s="171">
        <v>45203</v>
      </c>
      <c r="B38" s="172" t="s">
        <v>115</v>
      </c>
      <c r="C38" s="172" t="s">
        <v>116</v>
      </c>
      <c r="D38" s="173" t="s">
        <v>114</v>
      </c>
      <c r="E38" s="167">
        <v>6000</v>
      </c>
      <c r="F38" s="339">
        <v>3746</v>
      </c>
      <c r="G38" s="305">
        <f t="shared" si="1"/>
        <v>1.601708489054992</v>
      </c>
      <c r="H38" s="183" t="s">
        <v>136</v>
      </c>
      <c r="I38" s="173" t="s">
        <v>44</v>
      </c>
      <c r="J38" s="405" t="s">
        <v>197</v>
      </c>
      <c r="K38" s="172" t="s">
        <v>453</v>
      </c>
      <c r="L38" s="172" t="s">
        <v>45</v>
      </c>
      <c r="M38" s="410"/>
      <c r="N38" s="340"/>
    </row>
    <row r="39" spans="1:14" s="2" customFormat="1" ht="15" customHeight="1" x14ac:dyDescent="0.25">
      <c r="A39" s="171">
        <v>45203</v>
      </c>
      <c r="B39" s="172" t="s">
        <v>115</v>
      </c>
      <c r="C39" s="172" t="s">
        <v>116</v>
      </c>
      <c r="D39" s="173" t="s">
        <v>114</v>
      </c>
      <c r="E39" s="167">
        <v>11000</v>
      </c>
      <c r="F39" s="339">
        <v>3746</v>
      </c>
      <c r="G39" s="305">
        <f t="shared" si="1"/>
        <v>2.9364655632674852</v>
      </c>
      <c r="H39" s="183" t="s">
        <v>136</v>
      </c>
      <c r="I39" s="173" t="s">
        <v>44</v>
      </c>
      <c r="J39" s="405" t="s">
        <v>197</v>
      </c>
      <c r="K39" s="172" t="s">
        <v>453</v>
      </c>
      <c r="L39" s="172" t="s">
        <v>45</v>
      </c>
      <c r="M39" s="410"/>
      <c r="N39" s="340"/>
    </row>
    <row r="40" spans="1:14" s="2" customFormat="1" ht="15" customHeight="1" x14ac:dyDescent="0.25">
      <c r="A40" s="171">
        <v>45203</v>
      </c>
      <c r="B40" s="172" t="s">
        <v>115</v>
      </c>
      <c r="C40" s="172" t="s">
        <v>116</v>
      </c>
      <c r="D40" s="173" t="s">
        <v>129</v>
      </c>
      <c r="E40" s="161">
        <v>6000</v>
      </c>
      <c r="F40" s="339">
        <v>3746</v>
      </c>
      <c r="G40" s="305">
        <f t="shared" si="1"/>
        <v>1.601708489054992</v>
      </c>
      <c r="H40" s="183" t="s">
        <v>141</v>
      </c>
      <c r="I40" s="173" t="s">
        <v>44</v>
      </c>
      <c r="J40" s="405" t="s">
        <v>199</v>
      </c>
      <c r="K40" s="172" t="s">
        <v>453</v>
      </c>
      <c r="L40" s="172" t="s">
        <v>45</v>
      </c>
      <c r="M40" s="410"/>
      <c r="N40" s="340"/>
    </row>
    <row r="41" spans="1:14" s="2" customFormat="1" ht="15" customHeight="1" x14ac:dyDescent="0.25">
      <c r="A41" s="171">
        <v>45203</v>
      </c>
      <c r="B41" s="172" t="s">
        <v>115</v>
      </c>
      <c r="C41" s="172" t="s">
        <v>116</v>
      </c>
      <c r="D41" s="173" t="s">
        <v>129</v>
      </c>
      <c r="E41" s="167">
        <v>8000</v>
      </c>
      <c r="F41" s="339">
        <v>3746</v>
      </c>
      <c r="G41" s="305">
        <f t="shared" si="1"/>
        <v>2.1356113187399894</v>
      </c>
      <c r="H41" s="183" t="s">
        <v>141</v>
      </c>
      <c r="I41" s="173" t="s">
        <v>44</v>
      </c>
      <c r="J41" s="405" t="s">
        <v>199</v>
      </c>
      <c r="K41" s="172" t="s">
        <v>453</v>
      </c>
      <c r="L41" s="172" t="s">
        <v>45</v>
      </c>
      <c r="M41" s="410"/>
      <c r="N41" s="340"/>
    </row>
    <row r="42" spans="1:14" s="2" customFormat="1" ht="15" customHeight="1" x14ac:dyDescent="0.25">
      <c r="A42" s="171">
        <v>45203</v>
      </c>
      <c r="B42" s="172" t="s">
        <v>115</v>
      </c>
      <c r="C42" s="172" t="s">
        <v>116</v>
      </c>
      <c r="D42" s="173" t="s">
        <v>129</v>
      </c>
      <c r="E42" s="167">
        <v>10000</v>
      </c>
      <c r="F42" s="339">
        <v>3746</v>
      </c>
      <c r="G42" s="305">
        <f t="shared" si="1"/>
        <v>2.6695141484249865</v>
      </c>
      <c r="H42" s="183" t="s">
        <v>141</v>
      </c>
      <c r="I42" s="173" t="s">
        <v>44</v>
      </c>
      <c r="J42" s="405" t="s">
        <v>199</v>
      </c>
      <c r="K42" s="172" t="s">
        <v>453</v>
      </c>
      <c r="L42" s="172" t="s">
        <v>45</v>
      </c>
      <c r="M42" s="410"/>
      <c r="N42" s="340"/>
    </row>
    <row r="43" spans="1:14" s="2" customFormat="1" ht="15" customHeight="1" x14ac:dyDescent="0.25">
      <c r="A43" s="171">
        <v>45203</v>
      </c>
      <c r="B43" s="172" t="s">
        <v>115</v>
      </c>
      <c r="C43" s="172" t="s">
        <v>116</v>
      </c>
      <c r="D43" s="173" t="s">
        <v>129</v>
      </c>
      <c r="E43" s="167">
        <v>11000</v>
      </c>
      <c r="F43" s="339">
        <v>3746</v>
      </c>
      <c r="G43" s="305">
        <f t="shared" si="1"/>
        <v>2.9364655632674852</v>
      </c>
      <c r="H43" s="183" t="s">
        <v>141</v>
      </c>
      <c r="I43" s="173" t="s">
        <v>44</v>
      </c>
      <c r="J43" s="405" t="s">
        <v>199</v>
      </c>
      <c r="K43" s="172" t="s">
        <v>453</v>
      </c>
      <c r="L43" s="172" t="s">
        <v>45</v>
      </c>
      <c r="M43" s="410"/>
      <c r="N43" s="340"/>
    </row>
    <row r="44" spans="1:14" s="2" customFormat="1" ht="15" customHeight="1" x14ac:dyDescent="0.25">
      <c r="A44" s="171">
        <v>45203</v>
      </c>
      <c r="B44" s="172" t="s">
        <v>115</v>
      </c>
      <c r="C44" s="172" t="s">
        <v>116</v>
      </c>
      <c r="D44" s="173" t="s">
        <v>129</v>
      </c>
      <c r="E44" s="167">
        <v>10000</v>
      </c>
      <c r="F44" s="339">
        <v>3746</v>
      </c>
      <c r="G44" s="305">
        <f t="shared" si="1"/>
        <v>2.6695141484249865</v>
      </c>
      <c r="H44" s="183" t="s">
        <v>141</v>
      </c>
      <c r="I44" s="173" t="s">
        <v>44</v>
      </c>
      <c r="J44" s="405" t="s">
        <v>199</v>
      </c>
      <c r="K44" s="172" t="s">
        <v>453</v>
      </c>
      <c r="L44" s="172" t="s">
        <v>45</v>
      </c>
      <c r="M44" s="410"/>
      <c r="N44" s="340"/>
    </row>
    <row r="45" spans="1:14" s="2" customFormat="1" ht="15" customHeight="1" x14ac:dyDescent="0.25">
      <c r="A45" s="171">
        <v>45203</v>
      </c>
      <c r="B45" s="172" t="s">
        <v>115</v>
      </c>
      <c r="C45" s="172" t="s">
        <v>116</v>
      </c>
      <c r="D45" s="173" t="s">
        <v>129</v>
      </c>
      <c r="E45" s="167">
        <v>10000</v>
      </c>
      <c r="F45" s="339">
        <v>3746</v>
      </c>
      <c r="G45" s="305">
        <f t="shared" si="1"/>
        <v>2.6695141484249865</v>
      </c>
      <c r="H45" s="183" t="s">
        <v>141</v>
      </c>
      <c r="I45" s="173" t="s">
        <v>44</v>
      </c>
      <c r="J45" s="405" t="s">
        <v>199</v>
      </c>
      <c r="K45" s="172" t="s">
        <v>453</v>
      </c>
      <c r="L45" s="172" t="s">
        <v>45</v>
      </c>
      <c r="M45" s="410"/>
      <c r="N45" s="340"/>
    </row>
    <row r="46" spans="1:14" s="2" customFormat="1" ht="15" customHeight="1" x14ac:dyDescent="0.25">
      <c r="A46" s="171">
        <v>45203</v>
      </c>
      <c r="B46" s="172" t="s">
        <v>167</v>
      </c>
      <c r="C46" s="172" t="s">
        <v>168</v>
      </c>
      <c r="D46" s="173" t="s">
        <v>129</v>
      </c>
      <c r="E46" s="167">
        <v>5000</v>
      </c>
      <c r="F46" s="339">
        <v>3746</v>
      </c>
      <c r="G46" s="305">
        <f t="shared" si="1"/>
        <v>1.3347570742124932</v>
      </c>
      <c r="H46" s="183" t="s">
        <v>141</v>
      </c>
      <c r="I46" s="173" t="s">
        <v>44</v>
      </c>
      <c r="J46" s="405" t="s">
        <v>199</v>
      </c>
      <c r="K46" s="172" t="s">
        <v>453</v>
      </c>
      <c r="L46" s="172" t="s">
        <v>45</v>
      </c>
      <c r="M46" s="410"/>
      <c r="N46" s="340"/>
    </row>
    <row r="47" spans="1:14" s="2" customFormat="1" ht="15" customHeight="1" x14ac:dyDescent="0.25">
      <c r="A47" s="171">
        <v>45203</v>
      </c>
      <c r="B47" s="172" t="s">
        <v>167</v>
      </c>
      <c r="C47" s="172" t="s">
        <v>168</v>
      </c>
      <c r="D47" s="173" t="s">
        <v>129</v>
      </c>
      <c r="E47" s="167">
        <v>5000</v>
      </c>
      <c r="F47" s="339">
        <v>3746</v>
      </c>
      <c r="G47" s="305">
        <f t="shared" si="1"/>
        <v>1.3347570742124932</v>
      </c>
      <c r="H47" s="183" t="s">
        <v>141</v>
      </c>
      <c r="I47" s="173" t="s">
        <v>44</v>
      </c>
      <c r="J47" s="405" t="s">
        <v>199</v>
      </c>
      <c r="K47" s="172" t="s">
        <v>453</v>
      </c>
      <c r="L47" s="172" t="s">
        <v>45</v>
      </c>
      <c r="M47" s="410"/>
      <c r="N47" s="340"/>
    </row>
    <row r="48" spans="1:14" s="2" customFormat="1" ht="15" customHeight="1" x14ac:dyDescent="0.25">
      <c r="A48" s="171">
        <v>45204</v>
      </c>
      <c r="B48" s="172" t="s">
        <v>115</v>
      </c>
      <c r="C48" s="172" t="s">
        <v>116</v>
      </c>
      <c r="D48" s="173" t="s">
        <v>14</v>
      </c>
      <c r="E48" s="152">
        <v>5000</v>
      </c>
      <c r="F48" s="339">
        <v>3746</v>
      </c>
      <c r="G48" s="305">
        <f t="shared" si="1"/>
        <v>1.3347570742124932</v>
      </c>
      <c r="H48" s="183" t="s">
        <v>42</v>
      </c>
      <c r="I48" s="173" t="s">
        <v>44</v>
      </c>
      <c r="J48" s="405" t="s">
        <v>229</v>
      </c>
      <c r="K48" s="172" t="s">
        <v>453</v>
      </c>
      <c r="L48" s="172" t="s">
        <v>45</v>
      </c>
      <c r="M48" s="410"/>
      <c r="N48" s="340"/>
    </row>
    <row r="49" spans="1:14" s="2" customFormat="1" ht="15" customHeight="1" x14ac:dyDescent="0.25">
      <c r="A49" s="171">
        <v>45204</v>
      </c>
      <c r="B49" s="172" t="s">
        <v>115</v>
      </c>
      <c r="C49" s="172" t="s">
        <v>116</v>
      </c>
      <c r="D49" s="173" t="s">
        <v>14</v>
      </c>
      <c r="E49" s="152">
        <v>7000</v>
      </c>
      <c r="F49" s="339">
        <v>3746</v>
      </c>
      <c r="G49" s="305">
        <f t="shared" si="1"/>
        <v>1.8686599038974907</v>
      </c>
      <c r="H49" s="183" t="s">
        <v>42</v>
      </c>
      <c r="I49" s="173" t="s">
        <v>44</v>
      </c>
      <c r="J49" s="405" t="s">
        <v>229</v>
      </c>
      <c r="K49" s="172" t="s">
        <v>453</v>
      </c>
      <c r="L49" s="172" t="s">
        <v>45</v>
      </c>
      <c r="M49" s="410"/>
      <c r="N49" s="340"/>
    </row>
    <row r="50" spans="1:14" s="2" customFormat="1" ht="15" customHeight="1" x14ac:dyDescent="0.25">
      <c r="A50" s="171">
        <v>45204</v>
      </c>
      <c r="B50" s="172" t="s">
        <v>206</v>
      </c>
      <c r="C50" s="172" t="s">
        <v>438</v>
      </c>
      <c r="D50" s="173" t="s">
        <v>14</v>
      </c>
      <c r="E50" s="152">
        <v>2000</v>
      </c>
      <c r="F50" s="339">
        <v>3746</v>
      </c>
      <c r="G50" s="305">
        <f t="shared" si="1"/>
        <v>0.53390282968499736</v>
      </c>
      <c r="H50" s="183" t="s">
        <v>42</v>
      </c>
      <c r="I50" s="173" t="s">
        <v>44</v>
      </c>
      <c r="J50" s="405" t="s">
        <v>229</v>
      </c>
      <c r="K50" s="172" t="s">
        <v>453</v>
      </c>
      <c r="L50" s="172" t="s">
        <v>45</v>
      </c>
      <c r="M50" s="410"/>
      <c r="N50" s="340"/>
    </row>
    <row r="51" spans="1:14" s="2" customFormat="1" ht="15" customHeight="1" x14ac:dyDescent="0.25">
      <c r="A51" s="171">
        <v>45204</v>
      </c>
      <c r="B51" s="172" t="s">
        <v>207</v>
      </c>
      <c r="C51" s="172" t="s">
        <v>438</v>
      </c>
      <c r="D51" s="173" t="s">
        <v>14</v>
      </c>
      <c r="E51" s="167">
        <v>5000</v>
      </c>
      <c r="F51" s="339">
        <v>3746</v>
      </c>
      <c r="G51" s="305">
        <f t="shared" si="1"/>
        <v>1.3347570742124932</v>
      </c>
      <c r="H51" s="183" t="s">
        <v>42</v>
      </c>
      <c r="I51" s="173" t="s">
        <v>44</v>
      </c>
      <c r="J51" s="405" t="s">
        <v>229</v>
      </c>
      <c r="K51" s="172" t="s">
        <v>453</v>
      </c>
      <c r="L51" s="172" t="s">
        <v>45</v>
      </c>
      <c r="M51" s="410"/>
      <c r="N51" s="340"/>
    </row>
    <row r="52" spans="1:14" s="2" customFormat="1" ht="15" customHeight="1" x14ac:dyDescent="0.25">
      <c r="A52" s="171">
        <v>45204</v>
      </c>
      <c r="B52" s="172" t="s">
        <v>115</v>
      </c>
      <c r="C52" s="172" t="s">
        <v>116</v>
      </c>
      <c r="D52" s="173" t="s">
        <v>114</v>
      </c>
      <c r="E52" s="167">
        <v>12000</v>
      </c>
      <c r="F52" s="339">
        <v>3746</v>
      </c>
      <c r="G52" s="305">
        <f t="shared" si="1"/>
        <v>3.2034169781099839</v>
      </c>
      <c r="H52" s="183" t="s">
        <v>136</v>
      </c>
      <c r="I52" s="173" t="s">
        <v>44</v>
      </c>
      <c r="J52" s="405" t="s">
        <v>210</v>
      </c>
      <c r="K52" s="172" t="s">
        <v>453</v>
      </c>
      <c r="L52" s="172" t="s">
        <v>45</v>
      </c>
      <c r="M52" s="410"/>
      <c r="N52" s="340"/>
    </row>
    <row r="53" spans="1:14" s="2" customFormat="1" ht="15" customHeight="1" x14ac:dyDescent="0.25">
      <c r="A53" s="171">
        <v>45204</v>
      </c>
      <c r="B53" s="172" t="s">
        <v>115</v>
      </c>
      <c r="C53" s="172" t="s">
        <v>116</v>
      </c>
      <c r="D53" s="173" t="s">
        <v>114</v>
      </c>
      <c r="E53" s="177">
        <v>7000</v>
      </c>
      <c r="F53" s="339">
        <v>3746</v>
      </c>
      <c r="G53" s="305">
        <f t="shared" si="1"/>
        <v>1.8686599038974907</v>
      </c>
      <c r="H53" s="183" t="s">
        <v>136</v>
      </c>
      <c r="I53" s="173" t="s">
        <v>44</v>
      </c>
      <c r="J53" s="405" t="s">
        <v>210</v>
      </c>
      <c r="K53" s="172" t="s">
        <v>453</v>
      </c>
      <c r="L53" s="172" t="s">
        <v>45</v>
      </c>
      <c r="M53" s="410"/>
      <c r="N53" s="340"/>
    </row>
    <row r="54" spans="1:14" s="2" customFormat="1" ht="15" customHeight="1" x14ac:dyDescent="0.25">
      <c r="A54" s="171">
        <v>45204</v>
      </c>
      <c r="B54" s="172" t="s">
        <v>115</v>
      </c>
      <c r="C54" s="172" t="s">
        <v>116</v>
      </c>
      <c r="D54" s="173" t="s">
        <v>114</v>
      </c>
      <c r="E54" s="161">
        <v>9000</v>
      </c>
      <c r="F54" s="339">
        <v>3746</v>
      </c>
      <c r="G54" s="305">
        <f t="shared" si="1"/>
        <v>2.4025627335824882</v>
      </c>
      <c r="H54" s="183" t="s">
        <v>136</v>
      </c>
      <c r="I54" s="173" t="s">
        <v>44</v>
      </c>
      <c r="J54" s="405" t="s">
        <v>210</v>
      </c>
      <c r="K54" s="172" t="s">
        <v>453</v>
      </c>
      <c r="L54" s="172" t="s">
        <v>45</v>
      </c>
      <c r="M54" s="410"/>
      <c r="N54" s="340"/>
    </row>
    <row r="55" spans="1:14" s="2" customFormat="1" ht="15" customHeight="1" x14ac:dyDescent="0.25">
      <c r="A55" s="171">
        <v>45204</v>
      </c>
      <c r="B55" s="172" t="s">
        <v>115</v>
      </c>
      <c r="C55" s="172" t="s">
        <v>116</v>
      </c>
      <c r="D55" s="173" t="s">
        <v>129</v>
      </c>
      <c r="E55" s="161">
        <v>6000</v>
      </c>
      <c r="F55" s="339">
        <v>3746</v>
      </c>
      <c r="G55" s="305">
        <f t="shared" si="1"/>
        <v>1.601708489054992</v>
      </c>
      <c r="H55" s="183" t="s">
        <v>141</v>
      </c>
      <c r="I55" s="173" t="s">
        <v>44</v>
      </c>
      <c r="J55" s="405" t="s">
        <v>213</v>
      </c>
      <c r="K55" s="172" t="s">
        <v>453</v>
      </c>
      <c r="L55" s="172" t="s">
        <v>45</v>
      </c>
      <c r="M55" s="410"/>
      <c r="N55" s="340"/>
    </row>
    <row r="56" spans="1:14" s="2" customFormat="1" ht="15" customHeight="1" x14ac:dyDescent="0.25">
      <c r="A56" s="171">
        <v>45204</v>
      </c>
      <c r="B56" s="172" t="s">
        <v>115</v>
      </c>
      <c r="C56" s="172" t="s">
        <v>116</v>
      </c>
      <c r="D56" s="173" t="s">
        <v>129</v>
      </c>
      <c r="E56" s="462">
        <v>9000</v>
      </c>
      <c r="F56" s="339">
        <v>3746</v>
      </c>
      <c r="G56" s="305">
        <f t="shared" si="1"/>
        <v>2.4025627335824882</v>
      </c>
      <c r="H56" s="183" t="s">
        <v>141</v>
      </c>
      <c r="I56" s="173" t="s">
        <v>44</v>
      </c>
      <c r="J56" s="405" t="s">
        <v>213</v>
      </c>
      <c r="K56" s="172" t="s">
        <v>453</v>
      </c>
      <c r="L56" s="172" t="s">
        <v>45</v>
      </c>
      <c r="M56" s="410"/>
      <c r="N56" s="340"/>
    </row>
    <row r="57" spans="1:14" s="2" customFormat="1" ht="15" customHeight="1" x14ac:dyDescent="0.25">
      <c r="A57" s="171">
        <v>45204</v>
      </c>
      <c r="B57" s="172" t="s">
        <v>115</v>
      </c>
      <c r="C57" s="172" t="s">
        <v>116</v>
      </c>
      <c r="D57" s="173" t="s">
        <v>129</v>
      </c>
      <c r="E57" s="462">
        <v>8000</v>
      </c>
      <c r="F57" s="339">
        <v>3746</v>
      </c>
      <c r="G57" s="305">
        <f t="shared" si="1"/>
        <v>2.1356113187399894</v>
      </c>
      <c r="H57" s="183" t="s">
        <v>141</v>
      </c>
      <c r="I57" s="173" t="s">
        <v>44</v>
      </c>
      <c r="J57" s="405" t="s">
        <v>213</v>
      </c>
      <c r="K57" s="172" t="s">
        <v>453</v>
      </c>
      <c r="L57" s="172" t="s">
        <v>45</v>
      </c>
      <c r="M57" s="410"/>
      <c r="N57" s="340"/>
    </row>
    <row r="58" spans="1:14" s="2" customFormat="1" ht="15" customHeight="1" x14ac:dyDescent="0.25">
      <c r="A58" s="171">
        <v>45204</v>
      </c>
      <c r="B58" s="172" t="s">
        <v>115</v>
      </c>
      <c r="C58" s="172" t="s">
        <v>116</v>
      </c>
      <c r="D58" s="173" t="s">
        <v>129</v>
      </c>
      <c r="E58" s="462">
        <v>7000</v>
      </c>
      <c r="F58" s="339">
        <v>3746</v>
      </c>
      <c r="G58" s="305">
        <f t="shared" si="1"/>
        <v>1.8686599038974907</v>
      </c>
      <c r="H58" s="183" t="s">
        <v>141</v>
      </c>
      <c r="I58" s="173" t="s">
        <v>44</v>
      </c>
      <c r="J58" s="405" t="s">
        <v>213</v>
      </c>
      <c r="K58" s="172" t="s">
        <v>453</v>
      </c>
      <c r="L58" s="172" t="s">
        <v>45</v>
      </c>
      <c r="M58" s="410"/>
      <c r="N58" s="340"/>
    </row>
    <row r="59" spans="1:14" s="2" customFormat="1" ht="15" customHeight="1" x14ac:dyDescent="0.25">
      <c r="A59" s="171">
        <v>45204</v>
      </c>
      <c r="B59" s="172" t="s">
        <v>115</v>
      </c>
      <c r="C59" s="172" t="s">
        <v>116</v>
      </c>
      <c r="D59" s="173" t="s">
        <v>129</v>
      </c>
      <c r="E59" s="167">
        <v>7000</v>
      </c>
      <c r="F59" s="339">
        <v>3746</v>
      </c>
      <c r="G59" s="305">
        <f t="shared" si="1"/>
        <v>1.8686599038974907</v>
      </c>
      <c r="H59" s="183" t="s">
        <v>141</v>
      </c>
      <c r="I59" s="173" t="s">
        <v>44</v>
      </c>
      <c r="J59" s="405" t="s">
        <v>213</v>
      </c>
      <c r="K59" s="172" t="s">
        <v>453</v>
      </c>
      <c r="L59" s="172" t="s">
        <v>45</v>
      </c>
      <c r="M59" s="410"/>
      <c r="N59" s="340"/>
    </row>
    <row r="60" spans="1:14" s="2" customFormat="1" ht="15" customHeight="1" x14ac:dyDescent="0.25">
      <c r="A60" s="171">
        <v>45204</v>
      </c>
      <c r="B60" s="172" t="s">
        <v>115</v>
      </c>
      <c r="C60" s="172" t="s">
        <v>116</v>
      </c>
      <c r="D60" s="173" t="s">
        <v>129</v>
      </c>
      <c r="E60" s="167">
        <v>13000</v>
      </c>
      <c r="F60" s="339">
        <v>3746</v>
      </c>
      <c r="G60" s="305">
        <f t="shared" si="1"/>
        <v>3.4703683929524827</v>
      </c>
      <c r="H60" s="183" t="s">
        <v>141</v>
      </c>
      <c r="I60" s="173" t="s">
        <v>44</v>
      </c>
      <c r="J60" s="405" t="s">
        <v>213</v>
      </c>
      <c r="K60" s="172" t="s">
        <v>453</v>
      </c>
      <c r="L60" s="172" t="s">
        <v>45</v>
      </c>
      <c r="M60" s="410"/>
      <c r="N60" s="340"/>
    </row>
    <row r="61" spans="1:14" s="2" customFormat="1" ht="15" customHeight="1" x14ac:dyDescent="0.25">
      <c r="A61" s="171">
        <v>45204</v>
      </c>
      <c r="B61" s="172" t="s">
        <v>167</v>
      </c>
      <c r="C61" s="172" t="s">
        <v>168</v>
      </c>
      <c r="D61" s="173" t="s">
        <v>129</v>
      </c>
      <c r="E61" s="167">
        <v>7000</v>
      </c>
      <c r="F61" s="339">
        <v>3746</v>
      </c>
      <c r="G61" s="305">
        <f t="shared" si="1"/>
        <v>1.8686599038974907</v>
      </c>
      <c r="H61" s="183" t="s">
        <v>141</v>
      </c>
      <c r="I61" s="173" t="s">
        <v>44</v>
      </c>
      <c r="J61" s="405" t="s">
        <v>213</v>
      </c>
      <c r="K61" s="172" t="s">
        <v>453</v>
      </c>
      <c r="L61" s="172" t="s">
        <v>45</v>
      </c>
      <c r="M61" s="410"/>
      <c r="N61" s="340"/>
    </row>
    <row r="62" spans="1:14" s="2" customFormat="1" ht="15" customHeight="1" x14ac:dyDescent="0.25">
      <c r="A62" s="171">
        <v>45204</v>
      </c>
      <c r="B62" s="172" t="s">
        <v>167</v>
      </c>
      <c r="C62" s="172" t="s">
        <v>168</v>
      </c>
      <c r="D62" s="173" t="s">
        <v>129</v>
      </c>
      <c r="E62" s="167">
        <v>3000</v>
      </c>
      <c r="F62" s="339">
        <v>3746</v>
      </c>
      <c r="G62" s="305">
        <f t="shared" si="1"/>
        <v>0.80085424452749598</v>
      </c>
      <c r="H62" s="183" t="s">
        <v>141</v>
      </c>
      <c r="I62" s="173" t="s">
        <v>44</v>
      </c>
      <c r="J62" s="405" t="s">
        <v>213</v>
      </c>
      <c r="K62" s="172" t="s">
        <v>453</v>
      </c>
      <c r="L62" s="172" t="s">
        <v>45</v>
      </c>
      <c r="M62" s="410"/>
      <c r="N62" s="340"/>
    </row>
    <row r="63" spans="1:14" s="2" customFormat="1" ht="15" customHeight="1" x14ac:dyDescent="0.25">
      <c r="A63" s="171">
        <v>45204</v>
      </c>
      <c r="B63" s="172" t="s">
        <v>115</v>
      </c>
      <c r="C63" s="172" t="s">
        <v>116</v>
      </c>
      <c r="D63" s="173" t="s">
        <v>114</v>
      </c>
      <c r="E63" s="152">
        <v>10000</v>
      </c>
      <c r="F63" s="339">
        <v>3746</v>
      </c>
      <c r="G63" s="305">
        <f t="shared" si="1"/>
        <v>2.6695141484249865</v>
      </c>
      <c r="H63" s="183" t="s">
        <v>124</v>
      </c>
      <c r="I63" s="173" t="s">
        <v>44</v>
      </c>
      <c r="J63" s="405" t="s">
        <v>198</v>
      </c>
      <c r="K63" s="172" t="s">
        <v>453</v>
      </c>
      <c r="L63" s="172" t="s">
        <v>45</v>
      </c>
      <c r="M63" s="410"/>
      <c r="N63" s="340"/>
    </row>
    <row r="64" spans="1:14" s="2" customFormat="1" ht="15" customHeight="1" x14ac:dyDescent="0.25">
      <c r="A64" s="171">
        <v>45204</v>
      </c>
      <c r="B64" s="172" t="s">
        <v>115</v>
      </c>
      <c r="C64" s="172" t="s">
        <v>116</v>
      </c>
      <c r="D64" s="173" t="s">
        <v>114</v>
      </c>
      <c r="E64" s="152">
        <v>7000</v>
      </c>
      <c r="F64" s="339">
        <v>3746</v>
      </c>
      <c r="G64" s="305">
        <f t="shared" si="1"/>
        <v>1.8686599038974907</v>
      </c>
      <c r="H64" s="183" t="s">
        <v>124</v>
      </c>
      <c r="I64" s="173" t="s">
        <v>44</v>
      </c>
      <c r="J64" s="405" t="s">
        <v>198</v>
      </c>
      <c r="K64" s="172" t="s">
        <v>453</v>
      </c>
      <c r="L64" s="172" t="s">
        <v>45</v>
      </c>
      <c r="M64" s="410"/>
      <c r="N64" s="340"/>
    </row>
    <row r="65" spans="1:14" s="2" customFormat="1" ht="15" customHeight="1" x14ac:dyDescent="0.25">
      <c r="A65" s="171">
        <v>45204</v>
      </c>
      <c r="B65" s="172" t="s">
        <v>115</v>
      </c>
      <c r="C65" s="172" t="s">
        <v>116</v>
      </c>
      <c r="D65" s="173" t="s">
        <v>114</v>
      </c>
      <c r="E65" s="152">
        <v>4000</v>
      </c>
      <c r="F65" s="339">
        <v>3746</v>
      </c>
      <c r="G65" s="305">
        <f t="shared" si="1"/>
        <v>1.0678056593699947</v>
      </c>
      <c r="H65" s="183" t="s">
        <v>124</v>
      </c>
      <c r="I65" s="173" t="s">
        <v>44</v>
      </c>
      <c r="J65" s="405" t="s">
        <v>198</v>
      </c>
      <c r="K65" s="172" t="s">
        <v>453</v>
      </c>
      <c r="L65" s="172" t="s">
        <v>45</v>
      </c>
      <c r="M65" s="410"/>
      <c r="N65" s="340"/>
    </row>
    <row r="66" spans="1:14" s="2" customFormat="1" ht="15" customHeight="1" x14ac:dyDescent="0.25">
      <c r="A66" s="171">
        <v>45204</v>
      </c>
      <c r="B66" s="172" t="s">
        <v>115</v>
      </c>
      <c r="C66" s="172" t="s">
        <v>116</v>
      </c>
      <c r="D66" s="173" t="s">
        <v>114</v>
      </c>
      <c r="E66" s="152">
        <v>5000</v>
      </c>
      <c r="F66" s="339">
        <v>3746</v>
      </c>
      <c r="G66" s="305">
        <f t="shared" si="1"/>
        <v>1.3347570742124932</v>
      </c>
      <c r="H66" s="183" t="s">
        <v>124</v>
      </c>
      <c r="I66" s="173" t="s">
        <v>44</v>
      </c>
      <c r="J66" s="405" t="s">
        <v>198</v>
      </c>
      <c r="K66" s="172" t="s">
        <v>453</v>
      </c>
      <c r="L66" s="172" t="s">
        <v>45</v>
      </c>
      <c r="M66" s="410"/>
      <c r="N66" s="340"/>
    </row>
    <row r="67" spans="1:14" s="2" customFormat="1" ht="15" customHeight="1" x14ac:dyDescent="0.25">
      <c r="A67" s="171">
        <v>45204</v>
      </c>
      <c r="B67" s="172" t="s">
        <v>446</v>
      </c>
      <c r="C67" s="172" t="s">
        <v>134</v>
      </c>
      <c r="D67" s="173" t="s">
        <v>129</v>
      </c>
      <c r="E67" s="152">
        <v>3023000</v>
      </c>
      <c r="F67" s="339">
        <v>3746</v>
      </c>
      <c r="G67" s="305">
        <f t="shared" si="1"/>
        <v>806.99412706887347</v>
      </c>
      <c r="H67" s="183" t="s">
        <v>158</v>
      </c>
      <c r="I67" s="173" t="s">
        <v>44</v>
      </c>
      <c r="J67" s="405" t="s">
        <v>252</v>
      </c>
      <c r="K67" s="172" t="s">
        <v>453</v>
      </c>
      <c r="L67" s="172" t="s">
        <v>45</v>
      </c>
      <c r="M67" s="410"/>
      <c r="N67" s="340"/>
    </row>
    <row r="68" spans="1:14" s="2" customFormat="1" ht="15" customHeight="1" x14ac:dyDescent="0.25">
      <c r="A68" s="171">
        <v>45204</v>
      </c>
      <c r="B68" s="172" t="s">
        <v>155</v>
      </c>
      <c r="C68" s="172" t="s">
        <v>128</v>
      </c>
      <c r="D68" s="173" t="s">
        <v>81</v>
      </c>
      <c r="E68" s="152">
        <v>3000</v>
      </c>
      <c r="F68" s="339">
        <v>3746</v>
      </c>
      <c r="G68" s="305">
        <f t="shared" si="1"/>
        <v>0.80085424452749598</v>
      </c>
      <c r="H68" s="183" t="s">
        <v>158</v>
      </c>
      <c r="I68" s="173" t="s">
        <v>44</v>
      </c>
      <c r="J68" s="405" t="s">
        <v>425</v>
      </c>
      <c r="K68" s="172" t="s">
        <v>453</v>
      </c>
      <c r="L68" s="172" t="s">
        <v>45</v>
      </c>
      <c r="M68" s="410"/>
      <c r="N68" s="340"/>
    </row>
    <row r="69" spans="1:14" s="2" customFormat="1" ht="15" customHeight="1" x14ac:dyDescent="0.25">
      <c r="A69" s="171">
        <v>45205</v>
      </c>
      <c r="B69" s="172" t="s">
        <v>115</v>
      </c>
      <c r="C69" s="172" t="s">
        <v>116</v>
      </c>
      <c r="D69" s="173" t="s">
        <v>129</v>
      </c>
      <c r="E69" s="167">
        <v>6000</v>
      </c>
      <c r="F69" s="339">
        <v>3746</v>
      </c>
      <c r="G69" s="305">
        <f t="shared" si="1"/>
        <v>1.601708489054992</v>
      </c>
      <c r="H69" s="183" t="s">
        <v>141</v>
      </c>
      <c r="I69" s="173" t="s">
        <v>44</v>
      </c>
      <c r="J69" s="405" t="s">
        <v>223</v>
      </c>
      <c r="K69" s="172" t="s">
        <v>453</v>
      </c>
      <c r="L69" s="172" t="s">
        <v>45</v>
      </c>
      <c r="M69" s="410"/>
      <c r="N69" s="340"/>
    </row>
    <row r="70" spans="1:14" s="2" customFormat="1" ht="15" customHeight="1" x14ac:dyDescent="0.25">
      <c r="A70" s="171">
        <v>45205</v>
      </c>
      <c r="B70" s="172" t="s">
        <v>115</v>
      </c>
      <c r="C70" s="172" t="s">
        <v>116</v>
      </c>
      <c r="D70" s="173" t="s">
        <v>129</v>
      </c>
      <c r="E70" s="167">
        <v>8000</v>
      </c>
      <c r="F70" s="339">
        <v>3746</v>
      </c>
      <c r="G70" s="305">
        <f t="shared" si="1"/>
        <v>2.1356113187399894</v>
      </c>
      <c r="H70" s="183" t="s">
        <v>141</v>
      </c>
      <c r="I70" s="173" t="s">
        <v>44</v>
      </c>
      <c r="J70" s="405" t="s">
        <v>223</v>
      </c>
      <c r="K70" s="172" t="s">
        <v>453</v>
      </c>
      <c r="L70" s="172" t="s">
        <v>45</v>
      </c>
      <c r="M70" s="410"/>
      <c r="N70" s="340"/>
    </row>
    <row r="71" spans="1:14" s="2" customFormat="1" ht="15" customHeight="1" x14ac:dyDescent="0.25">
      <c r="A71" s="171">
        <v>45205</v>
      </c>
      <c r="B71" s="172" t="s">
        <v>115</v>
      </c>
      <c r="C71" s="172" t="s">
        <v>116</v>
      </c>
      <c r="D71" s="173" t="s">
        <v>129</v>
      </c>
      <c r="E71" s="167">
        <v>8000</v>
      </c>
      <c r="F71" s="339">
        <v>3746</v>
      </c>
      <c r="G71" s="305">
        <f t="shared" si="1"/>
        <v>2.1356113187399894</v>
      </c>
      <c r="H71" s="183" t="s">
        <v>141</v>
      </c>
      <c r="I71" s="173" t="s">
        <v>44</v>
      </c>
      <c r="J71" s="405" t="s">
        <v>223</v>
      </c>
      <c r="K71" s="172" t="s">
        <v>453</v>
      </c>
      <c r="L71" s="172" t="s">
        <v>45</v>
      </c>
      <c r="M71" s="410"/>
      <c r="N71" s="340"/>
    </row>
    <row r="72" spans="1:14" s="2" customFormat="1" ht="15" customHeight="1" x14ac:dyDescent="0.25">
      <c r="A72" s="171">
        <v>45205</v>
      </c>
      <c r="B72" s="172" t="s">
        <v>115</v>
      </c>
      <c r="C72" s="172" t="s">
        <v>116</v>
      </c>
      <c r="D72" s="173" t="s">
        <v>129</v>
      </c>
      <c r="E72" s="167">
        <v>6000</v>
      </c>
      <c r="F72" s="339">
        <v>3746</v>
      </c>
      <c r="G72" s="305">
        <f t="shared" si="1"/>
        <v>1.601708489054992</v>
      </c>
      <c r="H72" s="183" t="s">
        <v>141</v>
      </c>
      <c r="I72" s="173" t="s">
        <v>44</v>
      </c>
      <c r="J72" s="405" t="s">
        <v>223</v>
      </c>
      <c r="K72" s="172" t="s">
        <v>453</v>
      </c>
      <c r="L72" s="172" t="s">
        <v>45</v>
      </c>
      <c r="M72" s="410"/>
      <c r="N72" s="340"/>
    </row>
    <row r="73" spans="1:14" s="2" customFormat="1" ht="15" customHeight="1" x14ac:dyDescent="0.25">
      <c r="A73" s="171">
        <v>45205</v>
      </c>
      <c r="B73" s="172" t="s">
        <v>115</v>
      </c>
      <c r="C73" s="172" t="s">
        <v>116</v>
      </c>
      <c r="D73" s="173" t="s">
        <v>129</v>
      </c>
      <c r="E73" s="167">
        <v>9000</v>
      </c>
      <c r="F73" s="339">
        <v>3746</v>
      </c>
      <c r="G73" s="305">
        <f t="shared" si="1"/>
        <v>2.4025627335824882</v>
      </c>
      <c r="H73" s="183" t="s">
        <v>141</v>
      </c>
      <c r="I73" s="173" t="s">
        <v>44</v>
      </c>
      <c r="J73" s="405" t="s">
        <v>223</v>
      </c>
      <c r="K73" s="172" t="s">
        <v>453</v>
      </c>
      <c r="L73" s="172" t="s">
        <v>45</v>
      </c>
      <c r="M73" s="410"/>
      <c r="N73" s="340"/>
    </row>
    <row r="74" spans="1:14" s="2" customFormat="1" ht="15" customHeight="1" x14ac:dyDescent="0.25">
      <c r="A74" s="171">
        <v>45205</v>
      </c>
      <c r="B74" s="172" t="s">
        <v>115</v>
      </c>
      <c r="C74" s="172" t="s">
        <v>116</v>
      </c>
      <c r="D74" s="173" t="s">
        <v>129</v>
      </c>
      <c r="E74" s="167">
        <v>11000</v>
      </c>
      <c r="F74" s="339">
        <v>3746</v>
      </c>
      <c r="G74" s="305">
        <f t="shared" ref="G74:G137" si="2">E74/F74</f>
        <v>2.9364655632674852</v>
      </c>
      <c r="H74" s="183" t="s">
        <v>141</v>
      </c>
      <c r="I74" s="173" t="s">
        <v>44</v>
      </c>
      <c r="J74" s="405" t="s">
        <v>223</v>
      </c>
      <c r="K74" s="172" t="s">
        <v>453</v>
      </c>
      <c r="L74" s="172" t="s">
        <v>45</v>
      </c>
      <c r="M74" s="410"/>
      <c r="N74" s="340"/>
    </row>
    <row r="75" spans="1:14" s="2" customFormat="1" ht="15" customHeight="1" x14ac:dyDescent="0.25">
      <c r="A75" s="171">
        <v>45205</v>
      </c>
      <c r="B75" s="172" t="s">
        <v>167</v>
      </c>
      <c r="C75" s="172" t="s">
        <v>168</v>
      </c>
      <c r="D75" s="173" t="s">
        <v>129</v>
      </c>
      <c r="E75" s="167">
        <v>5000</v>
      </c>
      <c r="F75" s="339">
        <v>3746</v>
      </c>
      <c r="G75" s="305">
        <f t="shared" si="2"/>
        <v>1.3347570742124932</v>
      </c>
      <c r="H75" s="183" t="s">
        <v>141</v>
      </c>
      <c r="I75" s="173" t="s">
        <v>44</v>
      </c>
      <c r="J75" s="405" t="s">
        <v>223</v>
      </c>
      <c r="K75" s="172" t="s">
        <v>453</v>
      </c>
      <c r="L75" s="172" t="s">
        <v>45</v>
      </c>
      <c r="M75" s="410"/>
      <c r="N75" s="340"/>
    </row>
    <row r="76" spans="1:14" s="2" customFormat="1" ht="15" customHeight="1" x14ac:dyDescent="0.25">
      <c r="A76" s="171">
        <v>45205</v>
      </c>
      <c r="B76" s="172" t="s">
        <v>167</v>
      </c>
      <c r="C76" s="172" t="s">
        <v>168</v>
      </c>
      <c r="D76" s="173" t="s">
        <v>129</v>
      </c>
      <c r="E76" s="167">
        <v>5000</v>
      </c>
      <c r="F76" s="339">
        <v>3746</v>
      </c>
      <c r="G76" s="305">
        <f t="shared" si="2"/>
        <v>1.3347570742124932</v>
      </c>
      <c r="H76" s="183" t="s">
        <v>141</v>
      </c>
      <c r="I76" s="173" t="s">
        <v>44</v>
      </c>
      <c r="J76" s="405" t="s">
        <v>223</v>
      </c>
      <c r="K76" s="172" t="s">
        <v>453</v>
      </c>
      <c r="L76" s="172" t="s">
        <v>45</v>
      </c>
      <c r="M76" s="410"/>
      <c r="N76" s="340"/>
    </row>
    <row r="77" spans="1:14" s="2" customFormat="1" ht="15" customHeight="1" x14ac:dyDescent="0.25">
      <c r="A77" s="171">
        <v>45205</v>
      </c>
      <c r="B77" s="172" t="s">
        <v>115</v>
      </c>
      <c r="C77" s="172" t="s">
        <v>116</v>
      </c>
      <c r="D77" s="173" t="s">
        <v>14</v>
      </c>
      <c r="E77" s="152">
        <v>7000</v>
      </c>
      <c r="F77" s="339">
        <v>3746</v>
      </c>
      <c r="G77" s="305">
        <f t="shared" si="2"/>
        <v>1.8686599038974907</v>
      </c>
      <c r="H77" s="183" t="s">
        <v>42</v>
      </c>
      <c r="I77" s="173" t="s">
        <v>44</v>
      </c>
      <c r="J77" s="405" t="s">
        <v>270</v>
      </c>
      <c r="K77" s="172" t="s">
        <v>453</v>
      </c>
      <c r="L77" s="172" t="s">
        <v>45</v>
      </c>
      <c r="M77" s="410"/>
      <c r="N77" s="340"/>
    </row>
    <row r="78" spans="1:14" s="2" customFormat="1" ht="15" customHeight="1" x14ac:dyDescent="0.25">
      <c r="A78" s="171">
        <v>45205</v>
      </c>
      <c r="B78" s="172" t="s">
        <v>115</v>
      </c>
      <c r="C78" s="172" t="s">
        <v>116</v>
      </c>
      <c r="D78" s="173" t="s">
        <v>14</v>
      </c>
      <c r="E78" s="152">
        <v>7000</v>
      </c>
      <c r="F78" s="339">
        <v>3746</v>
      </c>
      <c r="G78" s="305">
        <f t="shared" si="2"/>
        <v>1.8686599038974907</v>
      </c>
      <c r="H78" s="183" t="s">
        <v>42</v>
      </c>
      <c r="I78" s="173" t="s">
        <v>44</v>
      </c>
      <c r="J78" s="405" t="s">
        <v>270</v>
      </c>
      <c r="K78" s="172" t="s">
        <v>453</v>
      </c>
      <c r="L78" s="172" t="s">
        <v>45</v>
      </c>
      <c r="M78" s="410"/>
      <c r="N78" s="340"/>
    </row>
    <row r="79" spans="1:14" s="2" customFormat="1" ht="15" customHeight="1" x14ac:dyDescent="0.25">
      <c r="A79" s="171">
        <v>45205</v>
      </c>
      <c r="B79" s="172" t="s">
        <v>115</v>
      </c>
      <c r="C79" s="172" t="s">
        <v>116</v>
      </c>
      <c r="D79" s="173" t="s">
        <v>114</v>
      </c>
      <c r="E79" s="167">
        <v>12000</v>
      </c>
      <c r="F79" s="339">
        <v>3746</v>
      </c>
      <c r="G79" s="305">
        <f t="shared" si="2"/>
        <v>3.2034169781099839</v>
      </c>
      <c r="H79" s="183" t="s">
        <v>136</v>
      </c>
      <c r="I79" s="173" t="s">
        <v>44</v>
      </c>
      <c r="J79" s="405" t="s">
        <v>232</v>
      </c>
      <c r="K79" s="172" t="s">
        <v>453</v>
      </c>
      <c r="L79" s="172" t="s">
        <v>45</v>
      </c>
      <c r="M79" s="410"/>
      <c r="N79" s="340"/>
    </row>
    <row r="80" spans="1:14" s="2" customFormat="1" ht="15" customHeight="1" x14ac:dyDescent="0.25">
      <c r="A80" s="171">
        <v>45205</v>
      </c>
      <c r="B80" s="172" t="s">
        <v>115</v>
      </c>
      <c r="C80" s="172" t="s">
        <v>116</v>
      </c>
      <c r="D80" s="173" t="s">
        <v>114</v>
      </c>
      <c r="E80" s="167">
        <v>11000</v>
      </c>
      <c r="F80" s="339">
        <v>3746</v>
      </c>
      <c r="G80" s="305">
        <f t="shared" si="2"/>
        <v>2.9364655632674852</v>
      </c>
      <c r="H80" s="183" t="s">
        <v>136</v>
      </c>
      <c r="I80" s="173" t="s">
        <v>44</v>
      </c>
      <c r="J80" s="405" t="s">
        <v>232</v>
      </c>
      <c r="K80" s="172" t="s">
        <v>453</v>
      </c>
      <c r="L80" s="172" t="s">
        <v>45</v>
      </c>
      <c r="M80" s="410"/>
      <c r="N80" s="340"/>
    </row>
    <row r="81" spans="1:14" s="2" customFormat="1" ht="15" customHeight="1" x14ac:dyDescent="0.25">
      <c r="A81" s="171">
        <v>45205</v>
      </c>
      <c r="B81" s="172" t="s">
        <v>115</v>
      </c>
      <c r="C81" s="172" t="s">
        <v>116</v>
      </c>
      <c r="D81" s="173" t="s">
        <v>114</v>
      </c>
      <c r="E81" s="167">
        <v>10000</v>
      </c>
      <c r="F81" s="339">
        <v>3746</v>
      </c>
      <c r="G81" s="305">
        <f t="shared" si="2"/>
        <v>2.6695141484249865</v>
      </c>
      <c r="H81" s="183" t="s">
        <v>124</v>
      </c>
      <c r="I81" s="173" t="s">
        <v>44</v>
      </c>
      <c r="J81" s="405" t="s">
        <v>233</v>
      </c>
      <c r="K81" s="172" t="s">
        <v>453</v>
      </c>
      <c r="L81" s="172" t="s">
        <v>45</v>
      </c>
      <c r="M81" s="410"/>
      <c r="N81" s="340"/>
    </row>
    <row r="82" spans="1:14" s="2" customFormat="1" ht="15" customHeight="1" x14ac:dyDescent="0.25">
      <c r="A82" s="171">
        <v>45205</v>
      </c>
      <c r="B82" s="172" t="s">
        <v>115</v>
      </c>
      <c r="C82" s="172" t="s">
        <v>116</v>
      </c>
      <c r="D82" s="173" t="s">
        <v>114</v>
      </c>
      <c r="E82" s="167">
        <v>11000</v>
      </c>
      <c r="F82" s="339">
        <v>3746</v>
      </c>
      <c r="G82" s="305">
        <f t="shared" si="2"/>
        <v>2.9364655632674852</v>
      </c>
      <c r="H82" s="183" t="s">
        <v>124</v>
      </c>
      <c r="I82" s="173" t="s">
        <v>44</v>
      </c>
      <c r="J82" s="405" t="s">
        <v>233</v>
      </c>
      <c r="K82" s="172" t="s">
        <v>453</v>
      </c>
      <c r="L82" s="172" t="s">
        <v>45</v>
      </c>
      <c r="M82" s="410"/>
      <c r="N82" s="340"/>
    </row>
    <row r="83" spans="1:14" s="2" customFormat="1" ht="15" customHeight="1" x14ac:dyDescent="0.25">
      <c r="A83" s="171">
        <v>45205</v>
      </c>
      <c r="B83" s="172" t="s">
        <v>115</v>
      </c>
      <c r="C83" s="172" t="s">
        <v>116</v>
      </c>
      <c r="D83" s="173" t="s">
        <v>114</v>
      </c>
      <c r="E83" s="167">
        <v>13000</v>
      </c>
      <c r="F83" s="339">
        <v>3746</v>
      </c>
      <c r="G83" s="305">
        <f t="shared" si="2"/>
        <v>3.4703683929524827</v>
      </c>
      <c r="H83" s="183" t="s">
        <v>136</v>
      </c>
      <c r="I83" s="173" t="s">
        <v>44</v>
      </c>
      <c r="J83" s="405" t="s">
        <v>236</v>
      </c>
      <c r="K83" s="172" t="s">
        <v>453</v>
      </c>
      <c r="L83" s="172" t="s">
        <v>45</v>
      </c>
      <c r="M83" s="410"/>
      <c r="N83" s="340"/>
    </row>
    <row r="84" spans="1:14" s="2" customFormat="1" ht="15" customHeight="1" x14ac:dyDescent="0.25">
      <c r="A84" s="171">
        <v>45205</v>
      </c>
      <c r="B84" s="172" t="s">
        <v>115</v>
      </c>
      <c r="C84" s="172" t="s">
        <v>116</v>
      </c>
      <c r="D84" s="173" t="s">
        <v>114</v>
      </c>
      <c r="E84" s="167">
        <v>12000</v>
      </c>
      <c r="F84" s="339">
        <v>3746</v>
      </c>
      <c r="G84" s="305">
        <f t="shared" si="2"/>
        <v>3.2034169781099839</v>
      </c>
      <c r="H84" s="183" t="s">
        <v>136</v>
      </c>
      <c r="I84" s="173" t="s">
        <v>44</v>
      </c>
      <c r="J84" s="405" t="s">
        <v>236</v>
      </c>
      <c r="K84" s="172" t="s">
        <v>453</v>
      </c>
      <c r="L84" s="172" t="s">
        <v>45</v>
      </c>
      <c r="M84" s="410"/>
      <c r="N84" s="340"/>
    </row>
    <row r="85" spans="1:14" s="2" customFormat="1" ht="15" customHeight="1" x14ac:dyDescent="0.25">
      <c r="A85" s="171">
        <v>45209</v>
      </c>
      <c r="B85" s="172" t="s">
        <v>115</v>
      </c>
      <c r="C85" s="172" t="s">
        <v>116</v>
      </c>
      <c r="D85" s="173" t="s">
        <v>114</v>
      </c>
      <c r="E85" s="161">
        <v>8000</v>
      </c>
      <c r="F85" s="339">
        <v>3746</v>
      </c>
      <c r="G85" s="305">
        <f t="shared" si="2"/>
        <v>2.1356113187399894</v>
      </c>
      <c r="H85" s="183" t="s">
        <v>124</v>
      </c>
      <c r="I85" s="173" t="s">
        <v>44</v>
      </c>
      <c r="J85" s="405" t="s">
        <v>239</v>
      </c>
      <c r="K85" s="172" t="s">
        <v>453</v>
      </c>
      <c r="L85" s="172" t="s">
        <v>45</v>
      </c>
      <c r="M85" s="410"/>
      <c r="N85" s="340"/>
    </row>
    <row r="86" spans="1:14" s="2" customFormat="1" ht="15" customHeight="1" x14ac:dyDescent="0.25">
      <c r="A86" s="171">
        <v>45209</v>
      </c>
      <c r="B86" s="172" t="s">
        <v>115</v>
      </c>
      <c r="C86" s="172" t="s">
        <v>116</v>
      </c>
      <c r="D86" s="173" t="s">
        <v>114</v>
      </c>
      <c r="E86" s="167">
        <v>7000</v>
      </c>
      <c r="F86" s="339">
        <v>3746</v>
      </c>
      <c r="G86" s="305">
        <f t="shared" si="2"/>
        <v>1.8686599038974907</v>
      </c>
      <c r="H86" s="183" t="s">
        <v>124</v>
      </c>
      <c r="I86" s="173" t="s">
        <v>44</v>
      </c>
      <c r="J86" s="405" t="s">
        <v>239</v>
      </c>
      <c r="K86" s="172" t="s">
        <v>453</v>
      </c>
      <c r="L86" s="172" t="s">
        <v>45</v>
      </c>
      <c r="M86" s="410"/>
      <c r="N86" s="340"/>
    </row>
    <row r="87" spans="1:14" s="2" customFormat="1" ht="15" customHeight="1" x14ac:dyDescent="0.25">
      <c r="A87" s="171">
        <v>45209</v>
      </c>
      <c r="B87" s="172" t="s">
        <v>115</v>
      </c>
      <c r="C87" s="172" t="s">
        <v>116</v>
      </c>
      <c r="D87" s="173" t="s">
        <v>129</v>
      </c>
      <c r="E87" s="167">
        <v>6000</v>
      </c>
      <c r="F87" s="339">
        <v>3746</v>
      </c>
      <c r="G87" s="305">
        <f t="shared" si="2"/>
        <v>1.601708489054992</v>
      </c>
      <c r="H87" s="183" t="s">
        <v>141</v>
      </c>
      <c r="I87" s="173" t="s">
        <v>44</v>
      </c>
      <c r="J87" s="405" t="s">
        <v>242</v>
      </c>
      <c r="K87" s="172" t="s">
        <v>453</v>
      </c>
      <c r="L87" s="172" t="s">
        <v>45</v>
      </c>
      <c r="M87" s="410"/>
      <c r="N87" s="340"/>
    </row>
    <row r="88" spans="1:14" s="2" customFormat="1" ht="15" customHeight="1" x14ac:dyDescent="0.25">
      <c r="A88" s="171">
        <v>45209</v>
      </c>
      <c r="B88" s="172" t="s">
        <v>115</v>
      </c>
      <c r="C88" s="172" t="s">
        <v>116</v>
      </c>
      <c r="D88" s="173" t="s">
        <v>129</v>
      </c>
      <c r="E88" s="167">
        <v>8000</v>
      </c>
      <c r="F88" s="339">
        <v>3746</v>
      </c>
      <c r="G88" s="305">
        <f t="shared" si="2"/>
        <v>2.1356113187399894</v>
      </c>
      <c r="H88" s="183" t="s">
        <v>141</v>
      </c>
      <c r="I88" s="173" t="s">
        <v>44</v>
      </c>
      <c r="J88" s="405" t="s">
        <v>242</v>
      </c>
      <c r="K88" s="172" t="s">
        <v>453</v>
      </c>
      <c r="L88" s="172" t="s">
        <v>45</v>
      </c>
      <c r="M88" s="410"/>
      <c r="N88" s="340"/>
    </row>
    <row r="89" spans="1:14" s="2" customFormat="1" ht="15" customHeight="1" x14ac:dyDescent="0.25">
      <c r="A89" s="171">
        <v>45209</v>
      </c>
      <c r="B89" s="172" t="s">
        <v>115</v>
      </c>
      <c r="C89" s="172" t="s">
        <v>116</v>
      </c>
      <c r="D89" s="173" t="s">
        <v>129</v>
      </c>
      <c r="E89" s="167">
        <v>8000</v>
      </c>
      <c r="F89" s="339">
        <v>3746</v>
      </c>
      <c r="G89" s="305">
        <f t="shared" si="2"/>
        <v>2.1356113187399894</v>
      </c>
      <c r="H89" s="183" t="s">
        <v>141</v>
      </c>
      <c r="I89" s="173" t="s">
        <v>44</v>
      </c>
      <c r="J89" s="405" t="s">
        <v>242</v>
      </c>
      <c r="K89" s="172" t="s">
        <v>453</v>
      </c>
      <c r="L89" s="172" t="s">
        <v>45</v>
      </c>
      <c r="M89" s="410"/>
      <c r="N89" s="340"/>
    </row>
    <row r="90" spans="1:14" s="2" customFormat="1" ht="15" customHeight="1" x14ac:dyDescent="0.25">
      <c r="A90" s="171">
        <v>45209</v>
      </c>
      <c r="B90" s="172" t="s">
        <v>115</v>
      </c>
      <c r="C90" s="172" t="s">
        <v>116</v>
      </c>
      <c r="D90" s="173" t="s">
        <v>129</v>
      </c>
      <c r="E90" s="161">
        <v>11000</v>
      </c>
      <c r="F90" s="339">
        <v>3746</v>
      </c>
      <c r="G90" s="305">
        <f t="shared" si="2"/>
        <v>2.9364655632674852</v>
      </c>
      <c r="H90" s="183" t="s">
        <v>141</v>
      </c>
      <c r="I90" s="173" t="s">
        <v>44</v>
      </c>
      <c r="J90" s="405" t="s">
        <v>242</v>
      </c>
      <c r="K90" s="172" t="s">
        <v>453</v>
      </c>
      <c r="L90" s="172" t="s">
        <v>45</v>
      </c>
      <c r="M90" s="410"/>
      <c r="N90" s="340"/>
    </row>
    <row r="91" spans="1:14" s="2" customFormat="1" ht="15" customHeight="1" x14ac:dyDescent="0.25">
      <c r="A91" s="171">
        <v>45209</v>
      </c>
      <c r="B91" s="172" t="s">
        <v>115</v>
      </c>
      <c r="C91" s="172" t="s">
        <v>116</v>
      </c>
      <c r="D91" s="173" t="s">
        <v>129</v>
      </c>
      <c r="E91" s="161">
        <v>10000</v>
      </c>
      <c r="F91" s="339">
        <v>3746</v>
      </c>
      <c r="G91" s="305">
        <f t="shared" si="2"/>
        <v>2.6695141484249865</v>
      </c>
      <c r="H91" s="183" t="s">
        <v>141</v>
      </c>
      <c r="I91" s="173" t="s">
        <v>44</v>
      </c>
      <c r="J91" s="405" t="s">
        <v>242</v>
      </c>
      <c r="K91" s="172" t="s">
        <v>453</v>
      </c>
      <c r="L91" s="172" t="s">
        <v>45</v>
      </c>
      <c r="M91" s="410"/>
      <c r="N91" s="340"/>
    </row>
    <row r="92" spans="1:14" s="2" customFormat="1" ht="15" customHeight="1" x14ac:dyDescent="0.25">
      <c r="A92" s="171">
        <v>45209</v>
      </c>
      <c r="B92" s="172" t="s">
        <v>115</v>
      </c>
      <c r="C92" s="172" t="s">
        <v>116</v>
      </c>
      <c r="D92" s="173" t="s">
        <v>129</v>
      </c>
      <c r="E92" s="161">
        <v>8000</v>
      </c>
      <c r="F92" s="339">
        <v>3746</v>
      </c>
      <c r="G92" s="305">
        <f t="shared" si="2"/>
        <v>2.1356113187399894</v>
      </c>
      <c r="H92" s="183" t="s">
        <v>141</v>
      </c>
      <c r="I92" s="173" t="s">
        <v>44</v>
      </c>
      <c r="J92" s="405" t="s">
        <v>242</v>
      </c>
      <c r="K92" s="172" t="s">
        <v>453</v>
      </c>
      <c r="L92" s="172" t="s">
        <v>45</v>
      </c>
      <c r="M92" s="410"/>
      <c r="N92" s="340"/>
    </row>
    <row r="93" spans="1:14" s="2" customFormat="1" ht="15" customHeight="1" x14ac:dyDescent="0.25">
      <c r="A93" s="171">
        <v>45209</v>
      </c>
      <c r="B93" s="172" t="s">
        <v>115</v>
      </c>
      <c r="C93" s="172" t="s">
        <v>116</v>
      </c>
      <c r="D93" s="173" t="s">
        <v>129</v>
      </c>
      <c r="E93" s="161">
        <v>7000</v>
      </c>
      <c r="F93" s="339">
        <v>3746</v>
      </c>
      <c r="G93" s="305">
        <f t="shared" si="2"/>
        <v>1.8686599038974907</v>
      </c>
      <c r="H93" s="183" t="s">
        <v>141</v>
      </c>
      <c r="I93" s="173" t="s">
        <v>44</v>
      </c>
      <c r="J93" s="405" t="s">
        <v>242</v>
      </c>
      <c r="K93" s="172" t="s">
        <v>453</v>
      </c>
      <c r="L93" s="172" t="s">
        <v>45</v>
      </c>
      <c r="M93" s="410"/>
      <c r="N93" s="340"/>
    </row>
    <row r="94" spans="1:14" s="2" customFormat="1" ht="15" customHeight="1" x14ac:dyDescent="0.25">
      <c r="A94" s="171">
        <v>45209</v>
      </c>
      <c r="B94" s="172" t="s">
        <v>167</v>
      </c>
      <c r="C94" s="172" t="s">
        <v>168</v>
      </c>
      <c r="D94" s="173" t="s">
        <v>129</v>
      </c>
      <c r="E94" s="161">
        <v>5000</v>
      </c>
      <c r="F94" s="339">
        <v>3746</v>
      </c>
      <c r="G94" s="305">
        <f t="shared" si="2"/>
        <v>1.3347570742124932</v>
      </c>
      <c r="H94" s="183" t="s">
        <v>141</v>
      </c>
      <c r="I94" s="173" t="s">
        <v>44</v>
      </c>
      <c r="J94" s="405" t="s">
        <v>242</v>
      </c>
      <c r="K94" s="172" t="s">
        <v>453</v>
      </c>
      <c r="L94" s="172" t="s">
        <v>45</v>
      </c>
      <c r="M94" s="410"/>
      <c r="N94" s="340"/>
    </row>
    <row r="95" spans="1:14" s="2" customFormat="1" ht="15" customHeight="1" x14ac:dyDescent="0.25">
      <c r="A95" s="171">
        <v>45209</v>
      </c>
      <c r="B95" s="172" t="s">
        <v>167</v>
      </c>
      <c r="C95" s="172" t="s">
        <v>168</v>
      </c>
      <c r="D95" s="173" t="s">
        <v>129</v>
      </c>
      <c r="E95" s="161">
        <v>4000</v>
      </c>
      <c r="F95" s="339">
        <v>3746</v>
      </c>
      <c r="G95" s="305">
        <f t="shared" si="2"/>
        <v>1.0678056593699947</v>
      </c>
      <c r="H95" s="183" t="s">
        <v>141</v>
      </c>
      <c r="I95" s="173" t="s">
        <v>44</v>
      </c>
      <c r="J95" s="405" t="s">
        <v>242</v>
      </c>
      <c r="K95" s="172" t="s">
        <v>453</v>
      </c>
      <c r="L95" s="172" t="s">
        <v>45</v>
      </c>
      <c r="M95" s="410"/>
      <c r="N95" s="340"/>
    </row>
    <row r="96" spans="1:14" s="2" customFormat="1" ht="15" customHeight="1" x14ac:dyDescent="0.25">
      <c r="A96" s="171">
        <v>45209</v>
      </c>
      <c r="B96" s="172" t="s">
        <v>115</v>
      </c>
      <c r="C96" s="172" t="s">
        <v>116</v>
      </c>
      <c r="D96" s="173" t="s">
        <v>114</v>
      </c>
      <c r="E96" s="462">
        <v>12000</v>
      </c>
      <c r="F96" s="339">
        <v>3746</v>
      </c>
      <c r="G96" s="305">
        <f t="shared" si="2"/>
        <v>3.2034169781099839</v>
      </c>
      <c r="H96" s="183" t="s">
        <v>136</v>
      </c>
      <c r="I96" s="173" t="s">
        <v>44</v>
      </c>
      <c r="J96" s="405" t="s">
        <v>249</v>
      </c>
      <c r="K96" s="172" t="s">
        <v>453</v>
      </c>
      <c r="L96" s="172" t="s">
        <v>45</v>
      </c>
      <c r="M96" s="410"/>
      <c r="N96" s="340"/>
    </row>
    <row r="97" spans="1:14" s="2" customFormat="1" ht="15" customHeight="1" x14ac:dyDescent="0.25">
      <c r="A97" s="171">
        <v>45209</v>
      </c>
      <c r="B97" s="172" t="s">
        <v>115</v>
      </c>
      <c r="C97" s="172" t="s">
        <v>116</v>
      </c>
      <c r="D97" s="173" t="s">
        <v>114</v>
      </c>
      <c r="E97" s="462">
        <v>11000</v>
      </c>
      <c r="F97" s="339">
        <v>3746</v>
      </c>
      <c r="G97" s="305">
        <f t="shared" si="2"/>
        <v>2.9364655632674852</v>
      </c>
      <c r="H97" s="183" t="s">
        <v>136</v>
      </c>
      <c r="I97" s="173" t="s">
        <v>44</v>
      </c>
      <c r="J97" s="405" t="s">
        <v>249</v>
      </c>
      <c r="K97" s="172" t="s">
        <v>453</v>
      </c>
      <c r="L97" s="172" t="s">
        <v>45</v>
      </c>
      <c r="M97" s="410"/>
      <c r="N97" s="340"/>
    </row>
    <row r="98" spans="1:14" s="2" customFormat="1" ht="15" customHeight="1" x14ac:dyDescent="0.25">
      <c r="A98" s="171">
        <v>45209</v>
      </c>
      <c r="B98" s="172" t="s">
        <v>251</v>
      </c>
      <c r="C98" s="172" t="s">
        <v>133</v>
      </c>
      <c r="D98" s="173" t="s">
        <v>81</v>
      </c>
      <c r="E98" s="462">
        <v>214000</v>
      </c>
      <c r="F98" s="339">
        <v>3746</v>
      </c>
      <c r="G98" s="305">
        <f t="shared" si="2"/>
        <v>57.127602776294715</v>
      </c>
      <c r="H98" s="183" t="s">
        <v>42</v>
      </c>
      <c r="I98" s="173" t="s">
        <v>44</v>
      </c>
      <c r="J98" s="405" t="s">
        <v>261</v>
      </c>
      <c r="K98" s="172" t="s">
        <v>453</v>
      </c>
      <c r="L98" s="172" t="s">
        <v>45</v>
      </c>
      <c r="M98" s="410"/>
      <c r="N98" s="340"/>
    </row>
    <row r="99" spans="1:14" s="2" customFormat="1" ht="15" customHeight="1" x14ac:dyDescent="0.25">
      <c r="A99" s="171">
        <v>45209</v>
      </c>
      <c r="B99" s="157" t="s">
        <v>188</v>
      </c>
      <c r="C99" s="157" t="s">
        <v>117</v>
      </c>
      <c r="D99" s="157" t="s">
        <v>114</v>
      </c>
      <c r="E99" s="161">
        <v>20000</v>
      </c>
      <c r="F99" s="339">
        <v>3746</v>
      </c>
      <c r="G99" s="305">
        <f t="shared" si="2"/>
        <v>5.3390282968499729</v>
      </c>
      <c r="H99" s="183" t="s">
        <v>124</v>
      </c>
      <c r="I99" s="173" t="s">
        <v>44</v>
      </c>
      <c r="J99" s="405" t="s">
        <v>256</v>
      </c>
      <c r="K99" s="172" t="s">
        <v>453</v>
      </c>
      <c r="L99" s="172" t="s">
        <v>45</v>
      </c>
      <c r="M99" s="410"/>
      <c r="N99" s="340"/>
    </row>
    <row r="100" spans="1:14" s="2" customFormat="1" ht="15" customHeight="1" x14ac:dyDescent="0.25">
      <c r="A100" s="171">
        <v>45209</v>
      </c>
      <c r="B100" s="157" t="s">
        <v>254</v>
      </c>
      <c r="C100" s="157" t="s">
        <v>117</v>
      </c>
      <c r="D100" s="157" t="s">
        <v>114</v>
      </c>
      <c r="E100" s="161">
        <v>20000</v>
      </c>
      <c r="F100" s="339">
        <v>3746</v>
      </c>
      <c r="G100" s="305">
        <f t="shared" si="2"/>
        <v>5.3390282968499729</v>
      </c>
      <c r="H100" s="183" t="s">
        <v>136</v>
      </c>
      <c r="I100" s="173" t="s">
        <v>44</v>
      </c>
      <c r="J100" s="405" t="s">
        <v>256</v>
      </c>
      <c r="K100" s="172" t="s">
        <v>453</v>
      </c>
      <c r="L100" s="172" t="s">
        <v>45</v>
      </c>
      <c r="M100" s="410"/>
      <c r="N100" s="340"/>
    </row>
    <row r="101" spans="1:14" s="2" customFormat="1" ht="15" customHeight="1" x14ac:dyDescent="0.25">
      <c r="A101" s="171">
        <v>45209</v>
      </c>
      <c r="B101" s="157" t="s">
        <v>189</v>
      </c>
      <c r="C101" s="157" t="s">
        <v>117</v>
      </c>
      <c r="D101" s="157" t="s">
        <v>129</v>
      </c>
      <c r="E101" s="161">
        <v>25000</v>
      </c>
      <c r="F101" s="339">
        <v>3746</v>
      </c>
      <c r="G101" s="305">
        <f t="shared" si="2"/>
        <v>6.6737853710624666</v>
      </c>
      <c r="H101" s="183" t="s">
        <v>141</v>
      </c>
      <c r="I101" s="173" t="s">
        <v>44</v>
      </c>
      <c r="J101" s="405" t="s">
        <v>256</v>
      </c>
      <c r="K101" s="172" t="s">
        <v>453</v>
      </c>
      <c r="L101" s="172" t="s">
        <v>45</v>
      </c>
      <c r="M101" s="410"/>
      <c r="N101" s="340"/>
    </row>
    <row r="102" spans="1:14" s="2" customFormat="1" ht="15" customHeight="1" x14ac:dyDescent="0.25">
      <c r="A102" s="171">
        <v>45209</v>
      </c>
      <c r="B102" s="157" t="s">
        <v>255</v>
      </c>
      <c r="C102" s="157" t="s">
        <v>117</v>
      </c>
      <c r="D102" s="157" t="s">
        <v>114</v>
      </c>
      <c r="E102" s="161">
        <v>5000</v>
      </c>
      <c r="F102" s="339">
        <v>3746</v>
      </c>
      <c r="G102" s="305">
        <f t="shared" si="2"/>
        <v>1.3347570742124932</v>
      </c>
      <c r="H102" s="183" t="s">
        <v>42</v>
      </c>
      <c r="I102" s="173" t="s">
        <v>44</v>
      </c>
      <c r="J102" s="405" t="s">
        <v>256</v>
      </c>
      <c r="K102" s="172" t="s">
        <v>453</v>
      </c>
      <c r="L102" s="172" t="s">
        <v>45</v>
      </c>
      <c r="M102" s="410"/>
      <c r="N102" s="340"/>
    </row>
    <row r="103" spans="1:14" s="2" customFormat="1" ht="15" customHeight="1" x14ac:dyDescent="0.25">
      <c r="A103" s="171">
        <v>45210</v>
      </c>
      <c r="B103" s="172" t="s">
        <v>115</v>
      </c>
      <c r="C103" s="172" t="s">
        <v>116</v>
      </c>
      <c r="D103" s="173" t="s">
        <v>114</v>
      </c>
      <c r="E103" s="462">
        <v>12000</v>
      </c>
      <c r="F103" s="339">
        <v>3746</v>
      </c>
      <c r="G103" s="305">
        <f t="shared" si="2"/>
        <v>3.2034169781099839</v>
      </c>
      <c r="H103" s="183" t="s">
        <v>136</v>
      </c>
      <c r="I103" s="173" t="s">
        <v>44</v>
      </c>
      <c r="J103" s="405" t="s">
        <v>262</v>
      </c>
      <c r="K103" s="172" t="s">
        <v>453</v>
      </c>
      <c r="L103" s="172" t="s">
        <v>45</v>
      </c>
      <c r="M103" s="410"/>
      <c r="N103" s="340"/>
    </row>
    <row r="104" spans="1:14" s="2" customFormat="1" ht="15" customHeight="1" x14ac:dyDescent="0.25">
      <c r="A104" s="171">
        <v>45210</v>
      </c>
      <c r="B104" s="172" t="s">
        <v>115</v>
      </c>
      <c r="C104" s="172" t="s">
        <v>116</v>
      </c>
      <c r="D104" s="173" t="s">
        <v>114</v>
      </c>
      <c r="E104" s="462">
        <v>7000</v>
      </c>
      <c r="F104" s="339">
        <v>3746</v>
      </c>
      <c r="G104" s="305">
        <f t="shared" si="2"/>
        <v>1.8686599038974907</v>
      </c>
      <c r="H104" s="183" t="s">
        <v>136</v>
      </c>
      <c r="I104" s="173" t="s">
        <v>44</v>
      </c>
      <c r="J104" s="405" t="s">
        <v>262</v>
      </c>
      <c r="K104" s="172" t="s">
        <v>453</v>
      </c>
      <c r="L104" s="172" t="s">
        <v>45</v>
      </c>
      <c r="M104" s="410"/>
      <c r="N104" s="340"/>
    </row>
    <row r="105" spans="1:14" s="2" customFormat="1" ht="15" customHeight="1" x14ac:dyDescent="0.25">
      <c r="A105" s="171">
        <v>45210</v>
      </c>
      <c r="B105" s="172" t="s">
        <v>115</v>
      </c>
      <c r="C105" s="172" t="s">
        <v>116</v>
      </c>
      <c r="D105" s="173" t="s">
        <v>114</v>
      </c>
      <c r="E105" s="462">
        <v>6000</v>
      </c>
      <c r="F105" s="339">
        <v>3746</v>
      </c>
      <c r="G105" s="305">
        <f t="shared" si="2"/>
        <v>1.601708489054992</v>
      </c>
      <c r="H105" s="183" t="s">
        <v>136</v>
      </c>
      <c r="I105" s="173" t="s">
        <v>44</v>
      </c>
      <c r="J105" s="405" t="s">
        <v>262</v>
      </c>
      <c r="K105" s="172" t="s">
        <v>453</v>
      </c>
      <c r="L105" s="172" t="s">
        <v>45</v>
      </c>
      <c r="M105" s="410"/>
      <c r="N105" s="340"/>
    </row>
    <row r="106" spans="1:14" s="2" customFormat="1" ht="15" customHeight="1" x14ac:dyDescent="0.25">
      <c r="A106" s="171">
        <v>45210</v>
      </c>
      <c r="B106" s="172" t="s">
        <v>115</v>
      </c>
      <c r="C106" s="172" t="s">
        <v>116</v>
      </c>
      <c r="D106" s="173" t="s">
        <v>114</v>
      </c>
      <c r="E106" s="462">
        <v>11000</v>
      </c>
      <c r="F106" s="339">
        <v>3746</v>
      </c>
      <c r="G106" s="305">
        <f t="shared" si="2"/>
        <v>2.9364655632674852</v>
      </c>
      <c r="H106" s="183" t="s">
        <v>136</v>
      </c>
      <c r="I106" s="173" t="s">
        <v>44</v>
      </c>
      <c r="J106" s="405" t="s">
        <v>262</v>
      </c>
      <c r="K106" s="172" t="s">
        <v>453</v>
      </c>
      <c r="L106" s="172" t="s">
        <v>45</v>
      </c>
      <c r="M106" s="410"/>
      <c r="N106" s="340"/>
    </row>
    <row r="107" spans="1:14" s="2" customFormat="1" ht="15" customHeight="1" x14ac:dyDescent="0.25">
      <c r="A107" s="171">
        <v>45210</v>
      </c>
      <c r="B107" s="172" t="s">
        <v>115</v>
      </c>
      <c r="C107" s="172" t="s">
        <v>116</v>
      </c>
      <c r="D107" s="173" t="s">
        <v>129</v>
      </c>
      <c r="E107" s="161">
        <v>6000</v>
      </c>
      <c r="F107" s="339">
        <v>3746</v>
      </c>
      <c r="G107" s="305">
        <f t="shared" si="2"/>
        <v>1.601708489054992</v>
      </c>
      <c r="H107" s="183" t="s">
        <v>141</v>
      </c>
      <c r="I107" s="173" t="s">
        <v>44</v>
      </c>
      <c r="J107" s="405" t="s">
        <v>263</v>
      </c>
      <c r="K107" s="172" t="s">
        <v>453</v>
      </c>
      <c r="L107" s="172" t="s">
        <v>45</v>
      </c>
      <c r="M107" s="410"/>
      <c r="N107" s="340"/>
    </row>
    <row r="108" spans="1:14" s="2" customFormat="1" ht="15" customHeight="1" x14ac:dyDescent="0.25">
      <c r="A108" s="171">
        <v>45210</v>
      </c>
      <c r="B108" s="172" t="s">
        <v>115</v>
      </c>
      <c r="C108" s="172" t="s">
        <v>116</v>
      </c>
      <c r="D108" s="173" t="s">
        <v>129</v>
      </c>
      <c r="E108" s="161">
        <v>7000</v>
      </c>
      <c r="F108" s="339">
        <v>3746</v>
      </c>
      <c r="G108" s="305">
        <f t="shared" si="2"/>
        <v>1.8686599038974907</v>
      </c>
      <c r="H108" s="183" t="s">
        <v>141</v>
      </c>
      <c r="I108" s="173" t="s">
        <v>44</v>
      </c>
      <c r="J108" s="405" t="s">
        <v>263</v>
      </c>
      <c r="K108" s="172" t="s">
        <v>453</v>
      </c>
      <c r="L108" s="172" t="s">
        <v>45</v>
      </c>
      <c r="M108" s="410"/>
      <c r="N108" s="340"/>
    </row>
    <row r="109" spans="1:14" s="2" customFormat="1" ht="15" customHeight="1" x14ac:dyDescent="0.25">
      <c r="A109" s="171">
        <v>45210</v>
      </c>
      <c r="B109" s="172" t="s">
        <v>115</v>
      </c>
      <c r="C109" s="172" t="s">
        <v>116</v>
      </c>
      <c r="D109" s="173" t="s">
        <v>129</v>
      </c>
      <c r="E109" s="161">
        <v>10000</v>
      </c>
      <c r="F109" s="339">
        <v>3746</v>
      </c>
      <c r="G109" s="305">
        <f t="shared" si="2"/>
        <v>2.6695141484249865</v>
      </c>
      <c r="H109" s="183" t="s">
        <v>141</v>
      </c>
      <c r="I109" s="173" t="s">
        <v>44</v>
      </c>
      <c r="J109" s="405" t="s">
        <v>263</v>
      </c>
      <c r="K109" s="172" t="s">
        <v>453</v>
      </c>
      <c r="L109" s="172" t="s">
        <v>45</v>
      </c>
      <c r="M109" s="410"/>
      <c r="N109" s="340"/>
    </row>
    <row r="110" spans="1:14" s="2" customFormat="1" ht="15" customHeight="1" x14ac:dyDescent="0.25">
      <c r="A110" s="171">
        <v>45210</v>
      </c>
      <c r="B110" s="172" t="s">
        <v>115</v>
      </c>
      <c r="C110" s="172" t="s">
        <v>116</v>
      </c>
      <c r="D110" s="173" t="s">
        <v>129</v>
      </c>
      <c r="E110" s="161">
        <v>12000</v>
      </c>
      <c r="F110" s="339">
        <v>3746</v>
      </c>
      <c r="G110" s="305">
        <f t="shared" si="2"/>
        <v>3.2034169781099839</v>
      </c>
      <c r="H110" s="183" t="s">
        <v>141</v>
      </c>
      <c r="I110" s="173" t="s">
        <v>44</v>
      </c>
      <c r="J110" s="405" t="s">
        <v>263</v>
      </c>
      <c r="K110" s="172" t="s">
        <v>453</v>
      </c>
      <c r="L110" s="172" t="s">
        <v>45</v>
      </c>
      <c r="M110" s="410"/>
      <c r="N110" s="340"/>
    </row>
    <row r="111" spans="1:14" s="2" customFormat="1" ht="15" customHeight="1" x14ac:dyDescent="0.25">
      <c r="A111" s="171">
        <v>45210</v>
      </c>
      <c r="B111" s="172" t="s">
        <v>115</v>
      </c>
      <c r="C111" s="172" t="s">
        <v>116</v>
      </c>
      <c r="D111" s="173" t="s">
        <v>129</v>
      </c>
      <c r="E111" s="161">
        <v>11000</v>
      </c>
      <c r="F111" s="339">
        <v>3746</v>
      </c>
      <c r="G111" s="305">
        <f t="shared" si="2"/>
        <v>2.9364655632674852</v>
      </c>
      <c r="H111" s="183" t="s">
        <v>141</v>
      </c>
      <c r="I111" s="173" t="s">
        <v>44</v>
      </c>
      <c r="J111" s="405" t="s">
        <v>263</v>
      </c>
      <c r="K111" s="172" t="s">
        <v>453</v>
      </c>
      <c r="L111" s="172" t="s">
        <v>45</v>
      </c>
      <c r="M111" s="410"/>
      <c r="N111" s="340"/>
    </row>
    <row r="112" spans="1:14" s="2" customFormat="1" ht="15" customHeight="1" x14ac:dyDescent="0.25">
      <c r="A112" s="171">
        <v>45210</v>
      </c>
      <c r="B112" s="172" t="s">
        <v>167</v>
      </c>
      <c r="C112" s="172" t="s">
        <v>168</v>
      </c>
      <c r="D112" s="173" t="s">
        <v>129</v>
      </c>
      <c r="E112" s="161">
        <v>7000</v>
      </c>
      <c r="F112" s="339">
        <v>3746</v>
      </c>
      <c r="G112" s="305">
        <f t="shared" si="2"/>
        <v>1.8686599038974907</v>
      </c>
      <c r="H112" s="183" t="s">
        <v>141</v>
      </c>
      <c r="I112" s="173" t="s">
        <v>44</v>
      </c>
      <c r="J112" s="405" t="s">
        <v>263</v>
      </c>
      <c r="K112" s="172" t="s">
        <v>453</v>
      </c>
      <c r="L112" s="172" t="s">
        <v>45</v>
      </c>
      <c r="M112" s="410"/>
      <c r="N112" s="340"/>
    </row>
    <row r="113" spans="1:14" s="2" customFormat="1" ht="15" customHeight="1" x14ac:dyDescent="0.25">
      <c r="A113" s="171">
        <v>45210</v>
      </c>
      <c r="B113" s="172" t="s">
        <v>167</v>
      </c>
      <c r="C113" s="172" t="s">
        <v>168</v>
      </c>
      <c r="D113" s="173" t="s">
        <v>129</v>
      </c>
      <c r="E113" s="161">
        <v>3000</v>
      </c>
      <c r="F113" s="339">
        <v>3746</v>
      </c>
      <c r="G113" s="305">
        <f t="shared" si="2"/>
        <v>0.80085424452749598</v>
      </c>
      <c r="H113" s="183" t="s">
        <v>141</v>
      </c>
      <c r="I113" s="173" t="s">
        <v>44</v>
      </c>
      <c r="J113" s="405" t="s">
        <v>263</v>
      </c>
      <c r="K113" s="172" t="s">
        <v>453</v>
      </c>
      <c r="L113" s="172" t="s">
        <v>45</v>
      </c>
      <c r="M113" s="410"/>
      <c r="N113" s="340"/>
    </row>
    <row r="114" spans="1:14" s="2" customFormat="1" ht="15" customHeight="1" x14ac:dyDescent="0.25">
      <c r="A114" s="171">
        <v>45210</v>
      </c>
      <c r="B114" s="172" t="s">
        <v>271</v>
      </c>
      <c r="C114" s="172" t="s">
        <v>127</v>
      </c>
      <c r="D114" s="173" t="s">
        <v>81</v>
      </c>
      <c r="E114" s="152">
        <v>26000</v>
      </c>
      <c r="F114" s="339">
        <v>3746</v>
      </c>
      <c r="G114" s="305">
        <f t="shared" si="2"/>
        <v>6.9407367859049653</v>
      </c>
      <c r="H114" s="183" t="s">
        <v>42</v>
      </c>
      <c r="I114" s="173" t="s">
        <v>44</v>
      </c>
      <c r="J114" s="405" t="s">
        <v>272</v>
      </c>
      <c r="K114" s="172" t="s">
        <v>453</v>
      </c>
      <c r="L114" s="172" t="s">
        <v>45</v>
      </c>
      <c r="M114" s="410"/>
      <c r="N114" s="340"/>
    </row>
    <row r="115" spans="1:14" s="2" customFormat="1" ht="15" customHeight="1" x14ac:dyDescent="0.25">
      <c r="A115" s="171">
        <v>45211</v>
      </c>
      <c r="B115" s="172" t="s">
        <v>115</v>
      </c>
      <c r="C115" s="172" t="s">
        <v>116</v>
      </c>
      <c r="D115" s="173" t="s">
        <v>114</v>
      </c>
      <c r="E115" s="462">
        <v>12000</v>
      </c>
      <c r="F115" s="339">
        <v>3746</v>
      </c>
      <c r="G115" s="305">
        <f t="shared" si="2"/>
        <v>3.2034169781099839</v>
      </c>
      <c r="H115" s="183" t="s">
        <v>136</v>
      </c>
      <c r="I115" s="173" t="s">
        <v>44</v>
      </c>
      <c r="J115" s="405" t="s">
        <v>269</v>
      </c>
      <c r="K115" s="172" t="s">
        <v>453</v>
      </c>
      <c r="L115" s="172" t="s">
        <v>45</v>
      </c>
      <c r="M115" s="410"/>
      <c r="N115" s="340"/>
    </row>
    <row r="116" spans="1:14" s="2" customFormat="1" ht="15" customHeight="1" x14ac:dyDescent="0.25">
      <c r="A116" s="171">
        <v>45211</v>
      </c>
      <c r="B116" s="172" t="s">
        <v>115</v>
      </c>
      <c r="C116" s="172" t="s">
        <v>116</v>
      </c>
      <c r="D116" s="173" t="s">
        <v>114</v>
      </c>
      <c r="E116" s="462">
        <v>7000</v>
      </c>
      <c r="F116" s="339">
        <v>3746</v>
      </c>
      <c r="G116" s="305">
        <f t="shared" si="2"/>
        <v>1.8686599038974907</v>
      </c>
      <c r="H116" s="183" t="s">
        <v>136</v>
      </c>
      <c r="I116" s="173" t="s">
        <v>44</v>
      </c>
      <c r="J116" s="405" t="s">
        <v>269</v>
      </c>
      <c r="K116" s="172" t="s">
        <v>453</v>
      </c>
      <c r="L116" s="172" t="s">
        <v>45</v>
      </c>
      <c r="M116" s="410"/>
      <c r="N116" s="340"/>
    </row>
    <row r="117" spans="1:14" s="2" customFormat="1" ht="15" customHeight="1" x14ac:dyDescent="0.25">
      <c r="A117" s="171">
        <v>45211</v>
      </c>
      <c r="B117" s="172" t="s">
        <v>115</v>
      </c>
      <c r="C117" s="172" t="s">
        <v>116</v>
      </c>
      <c r="D117" s="173" t="s">
        <v>114</v>
      </c>
      <c r="E117" s="462">
        <v>6000</v>
      </c>
      <c r="F117" s="339">
        <v>3746</v>
      </c>
      <c r="G117" s="305">
        <f t="shared" si="2"/>
        <v>1.601708489054992</v>
      </c>
      <c r="H117" s="183" t="s">
        <v>136</v>
      </c>
      <c r="I117" s="173" t="s">
        <v>44</v>
      </c>
      <c r="J117" s="405" t="s">
        <v>269</v>
      </c>
      <c r="K117" s="172" t="s">
        <v>453</v>
      </c>
      <c r="L117" s="172" t="s">
        <v>45</v>
      </c>
      <c r="M117" s="410"/>
      <c r="N117" s="340"/>
    </row>
    <row r="118" spans="1:14" s="2" customFormat="1" ht="15" customHeight="1" x14ac:dyDescent="0.25">
      <c r="A118" s="171">
        <v>45211</v>
      </c>
      <c r="B118" s="172" t="s">
        <v>115</v>
      </c>
      <c r="C118" s="172" t="s">
        <v>116</v>
      </c>
      <c r="D118" s="173" t="s">
        <v>114</v>
      </c>
      <c r="E118" s="462">
        <v>11000</v>
      </c>
      <c r="F118" s="339">
        <v>3746</v>
      </c>
      <c r="G118" s="305">
        <f t="shared" si="2"/>
        <v>2.9364655632674852</v>
      </c>
      <c r="H118" s="183" t="s">
        <v>136</v>
      </c>
      <c r="I118" s="173" t="s">
        <v>44</v>
      </c>
      <c r="J118" s="405" t="s">
        <v>269</v>
      </c>
      <c r="K118" s="172" t="s">
        <v>453</v>
      </c>
      <c r="L118" s="172" t="s">
        <v>45</v>
      </c>
      <c r="M118" s="410"/>
      <c r="N118" s="340"/>
    </row>
    <row r="119" spans="1:14" s="2" customFormat="1" ht="15" customHeight="1" x14ac:dyDescent="0.25">
      <c r="A119" s="171">
        <v>45211</v>
      </c>
      <c r="B119" s="172" t="s">
        <v>115</v>
      </c>
      <c r="C119" s="172" t="s">
        <v>116</v>
      </c>
      <c r="D119" s="173" t="s">
        <v>129</v>
      </c>
      <c r="E119" s="161">
        <v>6000</v>
      </c>
      <c r="F119" s="339">
        <v>3746</v>
      </c>
      <c r="G119" s="305">
        <f t="shared" si="2"/>
        <v>1.601708489054992</v>
      </c>
      <c r="H119" s="183" t="s">
        <v>141</v>
      </c>
      <c r="I119" s="173" t="s">
        <v>44</v>
      </c>
      <c r="J119" s="405" t="s">
        <v>274</v>
      </c>
      <c r="K119" s="172" t="s">
        <v>453</v>
      </c>
      <c r="L119" s="172" t="s">
        <v>45</v>
      </c>
      <c r="M119" s="410"/>
      <c r="N119" s="340"/>
    </row>
    <row r="120" spans="1:14" s="2" customFormat="1" ht="15" customHeight="1" x14ac:dyDescent="0.25">
      <c r="A120" s="171">
        <v>45211</v>
      </c>
      <c r="B120" s="172" t="s">
        <v>115</v>
      </c>
      <c r="C120" s="172" t="s">
        <v>116</v>
      </c>
      <c r="D120" s="173" t="s">
        <v>129</v>
      </c>
      <c r="E120" s="161">
        <v>10000</v>
      </c>
      <c r="F120" s="339">
        <v>3746</v>
      </c>
      <c r="G120" s="305">
        <f t="shared" si="2"/>
        <v>2.6695141484249865</v>
      </c>
      <c r="H120" s="183" t="s">
        <v>141</v>
      </c>
      <c r="I120" s="173" t="s">
        <v>44</v>
      </c>
      <c r="J120" s="405" t="s">
        <v>274</v>
      </c>
      <c r="K120" s="172" t="s">
        <v>453</v>
      </c>
      <c r="L120" s="172" t="s">
        <v>45</v>
      </c>
      <c r="M120" s="410"/>
      <c r="N120" s="340"/>
    </row>
    <row r="121" spans="1:14" s="2" customFormat="1" ht="15" customHeight="1" x14ac:dyDescent="0.25">
      <c r="A121" s="171">
        <v>45211</v>
      </c>
      <c r="B121" s="172" t="s">
        <v>115</v>
      </c>
      <c r="C121" s="172" t="s">
        <v>116</v>
      </c>
      <c r="D121" s="173" t="s">
        <v>129</v>
      </c>
      <c r="E121" s="161">
        <v>8000</v>
      </c>
      <c r="F121" s="339">
        <v>3746</v>
      </c>
      <c r="G121" s="305">
        <f t="shared" si="2"/>
        <v>2.1356113187399894</v>
      </c>
      <c r="H121" s="183" t="s">
        <v>141</v>
      </c>
      <c r="I121" s="173" t="s">
        <v>44</v>
      </c>
      <c r="J121" s="405" t="s">
        <v>274</v>
      </c>
      <c r="K121" s="172" t="s">
        <v>453</v>
      </c>
      <c r="L121" s="172" t="s">
        <v>45</v>
      </c>
      <c r="M121" s="410"/>
      <c r="N121" s="340"/>
    </row>
    <row r="122" spans="1:14" s="2" customFormat="1" ht="15" customHeight="1" x14ac:dyDescent="0.25">
      <c r="A122" s="171">
        <v>45211</v>
      </c>
      <c r="B122" s="172" t="s">
        <v>115</v>
      </c>
      <c r="C122" s="172" t="s">
        <v>116</v>
      </c>
      <c r="D122" s="173" t="s">
        <v>129</v>
      </c>
      <c r="E122" s="161">
        <v>9000</v>
      </c>
      <c r="F122" s="339">
        <v>3746</v>
      </c>
      <c r="G122" s="305">
        <f t="shared" si="2"/>
        <v>2.4025627335824882</v>
      </c>
      <c r="H122" s="183" t="s">
        <v>141</v>
      </c>
      <c r="I122" s="173" t="s">
        <v>44</v>
      </c>
      <c r="J122" s="405" t="s">
        <v>274</v>
      </c>
      <c r="K122" s="172" t="s">
        <v>453</v>
      </c>
      <c r="L122" s="172" t="s">
        <v>45</v>
      </c>
      <c r="M122" s="410"/>
      <c r="N122" s="340"/>
    </row>
    <row r="123" spans="1:14" s="2" customFormat="1" ht="15" customHeight="1" x14ac:dyDescent="0.25">
      <c r="A123" s="171">
        <v>45211</v>
      </c>
      <c r="B123" s="172" t="s">
        <v>115</v>
      </c>
      <c r="C123" s="172" t="s">
        <v>116</v>
      </c>
      <c r="D123" s="173" t="s">
        <v>129</v>
      </c>
      <c r="E123" s="161">
        <v>7000</v>
      </c>
      <c r="F123" s="339">
        <v>3746</v>
      </c>
      <c r="G123" s="305">
        <f t="shared" si="2"/>
        <v>1.8686599038974907</v>
      </c>
      <c r="H123" s="183" t="s">
        <v>141</v>
      </c>
      <c r="I123" s="173" t="s">
        <v>44</v>
      </c>
      <c r="J123" s="405" t="s">
        <v>274</v>
      </c>
      <c r="K123" s="172" t="s">
        <v>453</v>
      </c>
      <c r="L123" s="172" t="s">
        <v>45</v>
      </c>
      <c r="M123" s="410"/>
      <c r="N123" s="340"/>
    </row>
    <row r="124" spans="1:14" s="2" customFormat="1" ht="15" customHeight="1" x14ac:dyDescent="0.25">
      <c r="A124" s="171">
        <v>45211</v>
      </c>
      <c r="B124" s="172" t="s">
        <v>115</v>
      </c>
      <c r="C124" s="172" t="s">
        <v>116</v>
      </c>
      <c r="D124" s="173" t="s">
        <v>129</v>
      </c>
      <c r="E124" s="161">
        <v>8000</v>
      </c>
      <c r="F124" s="339">
        <v>3746</v>
      </c>
      <c r="G124" s="305">
        <f t="shared" si="2"/>
        <v>2.1356113187399894</v>
      </c>
      <c r="H124" s="183" t="s">
        <v>141</v>
      </c>
      <c r="I124" s="173" t="s">
        <v>44</v>
      </c>
      <c r="J124" s="405" t="s">
        <v>274</v>
      </c>
      <c r="K124" s="172" t="s">
        <v>453</v>
      </c>
      <c r="L124" s="172" t="s">
        <v>45</v>
      </c>
      <c r="M124" s="410"/>
      <c r="N124" s="340"/>
    </row>
    <row r="125" spans="1:14" s="2" customFormat="1" ht="15" customHeight="1" x14ac:dyDescent="0.25">
      <c r="A125" s="171">
        <v>45211</v>
      </c>
      <c r="B125" s="172" t="s">
        <v>167</v>
      </c>
      <c r="C125" s="172" t="s">
        <v>168</v>
      </c>
      <c r="D125" s="173" t="s">
        <v>129</v>
      </c>
      <c r="E125" s="161">
        <v>6000</v>
      </c>
      <c r="F125" s="339">
        <v>3746</v>
      </c>
      <c r="G125" s="305">
        <f t="shared" si="2"/>
        <v>1.601708489054992</v>
      </c>
      <c r="H125" s="183" t="s">
        <v>141</v>
      </c>
      <c r="I125" s="173" t="s">
        <v>44</v>
      </c>
      <c r="J125" s="405" t="s">
        <v>274</v>
      </c>
      <c r="K125" s="172" t="s">
        <v>453</v>
      </c>
      <c r="L125" s="172" t="s">
        <v>45</v>
      </c>
      <c r="M125" s="410"/>
      <c r="N125" s="340"/>
    </row>
    <row r="126" spans="1:14" s="2" customFormat="1" ht="15" customHeight="1" x14ac:dyDescent="0.25">
      <c r="A126" s="171">
        <v>45211</v>
      </c>
      <c r="B126" s="172" t="s">
        <v>167</v>
      </c>
      <c r="C126" s="172" t="s">
        <v>168</v>
      </c>
      <c r="D126" s="173" t="s">
        <v>129</v>
      </c>
      <c r="E126" s="161">
        <v>4000</v>
      </c>
      <c r="F126" s="339">
        <v>3746</v>
      </c>
      <c r="G126" s="305">
        <f t="shared" si="2"/>
        <v>1.0678056593699947</v>
      </c>
      <c r="H126" s="183" t="s">
        <v>141</v>
      </c>
      <c r="I126" s="173" t="s">
        <v>44</v>
      </c>
      <c r="J126" s="405" t="s">
        <v>274</v>
      </c>
      <c r="K126" s="172" t="s">
        <v>453</v>
      </c>
      <c r="L126" s="172" t="s">
        <v>45</v>
      </c>
      <c r="M126" s="410"/>
      <c r="N126" s="340"/>
    </row>
    <row r="127" spans="1:14" s="2" customFormat="1" ht="15" customHeight="1" x14ac:dyDescent="0.25">
      <c r="A127" s="171">
        <v>45212</v>
      </c>
      <c r="B127" s="172" t="s">
        <v>115</v>
      </c>
      <c r="C127" s="172" t="s">
        <v>116</v>
      </c>
      <c r="D127" s="173" t="s">
        <v>129</v>
      </c>
      <c r="E127" s="161">
        <v>6000</v>
      </c>
      <c r="F127" s="339">
        <v>3746</v>
      </c>
      <c r="G127" s="305">
        <f t="shared" si="2"/>
        <v>1.601708489054992</v>
      </c>
      <c r="H127" s="183" t="s">
        <v>141</v>
      </c>
      <c r="I127" s="173" t="s">
        <v>44</v>
      </c>
      <c r="J127" s="405" t="s">
        <v>278</v>
      </c>
      <c r="K127" s="172" t="s">
        <v>453</v>
      </c>
      <c r="L127" s="172" t="s">
        <v>45</v>
      </c>
      <c r="M127" s="410"/>
      <c r="N127" s="340"/>
    </row>
    <row r="128" spans="1:14" s="2" customFormat="1" ht="15" customHeight="1" x14ac:dyDescent="0.25">
      <c r="A128" s="171">
        <v>45212</v>
      </c>
      <c r="B128" s="172" t="s">
        <v>115</v>
      </c>
      <c r="C128" s="172" t="s">
        <v>116</v>
      </c>
      <c r="D128" s="173" t="s">
        <v>129</v>
      </c>
      <c r="E128" s="161">
        <v>8000</v>
      </c>
      <c r="F128" s="339">
        <v>3746</v>
      </c>
      <c r="G128" s="305">
        <f t="shared" si="2"/>
        <v>2.1356113187399894</v>
      </c>
      <c r="H128" s="183" t="s">
        <v>141</v>
      </c>
      <c r="I128" s="173" t="s">
        <v>44</v>
      </c>
      <c r="J128" s="405" t="s">
        <v>278</v>
      </c>
      <c r="K128" s="172" t="s">
        <v>453</v>
      </c>
      <c r="L128" s="172" t="s">
        <v>45</v>
      </c>
      <c r="M128" s="410"/>
      <c r="N128" s="340"/>
    </row>
    <row r="129" spans="1:14" s="2" customFormat="1" ht="15" customHeight="1" x14ac:dyDescent="0.25">
      <c r="A129" s="171">
        <v>45212</v>
      </c>
      <c r="B129" s="172" t="s">
        <v>115</v>
      </c>
      <c r="C129" s="172" t="s">
        <v>116</v>
      </c>
      <c r="D129" s="173" t="s">
        <v>129</v>
      </c>
      <c r="E129" s="161">
        <v>10000</v>
      </c>
      <c r="F129" s="339">
        <v>3746</v>
      </c>
      <c r="G129" s="305">
        <f t="shared" si="2"/>
        <v>2.6695141484249865</v>
      </c>
      <c r="H129" s="183" t="s">
        <v>141</v>
      </c>
      <c r="I129" s="173" t="s">
        <v>44</v>
      </c>
      <c r="J129" s="405" t="s">
        <v>278</v>
      </c>
      <c r="K129" s="172" t="s">
        <v>453</v>
      </c>
      <c r="L129" s="172" t="s">
        <v>45</v>
      </c>
      <c r="M129" s="410"/>
      <c r="N129" s="340"/>
    </row>
    <row r="130" spans="1:14" s="2" customFormat="1" ht="15" customHeight="1" x14ac:dyDescent="0.25">
      <c r="A130" s="171">
        <v>45212</v>
      </c>
      <c r="B130" s="172" t="s">
        <v>115</v>
      </c>
      <c r="C130" s="172" t="s">
        <v>116</v>
      </c>
      <c r="D130" s="173" t="s">
        <v>129</v>
      </c>
      <c r="E130" s="161">
        <v>8000</v>
      </c>
      <c r="F130" s="339">
        <v>3746</v>
      </c>
      <c r="G130" s="305">
        <f t="shared" si="2"/>
        <v>2.1356113187399894</v>
      </c>
      <c r="H130" s="183" t="s">
        <v>141</v>
      </c>
      <c r="I130" s="173" t="s">
        <v>44</v>
      </c>
      <c r="J130" s="405" t="s">
        <v>278</v>
      </c>
      <c r="K130" s="172" t="s">
        <v>453</v>
      </c>
      <c r="L130" s="172" t="s">
        <v>45</v>
      </c>
      <c r="M130" s="410"/>
      <c r="N130" s="340"/>
    </row>
    <row r="131" spans="1:14" s="2" customFormat="1" ht="15" customHeight="1" x14ac:dyDescent="0.25">
      <c r="A131" s="171">
        <v>45212</v>
      </c>
      <c r="B131" s="172" t="s">
        <v>115</v>
      </c>
      <c r="C131" s="172" t="s">
        <v>116</v>
      </c>
      <c r="D131" s="173" t="s">
        <v>129</v>
      </c>
      <c r="E131" s="161">
        <v>7000</v>
      </c>
      <c r="F131" s="339">
        <v>3746</v>
      </c>
      <c r="G131" s="305">
        <f t="shared" si="2"/>
        <v>1.8686599038974907</v>
      </c>
      <c r="H131" s="183" t="s">
        <v>141</v>
      </c>
      <c r="I131" s="173" t="s">
        <v>44</v>
      </c>
      <c r="J131" s="405" t="s">
        <v>278</v>
      </c>
      <c r="K131" s="172" t="s">
        <v>453</v>
      </c>
      <c r="L131" s="172" t="s">
        <v>45</v>
      </c>
      <c r="M131" s="410"/>
      <c r="N131" s="340"/>
    </row>
    <row r="132" spans="1:14" s="2" customFormat="1" ht="15" customHeight="1" x14ac:dyDescent="0.25">
      <c r="A132" s="171">
        <v>45212</v>
      </c>
      <c r="B132" s="172" t="s">
        <v>115</v>
      </c>
      <c r="C132" s="172" t="s">
        <v>116</v>
      </c>
      <c r="D132" s="173" t="s">
        <v>129</v>
      </c>
      <c r="E132" s="161">
        <v>10000</v>
      </c>
      <c r="F132" s="339">
        <v>3746</v>
      </c>
      <c r="G132" s="305">
        <f t="shared" si="2"/>
        <v>2.6695141484249865</v>
      </c>
      <c r="H132" s="183" t="s">
        <v>141</v>
      </c>
      <c r="I132" s="173" t="s">
        <v>44</v>
      </c>
      <c r="J132" s="405" t="s">
        <v>278</v>
      </c>
      <c r="K132" s="172" t="s">
        <v>453</v>
      </c>
      <c r="L132" s="172" t="s">
        <v>45</v>
      </c>
      <c r="M132" s="410"/>
      <c r="N132" s="340"/>
    </row>
    <row r="133" spans="1:14" s="2" customFormat="1" ht="15" customHeight="1" x14ac:dyDescent="0.25">
      <c r="A133" s="171">
        <v>45212</v>
      </c>
      <c r="B133" s="172" t="s">
        <v>167</v>
      </c>
      <c r="C133" s="172" t="s">
        <v>168</v>
      </c>
      <c r="D133" s="173" t="s">
        <v>129</v>
      </c>
      <c r="E133" s="161">
        <v>7000</v>
      </c>
      <c r="F133" s="339">
        <v>3746</v>
      </c>
      <c r="G133" s="305">
        <f t="shared" si="2"/>
        <v>1.8686599038974907</v>
      </c>
      <c r="H133" s="183" t="s">
        <v>141</v>
      </c>
      <c r="I133" s="173" t="s">
        <v>44</v>
      </c>
      <c r="J133" s="405" t="s">
        <v>278</v>
      </c>
      <c r="K133" s="172" t="s">
        <v>453</v>
      </c>
      <c r="L133" s="172" t="s">
        <v>45</v>
      </c>
      <c r="M133" s="410"/>
      <c r="N133" s="340"/>
    </row>
    <row r="134" spans="1:14" s="2" customFormat="1" ht="15" customHeight="1" x14ac:dyDescent="0.25">
      <c r="A134" s="171">
        <v>45212</v>
      </c>
      <c r="B134" s="172" t="s">
        <v>115</v>
      </c>
      <c r="C134" s="172" t="s">
        <v>116</v>
      </c>
      <c r="D134" s="173" t="s">
        <v>114</v>
      </c>
      <c r="E134" s="462">
        <v>12000</v>
      </c>
      <c r="F134" s="339">
        <v>3746</v>
      </c>
      <c r="G134" s="305">
        <f t="shared" si="2"/>
        <v>3.2034169781099839</v>
      </c>
      <c r="H134" s="183" t="s">
        <v>136</v>
      </c>
      <c r="I134" s="173" t="s">
        <v>44</v>
      </c>
      <c r="J134" s="405" t="s">
        <v>284</v>
      </c>
      <c r="K134" s="172" t="s">
        <v>453</v>
      </c>
      <c r="L134" s="172" t="s">
        <v>45</v>
      </c>
      <c r="M134" s="410"/>
      <c r="N134" s="340"/>
    </row>
    <row r="135" spans="1:14" s="2" customFormat="1" ht="15" customHeight="1" x14ac:dyDescent="0.25">
      <c r="A135" s="171">
        <v>45212</v>
      </c>
      <c r="B135" s="172" t="s">
        <v>115</v>
      </c>
      <c r="C135" s="172" t="s">
        <v>116</v>
      </c>
      <c r="D135" s="173" t="s">
        <v>114</v>
      </c>
      <c r="E135" s="462">
        <v>11000</v>
      </c>
      <c r="F135" s="339">
        <v>3746</v>
      </c>
      <c r="G135" s="305">
        <f t="shared" si="2"/>
        <v>2.9364655632674852</v>
      </c>
      <c r="H135" s="183" t="s">
        <v>136</v>
      </c>
      <c r="I135" s="173" t="s">
        <v>44</v>
      </c>
      <c r="J135" s="405" t="s">
        <v>284</v>
      </c>
      <c r="K135" s="172" t="s">
        <v>453</v>
      </c>
      <c r="L135" s="172" t="s">
        <v>45</v>
      </c>
      <c r="M135" s="410"/>
      <c r="N135" s="340"/>
    </row>
    <row r="136" spans="1:14" s="2" customFormat="1" ht="15" customHeight="1" x14ac:dyDescent="0.25">
      <c r="A136" s="171">
        <v>45213</v>
      </c>
      <c r="B136" s="172" t="s">
        <v>115</v>
      </c>
      <c r="C136" s="172" t="s">
        <v>116</v>
      </c>
      <c r="D136" s="173" t="s">
        <v>114</v>
      </c>
      <c r="E136" s="462">
        <v>12000</v>
      </c>
      <c r="F136" s="339">
        <v>3746</v>
      </c>
      <c r="G136" s="305">
        <f t="shared" si="2"/>
        <v>3.2034169781099839</v>
      </c>
      <c r="H136" s="183" t="s">
        <v>136</v>
      </c>
      <c r="I136" s="173" t="s">
        <v>44</v>
      </c>
      <c r="J136" s="405" t="s">
        <v>286</v>
      </c>
      <c r="K136" s="172" t="s">
        <v>453</v>
      </c>
      <c r="L136" s="172" t="s">
        <v>45</v>
      </c>
      <c r="M136" s="410"/>
      <c r="N136" s="340"/>
    </row>
    <row r="137" spans="1:14" s="2" customFormat="1" ht="15" customHeight="1" x14ac:dyDescent="0.25">
      <c r="A137" s="171">
        <v>45213</v>
      </c>
      <c r="B137" s="172" t="s">
        <v>115</v>
      </c>
      <c r="C137" s="172" t="s">
        <v>116</v>
      </c>
      <c r="D137" s="173" t="s">
        <v>114</v>
      </c>
      <c r="E137" s="462">
        <v>11000</v>
      </c>
      <c r="F137" s="339">
        <v>3746</v>
      </c>
      <c r="G137" s="305">
        <f t="shared" si="2"/>
        <v>2.9364655632674852</v>
      </c>
      <c r="H137" s="183" t="s">
        <v>136</v>
      </c>
      <c r="I137" s="173" t="s">
        <v>44</v>
      </c>
      <c r="J137" s="405" t="s">
        <v>286</v>
      </c>
      <c r="K137" s="172" t="s">
        <v>453</v>
      </c>
      <c r="L137" s="172" t="s">
        <v>45</v>
      </c>
      <c r="M137" s="410"/>
      <c r="N137" s="340"/>
    </row>
    <row r="138" spans="1:14" s="2" customFormat="1" ht="15" customHeight="1" x14ac:dyDescent="0.25">
      <c r="A138" s="171">
        <v>45215</v>
      </c>
      <c r="B138" s="172" t="s">
        <v>115</v>
      </c>
      <c r="C138" s="172" t="s">
        <v>116</v>
      </c>
      <c r="D138" s="173" t="s">
        <v>114</v>
      </c>
      <c r="E138" s="462">
        <v>12000</v>
      </c>
      <c r="F138" s="339">
        <v>3746</v>
      </c>
      <c r="G138" s="305">
        <f t="shared" ref="G138:G211" si="3">E138/F138</f>
        <v>3.2034169781099839</v>
      </c>
      <c r="H138" s="183" t="s">
        <v>136</v>
      </c>
      <c r="I138" s="173" t="s">
        <v>44</v>
      </c>
      <c r="J138" s="405" t="s">
        <v>287</v>
      </c>
      <c r="K138" s="172" t="s">
        <v>453</v>
      </c>
      <c r="L138" s="172" t="s">
        <v>45</v>
      </c>
      <c r="M138" s="410"/>
      <c r="N138" s="340"/>
    </row>
    <row r="139" spans="1:14" s="2" customFormat="1" ht="15" customHeight="1" x14ac:dyDescent="0.25">
      <c r="A139" s="171">
        <v>45215</v>
      </c>
      <c r="B139" s="172" t="s">
        <v>115</v>
      </c>
      <c r="C139" s="172" t="s">
        <v>116</v>
      </c>
      <c r="D139" s="173" t="s">
        <v>114</v>
      </c>
      <c r="E139" s="462">
        <v>11000</v>
      </c>
      <c r="F139" s="339">
        <v>3746</v>
      </c>
      <c r="G139" s="305">
        <f t="shared" si="3"/>
        <v>2.9364655632674852</v>
      </c>
      <c r="H139" s="183" t="s">
        <v>136</v>
      </c>
      <c r="I139" s="173" t="s">
        <v>44</v>
      </c>
      <c r="J139" s="405" t="s">
        <v>287</v>
      </c>
      <c r="K139" s="172" t="s">
        <v>453</v>
      </c>
      <c r="L139" s="172" t="s">
        <v>45</v>
      </c>
      <c r="M139" s="410"/>
      <c r="N139" s="340"/>
    </row>
    <row r="140" spans="1:14" s="2" customFormat="1" ht="15" customHeight="1" x14ac:dyDescent="0.25">
      <c r="A140" s="171">
        <v>45215</v>
      </c>
      <c r="B140" s="172" t="s">
        <v>115</v>
      </c>
      <c r="C140" s="172" t="s">
        <v>116</v>
      </c>
      <c r="D140" s="173" t="s">
        <v>14</v>
      </c>
      <c r="E140" s="152">
        <v>1000</v>
      </c>
      <c r="F140" s="339">
        <v>3746</v>
      </c>
      <c r="G140" s="305">
        <f t="shared" si="3"/>
        <v>0.26695141484249868</v>
      </c>
      <c r="H140" s="183" t="s">
        <v>42</v>
      </c>
      <c r="I140" s="173" t="s">
        <v>44</v>
      </c>
      <c r="J140" s="481" t="s">
        <v>302</v>
      </c>
      <c r="K140" s="172" t="s">
        <v>453</v>
      </c>
      <c r="L140" s="172" t="s">
        <v>45</v>
      </c>
      <c r="M140" s="410"/>
      <c r="N140" s="340"/>
    </row>
    <row r="141" spans="1:14" s="2" customFormat="1" ht="15" customHeight="1" x14ac:dyDescent="0.25">
      <c r="A141" s="171">
        <v>45215</v>
      </c>
      <c r="B141" s="172" t="s">
        <v>115</v>
      </c>
      <c r="C141" s="172" t="s">
        <v>116</v>
      </c>
      <c r="D141" s="173" t="s">
        <v>14</v>
      </c>
      <c r="E141" s="167">
        <v>1000</v>
      </c>
      <c r="F141" s="339">
        <v>3746</v>
      </c>
      <c r="G141" s="305">
        <f t="shared" si="3"/>
        <v>0.26695141484249868</v>
      </c>
      <c r="H141" s="183" t="s">
        <v>42</v>
      </c>
      <c r="I141" s="173" t="s">
        <v>44</v>
      </c>
      <c r="J141" s="481" t="s">
        <v>302</v>
      </c>
      <c r="K141" s="172" t="s">
        <v>453</v>
      </c>
      <c r="L141" s="172" t="s">
        <v>45</v>
      </c>
      <c r="M141" s="410"/>
      <c r="N141" s="340"/>
    </row>
    <row r="142" spans="1:14" s="2" customFormat="1" ht="15" customHeight="1" x14ac:dyDescent="0.25">
      <c r="A142" s="171">
        <v>45215</v>
      </c>
      <c r="B142" s="172" t="s">
        <v>288</v>
      </c>
      <c r="C142" s="172" t="s">
        <v>438</v>
      </c>
      <c r="D142" s="173" t="s">
        <v>14</v>
      </c>
      <c r="E142" s="167">
        <v>2000</v>
      </c>
      <c r="F142" s="339">
        <v>3746</v>
      </c>
      <c r="G142" s="305">
        <f t="shared" si="3"/>
        <v>0.53390282968499736</v>
      </c>
      <c r="H142" s="183" t="s">
        <v>42</v>
      </c>
      <c r="I142" s="173" t="s">
        <v>44</v>
      </c>
      <c r="J142" s="481" t="s">
        <v>302</v>
      </c>
      <c r="K142" s="172" t="s">
        <v>453</v>
      </c>
      <c r="L142" s="172" t="s">
        <v>45</v>
      </c>
      <c r="M142" s="410"/>
      <c r="N142" s="340"/>
    </row>
    <row r="143" spans="1:14" s="2" customFormat="1" ht="15" customHeight="1" x14ac:dyDescent="0.25">
      <c r="A143" s="171">
        <v>45215</v>
      </c>
      <c r="B143" s="172" t="s">
        <v>289</v>
      </c>
      <c r="C143" s="172" t="s">
        <v>438</v>
      </c>
      <c r="D143" s="173" t="s">
        <v>14</v>
      </c>
      <c r="E143" s="167">
        <v>2000</v>
      </c>
      <c r="F143" s="339">
        <v>3746</v>
      </c>
      <c r="G143" s="305">
        <f t="shared" si="3"/>
        <v>0.53390282968499736</v>
      </c>
      <c r="H143" s="183" t="s">
        <v>42</v>
      </c>
      <c r="I143" s="173" t="s">
        <v>44</v>
      </c>
      <c r="J143" s="481" t="s">
        <v>302</v>
      </c>
      <c r="K143" s="172" t="s">
        <v>453</v>
      </c>
      <c r="L143" s="172" t="s">
        <v>45</v>
      </c>
      <c r="M143" s="410"/>
      <c r="N143" s="340"/>
    </row>
    <row r="144" spans="1:14" s="2" customFormat="1" ht="15" customHeight="1" x14ac:dyDescent="0.25">
      <c r="A144" s="171">
        <v>45215</v>
      </c>
      <c r="B144" s="172" t="s">
        <v>115</v>
      </c>
      <c r="C144" s="172" t="s">
        <v>116</v>
      </c>
      <c r="D144" s="173" t="s">
        <v>129</v>
      </c>
      <c r="E144" s="161">
        <v>8000</v>
      </c>
      <c r="F144" s="339">
        <v>3746</v>
      </c>
      <c r="G144" s="305">
        <f t="shared" si="3"/>
        <v>2.1356113187399894</v>
      </c>
      <c r="H144" s="183" t="s">
        <v>141</v>
      </c>
      <c r="I144" s="173" t="s">
        <v>44</v>
      </c>
      <c r="J144" s="405" t="s">
        <v>297</v>
      </c>
      <c r="K144" s="172" t="s">
        <v>453</v>
      </c>
      <c r="L144" s="172" t="s">
        <v>45</v>
      </c>
      <c r="M144" s="410"/>
      <c r="N144" s="340"/>
    </row>
    <row r="145" spans="1:14" s="2" customFormat="1" ht="15" customHeight="1" x14ac:dyDescent="0.25">
      <c r="A145" s="171">
        <v>45215</v>
      </c>
      <c r="B145" s="172" t="s">
        <v>115</v>
      </c>
      <c r="C145" s="172" t="s">
        <v>116</v>
      </c>
      <c r="D145" s="173" t="s">
        <v>129</v>
      </c>
      <c r="E145" s="161">
        <v>11000</v>
      </c>
      <c r="F145" s="339">
        <v>3746</v>
      </c>
      <c r="G145" s="305">
        <f t="shared" si="3"/>
        <v>2.9364655632674852</v>
      </c>
      <c r="H145" s="183" t="s">
        <v>141</v>
      </c>
      <c r="I145" s="173" t="s">
        <v>44</v>
      </c>
      <c r="J145" s="405" t="s">
        <v>297</v>
      </c>
      <c r="K145" s="172" t="s">
        <v>453</v>
      </c>
      <c r="L145" s="172" t="s">
        <v>45</v>
      </c>
      <c r="M145" s="410"/>
      <c r="N145" s="340"/>
    </row>
    <row r="146" spans="1:14" s="2" customFormat="1" ht="15" customHeight="1" x14ac:dyDescent="0.25">
      <c r="A146" s="171">
        <v>45215</v>
      </c>
      <c r="B146" s="172" t="s">
        <v>115</v>
      </c>
      <c r="C146" s="172" t="s">
        <v>116</v>
      </c>
      <c r="D146" s="173" t="s">
        <v>129</v>
      </c>
      <c r="E146" s="161">
        <v>12000</v>
      </c>
      <c r="F146" s="339">
        <v>3746</v>
      </c>
      <c r="G146" s="305">
        <f t="shared" si="3"/>
        <v>3.2034169781099839</v>
      </c>
      <c r="H146" s="183" t="s">
        <v>141</v>
      </c>
      <c r="I146" s="173" t="s">
        <v>44</v>
      </c>
      <c r="J146" s="405" t="s">
        <v>297</v>
      </c>
      <c r="K146" s="172" t="s">
        <v>453</v>
      </c>
      <c r="L146" s="172" t="s">
        <v>45</v>
      </c>
      <c r="M146" s="410"/>
      <c r="N146" s="340"/>
    </row>
    <row r="147" spans="1:14" s="2" customFormat="1" ht="15" customHeight="1" x14ac:dyDescent="0.25">
      <c r="A147" s="171">
        <v>45215</v>
      </c>
      <c r="B147" s="172" t="s">
        <v>115</v>
      </c>
      <c r="C147" s="172" t="s">
        <v>116</v>
      </c>
      <c r="D147" s="173" t="s">
        <v>129</v>
      </c>
      <c r="E147" s="161">
        <v>8000</v>
      </c>
      <c r="F147" s="339">
        <v>3746</v>
      </c>
      <c r="G147" s="305">
        <f t="shared" si="3"/>
        <v>2.1356113187399894</v>
      </c>
      <c r="H147" s="183" t="s">
        <v>141</v>
      </c>
      <c r="I147" s="173" t="s">
        <v>44</v>
      </c>
      <c r="J147" s="405" t="s">
        <v>297</v>
      </c>
      <c r="K147" s="172" t="s">
        <v>453</v>
      </c>
      <c r="L147" s="172" t="s">
        <v>45</v>
      </c>
      <c r="M147" s="410"/>
      <c r="N147" s="340"/>
    </row>
    <row r="148" spans="1:14" s="2" customFormat="1" ht="15" customHeight="1" x14ac:dyDescent="0.25">
      <c r="A148" s="171">
        <v>45215</v>
      </c>
      <c r="B148" s="172" t="s">
        <v>115</v>
      </c>
      <c r="C148" s="172" t="s">
        <v>116</v>
      </c>
      <c r="D148" s="173" t="s">
        <v>129</v>
      </c>
      <c r="E148" s="161">
        <v>8000</v>
      </c>
      <c r="F148" s="339">
        <v>3746</v>
      </c>
      <c r="G148" s="305">
        <f t="shared" si="3"/>
        <v>2.1356113187399894</v>
      </c>
      <c r="H148" s="183" t="s">
        <v>141</v>
      </c>
      <c r="I148" s="173" t="s">
        <v>44</v>
      </c>
      <c r="J148" s="405" t="s">
        <v>297</v>
      </c>
      <c r="K148" s="172" t="s">
        <v>453</v>
      </c>
      <c r="L148" s="172" t="s">
        <v>45</v>
      </c>
      <c r="M148" s="410"/>
      <c r="N148" s="340"/>
    </row>
    <row r="149" spans="1:14" s="2" customFormat="1" ht="15" customHeight="1" x14ac:dyDescent="0.25">
      <c r="A149" s="171">
        <v>45215</v>
      </c>
      <c r="B149" s="172" t="s">
        <v>115</v>
      </c>
      <c r="C149" s="172" t="s">
        <v>116</v>
      </c>
      <c r="D149" s="173" t="s">
        <v>129</v>
      </c>
      <c r="E149" s="161">
        <v>6000</v>
      </c>
      <c r="F149" s="339">
        <v>3746</v>
      </c>
      <c r="G149" s="305">
        <f t="shared" si="3"/>
        <v>1.601708489054992</v>
      </c>
      <c r="H149" s="183" t="s">
        <v>141</v>
      </c>
      <c r="I149" s="173" t="s">
        <v>44</v>
      </c>
      <c r="J149" s="405" t="s">
        <v>297</v>
      </c>
      <c r="K149" s="172" t="s">
        <v>453</v>
      </c>
      <c r="L149" s="172" t="s">
        <v>45</v>
      </c>
      <c r="M149" s="410"/>
      <c r="N149" s="340"/>
    </row>
    <row r="150" spans="1:14" s="2" customFormat="1" ht="15" customHeight="1" x14ac:dyDescent="0.25">
      <c r="A150" s="171">
        <v>45215</v>
      </c>
      <c r="B150" s="172" t="s">
        <v>167</v>
      </c>
      <c r="C150" s="172" t="s">
        <v>168</v>
      </c>
      <c r="D150" s="173" t="s">
        <v>129</v>
      </c>
      <c r="E150" s="161">
        <v>10000</v>
      </c>
      <c r="F150" s="339">
        <v>3746</v>
      </c>
      <c r="G150" s="305">
        <f t="shared" si="3"/>
        <v>2.6695141484249865</v>
      </c>
      <c r="H150" s="183" t="s">
        <v>141</v>
      </c>
      <c r="I150" s="173" t="s">
        <v>44</v>
      </c>
      <c r="J150" s="405" t="s">
        <v>297</v>
      </c>
      <c r="K150" s="172" t="s">
        <v>453</v>
      </c>
      <c r="L150" s="172" t="s">
        <v>45</v>
      </c>
      <c r="M150" s="410"/>
      <c r="N150" s="340"/>
    </row>
    <row r="151" spans="1:14" s="2" customFormat="1" ht="15" customHeight="1" x14ac:dyDescent="0.25">
      <c r="A151" s="171">
        <v>45215</v>
      </c>
      <c r="B151" s="157" t="s">
        <v>185</v>
      </c>
      <c r="C151" s="157" t="s">
        <v>117</v>
      </c>
      <c r="D151" s="157" t="s">
        <v>14</v>
      </c>
      <c r="E151" s="161">
        <v>40000</v>
      </c>
      <c r="F151" s="339">
        <v>3746</v>
      </c>
      <c r="G151" s="305">
        <f t="shared" si="3"/>
        <v>10.678056593699946</v>
      </c>
      <c r="H151" s="183" t="s">
        <v>42</v>
      </c>
      <c r="I151" s="173" t="s">
        <v>44</v>
      </c>
      <c r="J151" s="405" t="s">
        <v>305</v>
      </c>
      <c r="K151" s="172" t="s">
        <v>453</v>
      </c>
      <c r="L151" s="172" t="s">
        <v>45</v>
      </c>
      <c r="M151" s="410"/>
      <c r="N151" s="340"/>
    </row>
    <row r="152" spans="1:14" s="2" customFormat="1" ht="15" customHeight="1" x14ac:dyDescent="0.25">
      <c r="A152" s="171">
        <v>45215</v>
      </c>
      <c r="B152" s="157" t="s">
        <v>303</v>
      </c>
      <c r="C152" s="157" t="s">
        <v>117</v>
      </c>
      <c r="D152" s="157" t="s">
        <v>14</v>
      </c>
      <c r="E152" s="161">
        <v>20000</v>
      </c>
      <c r="F152" s="339">
        <v>3746</v>
      </c>
      <c r="G152" s="305">
        <f t="shared" si="3"/>
        <v>5.3390282968499729</v>
      </c>
      <c r="H152" s="183" t="s">
        <v>147</v>
      </c>
      <c r="I152" s="173" t="s">
        <v>44</v>
      </c>
      <c r="J152" s="405" t="s">
        <v>305</v>
      </c>
      <c r="K152" s="172" t="s">
        <v>453</v>
      </c>
      <c r="L152" s="172" t="s">
        <v>45</v>
      </c>
      <c r="M152" s="410"/>
      <c r="N152" s="340"/>
    </row>
    <row r="153" spans="1:14" s="2" customFormat="1" ht="15" customHeight="1" x14ac:dyDescent="0.25">
      <c r="A153" s="171">
        <v>45215</v>
      </c>
      <c r="B153" s="157" t="s">
        <v>188</v>
      </c>
      <c r="C153" s="157" t="s">
        <v>117</v>
      </c>
      <c r="D153" s="157" t="s">
        <v>114</v>
      </c>
      <c r="E153" s="161">
        <v>20000</v>
      </c>
      <c r="F153" s="339">
        <v>3746</v>
      </c>
      <c r="G153" s="305">
        <f t="shared" si="3"/>
        <v>5.3390282968499729</v>
      </c>
      <c r="H153" s="183" t="s">
        <v>124</v>
      </c>
      <c r="I153" s="173" t="s">
        <v>44</v>
      </c>
      <c r="J153" s="405" t="s">
        <v>305</v>
      </c>
      <c r="K153" s="172" t="s">
        <v>453</v>
      </c>
      <c r="L153" s="172" t="s">
        <v>45</v>
      </c>
      <c r="M153" s="410"/>
      <c r="N153" s="340"/>
    </row>
    <row r="154" spans="1:14" s="2" customFormat="1" ht="15" customHeight="1" x14ac:dyDescent="0.25">
      <c r="A154" s="171">
        <v>45215</v>
      </c>
      <c r="B154" s="157" t="s">
        <v>254</v>
      </c>
      <c r="C154" s="157" t="s">
        <v>117</v>
      </c>
      <c r="D154" s="157" t="s">
        <v>114</v>
      </c>
      <c r="E154" s="161">
        <v>20000</v>
      </c>
      <c r="F154" s="339">
        <v>3746</v>
      </c>
      <c r="G154" s="305">
        <f t="shared" si="3"/>
        <v>5.3390282968499729</v>
      </c>
      <c r="H154" s="183" t="s">
        <v>136</v>
      </c>
      <c r="I154" s="173" t="s">
        <v>44</v>
      </c>
      <c r="J154" s="405" t="s">
        <v>305</v>
      </c>
      <c r="K154" s="172" t="s">
        <v>453</v>
      </c>
      <c r="L154" s="172" t="s">
        <v>45</v>
      </c>
      <c r="M154" s="410"/>
      <c r="N154" s="340"/>
    </row>
    <row r="155" spans="1:14" s="2" customFormat="1" ht="15" customHeight="1" x14ac:dyDescent="0.25">
      <c r="A155" s="171">
        <v>45215</v>
      </c>
      <c r="B155" s="157" t="s">
        <v>304</v>
      </c>
      <c r="C155" s="157" t="s">
        <v>117</v>
      </c>
      <c r="D155" s="157" t="s">
        <v>129</v>
      </c>
      <c r="E155" s="161">
        <v>25000</v>
      </c>
      <c r="F155" s="339">
        <v>3746</v>
      </c>
      <c r="G155" s="305">
        <f t="shared" si="3"/>
        <v>6.6737853710624666</v>
      </c>
      <c r="H155" s="183" t="s">
        <v>141</v>
      </c>
      <c r="I155" s="173" t="s">
        <v>44</v>
      </c>
      <c r="J155" s="405" t="s">
        <v>305</v>
      </c>
      <c r="K155" s="172" t="s">
        <v>453</v>
      </c>
      <c r="L155" s="172" t="s">
        <v>45</v>
      </c>
      <c r="M155" s="410"/>
      <c r="N155" s="340"/>
    </row>
    <row r="156" spans="1:14" s="2" customFormat="1" ht="15" customHeight="1" x14ac:dyDescent="0.25">
      <c r="A156" s="171">
        <v>45215</v>
      </c>
      <c r="B156" s="157" t="s">
        <v>422</v>
      </c>
      <c r="C156" s="157" t="s">
        <v>128</v>
      </c>
      <c r="D156" s="157" t="s">
        <v>81</v>
      </c>
      <c r="E156" s="161">
        <v>2000</v>
      </c>
      <c r="F156" s="339">
        <v>3746</v>
      </c>
      <c r="G156" s="305">
        <f t="shared" si="3"/>
        <v>0.53390282968499736</v>
      </c>
      <c r="H156" s="183" t="s">
        <v>132</v>
      </c>
      <c r="I156" s="173" t="s">
        <v>44</v>
      </c>
      <c r="J156" s="405" t="s">
        <v>426</v>
      </c>
      <c r="K156" s="172" t="s">
        <v>453</v>
      </c>
      <c r="L156" s="172" t="s">
        <v>45</v>
      </c>
      <c r="M156" s="410"/>
      <c r="N156" s="340"/>
    </row>
    <row r="157" spans="1:14" s="2" customFormat="1" ht="15" customHeight="1" x14ac:dyDescent="0.25">
      <c r="A157" s="171">
        <v>45216</v>
      </c>
      <c r="B157" s="157" t="s">
        <v>115</v>
      </c>
      <c r="C157" s="157" t="s">
        <v>116</v>
      </c>
      <c r="D157" s="157" t="s">
        <v>14</v>
      </c>
      <c r="E157" s="161">
        <v>7000</v>
      </c>
      <c r="F157" s="339">
        <v>3746</v>
      </c>
      <c r="G157" s="305">
        <f t="shared" si="3"/>
        <v>1.8686599038974907</v>
      </c>
      <c r="H157" s="183" t="s">
        <v>42</v>
      </c>
      <c r="I157" s="173" t="s">
        <v>44</v>
      </c>
      <c r="J157" s="481" t="s">
        <v>302</v>
      </c>
      <c r="K157" s="172" t="s">
        <v>453</v>
      </c>
      <c r="L157" s="172" t="s">
        <v>45</v>
      </c>
      <c r="M157" s="410"/>
      <c r="N157" s="340"/>
    </row>
    <row r="158" spans="1:14" s="2" customFormat="1" ht="15" customHeight="1" x14ac:dyDescent="0.25">
      <c r="A158" s="171">
        <v>45216</v>
      </c>
      <c r="B158" s="172" t="s">
        <v>115</v>
      </c>
      <c r="C158" s="172" t="s">
        <v>116</v>
      </c>
      <c r="D158" s="173" t="s">
        <v>14</v>
      </c>
      <c r="E158" s="167">
        <v>4000</v>
      </c>
      <c r="F158" s="339">
        <v>3746</v>
      </c>
      <c r="G158" s="305">
        <f t="shared" si="3"/>
        <v>1.0678056593699947</v>
      </c>
      <c r="H158" s="183" t="s">
        <v>42</v>
      </c>
      <c r="I158" s="173" t="s">
        <v>44</v>
      </c>
      <c r="J158" s="481" t="s">
        <v>302</v>
      </c>
      <c r="K158" s="172" t="s">
        <v>453</v>
      </c>
      <c r="L158" s="172" t="s">
        <v>45</v>
      </c>
      <c r="M158" s="410"/>
      <c r="N158" s="340"/>
    </row>
    <row r="159" spans="1:14" s="2" customFormat="1" ht="15" customHeight="1" x14ac:dyDescent="0.25">
      <c r="A159" s="171">
        <v>45216</v>
      </c>
      <c r="B159" s="157" t="s">
        <v>115</v>
      </c>
      <c r="C159" s="172" t="s">
        <v>116</v>
      </c>
      <c r="D159" s="173" t="s">
        <v>14</v>
      </c>
      <c r="E159" s="167">
        <v>4000</v>
      </c>
      <c r="F159" s="339">
        <v>3746</v>
      </c>
      <c r="G159" s="305">
        <f t="shared" si="3"/>
        <v>1.0678056593699947</v>
      </c>
      <c r="H159" s="183" t="s">
        <v>42</v>
      </c>
      <c r="I159" s="173" t="s">
        <v>44</v>
      </c>
      <c r="J159" s="481" t="s">
        <v>302</v>
      </c>
      <c r="K159" s="172" t="s">
        <v>453</v>
      </c>
      <c r="L159" s="172" t="s">
        <v>45</v>
      </c>
      <c r="M159" s="410"/>
      <c r="N159" s="340"/>
    </row>
    <row r="160" spans="1:14" s="2" customFormat="1" ht="15" customHeight="1" x14ac:dyDescent="0.25">
      <c r="A160" s="171">
        <v>45216</v>
      </c>
      <c r="B160" s="157" t="s">
        <v>115</v>
      </c>
      <c r="C160" s="172" t="s">
        <v>116</v>
      </c>
      <c r="D160" s="173" t="s">
        <v>14</v>
      </c>
      <c r="E160" s="167">
        <v>20000</v>
      </c>
      <c r="F160" s="339">
        <v>3746</v>
      </c>
      <c r="G160" s="305">
        <f t="shared" si="3"/>
        <v>5.3390282968499729</v>
      </c>
      <c r="H160" s="183" t="s">
        <v>42</v>
      </c>
      <c r="I160" s="173" t="s">
        <v>44</v>
      </c>
      <c r="J160" s="481" t="s">
        <v>302</v>
      </c>
      <c r="K160" s="172" t="s">
        <v>453</v>
      </c>
      <c r="L160" s="172" t="s">
        <v>45</v>
      </c>
      <c r="M160" s="410"/>
      <c r="N160" s="340"/>
    </row>
    <row r="161" spans="1:14" s="2" customFormat="1" ht="15" customHeight="1" x14ac:dyDescent="0.25">
      <c r="A161" s="171">
        <v>45216</v>
      </c>
      <c r="B161" s="172" t="s">
        <v>115</v>
      </c>
      <c r="C161" s="172" t="s">
        <v>116</v>
      </c>
      <c r="D161" s="173" t="s">
        <v>14</v>
      </c>
      <c r="E161" s="167">
        <v>20000</v>
      </c>
      <c r="F161" s="339">
        <v>3746</v>
      </c>
      <c r="G161" s="305">
        <f t="shared" si="3"/>
        <v>5.3390282968499729</v>
      </c>
      <c r="H161" s="183" t="s">
        <v>42</v>
      </c>
      <c r="I161" s="173" t="s">
        <v>44</v>
      </c>
      <c r="J161" s="481" t="s">
        <v>302</v>
      </c>
      <c r="K161" s="172" t="s">
        <v>453</v>
      </c>
      <c r="L161" s="172" t="s">
        <v>45</v>
      </c>
      <c r="M161" s="410"/>
      <c r="N161" s="340"/>
    </row>
    <row r="162" spans="1:14" s="2" customFormat="1" ht="15" customHeight="1" x14ac:dyDescent="0.25">
      <c r="A162" s="171">
        <v>45216</v>
      </c>
      <c r="B162" s="172" t="s">
        <v>443</v>
      </c>
      <c r="C162" s="172" t="s">
        <v>438</v>
      </c>
      <c r="D162" s="173" t="s">
        <v>14</v>
      </c>
      <c r="E162" s="167">
        <v>10000</v>
      </c>
      <c r="F162" s="339">
        <v>3746</v>
      </c>
      <c r="G162" s="305">
        <f t="shared" si="3"/>
        <v>2.6695141484249865</v>
      </c>
      <c r="H162" s="183" t="s">
        <v>42</v>
      </c>
      <c r="I162" s="173" t="s">
        <v>44</v>
      </c>
      <c r="J162" s="481" t="s">
        <v>302</v>
      </c>
      <c r="K162" s="172" t="s">
        <v>453</v>
      </c>
      <c r="L162" s="172" t="s">
        <v>45</v>
      </c>
      <c r="M162" s="410"/>
      <c r="N162" s="340"/>
    </row>
    <row r="163" spans="1:14" s="2" customFormat="1" ht="15" customHeight="1" x14ac:dyDescent="0.25">
      <c r="A163" s="171">
        <v>45216</v>
      </c>
      <c r="B163" s="172" t="s">
        <v>444</v>
      </c>
      <c r="C163" s="172" t="s">
        <v>438</v>
      </c>
      <c r="D163" s="173" t="s">
        <v>14</v>
      </c>
      <c r="E163" s="167">
        <v>1500</v>
      </c>
      <c r="F163" s="339">
        <v>3746</v>
      </c>
      <c r="G163" s="305">
        <f t="shared" si="3"/>
        <v>0.40042712226374799</v>
      </c>
      <c r="H163" s="183" t="s">
        <v>42</v>
      </c>
      <c r="I163" s="173" t="s">
        <v>44</v>
      </c>
      <c r="J163" s="481" t="s">
        <v>302</v>
      </c>
      <c r="K163" s="172" t="s">
        <v>453</v>
      </c>
      <c r="L163" s="172" t="s">
        <v>45</v>
      </c>
      <c r="M163" s="410"/>
      <c r="N163" s="340"/>
    </row>
    <row r="164" spans="1:14" s="2" customFormat="1" ht="15" customHeight="1" x14ac:dyDescent="0.25">
      <c r="A164" s="171">
        <v>45216</v>
      </c>
      <c r="B164" s="172" t="s">
        <v>207</v>
      </c>
      <c r="C164" s="172" t="s">
        <v>438</v>
      </c>
      <c r="D164" s="173" t="s">
        <v>14</v>
      </c>
      <c r="E164" s="167">
        <v>5000</v>
      </c>
      <c r="F164" s="339">
        <v>3746</v>
      </c>
      <c r="G164" s="305">
        <f t="shared" si="3"/>
        <v>1.3347570742124932</v>
      </c>
      <c r="H164" s="183" t="s">
        <v>42</v>
      </c>
      <c r="I164" s="173" t="s">
        <v>44</v>
      </c>
      <c r="J164" s="481" t="s">
        <v>302</v>
      </c>
      <c r="K164" s="172" t="s">
        <v>453</v>
      </c>
      <c r="L164" s="172" t="s">
        <v>45</v>
      </c>
      <c r="M164" s="410"/>
      <c r="N164" s="340"/>
    </row>
    <row r="165" spans="1:14" s="2" customFormat="1" ht="15" customHeight="1" x14ac:dyDescent="0.25">
      <c r="A165" s="171">
        <v>45216</v>
      </c>
      <c r="B165" s="172" t="s">
        <v>115</v>
      </c>
      <c r="C165" s="172" t="s">
        <v>116</v>
      </c>
      <c r="D165" s="173" t="s">
        <v>129</v>
      </c>
      <c r="E165" s="161">
        <v>8000</v>
      </c>
      <c r="F165" s="339">
        <v>3746</v>
      </c>
      <c r="G165" s="305">
        <f t="shared" si="3"/>
        <v>2.1356113187399894</v>
      </c>
      <c r="H165" s="183" t="s">
        <v>141</v>
      </c>
      <c r="I165" s="173" t="s">
        <v>44</v>
      </c>
      <c r="J165" s="405" t="s">
        <v>306</v>
      </c>
      <c r="K165" s="172" t="s">
        <v>453</v>
      </c>
      <c r="L165" s="172" t="s">
        <v>45</v>
      </c>
      <c r="M165" s="410"/>
      <c r="N165" s="340"/>
    </row>
    <row r="166" spans="1:14" s="2" customFormat="1" ht="15" customHeight="1" x14ac:dyDescent="0.25">
      <c r="A166" s="171">
        <v>45216</v>
      </c>
      <c r="B166" s="172" t="s">
        <v>115</v>
      </c>
      <c r="C166" s="172" t="s">
        <v>116</v>
      </c>
      <c r="D166" s="173" t="s">
        <v>129</v>
      </c>
      <c r="E166" s="161">
        <v>6000</v>
      </c>
      <c r="F166" s="339">
        <v>3746</v>
      </c>
      <c r="G166" s="305">
        <f t="shared" si="3"/>
        <v>1.601708489054992</v>
      </c>
      <c r="H166" s="183" t="s">
        <v>141</v>
      </c>
      <c r="I166" s="173" t="s">
        <v>44</v>
      </c>
      <c r="J166" s="405" t="s">
        <v>306</v>
      </c>
      <c r="K166" s="172" t="s">
        <v>453</v>
      </c>
      <c r="L166" s="172" t="s">
        <v>45</v>
      </c>
      <c r="M166" s="410"/>
      <c r="N166" s="340"/>
    </row>
    <row r="167" spans="1:14" s="2" customFormat="1" ht="15" customHeight="1" x14ac:dyDescent="0.25">
      <c r="A167" s="171">
        <v>45216</v>
      </c>
      <c r="B167" s="172" t="s">
        <v>115</v>
      </c>
      <c r="C167" s="172" t="s">
        <v>116</v>
      </c>
      <c r="D167" s="173" t="s">
        <v>129</v>
      </c>
      <c r="E167" s="161">
        <v>10000</v>
      </c>
      <c r="F167" s="339">
        <v>3746</v>
      </c>
      <c r="G167" s="305">
        <f t="shared" si="3"/>
        <v>2.6695141484249865</v>
      </c>
      <c r="H167" s="183" t="s">
        <v>141</v>
      </c>
      <c r="I167" s="173" t="s">
        <v>44</v>
      </c>
      <c r="J167" s="405" t="s">
        <v>306</v>
      </c>
      <c r="K167" s="172" t="s">
        <v>453</v>
      </c>
      <c r="L167" s="172" t="s">
        <v>45</v>
      </c>
      <c r="M167" s="410"/>
      <c r="N167" s="340"/>
    </row>
    <row r="168" spans="1:14" s="2" customFormat="1" ht="15" customHeight="1" x14ac:dyDescent="0.25">
      <c r="A168" s="171">
        <v>45216</v>
      </c>
      <c r="B168" s="172" t="s">
        <v>115</v>
      </c>
      <c r="C168" s="172" t="s">
        <v>116</v>
      </c>
      <c r="D168" s="173" t="s">
        <v>129</v>
      </c>
      <c r="E168" s="161">
        <v>15000</v>
      </c>
      <c r="F168" s="339">
        <v>3746</v>
      </c>
      <c r="G168" s="305">
        <f t="shared" si="3"/>
        <v>4.0042712226374801</v>
      </c>
      <c r="H168" s="183" t="s">
        <v>141</v>
      </c>
      <c r="I168" s="173" t="s">
        <v>44</v>
      </c>
      <c r="J168" s="405" t="s">
        <v>306</v>
      </c>
      <c r="K168" s="172" t="s">
        <v>453</v>
      </c>
      <c r="L168" s="172" t="s">
        <v>45</v>
      </c>
      <c r="M168" s="410"/>
      <c r="N168" s="340"/>
    </row>
    <row r="169" spans="1:14" s="2" customFormat="1" ht="15" customHeight="1" x14ac:dyDescent="0.25">
      <c r="A169" s="171">
        <v>45216</v>
      </c>
      <c r="B169" s="172" t="s">
        <v>115</v>
      </c>
      <c r="C169" s="172" t="s">
        <v>116</v>
      </c>
      <c r="D169" s="173" t="s">
        <v>129</v>
      </c>
      <c r="E169" s="161">
        <v>10000</v>
      </c>
      <c r="F169" s="339">
        <v>3746</v>
      </c>
      <c r="G169" s="305">
        <f t="shared" si="3"/>
        <v>2.6695141484249865</v>
      </c>
      <c r="H169" s="183" t="s">
        <v>141</v>
      </c>
      <c r="I169" s="173" t="s">
        <v>44</v>
      </c>
      <c r="J169" s="405" t="s">
        <v>306</v>
      </c>
      <c r="K169" s="172" t="s">
        <v>453</v>
      </c>
      <c r="L169" s="172" t="s">
        <v>45</v>
      </c>
      <c r="M169" s="410"/>
      <c r="N169" s="340"/>
    </row>
    <row r="170" spans="1:14" s="2" customFormat="1" ht="15" customHeight="1" x14ac:dyDescent="0.25">
      <c r="A170" s="171">
        <v>45216</v>
      </c>
      <c r="B170" s="172" t="s">
        <v>115</v>
      </c>
      <c r="C170" s="172" t="s">
        <v>116</v>
      </c>
      <c r="D170" s="173" t="s">
        <v>129</v>
      </c>
      <c r="E170" s="161">
        <v>12000</v>
      </c>
      <c r="F170" s="339">
        <v>3746</v>
      </c>
      <c r="G170" s="305">
        <f t="shared" si="3"/>
        <v>3.2034169781099839</v>
      </c>
      <c r="H170" s="183" t="s">
        <v>141</v>
      </c>
      <c r="I170" s="173" t="s">
        <v>44</v>
      </c>
      <c r="J170" s="405" t="s">
        <v>306</v>
      </c>
      <c r="K170" s="172" t="s">
        <v>453</v>
      </c>
      <c r="L170" s="172" t="s">
        <v>45</v>
      </c>
      <c r="M170" s="410"/>
      <c r="N170" s="340"/>
    </row>
    <row r="171" spans="1:14" s="2" customFormat="1" ht="15" customHeight="1" x14ac:dyDescent="0.25">
      <c r="A171" s="171">
        <v>45216</v>
      </c>
      <c r="B171" s="172" t="s">
        <v>167</v>
      </c>
      <c r="C171" s="172" t="s">
        <v>168</v>
      </c>
      <c r="D171" s="173" t="s">
        <v>129</v>
      </c>
      <c r="E171" s="161">
        <v>7000</v>
      </c>
      <c r="F171" s="339">
        <v>3746</v>
      </c>
      <c r="G171" s="305">
        <f t="shared" si="3"/>
        <v>1.8686599038974907</v>
      </c>
      <c r="H171" s="183" t="s">
        <v>141</v>
      </c>
      <c r="I171" s="173" t="s">
        <v>44</v>
      </c>
      <c r="J171" s="405" t="s">
        <v>306</v>
      </c>
      <c r="K171" s="172" t="s">
        <v>453</v>
      </c>
      <c r="L171" s="172" t="s">
        <v>45</v>
      </c>
      <c r="M171" s="410"/>
      <c r="N171" s="340"/>
    </row>
    <row r="172" spans="1:14" s="2" customFormat="1" ht="15" customHeight="1" x14ac:dyDescent="0.25">
      <c r="A172" s="171">
        <v>45216</v>
      </c>
      <c r="B172" s="172" t="s">
        <v>167</v>
      </c>
      <c r="C172" s="172" t="s">
        <v>168</v>
      </c>
      <c r="D172" s="173" t="s">
        <v>129</v>
      </c>
      <c r="E172" s="161">
        <v>3000</v>
      </c>
      <c r="F172" s="339">
        <v>3746</v>
      </c>
      <c r="G172" s="305">
        <f t="shared" si="3"/>
        <v>0.80085424452749598</v>
      </c>
      <c r="H172" s="183" t="s">
        <v>141</v>
      </c>
      <c r="I172" s="173" t="s">
        <v>44</v>
      </c>
      <c r="J172" s="405" t="s">
        <v>306</v>
      </c>
      <c r="K172" s="172" t="s">
        <v>453</v>
      </c>
      <c r="L172" s="172" t="s">
        <v>45</v>
      </c>
      <c r="M172" s="410"/>
      <c r="N172" s="340"/>
    </row>
    <row r="173" spans="1:14" s="2" customFormat="1" ht="15" customHeight="1" x14ac:dyDescent="0.25">
      <c r="A173" s="171">
        <v>45216</v>
      </c>
      <c r="B173" s="172" t="s">
        <v>115</v>
      </c>
      <c r="C173" s="172" t="s">
        <v>116</v>
      </c>
      <c r="D173" s="173" t="s">
        <v>114</v>
      </c>
      <c r="E173" s="462">
        <v>12000</v>
      </c>
      <c r="F173" s="339">
        <v>3746</v>
      </c>
      <c r="G173" s="305">
        <f t="shared" si="3"/>
        <v>3.2034169781099839</v>
      </c>
      <c r="H173" s="183" t="s">
        <v>136</v>
      </c>
      <c r="I173" s="173" t="s">
        <v>44</v>
      </c>
      <c r="J173" s="405" t="s">
        <v>312</v>
      </c>
      <c r="K173" s="172" t="s">
        <v>453</v>
      </c>
      <c r="L173" s="172" t="s">
        <v>45</v>
      </c>
      <c r="M173" s="410"/>
      <c r="N173" s="340"/>
    </row>
    <row r="174" spans="1:14" s="2" customFormat="1" ht="15" customHeight="1" x14ac:dyDescent="0.25">
      <c r="A174" s="171">
        <v>45216</v>
      </c>
      <c r="B174" s="172" t="s">
        <v>115</v>
      </c>
      <c r="C174" s="172" t="s">
        <v>116</v>
      </c>
      <c r="D174" s="173" t="s">
        <v>114</v>
      </c>
      <c r="E174" s="167">
        <v>11000</v>
      </c>
      <c r="F174" s="339">
        <v>3746</v>
      </c>
      <c r="G174" s="305">
        <f t="shared" si="3"/>
        <v>2.9364655632674852</v>
      </c>
      <c r="H174" s="183" t="s">
        <v>136</v>
      </c>
      <c r="I174" s="173" t="s">
        <v>44</v>
      </c>
      <c r="J174" s="405" t="s">
        <v>312</v>
      </c>
      <c r="K174" s="172" t="s">
        <v>453</v>
      </c>
      <c r="L174" s="172" t="s">
        <v>45</v>
      </c>
      <c r="M174" s="410"/>
      <c r="N174" s="340"/>
    </row>
    <row r="175" spans="1:14" s="2" customFormat="1" ht="15" customHeight="1" x14ac:dyDescent="0.25">
      <c r="A175" s="171">
        <v>45216</v>
      </c>
      <c r="B175" s="172" t="s">
        <v>314</v>
      </c>
      <c r="C175" s="172" t="s">
        <v>127</v>
      </c>
      <c r="D175" s="173" t="s">
        <v>81</v>
      </c>
      <c r="E175" s="167">
        <v>43500</v>
      </c>
      <c r="F175" s="339">
        <v>3746</v>
      </c>
      <c r="G175" s="305">
        <f t="shared" si="3"/>
        <v>11.612386545648691</v>
      </c>
      <c r="H175" s="183" t="s">
        <v>42</v>
      </c>
      <c r="I175" s="173" t="s">
        <v>44</v>
      </c>
      <c r="J175" s="405" t="s">
        <v>320</v>
      </c>
      <c r="K175" s="172" t="s">
        <v>453</v>
      </c>
      <c r="L175" s="172" t="s">
        <v>45</v>
      </c>
      <c r="M175" s="410"/>
      <c r="N175" s="340"/>
    </row>
    <row r="176" spans="1:14" s="2" customFormat="1" ht="15" customHeight="1" x14ac:dyDescent="0.25">
      <c r="A176" s="171">
        <v>45216</v>
      </c>
      <c r="B176" s="172" t="s">
        <v>315</v>
      </c>
      <c r="C176" s="172" t="s">
        <v>127</v>
      </c>
      <c r="D176" s="494" t="s">
        <v>81</v>
      </c>
      <c r="E176" s="167">
        <v>3300</v>
      </c>
      <c r="F176" s="339">
        <v>3746</v>
      </c>
      <c r="G176" s="305">
        <f t="shared" si="3"/>
        <v>0.88093966898024556</v>
      </c>
      <c r="H176" s="183" t="s">
        <v>42</v>
      </c>
      <c r="I176" s="173" t="s">
        <v>44</v>
      </c>
      <c r="J176" s="405" t="s">
        <v>320</v>
      </c>
      <c r="K176" s="172" t="s">
        <v>453</v>
      </c>
      <c r="L176" s="172" t="s">
        <v>45</v>
      </c>
      <c r="M176" s="410"/>
      <c r="N176" s="340"/>
    </row>
    <row r="177" spans="1:14" s="2" customFormat="1" ht="15" customHeight="1" x14ac:dyDescent="0.25">
      <c r="A177" s="171">
        <v>45216</v>
      </c>
      <c r="B177" s="172" t="s">
        <v>316</v>
      </c>
      <c r="C177" s="172" t="s">
        <v>127</v>
      </c>
      <c r="D177" s="494" t="s">
        <v>81</v>
      </c>
      <c r="E177" s="167">
        <v>1800</v>
      </c>
      <c r="F177" s="339">
        <v>3746</v>
      </c>
      <c r="G177" s="305">
        <f t="shared" si="3"/>
        <v>0.48051254671649762</v>
      </c>
      <c r="H177" s="183" t="s">
        <v>42</v>
      </c>
      <c r="I177" s="173" t="s">
        <v>44</v>
      </c>
      <c r="J177" s="405" t="s">
        <v>320</v>
      </c>
      <c r="K177" s="172" t="s">
        <v>453</v>
      </c>
      <c r="L177" s="172" t="s">
        <v>45</v>
      </c>
      <c r="M177" s="410"/>
      <c r="N177" s="340"/>
    </row>
    <row r="178" spans="1:14" s="2" customFormat="1" ht="15" customHeight="1" x14ac:dyDescent="0.25">
      <c r="A178" s="171">
        <v>45216</v>
      </c>
      <c r="B178" s="172" t="s">
        <v>317</v>
      </c>
      <c r="C178" s="172" t="s">
        <v>127</v>
      </c>
      <c r="D178" s="494" t="s">
        <v>81</v>
      </c>
      <c r="E178" s="167">
        <v>7200</v>
      </c>
      <c r="F178" s="339">
        <v>3746</v>
      </c>
      <c r="G178" s="305">
        <f t="shared" si="3"/>
        <v>1.9220501868659905</v>
      </c>
      <c r="H178" s="183" t="s">
        <v>42</v>
      </c>
      <c r="I178" s="173" t="s">
        <v>44</v>
      </c>
      <c r="J178" s="405" t="s">
        <v>320</v>
      </c>
      <c r="K178" s="172" t="s">
        <v>453</v>
      </c>
      <c r="L178" s="172" t="s">
        <v>45</v>
      </c>
      <c r="M178" s="410"/>
      <c r="N178" s="340"/>
    </row>
    <row r="179" spans="1:14" s="2" customFormat="1" ht="15" customHeight="1" x14ac:dyDescent="0.25">
      <c r="A179" s="171">
        <v>45216</v>
      </c>
      <c r="B179" s="172" t="s">
        <v>318</v>
      </c>
      <c r="C179" s="172" t="s">
        <v>127</v>
      </c>
      <c r="D179" s="494" t="s">
        <v>81</v>
      </c>
      <c r="E179" s="167">
        <v>30000</v>
      </c>
      <c r="F179" s="339">
        <v>3746</v>
      </c>
      <c r="G179" s="305">
        <f t="shared" si="3"/>
        <v>8.0085424452749603</v>
      </c>
      <c r="H179" s="183" t="s">
        <v>42</v>
      </c>
      <c r="I179" s="173" t="s">
        <v>44</v>
      </c>
      <c r="J179" s="405" t="s">
        <v>320</v>
      </c>
      <c r="K179" s="172" t="s">
        <v>453</v>
      </c>
      <c r="L179" s="172" t="s">
        <v>45</v>
      </c>
      <c r="M179" s="410"/>
      <c r="N179" s="340"/>
    </row>
    <row r="180" spans="1:14" s="2" customFormat="1" ht="15" customHeight="1" x14ac:dyDescent="0.25">
      <c r="A180" s="171">
        <v>45216</v>
      </c>
      <c r="B180" s="172" t="s">
        <v>322</v>
      </c>
      <c r="C180" s="172" t="s">
        <v>127</v>
      </c>
      <c r="D180" s="494" t="s">
        <v>81</v>
      </c>
      <c r="E180" s="167">
        <v>24000</v>
      </c>
      <c r="F180" s="339">
        <v>3746</v>
      </c>
      <c r="G180" s="305">
        <f t="shared" si="3"/>
        <v>6.4068339562199679</v>
      </c>
      <c r="H180" s="183" t="s">
        <v>42</v>
      </c>
      <c r="I180" s="173" t="s">
        <v>44</v>
      </c>
      <c r="J180" s="405" t="s">
        <v>320</v>
      </c>
      <c r="K180" s="172" t="s">
        <v>453</v>
      </c>
      <c r="L180" s="172" t="s">
        <v>45</v>
      </c>
      <c r="M180" s="410"/>
      <c r="N180" s="340"/>
    </row>
    <row r="181" spans="1:14" s="2" customFormat="1" ht="15" customHeight="1" x14ac:dyDescent="0.25">
      <c r="A181" s="171">
        <v>45216</v>
      </c>
      <c r="B181" s="172" t="s">
        <v>323</v>
      </c>
      <c r="C181" s="172" t="s">
        <v>127</v>
      </c>
      <c r="D181" s="494" t="s">
        <v>81</v>
      </c>
      <c r="E181" s="167">
        <v>20000</v>
      </c>
      <c r="F181" s="339">
        <v>3746</v>
      </c>
      <c r="G181" s="305">
        <f t="shared" si="3"/>
        <v>5.3390282968499729</v>
      </c>
      <c r="H181" s="183" t="s">
        <v>42</v>
      </c>
      <c r="I181" s="173" t="s">
        <v>44</v>
      </c>
      <c r="J181" s="405" t="s">
        <v>327</v>
      </c>
      <c r="K181" s="172" t="s">
        <v>453</v>
      </c>
      <c r="L181" s="172" t="s">
        <v>45</v>
      </c>
      <c r="M181" s="410"/>
      <c r="N181" s="340"/>
    </row>
    <row r="182" spans="1:14" s="2" customFormat="1" ht="15" customHeight="1" x14ac:dyDescent="0.25">
      <c r="A182" s="171">
        <v>45216</v>
      </c>
      <c r="B182" s="172" t="s">
        <v>324</v>
      </c>
      <c r="C182" s="172" t="s">
        <v>127</v>
      </c>
      <c r="D182" s="173" t="s">
        <v>81</v>
      </c>
      <c r="E182" s="167">
        <v>10000</v>
      </c>
      <c r="F182" s="339">
        <v>3746</v>
      </c>
      <c r="G182" s="305">
        <f t="shared" si="3"/>
        <v>2.6695141484249865</v>
      </c>
      <c r="H182" s="183" t="s">
        <v>42</v>
      </c>
      <c r="I182" s="173" t="s">
        <v>44</v>
      </c>
      <c r="J182" s="405" t="s">
        <v>327</v>
      </c>
      <c r="K182" s="172" t="s">
        <v>453</v>
      </c>
      <c r="L182" s="172" t="s">
        <v>45</v>
      </c>
      <c r="M182" s="410"/>
      <c r="N182" s="340"/>
    </row>
    <row r="183" spans="1:14" s="2" customFormat="1" ht="15" customHeight="1" x14ac:dyDescent="0.25">
      <c r="A183" s="171">
        <v>45216</v>
      </c>
      <c r="B183" s="172" t="s">
        <v>326</v>
      </c>
      <c r="C183" s="172" t="s">
        <v>119</v>
      </c>
      <c r="D183" s="173" t="s">
        <v>81</v>
      </c>
      <c r="E183" s="167">
        <v>70000</v>
      </c>
      <c r="F183" s="339">
        <v>3746</v>
      </c>
      <c r="G183" s="305">
        <f t="shared" si="3"/>
        <v>18.686599038974908</v>
      </c>
      <c r="H183" s="183" t="s">
        <v>42</v>
      </c>
      <c r="I183" s="173" t="s">
        <v>44</v>
      </c>
      <c r="J183" s="405" t="s">
        <v>333</v>
      </c>
      <c r="K183" s="172" t="s">
        <v>453</v>
      </c>
      <c r="L183" s="172" t="s">
        <v>45</v>
      </c>
      <c r="M183" s="410"/>
      <c r="N183" s="340"/>
    </row>
    <row r="184" spans="1:14" s="2" customFormat="1" ht="15" customHeight="1" x14ac:dyDescent="0.25">
      <c r="A184" s="171">
        <v>45216</v>
      </c>
      <c r="B184" s="172" t="s">
        <v>332</v>
      </c>
      <c r="C184" s="172" t="s">
        <v>134</v>
      </c>
      <c r="D184" s="173" t="s">
        <v>14</v>
      </c>
      <c r="E184" s="161">
        <v>1402000</v>
      </c>
      <c r="F184" s="339">
        <v>3746</v>
      </c>
      <c r="G184" s="305">
        <f t="shared" si="3"/>
        <v>374.26588360918311</v>
      </c>
      <c r="H184" s="183" t="s">
        <v>158</v>
      </c>
      <c r="I184" s="173" t="s">
        <v>44</v>
      </c>
      <c r="J184" s="405" t="s">
        <v>334</v>
      </c>
      <c r="K184" s="172" t="s">
        <v>453</v>
      </c>
      <c r="L184" s="172" t="s">
        <v>45</v>
      </c>
      <c r="M184" s="410"/>
      <c r="N184" s="340"/>
    </row>
    <row r="185" spans="1:14" s="2" customFormat="1" ht="15" customHeight="1" x14ac:dyDescent="0.25">
      <c r="A185" s="171">
        <v>45216</v>
      </c>
      <c r="B185" s="172" t="s">
        <v>155</v>
      </c>
      <c r="C185" s="172" t="s">
        <v>128</v>
      </c>
      <c r="D185" s="173" t="s">
        <v>81</v>
      </c>
      <c r="E185" s="161">
        <v>2500</v>
      </c>
      <c r="F185" s="339">
        <v>3746</v>
      </c>
      <c r="G185" s="305">
        <f t="shared" si="3"/>
        <v>0.66737853710624662</v>
      </c>
      <c r="H185" s="183" t="s">
        <v>158</v>
      </c>
      <c r="I185" s="173" t="s">
        <v>44</v>
      </c>
      <c r="J185" s="405" t="s">
        <v>427</v>
      </c>
      <c r="K185" s="172" t="s">
        <v>453</v>
      </c>
      <c r="L185" s="172" t="s">
        <v>45</v>
      </c>
      <c r="M185" s="410"/>
      <c r="N185" s="340"/>
    </row>
    <row r="186" spans="1:14" s="2" customFormat="1" ht="15" customHeight="1" x14ac:dyDescent="0.25">
      <c r="A186" s="171">
        <v>45216</v>
      </c>
      <c r="B186" s="172" t="s">
        <v>424</v>
      </c>
      <c r="C186" s="172" t="s">
        <v>128</v>
      </c>
      <c r="D186" s="173" t="s">
        <v>81</v>
      </c>
      <c r="E186" s="161">
        <v>20000</v>
      </c>
      <c r="F186" s="339">
        <v>3746</v>
      </c>
      <c r="G186" s="305">
        <f t="shared" si="3"/>
        <v>5.3390282968499729</v>
      </c>
      <c r="H186" s="183" t="s">
        <v>158</v>
      </c>
      <c r="I186" s="173" t="s">
        <v>44</v>
      </c>
      <c r="J186" s="405" t="s">
        <v>428</v>
      </c>
      <c r="K186" s="172" t="s">
        <v>453</v>
      </c>
      <c r="L186" s="172" t="s">
        <v>45</v>
      </c>
      <c r="M186" s="410"/>
      <c r="N186" s="340"/>
    </row>
    <row r="187" spans="1:14" s="2" customFormat="1" ht="15" customHeight="1" x14ac:dyDescent="0.25">
      <c r="A187" s="171">
        <v>45217</v>
      </c>
      <c r="B187" s="172" t="s">
        <v>331</v>
      </c>
      <c r="C187" s="172" t="s">
        <v>134</v>
      </c>
      <c r="D187" s="173" t="s">
        <v>14</v>
      </c>
      <c r="E187" s="161">
        <v>750000</v>
      </c>
      <c r="F187" s="339">
        <v>3746</v>
      </c>
      <c r="G187" s="305">
        <f t="shared" si="3"/>
        <v>200.213561131874</v>
      </c>
      <c r="H187" s="183" t="s">
        <v>158</v>
      </c>
      <c r="I187" s="173" t="s">
        <v>44</v>
      </c>
      <c r="J187" s="405" t="s">
        <v>349</v>
      </c>
      <c r="K187" s="172" t="s">
        <v>453</v>
      </c>
      <c r="L187" s="172" t="s">
        <v>45</v>
      </c>
      <c r="M187" s="410"/>
      <c r="N187" s="340"/>
    </row>
    <row r="188" spans="1:14" s="2" customFormat="1" ht="15" customHeight="1" x14ac:dyDescent="0.25">
      <c r="A188" s="171">
        <v>45217</v>
      </c>
      <c r="B188" s="172" t="s">
        <v>155</v>
      </c>
      <c r="C188" s="172" t="s">
        <v>128</v>
      </c>
      <c r="D188" s="173" t="s">
        <v>81</v>
      </c>
      <c r="E188" s="161">
        <v>2000</v>
      </c>
      <c r="F188" s="339">
        <v>3746</v>
      </c>
      <c r="G188" s="305">
        <f t="shared" si="3"/>
        <v>0.53390282968499736</v>
      </c>
      <c r="H188" s="183" t="s">
        <v>158</v>
      </c>
      <c r="I188" s="173" t="s">
        <v>44</v>
      </c>
      <c r="J188" s="405" t="s">
        <v>429</v>
      </c>
      <c r="K188" s="172" t="s">
        <v>453</v>
      </c>
      <c r="L188" s="172" t="s">
        <v>45</v>
      </c>
      <c r="M188" s="410"/>
      <c r="N188" s="340"/>
    </row>
    <row r="189" spans="1:14" s="2" customFormat="1" ht="15" customHeight="1" x14ac:dyDescent="0.25">
      <c r="A189" s="171">
        <v>45217</v>
      </c>
      <c r="B189" s="172" t="s">
        <v>115</v>
      </c>
      <c r="C189" s="172" t="s">
        <v>116</v>
      </c>
      <c r="D189" s="173" t="s">
        <v>114</v>
      </c>
      <c r="E189" s="167">
        <v>7000</v>
      </c>
      <c r="F189" s="339">
        <v>3746</v>
      </c>
      <c r="G189" s="305">
        <f t="shared" si="3"/>
        <v>1.8686599038974907</v>
      </c>
      <c r="H189" s="183" t="s">
        <v>124</v>
      </c>
      <c r="I189" s="173" t="s">
        <v>44</v>
      </c>
      <c r="J189" s="405" t="s">
        <v>337</v>
      </c>
      <c r="K189" s="172" t="s">
        <v>453</v>
      </c>
      <c r="L189" s="172" t="s">
        <v>45</v>
      </c>
      <c r="M189" s="410"/>
      <c r="N189" s="340"/>
    </row>
    <row r="190" spans="1:14" s="2" customFormat="1" ht="15" customHeight="1" x14ac:dyDescent="0.25">
      <c r="A190" s="171">
        <v>45217</v>
      </c>
      <c r="B190" s="172" t="s">
        <v>115</v>
      </c>
      <c r="C190" s="172" t="s">
        <v>116</v>
      </c>
      <c r="D190" s="173" t="s">
        <v>114</v>
      </c>
      <c r="E190" s="167">
        <v>6000</v>
      </c>
      <c r="F190" s="339">
        <v>3746</v>
      </c>
      <c r="G190" s="305">
        <f t="shared" si="3"/>
        <v>1.601708489054992</v>
      </c>
      <c r="H190" s="183" t="s">
        <v>124</v>
      </c>
      <c r="I190" s="173" t="s">
        <v>44</v>
      </c>
      <c r="J190" s="405" t="s">
        <v>337</v>
      </c>
      <c r="K190" s="172" t="s">
        <v>453</v>
      </c>
      <c r="L190" s="172" t="s">
        <v>45</v>
      </c>
      <c r="M190" s="410"/>
      <c r="N190" s="340"/>
    </row>
    <row r="191" spans="1:14" s="2" customFormat="1" ht="15" customHeight="1" x14ac:dyDescent="0.25">
      <c r="A191" s="171">
        <v>45217</v>
      </c>
      <c r="B191" s="172" t="s">
        <v>115</v>
      </c>
      <c r="C191" s="172" t="s">
        <v>116</v>
      </c>
      <c r="D191" s="173" t="s">
        <v>129</v>
      </c>
      <c r="E191" s="161">
        <v>8000</v>
      </c>
      <c r="F191" s="339">
        <v>3746</v>
      </c>
      <c r="G191" s="305">
        <f t="shared" si="3"/>
        <v>2.1356113187399894</v>
      </c>
      <c r="H191" s="183" t="s">
        <v>141</v>
      </c>
      <c r="I191" s="173" t="s">
        <v>44</v>
      </c>
      <c r="J191" s="405" t="s">
        <v>339</v>
      </c>
      <c r="K191" s="172" t="s">
        <v>453</v>
      </c>
      <c r="L191" s="172" t="s">
        <v>45</v>
      </c>
      <c r="M191" s="410"/>
      <c r="N191" s="340"/>
    </row>
    <row r="192" spans="1:14" s="2" customFormat="1" ht="15" customHeight="1" x14ac:dyDescent="0.25">
      <c r="A192" s="171">
        <v>45217</v>
      </c>
      <c r="B192" s="172" t="s">
        <v>115</v>
      </c>
      <c r="C192" s="172" t="s">
        <v>116</v>
      </c>
      <c r="D192" s="173" t="s">
        <v>129</v>
      </c>
      <c r="E192" s="161">
        <v>12000</v>
      </c>
      <c r="F192" s="339">
        <v>3746</v>
      </c>
      <c r="G192" s="305">
        <f t="shared" si="3"/>
        <v>3.2034169781099839</v>
      </c>
      <c r="H192" s="183" t="s">
        <v>141</v>
      </c>
      <c r="I192" s="173" t="s">
        <v>44</v>
      </c>
      <c r="J192" s="405" t="s">
        <v>339</v>
      </c>
      <c r="K192" s="172" t="s">
        <v>453</v>
      </c>
      <c r="L192" s="172" t="s">
        <v>45</v>
      </c>
      <c r="M192" s="410"/>
      <c r="N192" s="340"/>
    </row>
    <row r="193" spans="1:14" s="2" customFormat="1" ht="15" customHeight="1" x14ac:dyDescent="0.25">
      <c r="A193" s="171">
        <v>45217</v>
      </c>
      <c r="B193" s="172" t="s">
        <v>115</v>
      </c>
      <c r="C193" s="172" t="s">
        <v>116</v>
      </c>
      <c r="D193" s="173" t="s">
        <v>129</v>
      </c>
      <c r="E193" s="161">
        <v>10000</v>
      </c>
      <c r="F193" s="339">
        <v>3746</v>
      </c>
      <c r="G193" s="305">
        <f t="shared" si="3"/>
        <v>2.6695141484249865</v>
      </c>
      <c r="H193" s="183" t="s">
        <v>141</v>
      </c>
      <c r="I193" s="173" t="s">
        <v>44</v>
      </c>
      <c r="J193" s="405" t="s">
        <v>339</v>
      </c>
      <c r="K193" s="172" t="s">
        <v>453</v>
      </c>
      <c r="L193" s="172" t="s">
        <v>45</v>
      </c>
      <c r="M193" s="410"/>
      <c r="N193" s="340"/>
    </row>
    <row r="194" spans="1:14" s="2" customFormat="1" ht="15" customHeight="1" x14ac:dyDescent="0.25">
      <c r="A194" s="171">
        <v>45217</v>
      </c>
      <c r="B194" s="172" t="s">
        <v>115</v>
      </c>
      <c r="C194" s="172" t="s">
        <v>116</v>
      </c>
      <c r="D194" s="173" t="s">
        <v>129</v>
      </c>
      <c r="E194" s="161">
        <v>8000</v>
      </c>
      <c r="F194" s="339">
        <v>3746</v>
      </c>
      <c r="G194" s="305">
        <f t="shared" si="3"/>
        <v>2.1356113187399894</v>
      </c>
      <c r="H194" s="183" t="s">
        <v>141</v>
      </c>
      <c r="I194" s="173" t="s">
        <v>44</v>
      </c>
      <c r="J194" s="405" t="s">
        <v>339</v>
      </c>
      <c r="K194" s="172" t="s">
        <v>453</v>
      </c>
      <c r="L194" s="172" t="s">
        <v>45</v>
      </c>
      <c r="M194" s="410"/>
      <c r="N194" s="340"/>
    </row>
    <row r="195" spans="1:14" s="2" customFormat="1" ht="15" customHeight="1" x14ac:dyDescent="0.25">
      <c r="A195" s="171">
        <v>45217</v>
      </c>
      <c r="B195" s="172" t="s">
        <v>115</v>
      </c>
      <c r="C195" s="172" t="s">
        <v>116</v>
      </c>
      <c r="D195" s="173" t="s">
        <v>129</v>
      </c>
      <c r="E195" s="161">
        <v>9000</v>
      </c>
      <c r="F195" s="339">
        <v>3746</v>
      </c>
      <c r="G195" s="305">
        <f t="shared" si="3"/>
        <v>2.4025627335824882</v>
      </c>
      <c r="H195" s="183" t="s">
        <v>141</v>
      </c>
      <c r="I195" s="173" t="s">
        <v>44</v>
      </c>
      <c r="J195" s="405" t="s">
        <v>339</v>
      </c>
      <c r="K195" s="172" t="s">
        <v>453</v>
      </c>
      <c r="L195" s="172" t="s">
        <v>45</v>
      </c>
      <c r="M195" s="410"/>
      <c r="N195" s="340"/>
    </row>
    <row r="196" spans="1:14" s="2" customFormat="1" ht="15" customHeight="1" x14ac:dyDescent="0.25">
      <c r="A196" s="171">
        <v>45217</v>
      </c>
      <c r="B196" s="172" t="s">
        <v>115</v>
      </c>
      <c r="C196" s="172" t="s">
        <v>116</v>
      </c>
      <c r="D196" s="173" t="s">
        <v>129</v>
      </c>
      <c r="E196" s="161">
        <v>12000</v>
      </c>
      <c r="F196" s="339">
        <v>3746</v>
      </c>
      <c r="G196" s="305">
        <f t="shared" si="3"/>
        <v>3.2034169781099839</v>
      </c>
      <c r="H196" s="183" t="s">
        <v>141</v>
      </c>
      <c r="I196" s="173" t="s">
        <v>44</v>
      </c>
      <c r="J196" s="405" t="s">
        <v>339</v>
      </c>
      <c r="K196" s="172" t="s">
        <v>453</v>
      </c>
      <c r="L196" s="172" t="s">
        <v>45</v>
      </c>
      <c r="M196" s="410"/>
      <c r="N196" s="340"/>
    </row>
    <row r="197" spans="1:14" s="2" customFormat="1" ht="15" customHeight="1" x14ac:dyDescent="0.25">
      <c r="A197" s="171">
        <v>45217</v>
      </c>
      <c r="B197" s="172" t="s">
        <v>167</v>
      </c>
      <c r="C197" s="172" t="s">
        <v>168</v>
      </c>
      <c r="D197" s="173" t="s">
        <v>129</v>
      </c>
      <c r="E197" s="161">
        <v>5000</v>
      </c>
      <c r="F197" s="339">
        <v>3746</v>
      </c>
      <c r="G197" s="305">
        <f t="shared" si="3"/>
        <v>1.3347570742124932</v>
      </c>
      <c r="H197" s="183" t="s">
        <v>141</v>
      </c>
      <c r="I197" s="173" t="s">
        <v>44</v>
      </c>
      <c r="J197" s="405" t="s">
        <v>339</v>
      </c>
      <c r="K197" s="172" t="s">
        <v>453</v>
      </c>
      <c r="L197" s="172" t="s">
        <v>45</v>
      </c>
      <c r="M197" s="410"/>
      <c r="N197" s="340"/>
    </row>
    <row r="198" spans="1:14" s="2" customFormat="1" ht="15" customHeight="1" x14ac:dyDescent="0.25">
      <c r="A198" s="171">
        <v>45217</v>
      </c>
      <c r="B198" s="172" t="s">
        <v>167</v>
      </c>
      <c r="C198" s="172" t="s">
        <v>168</v>
      </c>
      <c r="D198" s="173" t="s">
        <v>129</v>
      </c>
      <c r="E198" s="161">
        <v>5000</v>
      </c>
      <c r="F198" s="339">
        <v>3746</v>
      </c>
      <c r="G198" s="305">
        <f t="shared" si="3"/>
        <v>1.3347570742124932</v>
      </c>
      <c r="H198" s="183" t="s">
        <v>141</v>
      </c>
      <c r="I198" s="173" t="s">
        <v>44</v>
      </c>
      <c r="J198" s="405" t="s">
        <v>339</v>
      </c>
      <c r="K198" s="172" t="s">
        <v>453</v>
      </c>
      <c r="L198" s="172" t="s">
        <v>45</v>
      </c>
      <c r="M198" s="410"/>
      <c r="N198" s="340"/>
    </row>
    <row r="199" spans="1:14" s="2" customFormat="1" ht="15" customHeight="1" x14ac:dyDescent="0.25">
      <c r="A199" s="171">
        <v>45217</v>
      </c>
      <c r="B199" s="172" t="s">
        <v>115</v>
      </c>
      <c r="C199" s="172" t="s">
        <v>116</v>
      </c>
      <c r="D199" s="173" t="s">
        <v>114</v>
      </c>
      <c r="E199" s="161">
        <v>12000</v>
      </c>
      <c r="F199" s="339">
        <v>3746</v>
      </c>
      <c r="G199" s="305">
        <f t="shared" si="3"/>
        <v>3.2034169781099839</v>
      </c>
      <c r="H199" s="183" t="s">
        <v>136</v>
      </c>
      <c r="I199" s="173" t="s">
        <v>44</v>
      </c>
      <c r="J199" s="405" t="s">
        <v>345</v>
      </c>
      <c r="K199" s="172" t="s">
        <v>453</v>
      </c>
      <c r="L199" s="172" t="s">
        <v>45</v>
      </c>
      <c r="M199" s="410"/>
      <c r="N199" s="340"/>
    </row>
    <row r="200" spans="1:14" s="2" customFormat="1" ht="15" customHeight="1" x14ac:dyDescent="0.25">
      <c r="A200" s="171">
        <v>45217</v>
      </c>
      <c r="B200" s="172" t="s">
        <v>115</v>
      </c>
      <c r="C200" s="172" t="s">
        <v>116</v>
      </c>
      <c r="D200" s="173" t="s">
        <v>114</v>
      </c>
      <c r="E200" s="161">
        <v>11000</v>
      </c>
      <c r="F200" s="339">
        <v>3746</v>
      </c>
      <c r="G200" s="305">
        <f t="shared" si="3"/>
        <v>2.9364655632674852</v>
      </c>
      <c r="H200" s="183" t="s">
        <v>136</v>
      </c>
      <c r="I200" s="173" t="s">
        <v>44</v>
      </c>
      <c r="J200" s="405" t="s">
        <v>345</v>
      </c>
      <c r="K200" s="172" t="s">
        <v>453</v>
      </c>
      <c r="L200" s="172" t="s">
        <v>45</v>
      </c>
      <c r="M200" s="410"/>
      <c r="N200" s="340"/>
    </row>
    <row r="201" spans="1:14" s="2" customFormat="1" ht="15" customHeight="1" x14ac:dyDescent="0.25">
      <c r="A201" s="171">
        <v>45217</v>
      </c>
      <c r="B201" s="172" t="s">
        <v>348</v>
      </c>
      <c r="C201" s="172" t="s">
        <v>127</v>
      </c>
      <c r="D201" s="173" t="s">
        <v>81</v>
      </c>
      <c r="E201" s="167">
        <v>180000</v>
      </c>
      <c r="F201" s="339">
        <v>3746</v>
      </c>
      <c r="G201" s="305">
        <f t="shared" si="3"/>
        <v>48.051254671649758</v>
      </c>
      <c r="H201" s="183" t="s">
        <v>42</v>
      </c>
      <c r="I201" s="173" t="s">
        <v>44</v>
      </c>
      <c r="J201" s="405" t="s">
        <v>380</v>
      </c>
      <c r="K201" s="172" t="s">
        <v>453</v>
      </c>
      <c r="L201" s="172" t="s">
        <v>45</v>
      </c>
      <c r="M201" s="410"/>
      <c r="N201" s="340"/>
    </row>
    <row r="202" spans="1:14" s="2" customFormat="1" ht="15" customHeight="1" x14ac:dyDescent="0.25">
      <c r="A202" s="171">
        <v>45218</v>
      </c>
      <c r="B202" s="172" t="s">
        <v>115</v>
      </c>
      <c r="C202" s="172" t="s">
        <v>116</v>
      </c>
      <c r="D202" s="173" t="s">
        <v>129</v>
      </c>
      <c r="E202" s="161">
        <v>8000</v>
      </c>
      <c r="F202" s="339">
        <v>3746</v>
      </c>
      <c r="G202" s="305">
        <f>E202/F202</f>
        <v>2.1356113187399894</v>
      </c>
      <c r="H202" s="183" t="s">
        <v>141</v>
      </c>
      <c r="I202" s="173" t="s">
        <v>44</v>
      </c>
      <c r="J202" s="405" t="s">
        <v>350</v>
      </c>
      <c r="K202" s="172" t="s">
        <v>453</v>
      </c>
      <c r="L202" s="172" t="s">
        <v>45</v>
      </c>
      <c r="M202" s="410"/>
      <c r="N202" s="340"/>
    </row>
    <row r="203" spans="1:14" s="2" customFormat="1" ht="15" customHeight="1" x14ac:dyDescent="0.25">
      <c r="A203" s="171">
        <v>45218</v>
      </c>
      <c r="B203" s="172" t="s">
        <v>115</v>
      </c>
      <c r="C203" s="172" t="s">
        <v>116</v>
      </c>
      <c r="D203" s="173" t="s">
        <v>129</v>
      </c>
      <c r="E203" s="161">
        <v>13000</v>
      </c>
      <c r="F203" s="339">
        <v>3746</v>
      </c>
      <c r="G203" s="305">
        <f t="shared" si="3"/>
        <v>3.4703683929524827</v>
      </c>
      <c r="H203" s="183" t="s">
        <v>141</v>
      </c>
      <c r="I203" s="173" t="s">
        <v>44</v>
      </c>
      <c r="J203" s="405" t="s">
        <v>350</v>
      </c>
      <c r="K203" s="172" t="s">
        <v>453</v>
      </c>
      <c r="L203" s="172" t="s">
        <v>45</v>
      </c>
      <c r="M203" s="410"/>
      <c r="N203" s="340"/>
    </row>
    <row r="204" spans="1:14" s="2" customFormat="1" ht="15" customHeight="1" x14ac:dyDescent="0.25">
      <c r="A204" s="171">
        <v>45218</v>
      </c>
      <c r="B204" s="172" t="s">
        <v>115</v>
      </c>
      <c r="C204" s="172" t="s">
        <v>116</v>
      </c>
      <c r="D204" s="173" t="s">
        <v>129</v>
      </c>
      <c r="E204" s="161">
        <v>10000</v>
      </c>
      <c r="F204" s="339">
        <v>3746</v>
      </c>
      <c r="G204" s="305">
        <f t="shared" si="3"/>
        <v>2.6695141484249865</v>
      </c>
      <c r="H204" s="183" t="s">
        <v>141</v>
      </c>
      <c r="I204" s="173" t="s">
        <v>44</v>
      </c>
      <c r="J204" s="405" t="s">
        <v>350</v>
      </c>
      <c r="K204" s="172" t="s">
        <v>453</v>
      </c>
      <c r="L204" s="172" t="s">
        <v>45</v>
      </c>
      <c r="M204" s="410"/>
      <c r="N204" s="340"/>
    </row>
    <row r="205" spans="1:14" s="2" customFormat="1" ht="15" customHeight="1" x14ac:dyDescent="0.25">
      <c r="A205" s="171">
        <v>45218</v>
      </c>
      <c r="B205" s="172" t="s">
        <v>115</v>
      </c>
      <c r="C205" s="172" t="s">
        <v>116</v>
      </c>
      <c r="D205" s="173" t="s">
        <v>129</v>
      </c>
      <c r="E205" s="161">
        <v>8000</v>
      </c>
      <c r="F205" s="339">
        <v>3746</v>
      </c>
      <c r="G205" s="305">
        <f t="shared" si="3"/>
        <v>2.1356113187399894</v>
      </c>
      <c r="H205" s="183" t="s">
        <v>141</v>
      </c>
      <c r="I205" s="173" t="s">
        <v>44</v>
      </c>
      <c r="J205" s="405" t="s">
        <v>350</v>
      </c>
      <c r="K205" s="172" t="s">
        <v>453</v>
      </c>
      <c r="L205" s="172" t="s">
        <v>45</v>
      </c>
      <c r="M205" s="410"/>
      <c r="N205" s="340"/>
    </row>
    <row r="206" spans="1:14" s="2" customFormat="1" ht="15" customHeight="1" x14ac:dyDescent="0.25">
      <c r="A206" s="171">
        <v>45218</v>
      </c>
      <c r="B206" s="172" t="s">
        <v>115</v>
      </c>
      <c r="C206" s="172" t="s">
        <v>116</v>
      </c>
      <c r="D206" s="173" t="s">
        <v>129</v>
      </c>
      <c r="E206" s="161">
        <v>8000</v>
      </c>
      <c r="F206" s="339">
        <v>3746</v>
      </c>
      <c r="G206" s="305">
        <f t="shared" si="3"/>
        <v>2.1356113187399894</v>
      </c>
      <c r="H206" s="183" t="s">
        <v>141</v>
      </c>
      <c r="I206" s="173" t="s">
        <v>44</v>
      </c>
      <c r="J206" s="405" t="s">
        <v>350</v>
      </c>
      <c r="K206" s="172" t="s">
        <v>453</v>
      </c>
      <c r="L206" s="172" t="s">
        <v>45</v>
      </c>
      <c r="M206" s="410"/>
      <c r="N206" s="340"/>
    </row>
    <row r="207" spans="1:14" s="2" customFormat="1" ht="15" customHeight="1" x14ac:dyDescent="0.25">
      <c r="A207" s="171">
        <v>45218</v>
      </c>
      <c r="B207" s="172" t="s">
        <v>115</v>
      </c>
      <c r="C207" s="172" t="s">
        <v>116</v>
      </c>
      <c r="D207" s="173" t="s">
        <v>129</v>
      </c>
      <c r="E207" s="161">
        <v>11000</v>
      </c>
      <c r="F207" s="339">
        <v>3746</v>
      </c>
      <c r="G207" s="305">
        <f t="shared" si="3"/>
        <v>2.9364655632674852</v>
      </c>
      <c r="H207" s="183" t="s">
        <v>141</v>
      </c>
      <c r="I207" s="173" t="s">
        <v>44</v>
      </c>
      <c r="J207" s="405" t="s">
        <v>350</v>
      </c>
      <c r="K207" s="172" t="s">
        <v>453</v>
      </c>
      <c r="L207" s="172" t="s">
        <v>45</v>
      </c>
      <c r="M207" s="410"/>
      <c r="N207" s="340"/>
    </row>
    <row r="208" spans="1:14" s="2" customFormat="1" ht="15" customHeight="1" x14ac:dyDescent="0.25">
      <c r="A208" s="171">
        <v>45218</v>
      </c>
      <c r="B208" s="172" t="s">
        <v>167</v>
      </c>
      <c r="C208" s="172" t="s">
        <v>168</v>
      </c>
      <c r="D208" s="173" t="s">
        <v>129</v>
      </c>
      <c r="E208" s="161">
        <v>8000</v>
      </c>
      <c r="F208" s="339">
        <v>3746</v>
      </c>
      <c r="G208" s="305">
        <f t="shared" si="3"/>
        <v>2.1356113187399894</v>
      </c>
      <c r="H208" s="183" t="s">
        <v>141</v>
      </c>
      <c r="I208" s="173" t="s">
        <v>44</v>
      </c>
      <c r="J208" s="405" t="s">
        <v>350</v>
      </c>
      <c r="K208" s="172" t="s">
        <v>453</v>
      </c>
      <c r="L208" s="172" t="s">
        <v>45</v>
      </c>
      <c r="M208" s="410"/>
      <c r="N208" s="340"/>
    </row>
    <row r="209" spans="1:14" s="2" customFormat="1" ht="15" customHeight="1" x14ac:dyDescent="0.25">
      <c r="A209" s="171">
        <v>45218</v>
      </c>
      <c r="B209" s="172" t="s">
        <v>115</v>
      </c>
      <c r="C209" s="172" t="s">
        <v>116</v>
      </c>
      <c r="D209" s="173" t="s">
        <v>114</v>
      </c>
      <c r="E209" s="161">
        <v>12000</v>
      </c>
      <c r="F209" s="339">
        <v>3746</v>
      </c>
      <c r="G209" s="305">
        <f t="shared" si="3"/>
        <v>3.2034169781099839</v>
      </c>
      <c r="H209" s="183" t="s">
        <v>136</v>
      </c>
      <c r="I209" s="173" t="s">
        <v>44</v>
      </c>
      <c r="J209" s="405" t="s">
        <v>361</v>
      </c>
      <c r="K209" s="172" t="s">
        <v>453</v>
      </c>
      <c r="L209" s="172" t="s">
        <v>45</v>
      </c>
      <c r="M209" s="410"/>
      <c r="N209" s="340"/>
    </row>
    <row r="210" spans="1:14" s="2" customFormat="1" ht="15" customHeight="1" x14ac:dyDescent="0.25">
      <c r="A210" s="171">
        <v>45218</v>
      </c>
      <c r="B210" s="172" t="s">
        <v>115</v>
      </c>
      <c r="C210" s="172" t="s">
        <v>116</v>
      </c>
      <c r="D210" s="173" t="s">
        <v>114</v>
      </c>
      <c r="E210" s="161">
        <v>11000</v>
      </c>
      <c r="F210" s="339">
        <v>3746</v>
      </c>
      <c r="G210" s="305">
        <f t="shared" si="3"/>
        <v>2.9364655632674852</v>
      </c>
      <c r="H210" s="183" t="s">
        <v>136</v>
      </c>
      <c r="I210" s="173" t="s">
        <v>44</v>
      </c>
      <c r="J210" s="405" t="s">
        <v>361</v>
      </c>
      <c r="K210" s="172" t="s">
        <v>453</v>
      </c>
      <c r="L210" s="172" t="s">
        <v>45</v>
      </c>
      <c r="M210" s="410"/>
      <c r="N210" s="340"/>
    </row>
    <row r="211" spans="1:14" s="2" customFormat="1" ht="15" customHeight="1" x14ac:dyDescent="0.25">
      <c r="A211" s="171">
        <v>45218</v>
      </c>
      <c r="B211" s="172" t="s">
        <v>373</v>
      </c>
      <c r="C211" s="172" t="s">
        <v>119</v>
      </c>
      <c r="D211" s="173" t="s">
        <v>81</v>
      </c>
      <c r="E211" s="167">
        <v>50000</v>
      </c>
      <c r="F211" s="339">
        <v>3746</v>
      </c>
      <c r="G211" s="305">
        <f t="shared" si="3"/>
        <v>13.347570742124933</v>
      </c>
      <c r="H211" s="183" t="s">
        <v>42</v>
      </c>
      <c r="I211" s="173" t="s">
        <v>44</v>
      </c>
      <c r="J211" s="405" t="s">
        <v>393</v>
      </c>
      <c r="K211" s="172" t="s">
        <v>453</v>
      </c>
      <c r="L211" s="172" t="s">
        <v>45</v>
      </c>
      <c r="M211" s="410"/>
      <c r="N211" s="340"/>
    </row>
    <row r="212" spans="1:14" s="2" customFormat="1" ht="15" customHeight="1" x14ac:dyDescent="0.25">
      <c r="A212" s="171">
        <v>45219</v>
      </c>
      <c r="B212" s="172" t="s">
        <v>115</v>
      </c>
      <c r="C212" s="172" t="s">
        <v>116</v>
      </c>
      <c r="D212" s="173" t="s">
        <v>129</v>
      </c>
      <c r="E212" s="161">
        <v>6000</v>
      </c>
      <c r="F212" s="339">
        <v>3746</v>
      </c>
      <c r="G212" s="305">
        <f t="shared" ref="G212:G281" si="4">E212/F212</f>
        <v>1.601708489054992</v>
      </c>
      <c r="H212" s="183" t="s">
        <v>141</v>
      </c>
      <c r="I212" s="173" t="s">
        <v>44</v>
      </c>
      <c r="J212" s="405" t="s">
        <v>356</v>
      </c>
      <c r="K212" s="172" t="s">
        <v>453</v>
      </c>
      <c r="L212" s="172" t="s">
        <v>45</v>
      </c>
      <c r="M212" s="410"/>
      <c r="N212" s="340"/>
    </row>
    <row r="213" spans="1:14" s="2" customFormat="1" ht="15" customHeight="1" x14ac:dyDescent="0.25">
      <c r="A213" s="171">
        <v>45219</v>
      </c>
      <c r="B213" s="172" t="s">
        <v>115</v>
      </c>
      <c r="C213" s="172" t="s">
        <v>116</v>
      </c>
      <c r="D213" s="173" t="s">
        <v>129</v>
      </c>
      <c r="E213" s="161">
        <v>10000</v>
      </c>
      <c r="F213" s="339">
        <v>3746</v>
      </c>
      <c r="G213" s="305">
        <f t="shared" si="4"/>
        <v>2.6695141484249865</v>
      </c>
      <c r="H213" s="183" t="s">
        <v>141</v>
      </c>
      <c r="I213" s="173" t="s">
        <v>44</v>
      </c>
      <c r="J213" s="405" t="s">
        <v>356</v>
      </c>
      <c r="K213" s="172" t="s">
        <v>453</v>
      </c>
      <c r="L213" s="172" t="s">
        <v>45</v>
      </c>
      <c r="M213" s="410"/>
      <c r="N213" s="340"/>
    </row>
    <row r="214" spans="1:14" s="2" customFormat="1" ht="15" customHeight="1" x14ac:dyDescent="0.25">
      <c r="A214" s="171">
        <v>45219</v>
      </c>
      <c r="B214" s="172" t="s">
        <v>115</v>
      </c>
      <c r="C214" s="172" t="s">
        <v>116</v>
      </c>
      <c r="D214" s="173" t="s">
        <v>129</v>
      </c>
      <c r="E214" s="161">
        <v>7000</v>
      </c>
      <c r="F214" s="339">
        <v>3746</v>
      </c>
      <c r="G214" s="305">
        <f t="shared" si="4"/>
        <v>1.8686599038974907</v>
      </c>
      <c r="H214" s="183" t="s">
        <v>141</v>
      </c>
      <c r="I214" s="173" t="s">
        <v>44</v>
      </c>
      <c r="J214" s="405" t="s">
        <v>356</v>
      </c>
      <c r="K214" s="172" t="s">
        <v>453</v>
      </c>
      <c r="L214" s="172" t="s">
        <v>45</v>
      </c>
      <c r="M214" s="410"/>
      <c r="N214" s="340"/>
    </row>
    <row r="215" spans="1:14" s="2" customFormat="1" ht="15" customHeight="1" x14ac:dyDescent="0.25">
      <c r="A215" s="171">
        <v>45219</v>
      </c>
      <c r="B215" s="172" t="s">
        <v>115</v>
      </c>
      <c r="C215" s="172" t="s">
        <v>116</v>
      </c>
      <c r="D215" s="173" t="s">
        <v>129</v>
      </c>
      <c r="E215" s="161">
        <v>8000</v>
      </c>
      <c r="F215" s="339">
        <v>3746</v>
      </c>
      <c r="G215" s="305">
        <f t="shared" si="4"/>
        <v>2.1356113187399894</v>
      </c>
      <c r="H215" s="183" t="s">
        <v>141</v>
      </c>
      <c r="I215" s="173" t="s">
        <v>44</v>
      </c>
      <c r="J215" s="405" t="s">
        <v>356</v>
      </c>
      <c r="K215" s="172" t="s">
        <v>453</v>
      </c>
      <c r="L215" s="172" t="s">
        <v>45</v>
      </c>
      <c r="M215" s="410"/>
      <c r="N215" s="340"/>
    </row>
    <row r="216" spans="1:14" s="2" customFormat="1" ht="15" customHeight="1" x14ac:dyDescent="0.25">
      <c r="A216" s="171">
        <v>45219</v>
      </c>
      <c r="B216" s="172" t="s">
        <v>115</v>
      </c>
      <c r="C216" s="172" t="s">
        <v>116</v>
      </c>
      <c r="D216" s="173" t="s">
        <v>129</v>
      </c>
      <c r="E216" s="161">
        <v>9000</v>
      </c>
      <c r="F216" s="339">
        <v>3746</v>
      </c>
      <c r="G216" s="305">
        <f t="shared" si="4"/>
        <v>2.4025627335824882</v>
      </c>
      <c r="H216" s="183" t="s">
        <v>141</v>
      </c>
      <c r="I216" s="173" t="s">
        <v>44</v>
      </c>
      <c r="J216" s="405" t="s">
        <v>356</v>
      </c>
      <c r="K216" s="172" t="s">
        <v>453</v>
      </c>
      <c r="L216" s="172" t="s">
        <v>45</v>
      </c>
      <c r="M216" s="410"/>
      <c r="N216" s="340"/>
    </row>
    <row r="217" spans="1:14" s="2" customFormat="1" ht="15" customHeight="1" x14ac:dyDescent="0.25">
      <c r="A217" s="171">
        <v>45219</v>
      </c>
      <c r="B217" s="172" t="s">
        <v>115</v>
      </c>
      <c r="C217" s="172" t="s">
        <v>116</v>
      </c>
      <c r="D217" s="173" t="s">
        <v>129</v>
      </c>
      <c r="E217" s="612">
        <v>9000</v>
      </c>
      <c r="F217" s="339">
        <v>3746</v>
      </c>
      <c r="G217" s="305">
        <f t="shared" si="4"/>
        <v>2.4025627335824882</v>
      </c>
      <c r="H217" s="183" t="s">
        <v>141</v>
      </c>
      <c r="I217" s="173" t="s">
        <v>44</v>
      </c>
      <c r="J217" s="405" t="s">
        <v>356</v>
      </c>
      <c r="K217" s="172" t="s">
        <v>453</v>
      </c>
      <c r="L217" s="172" t="s">
        <v>45</v>
      </c>
      <c r="M217" s="410"/>
      <c r="N217" s="340"/>
    </row>
    <row r="218" spans="1:14" s="2" customFormat="1" ht="15" customHeight="1" x14ac:dyDescent="0.25">
      <c r="A218" s="171">
        <v>45219</v>
      </c>
      <c r="B218" s="172" t="s">
        <v>167</v>
      </c>
      <c r="C218" s="172" t="s">
        <v>168</v>
      </c>
      <c r="D218" s="173" t="s">
        <v>129</v>
      </c>
      <c r="E218" s="486">
        <v>7000</v>
      </c>
      <c r="F218" s="339">
        <v>3746</v>
      </c>
      <c r="G218" s="305">
        <f t="shared" si="4"/>
        <v>1.8686599038974907</v>
      </c>
      <c r="H218" s="183" t="s">
        <v>141</v>
      </c>
      <c r="I218" s="173" t="s">
        <v>44</v>
      </c>
      <c r="J218" s="405" t="s">
        <v>356</v>
      </c>
      <c r="K218" s="172" t="s">
        <v>453</v>
      </c>
      <c r="L218" s="172" t="s">
        <v>45</v>
      </c>
      <c r="M218" s="410"/>
      <c r="N218" s="340"/>
    </row>
    <row r="219" spans="1:14" s="2" customFormat="1" ht="15" customHeight="1" x14ac:dyDescent="0.25">
      <c r="A219" s="171">
        <v>45219</v>
      </c>
      <c r="B219" s="172" t="s">
        <v>167</v>
      </c>
      <c r="C219" s="172" t="s">
        <v>168</v>
      </c>
      <c r="D219" s="173" t="s">
        <v>129</v>
      </c>
      <c r="E219" s="486">
        <v>3000</v>
      </c>
      <c r="F219" s="339">
        <v>3746</v>
      </c>
      <c r="G219" s="305">
        <f t="shared" si="4"/>
        <v>0.80085424452749598</v>
      </c>
      <c r="H219" s="183" t="s">
        <v>141</v>
      </c>
      <c r="I219" s="173" t="s">
        <v>44</v>
      </c>
      <c r="J219" s="405" t="s">
        <v>356</v>
      </c>
      <c r="K219" s="172" t="s">
        <v>453</v>
      </c>
      <c r="L219" s="172" t="s">
        <v>45</v>
      </c>
      <c r="M219" s="410"/>
      <c r="N219" s="340"/>
    </row>
    <row r="220" spans="1:14" s="2" customFormat="1" ht="15" customHeight="1" x14ac:dyDescent="0.25">
      <c r="A220" s="171">
        <v>45219</v>
      </c>
      <c r="B220" s="172" t="s">
        <v>115</v>
      </c>
      <c r="C220" s="172" t="s">
        <v>116</v>
      </c>
      <c r="D220" s="173" t="s">
        <v>114</v>
      </c>
      <c r="E220" s="161">
        <v>12000</v>
      </c>
      <c r="F220" s="339">
        <v>3746</v>
      </c>
      <c r="G220" s="305">
        <f t="shared" si="4"/>
        <v>3.2034169781099839</v>
      </c>
      <c r="H220" s="183" t="s">
        <v>136</v>
      </c>
      <c r="I220" s="173" t="s">
        <v>44</v>
      </c>
      <c r="J220" s="405" t="s">
        <v>361</v>
      </c>
      <c r="K220" s="172" t="s">
        <v>453</v>
      </c>
      <c r="L220" s="172" t="s">
        <v>45</v>
      </c>
      <c r="M220" s="410"/>
      <c r="N220" s="340"/>
    </row>
    <row r="221" spans="1:14" s="2" customFormat="1" ht="15" customHeight="1" x14ac:dyDescent="0.25">
      <c r="A221" s="171">
        <v>45219</v>
      </c>
      <c r="B221" s="172" t="s">
        <v>115</v>
      </c>
      <c r="C221" s="172" t="s">
        <v>116</v>
      </c>
      <c r="D221" s="173" t="s">
        <v>114</v>
      </c>
      <c r="E221" s="161">
        <v>11000</v>
      </c>
      <c r="F221" s="339">
        <v>3746</v>
      </c>
      <c r="G221" s="305">
        <f t="shared" si="4"/>
        <v>2.9364655632674852</v>
      </c>
      <c r="H221" s="183" t="s">
        <v>136</v>
      </c>
      <c r="I221" s="173" t="s">
        <v>44</v>
      </c>
      <c r="J221" s="405" t="s">
        <v>361</v>
      </c>
      <c r="K221" s="172" t="s">
        <v>453</v>
      </c>
      <c r="L221" s="172" t="s">
        <v>45</v>
      </c>
      <c r="M221" s="410"/>
      <c r="N221" s="340"/>
    </row>
    <row r="222" spans="1:14" s="2" customFormat="1" ht="15" customHeight="1" x14ac:dyDescent="0.25">
      <c r="A222" s="171">
        <v>45219</v>
      </c>
      <c r="B222" s="157" t="s">
        <v>115</v>
      </c>
      <c r="C222" s="157" t="s">
        <v>116</v>
      </c>
      <c r="D222" s="173" t="s">
        <v>14</v>
      </c>
      <c r="E222" s="167">
        <v>5000</v>
      </c>
      <c r="F222" s="339">
        <v>3746</v>
      </c>
      <c r="G222" s="305">
        <f t="shared" si="4"/>
        <v>1.3347570742124932</v>
      </c>
      <c r="H222" s="183" t="s">
        <v>42</v>
      </c>
      <c r="I222" s="173" t="s">
        <v>44</v>
      </c>
      <c r="J222" s="405" t="s">
        <v>375</v>
      </c>
      <c r="K222" s="172" t="s">
        <v>453</v>
      </c>
      <c r="L222" s="172" t="s">
        <v>45</v>
      </c>
      <c r="M222" s="410"/>
      <c r="N222" s="340"/>
    </row>
    <row r="223" spans="1:14" s="2" customFormat="1" ht="15" customHeight="1" x14ac:dyDescent="0.25">
      <c r="A223" s="171">
        <v>45219</v>
      </c>
      <c r="B223" s="606" t="s">
        <v>115</v>
      </c>
      <c r="C223" s="157" t="s">
        <v>116</v>
      </c>
      <c r="D223" s="173" t="s">
        <v>14</v>
      </c>
      <c r="E223" s="161">
        <v>5000</v>
      </c>
      <c r="F223" s="339">
        <v>3746</v>
      </c>
      <c r="G223" s="305">
        <f t="shared" si="4"/>
        <v>1.3347570742124932</v>
      </c>
      <c r="H223" s="183" t="s">
        <v>42</v>
      </c>
      <c r="I223" s="173" t="s">
        <v>44</v>
      </c>
      <c r="J223" s="405" t="s">
        <v>375</v>
      </c>
      <c r="K223" s="172" t="s">
        <v>453</v>
      </c>
      <c r="L223" s="172" t="s">
        <v>45</v>
      </c>
      <c r="M223" s="410"/>
      <c r="N223" s="340"/>
    </row>
    <row r="224" spans="1:14" s="2" customFormat="1" ht="15" customHeight="1" x14ac:dyDescent="0.25">
      <c r="A224" s="171">
        <v>45219</v>
      </c>
      <c r="B224" s="606" t="s">
        <v>440</v>
      </c>
      <c r="C224" s="606" t="s">
        <v>438</v>
      </c>
      <c r="D224" s="173" t="s">
        <v>14</v>
      </c>
      <c r="E224" s="161">
        <v>3500</v>
      </c>
      <c r="F224" s="339">
        <v>3746</v>
      </c>
      <c r="G224" s="305">
        <f t="shared" si="4"/>
        <v>0.93432995194874535</v>
      </c>
      <c r="H224" s="183" t="s">
        <v>42</v>
      </c>
      <c r="I224" s="173" t="s">
        <v>44</v>
      </c>
      <c r="J224" s="405" t="s">
        <v>375</v>
      </c>
      <c r="K224" s="172" t="s">
        <v>453</v>
      </c>
      <c r="L224" s="172" t="s">
        <v>45</v>
      </c>
      <c r="M224" s="410"/>
      <c r="N224" s="340"/>
    </row>
    <row r="225" spans="1:14" s="2" customFormat="1" ht="15" customHeight="1" x14ac:dyDescent="0.25">
      <c r="A225" s="171">
        <v>45219</v>
      </c>
      <c r="B225" s="172" t="s">
        <v>441</v>
      </c>
      <c r="C225" s="172" t="s">
        <v>438</v>
      </c>
      <c r="D225" s="173" t="s">
        <v>14</v>
      </c>
      <c r="E225" s="167">
        <v>3500</v>
      </c>
      <c r="F225" s="339">
        <v>3746</v>
      </c>
      <c r="G225" s="305">
        <f t="shared" si="4"/>
        <v>0.93432995194874535</v>
      </c>
      <c r="H225" s="183" t="s">
        <v>42</v>
      </c>
      <c r="I225" s="173" t="s">
        <v>44</v>
      </c>
      <c r="J225" s="405" t="s">
        <v>375</v>
      </c>
      <c r="K225" s="172" t="s">
        <v>453</v>
      </c>
      <c r="L225" s="172" t="s">
        <v>45</v>
      </c>
      <c r="M225" s="410"/>
      <c r="N225" s="340"/>
    </row>
    <row r="226" spans="1:14" s="2" customFormat="1" ht="15" customHeight="1" x14ac:dyDescent="0.25">
      <c r="A226" s="171">
        <v>45219</v>
      </c>
      <c r="B226" s="172" t="s">
        <v>442</v>
      </c>
      <c r="C226" s="172" t="s">
        <v>438</v>
      </c>
      <c r="D226" s="173" t="s">
        <v>14</v>
      </c>
      <c r="E226" s="167">
        <v>3500</v>
      </c>
      <c r="F226" s="339">
        <v>3746</v>
      </c>
      <c r="G226" s="305">
        <f t="shared" si="4"/>
        <v>0.93432995194874535</v>
      </c>
      <c r="H226" s="183" t="s">
        <v>42</v>
      </c>
      <c r="I226" s="173" t="s">
        <v>44</v>
      </c>
      <c r="J226" s="405" t="s">
        <v>375</v>
      </c>
      <c r="K226" s="172" t="s">
        <v>453</v>
      </c>
      <c r="L226" s="172" t="s">
        <v>45</v>
      </c>
      <c r="M226" s="410"/>
      <c r="N226" s="340"/>
    </row>
    <row r="227" spans="1:14" s="2" customFormat="1" ht="15" customHeight="1" x14ac:dyDescent="0.25">
      <c r="A227" s="171">
        <v>45222</v>
      </c>
      <c r="B227" s="155" t="s">
        <v>115</v>
      </c>
      <c r="C227" s="155" t="s">
        <v>116</v>
      </c>
      <c r="D227" s="155" t="s">
        <v>129</v>
      </c>
      <c r="E227" s="614">
        <v>8000</v>
      </c>
      <c r="F227" s="339">
        <v>3746</v>
      </c>
      <c r="G227" s="305">
        <f t="shared" si="4"/>
        <v>2.1356113187399894</v>
      </c>
      <c r="H227" s="183" t="s">
        <v>141</v>
      </c>
      <c r="I227" s="173" t="s">
        <v>44</v>
      </c>
      <c r="J227" s="405" t="s">
        <v>366</v>
      </c>
      <c r="K227" s="172" t="s">
        <v>453</v>
      </c>
      <c r="L227" s="172" t="s">
        <v>45</v>
      </c>
      <c r="M227" s="410"/>
      <c r="N227" s="340"/>
    </row>
    <row r="228" spans="1:14" s="2" customFormat="1" ht="15" customHeight="1" x14ac:dyDescent="0.25">
      <c r="A228" s="171">
        <v>45222</v>
      </c>
      <c r="B228" s="155" t="s">
        <v>115</v>
      </c>
      <c r="C228" s="155" t="s">
        <v>116</v>
      </c>
      <c r="D228" s="155" t="s">
        <v>129</v>
      </c>
      <c r="E228" s="615">
        <v>12000</v>
      </c>
      <c r="F228" s="339">
        <v>3746</v>
      </c>
      <c r="G228" s="305">
        <f t="shared" si="4"/>
        <v>3.2034169781099839</v>
      </c>
      <c r="H228" s="183" t="s">
        <v>141</v>
      </c>
      <c r="I228" s="173" t="s">
        <v>44</v>
      </c>
      <c r="J228" s="405" t="s">
        <v>366</v>
      </c>
      <c r="K228" s="172" t="s">
        <v>453</v>
      </c>
      <c r="L228" s="172" t="s">
        <v>45</v>
      </c>
      <c r="M228" s="410"/>
      <c r="N228" s="340"/>
    </row>
    <row r="229" spans="1:14" s="2" customFormat="1" ht="15" customHeight="1" x14ac:dyDescent="0.25">
      <c r="A229" s="171">
        <v>45222</v>
      </c>
      <c r="B229" s="155" t="s">
        <v>115</v>
      </c>
      <c r="C229" s="155" t="s">
        <v>116</v>
      </c>
      <c r="D229" s="155" t="s">
        <v>129</v>
      </c>
      <c r="E229" s="615">
        <v>10000</v>
      </c>
      <c r="F229" s="339">
        <v>3746</v>
      </c>
      <c r="G229" s="305">
        <f t="shared" si="4"/>
        <v>2.6695141484249865</v>
      </c>
      <c r="H229" s="183" t="s">
        <v>141</v>
      </c>
      <c r="I229" s="173" t="s">
        <v>44</v>
      </c>
      <c r="J229" s="405" t="s">
        <v>366</v>
      </c>
      <c r="K229" s="172" t="s">
        <v>453</v>
      </c>
      <c r="L229" s="172" t="s">
        <v>45</v>
      </c>
      <c r="M229" s="410"/>
      <c r="N229" s="340"/>
    </row>
    <row r="230" spans="1:14" s="2" customFormat="1" ht="15" customHeight="1" x14ac:dyDescent="0.25">
      <c r="A230" s="171">
        <v>45222</v>
      </c>
      <c r="B230" s="155" t="s">
        <v>115</v>
      </c>
      <c r="C230" s="155" t="s">
        <v>116</v>
      </c>
      <c r="D230" s="155" t="s">
        <v>129</v>
      </c>
      <c r="E230" s="615">
        <v>12000</v>
      </c>
      <c r="F230" s="339">
        <v>3746</v>
      </c>
      <c r="G230" s="305">
        <f t="shared" si="4"/>
        <v>3.2034169781099839</v>
      </c>
      <c r="H230" s="183" t="s">
        <v>141</v>
      </c>
      <c r="I230" s="173" t="s">
        <v>44</v>
      </c>
      <c r="J230" s="405" t="s">
        <v>366</v>
      </c>
      <c r="K230" s="172" t="s">
        <v>453</v>
      </c>
      <c r="L230" s="172" t="s">
        <v>45</v>
      </c>
      <c r="M230" s="410"/>
      <c r="N230" s="340"/>
    </row>
    <row r="231" spans="1:14" s="2" customFormat="1" ht="15" customHeight="1" x14ac:dyDescent="0.25">
      <c r="A231" s="171">
        <v>45222</v>
      </c>
      <c r="B231" s="155" t="s">
        <v>115</v>
      </c>
      <c r="C231" s="155" t="s">
        <v>116</v>
      </c>
      <c r="D231" s="155" t="s">
        <v>129</v>
      </c>
      <c r="E231" s="615">
        <v>8000</v>
      </c>
      <c r="F231" s="339">
        <v>3746</v>
      </c>
      <c r="G231" s="305">
        <f t="shared" si="4"/>
        <v>2.1356113187399894</v>
      </c>
      <c r="H231" s="183" t="s">
        <v>141</v>
      </c>
      <c r="I231" s="173" t="s">
        <v>44</v>
      </c>
      <c r="J231" s="405" t="s">
        <v>366</v>
      </c>
      <c r="K231" s="172" t="s">
        <v>453</v>
      </c>
      <c r="L231" s="172" t="s">
        <v>45</v>
      </c>
      <c r="M231" s="410"/>
      <c r="N231" s="340"/>
    </row>
    <row r="232" spans="1:14" s="2" customFormat="1" ht="15" customHeight="1" x14ac:dyDescent="0.25">
      <c r="A232" s="171">
        <v>45222</v>
      </c>
      <c r="B232" s="172" t="s">
        <v>167</v>
      </c>
      <c r="C232" s="172" t="s">
        <v>168</v>
      </c>
      <c r="D232" s="17" t="s">
        <v>129</v>
      </c>
      <c r="E232" s="615">
        <v>5000</v>
      </c>
      <c r="F232" s="339">
        <v>3746</v>
      </c>
      <c r="G232" s="305">
        <f t="shared" si="4"/>
        <v>1.3347570742124932</v>
      </c>
      <c r="H232" s="183" t="s">
        <v>141</v>
      </c>
      <c r="I232" s="173" t="s">
        <v>44</v>
      </c>
      <c r="J232" s="405" t="s">
        <v>366</v>
      </c>
      <c r="K232" s="172" t="s">
        <v>453</v>
      </c>
      <c r="L232" s="172" t="s">
        <v>45</v>
      </c>
      <c r="M232" s="410"/>
      <c r="N232" s="340"/>
    </row>
    <row r="233" spans="1:14" s="2" customFormat="1" ht="15" customHeight="1" x14ac:dyDescent="0.25">
      <c r="A233" s="171">
        <v>45222</v>
      </c>
      <c r="B233" s="172" t="s">
        <v>167</v>
      </c>
      <c r="C233" s="172" t="s">
        <v>168</v>
      </c>
      <c r="D233" s="17" t="s">
        <v>129</v>
      </c>
      <c r="E233" s="615">
        <v>5000</v>
      </c>
      <c r="F233" s="339">
        <v>3746</v>
      </c>
      <c r="G233" s="305">
        <f t="shared" si="4"/>
        <v>1.3347570742124932</v>
      </c>
      <c r="H233" s="183" t="s">
        <v>141</v>
      </c>
      <c r="I233" s="173" t="s">
        <v>44</v>
      </c>
      <c r="J233" s="405" t="s">
        <v>366</v>
      </c>
      <c r="K233" s="172" t="s">
        <v>453</v>
      </c>
      <c r="L233" s="172" t="s">
        <v>45</v>
      </c>
      <c r="M233" s="410"/>
      <c r="N233" s="340"/>
    </row>
    <row r="234" spans="1:14" s="2" customFormat="1" ht="15" customHeight="1" x14ac:dyDescent="0.25">
      <c r="A234" s="171">
        <v>45222</v>
      </c>
      <c r="B234" s="172" t="s">
        <v>115</v>
      </c>
      <c r="C234" s="172" t="s">
        <v>116</v>
      </c>
      <c r="D234" s="173" t="s">
        <v>114</v>
      </c>
      <c r="E234" s="161">
        <v>12000</v>
      </c>
      <c r="F234" s="339">
        <v>3746</v>
      </c>
      <c r="G234" s="305">
        <f t="shared" si="4"/>
        <v>3.2034169781099839</v>
      </c>
      <c r="H234" s="183" t="s">
        <v>136</v>
      </c>
      <c r="I234" s="173" t="s">
        <v>44</v>
      </c>
      <c r="J234" s="405" t="s">
        <v>370</v>
      </c>
      <c r="K234" s="172" t="s">
        <v>453</v>
      </c>
      <c r="L234" s="172" t="s">
        <v>45</v>
      </c>
      <c r="M234" s="410"/>
      <c r="N234" s="340"/>
    </row>
    <row r="235" spans="1:14" s="2" customFormat="1" ht="15" customHeight="1" x14ac:dyDescent="0.25">
      <c r="A235" s="171">
        <v>45222</v>
      </c>
      <c r="B235" s="172" t="s">
        <v>115</v>
      </c>
      <c r="C235" s="172" t="s">
        <v>116</v>
      </c>
      <c r="D235" s="173" t="s">
        <v>114</v>
      </c>
      <c r="E235" s="161">
        <v>11000</v>
      </c>
      <c r="F235" s="339">
        <v>3746</v>
      </c>
      <c r="G235" s="305">
        <f t="shared" si="4"/>
        <v>2.9364655632674852</v>
      </c>
      <c r="H235" s="183" t="s">
        <v>136</v>
      </c>
      <c r="I235" s="173" t="s">
        <v>44</v>
      </c>
      <c r="J235" s="405" t="s">
        <v>370</v>
      </c>
      <c r="K235" s="172" t="s">
        <v>453</v>
      </c>
      <c r="L235" s="172" t="s">
        <v>45</v>
      </c>
      <c r="M235" s="410"/>
      <c r="N235" s="340"/>
    </row>
    <row r="236" spans="1:14" s="2" customFormat="1" ht="15" customHeight="1" x14ac:dyDescent="0.25">
      <c r="A236" s="171">
        <v>45222</v>
      </c>
      <c r="B236" s="157" t="s">
        <v>188</v>
      </c>
      <c r="C236" s="157" t="s">
        <v>117</v>
      </c>
      <c r="D236" s="157" t="s">
        <v>114</v>
      </c>
      <c r="E236" s="161">
        <v>20000</v>
      </c>
      <c r="F236" s="339">
        <v>3746</v>
      </c>
      <c r="G236" s="305">
        <f t="shared" si="4"/>
        <v>5.3390282968499729</v>
      </c>
      <c r="H236" s="183" t="s">
        <v>124</v>
      </c>
      <c r="I236" s="173" t="s">
        <v>44</v>
      </c>
      <c r="J236" s="405" t="s">
        <v>305</v>
      </c>
      <c r="K236" s="172" t="s">
        <v>453</v>
      </c>
      <c r="L236" s="172" t="s">
        <v>45</v>
      </c>
      <c r="M236" s="410"/>
      <c r="N236" s="340"/>
    </row>
    <row r="237" spans="1:14" s="2" customFormat="1" ht="15" customHeight="1" x14ac:dyDescent="0.25">
      <c r="A237" s="171">
        <v>45222</v>
      </c>
      <c r="B237" s="157" t="s">
        <v>254</v>
      </c>
      <c r="C237" s="157" t="s">
        <v>117</v>
      </c>
      <c r="D237" s="157" t="s">
        <v>114</v>
      </c>
      <c r="E237" s="161">
        <v>20000</v>
      </c>
      <c r="F237" s="339">
        <v>3746</v>
      </c>
      <c r="G237" s="305">
        <f t="shared" si="4"/>
        <v>5.3390282968499729</v>
      </c>
      <c r="H237" s="183" t="s">
        <v>136</v>
      </c>
      <c r="I237" s="173" t="s">
        <v>44</v>
      </c>
      <c r="J237" s="405" t="s">
        <v>305</v>
      </c>
      <c r="K237" s="172" t="s">
        <v>453</v>
      </c>
      <c r="L237" s="172" t="s">
        <v>45</v>
      </c>
      <c r="M237" s="410"/>
      <c r="N237" s="340"/>
    </row>
    <row r="238" spans="1:14" s="2" customFormat="1" ht="15" customHeight="1" x14ac:dyDescent="0.25">
      <c r="A238" s="171">
        <v>45222</v>
      </c>
      <c r="B238" s="157" t="s">
        <v>189</v>
      </c>
      <c r="C238" s="157" t="s">
        <v>117</v>
      </c>
      <c r="D238" s="157" t="s">
        <v>129</v>
      </c>
      <c r="E238" s="161">
        <v>25000</v>
      </c>
      <c r="F238" s="339">
        <v>3746</v>
      </c>
      <c r="G238" s="305">
        <f t="shared" si="4"/>
        <v>6.6737853710624666</v>
      </c>
      <c r="H238" s="183" t="s">
        <v>141</v>
      </c>
      <c r="I238" s="173" t="s">
        <v>44</v>
      </c>
      <c r="J238" s="405" t="s">
        <v>305</v>
      </c>
      <c r="K238" s="172" t="s">
        <v>453</v>
      </c>
      <c r="L238" s="172" t="s">
        <v>45</v>
      </c>
      <c r="M238" s="410"/>
      <c r="N238" s="340"/>
    </row>
    <row r="239" spans="1:14" s="2" customFormat="1" ht="15" customHeight="1" x14ac:dyDescent="0.25">
      <c r="A239" s="171">
        <v>45222</v>
      </c>
      <c r="B239" s="157" t="s">
        <v>185</v>
      </c>
      <c r="C239" s="157" t="s">
        <v>117</v>
      </c>
      <c r="D239" s="157" t="s">
        <v>14</v>
      </c>
      <c r="E239" s="161">
        <v>20000</v>
      </c>
      <c r="F239" s="339">
        <v>3746</v>
      </c>
      <c r="G239" s="305">
        <f t="shared" si="4"/>
        <v>5.3390282968499729</v>
      </c>
      <c r="H239" s="183" t="s">
        <v>42</v>
      </c>
      <c r="I239" s="173" t="s">
        <v>44</v>
      </c>
      <c r="J239" s="405" t="s">
        <v>305</v>
      </c>
      <c r="K239" s="172" t="s">
        <v>453</v>
      </c>
      <c r="L239" s="172" t="s">
        <v>45</v>
      </c>
      <c r="M239" s="410"/>
      <c r="N239" s="340"/>
    </row>
    <row r="240" spans="1:14" s="2" customFormat="1" ht="15" customHeight="1" x14ac:dyDescent="0.25">
      <c r="A240" s="625">
        <v>45223</v>
      </c>
      <c r="B240" s="606" t="s">
        <v>115</v>
      </c>
      <c r="C240" s="606" t="s">
        <v>116</v>
      </c>
      <c r="D240" s="626" t="s">
        <v>114</v>
      </c>
      <c r="E240" s="161">
        <v>12000</v>
      </c>
      <c r="F240" s="339">
        <v>3746</v>
      </c>
      <c r="G240" s="305">
        <f t="shared" si="4"/>
        <v>3.2034169781099839</v>
      </c>
      <c r="H240" s="183" t="s">
        <v>136</v>
      </c>
      <c r="I240" s="173" t="s">
        <v>44</v>
      </c>
      <c r="J240" s="405" t="s">
        <v>372</v>
      </c>
      <c r="K240" s="172" t="s">
        <v>453</v>
      </c>
      <c r="L240" s="172" t="s">
        <v>45</v>
      </c>
      <c r="M240" s="410"/>
      <c r="N240" s="340"/>
    </row>
    <row r="241" spans="1:14" s="2" customFormat="1" ht="15" customHeight="1" x14ac:dyDescent="0.25">
      <c r="A241" s="171">
        <v>45223</v>
      </c>
      <c r="B241" s="172" t="s">
        <v>115</v>
      </c>
      <c r="C241" s="172" t="s">
        <v>116</v>
      </c>
      <c r="D241" s="173" t="s">
        <v>114</v>
      </c>
      <c r="E241" s="161">
        <v>11000</v>
      </c>
      <c r="F241" s="339">
        <v>3746</v>
      </c>
      <c r="G241" s="305">
        <f t="shared" si="4"/>
        <v>2.9364655632674852</v>
      </c>
      <c r="H241" s="183" t="s">
        <v>136</v>
      </c>
      <c r="I241" s="173" t="s">
        <v>44</v>
      </c>
      <c r="J241" s="405" t="s">
        <v>372</v>
      </c>
      <c r="K241" s="172" t="s">
        <v>453</v>
      </c>
      <c r="L241" s="172" t="s">
        <v>45</v>
      </c>
      <c r="M241" s="410"/>
      <c r="N241" s="340"/>
    </row>
    <row r="242" spans="1:14" s="2" customFormat="1" ht="15" customHeight="1" x14ac:dyDescent="0.25">
      <c r="A242" s="35">
        <v>45223</v>
      </c>
      <c r="B242" s="17" t="s">
        <v>115</v>
      </c>
      <c r="C242" s="17" t="s">
        <v>116</v>
      </c>
      <c r="D242" s="17" t="s">
        <v>129</v>
      </c>
      <c r="E242" s="161">
        <v>8000</v>
      </c>
      <c r="F242" s="339">
        <v>3746</v>
      </c>
      <c r="G242" s="305">
        <f t="shared" si="4"/>
        <v>2.1356113187399894</v>
      </c>
      <c r="H242" s="183" t="s">
        <v>141</v>
      </c>
      <c r="I242" s="173" t="s">
        <v>44</v>
      </c>
      <c r="J242" s="405" t="s">
        <v>381</v>
      </c>
      <c r="K242" s="172" t="s">
        <v>453</v>
      </c>
      <c r="L242" s="172" t="s">
        <v>45</v>
      </c>
      <c r="M242" s="410"/>
      <c r="N242" s="340"/>
    </row>
    <row r="243" spans="1:14" s="2" customFormat="1" ht="15" customHeight="1" x14ac:dyDescent="0.25">
      <c r="A243" s="35">
        <v>45223</v>
      </c>
      <c r="B243" s="17" t="s">
        <v>115</v>
      </c>
      <c r="C243" s="17" t="s">
        <v>116</v>
      </c>
      <c r="D243" s="17" t="s">
        <v>129</v>
      </c>
      <c r="E243" s="161">
        <v>8000</v>
      </c>
      <c r="F243" s="339">
        <v>3746</v>
      </c>
      <c r="G243" s="305">
        <f t="shared" si="4"/>
        <v>2.1356113187399894</v>
      </c>
      <c r="H243" s="183" t="s">
        <v>141</v>
      </c>
      <c r="I243" s="173" t="s">
        <v>44</v>
      </c>
      <c r="J243" s="405" t="s">
        <v>381</v>
      </c>
      <c r="K243" s="172" t="s">
        <v>453</v>
      </c>
      <c r="L243" s="172" t="s">
        <v>45</v>
      </c>
      <c r="M243" s="410"/>
      <c r="N243" s="340"/>
    </row>
    <row r="244" spans="1:14" s="2" customFormat="1" ht="15" customHeight="1" x14ac:dyDescent="0.25">
      <c r="A244" s="35">
        <v>45224</v>
      </c>
      <c r="B244" s="17" t="s">
        <v>115</v>
      </c>
      <c r="C244" s="17" t="s">
        <v>116</v>
      </c>
      <c r="D244" s="17" t="s">
        <v>129</v>
      </c>
      <c r="E244" s="615">
        <v>8000</v>
      </c>
      <c r="F244" s="339">
        <v>3746</v>
      </c>
      <c r="G244" s="305">
        <f t="shared" si="4"/>
        <v>2.1356113187399894</v>
      </c>
      <c r="H244" s="183" t="s">
        <v>141</v>
      </c>
      <c r="I244" s="173" t="s">
        <v>44</v>
      </c>
      <c r="J244" s="405" t="s">
        <v>381</v>
      </c>
      <c r="K244" s="172" t="s">
        <v>453</v>
      </c>
      <c r="L244" s="172" t="s">
        <v>45</v>
      </c>
      <c r="M244" s="410"/>
      <c r="N244" s="340"/>
    </row>
    <row r="245" spans="1:14" s="2" customFormat="1" ht="15" customHeight="1" x14ac:dyDescent="0.25">
      <c r="A245" s="35">
        <v>45224</v>
      </c>
      <c r="B245" s="17" t="s">
        <v>115</v>
      </c>
      <c r="C245" s="17" t="s">
        <v>116</v>
      </c>
      <c r="D245" s="17" t="s">
        <v>129</v>
      </c>
      <c r="E245" s="615">
        <v>8000</v>
      </c>
      <c r="F245" s="339">
        <v>3746</v>
      </c>
      <c r="G245" s="305">
        <f t="shared" si="4"/>
        <v>2.1356113187399894</v>
      </c>
      <c r="H245" s="183" t="s">
        <v>141</v>
      </c>
      <c r="I245" s="173" t="s">
        <v>44</v>
      </c>
      <c r="J245" s="405" t="s">
        <v>381</v>
      </c>
      <c r="K245" s="172" t="s">
        <v>453</v>
      </c>
      <c r="L245" s="172" t="s">
        <v>45</v>
      </c>
      <c r="M245" s="410"/>
      <c r="N245" s="340"/>
    </row>
    <row r="246" spans="1:14" s="2" customFormat="1" ht="15" customHeight="1" x14ac:dyDescent="0.25">
      <c r="A246" s="171">
        <v>45224</v>
      </c>
      <c r="B246" s="172" t="s">
        <v>115</v>
      </c>
      <c r="C246" s="172" t="s">
        <v>116</v>
      </c>
      <c r="D246" s="173" t="s">
        <v>114</v>
      </c>
      <c r="E246" s="161">
        <v>12000</v>
      </c>
      <c r="F246" s="339">
        <v>3746</v>
      </c>
      <c r="G246" s="305">
        <f t="shared" si="4"/>
        <v>3.2034169781099839</v>
      </c>
      <c r="H246" s="183" t="s">
        <v>136</v>
      </c>
      <c r="I246" s="173" t="s">
        <v>44</v>
      </c>
      <c r="J246" s="405" t="s">
        <v>372</v>
      </c>
      <c r="K246" s="172" t="s">
        <v>453</v>
      </c>
      <c r="L246" s="172" t="s">
        <v>45</v>
      </c>
      <c r="M246" s="410"/>
      <c r="N246" s="340"/>
    </row>
    <row r="247" spans="1:14" s="2" customFormat="1" ht="15" customHeight="1" x14ac:dyDescent="0.25">
      <c r="A247" s="171">
        <v>45224</v>
      </c>
      <c r="B247" s="172" t="s">
        <v>115</v>
      </c>
      <c r="C247" s="172" t="s">
        <v>116</v>
      </c>
      <c r="D247" s="173" t="s">
        <v>114</v>
      </c>
      <c r="E247" s="161">
        <v>11000</v>
      </c>
      <c r="F247" s="339">
        <v>3746</v>
      </c>
      <c r="G247" s="305">
        <f t="shared" si="4"/>
        <v>2.9364655632674852</v>
      </c>
      <c r="H247" s="183" t="s">
        <v>136</v>
      </c>
      <c r="I247" s="173" t="s">
        <v>44</v>
      </c>
      <c r="J247" s="405" t="s">
        <v>372</v>
      </c>
      <c r="K247" s="172" t="s">
        <v>453</v>
      </c>
      <c r="L247" s="172" t="s">
        <v>45</v>
      </c>
      <c r="M247" s="410"/>
      <c r="N247" s="340"/>
    </row>
    <row r="248" spans="1:14" s="2" customFormat="1" ht="15" customHeight="1" x14ac:dyDescent="0.25">
      <c r="A248" s="171">
        <v>45224</v>
      </c>
      <c r="B248" s="172" t="s">
        <v>115</v>
      </c>
      <c r="C248" s="172" t="s">
        <v>116</v>
      </c>
      <c r="D248" s="494" t="s">
        <v>14</v>
      </c>
      <c r="E248" s="167">
        <v>7000</v>
      </c>
      <c r="F248" s="339">
        <v>3746</v>
      </c>
      <c r="G248" s="305">
        <f t="shared" si="4"/>
        <v>1.8686599038974907</v>
      </c>
      <c r="H248" s="183" t="s">
        <v>42</v>
      </c>
      <c r="I248" s="173" t="s">
        <v>44</v>
      </c>
      <c r="J248" s="405" t="s">
        <v>375</v>
      </c>
      <c r="K248" s="172" t="s">
        <v>453</v>
      </c>
      <c r="L248" s="172" t="s">
        <v>45</v>
      </c>
      <c r="M248" s="410"/>
      <c r="N248" s="340"/>
    </row>
    <row r="249" spans="1:14" s="2" customFormat="1" ht="15" customHeight="1" x14ac:dyDescent="0.25">
      <c r="A249" s="171">
        <v>45224</v>
      </c>
      <c r="B249" s="172" t="s">
        <v>115</v>
      </c>
      <c r="C249" s="172" t="s">
        <v>116</v>
      </c>
      <c r="D249" s="494" t="s">
        <v>14</v>
      </c>
      <c r="E249" s="167">
        <v>7000</v>
      </c>
      <c r="F249" s="339">
        <v>3746</v>
      </c>
      <c r="G249" s="305">
        <f t="shared" si="4"/>
        <v>1.8686599038974907</v>
      </c>
      <c r="H249" s="183" t="s">
        <v>42</v>
      </c>
      <c r="I249" s="173" t="s">
        <v>44</v>
      </c>
      <c r="J249" s="405" t="s">
        <v>375</v>
      </c>
      <c r="K249" s="172" t="s">
        <v>453</v>
      </c>
      <c r="L249" s="172" t="s">
        <v>45</v>
      </c>
      <c r="M249" s="410"/>
      <c r="N249" s="340"/>
    </row>
    <row r="250" spans="1:14" s="2" customFormat="1" ht="15" customHeight="1" x14ac:dyDescent="0.25">
      <c r="A250" s="171">
        <v>45224</v>
      </c>
      <c r="B250" s="172" t="s">
        <v>448</v>
      </c>
      <c r="C250" s="172" t="s">
        <v>127</v>
      </c>
      <c r="D250" s="494" t="s">
        <v>81</v>
      </c>
      <c r="E250" s="161">
        <v>19500</v>
      </c>
      <c r="F250" s="339">
        <v>3746</v>
      </c>
      <c r="G250" s="305">
        <f t="shared" si="4"/>
        <v>5.2055525894287236</v>
      </c>
      <c r="H250" s="183" t="s">
        <v>42</v>
      </c>
      <c r="I250" s="173" t="s">
        <v>44</v>
      </c>
      <c r="J250" s="405" t="s">
        <v>411</v>
      </c>
      <c r="K250" s="172" t="s">
        <v>453</v>
      </c>
      <c r="L250" s="172" t="s">
        <v>45</v>
      </c>
      <c r="M250" s="410"/>
      <c r="N250" s="340"/>
    </row>
    <row r="251" spans="1:14" s="2" customFormat="1" ht="15" customHeight="1" x14ac:dyDescent="0.25">
      <c r="A251" s="171">
        <v>45224</v>
      </c>
      <c r="B251" s="172" t="s">
        <v>392</v>
      </c>
      <c r="C251" s="172" t="s">
        <v>134</v>
      </c>
      <c r="D251" s="494" t="s">
        <v>14</v>
      </c>
      <c r="E251" s="161">
        <v>3348000</v>
      </c>
      <c r="F251" s="339">
        <v>3746</v>
      </c>
      <c r="G251" s="305">
        <f t="shared" si="4"/>
        <v>893.75333689268552</v>
      </c>
      <c r="H251" s="183" t="s">
        <v>158</v>
      </c>
      <c r="I251" s="173" t="s">
        <v>44</v>
      </c>
      <c r="J251" s="405" t="s">
        <v>415</v>
      </c>
      <c r="K251" s="172" t="s">
        <v>453</v>
      </c>
      <c r="L251" s="172" t="s">
        <v>45</v>
      </c>
      <c r="M251" s="410"/>
      <c r="N251" s="340"/>
    </row>
    <row r="252" spans="1:14" s="2" customFormat="1" ht="15" customHeight="1" x14ac:dyDescent="0.25">
      <c r="A252" s="171">
        <v>45224</v>
      </c>
      <c r="B252" s="172" t="s">
        <v>155</v>
      </c>
      <c r="C252" s="172" t="s">
        <v>128</v>
      </c>
      <c r="D252" s="494" t="s">
        <v>81</v>
      </c>
      <c r="E252" s="161">
        <v>3000</v>
      </c>
      <c r="F252" s="339">
        <v>3746</v>
      </c>
      <c r="G252" s="305">
        <f t="shared" si="4"/>
        <v>0.80085424452749598</v>
      </c>
      <c r="H252" s="183" t="s">
        <v>158</v>
      </c>
      <c r="I252" s="173" t="s">
        <v>44</v>
      </c>
      <c r="J252" s="405" t="s">
        <v>430</v>
      </c>
      <c r="K252" s="172" t="s">
        <v>453</v>
      </c>
      <c r="L252" s="172" t="s">
        <v>45</v>
      </c>
      <c r="M252" s="410"/>
      <c r="N252" s="340"/>
    </row>
    <row r="253" spans="1:14" s="2" customFormat="1" ht="15" customHeight="1" x14ac:dyDescent="0.25">
      <c r="A253" s="171">
        <v>45225</v>
      </c>
      <c r="B253" s="172" t="s">
        <v>115</v>
      </c>
      <c r="C253" s="172" t="s">
        <v>116</v>
      </c>
      <c r="D253" s="173" t="s">
        <v>114</v>
      </c>
      <c r="E253" s="161">
        <v>12000</v>
      </c>
      <c r="F253" s="339">
        <v>3746</v>
      </c>
      <c r="G253" s="305">
        <f t="shared" si="4"/>
        <v>3.2034169781099839</v>
      </c>
      <c r="H253" s="183" t="s">
        <v>136</v>
      </c>
      <c r="I253" s="173" t="s">
        <v>44</v>
      </c>
      <c r="J253" s="405" t="s">
        <v>382</v>
      </c>
      <c r="K253" s="172" t="s">
        <v>453</v>
      </c>
      <c r="L253" s="172" t="s">
        <v>45</v>
      </c>
      <c r="M253" s="410"/>
      <c r="N253" s="340"/>
    </row>
    <row r="254" spans="1:14" s="2" customFormat="1" ht="15" customHeight="1" x14ac:dyDescent="0.25">
      <c r="A254" s="171">
        <v>45225</v>
      </c>
      <c r="B254" s="172" t="s">
        <v>115</v>
      </c>
      <c r="C254" s="172" t="s">
        <v>116</v>
      </c>
      <c r="D254" s="173" t="s">
        <v>114</v>
      </c>
      <c r="E254" s="161">
        <v>9000</v>
      </c>
      <c r="F254" s="339">
        <v>3746</v>
      </c>
      <c r="G254" s="305">
        <f t="shared" si="4"/>
        <v>2.4025627335824882</v>
      </c>
      <c r="H254" s="183" t="s">
        <v>136</v>
      </c>
      <c r="I254" s="173" t="s">
        <v>44</v>
      </c>
      <c r="J254" s="405" t="s">
        <v>382</v>
      </c>
      <c r="K254" s="172" t="s">
        <v>453</v>
      </c>
      <c r="L254" s="172" t="s">
        <v>45</v>
      </c>
      <c r="M254" s="410"/>
      <c r="N254" s="340"/>
    </row>
    <row r="255" spans="1:14" s="2" customFormat="1" ht="15" customHeight="1" x14ac:dyDescent="0.25">
      <c r="A255" s="171">
        <v>45225</v>
      </c>
      <c r="B255" s="172" t="s">
        <v>115</v>
      </c>
      <c r="C255" s="172" t="s">
        <v>116</v>
      </c>
      <c r="D255" s="173" t="s">
        <v>114</v>
      </c>
      <c r="E255" s="161">
        <v>7000</v>
      </c>
      <c r="F255" s="339">
        <v>3746</v>
      </c>
      <c r="G255" s="305">
        <f t="shared" si="4"/>
        <v>1.8686599038974907</v>
      </c>
      <c r="H255" s="183" t="s">
        <v>136</v>
      </c>
      <c r="I255" s="173" t="s">
        <v>44</v>
      </c>
      <c r="J255" s="405" t="s">
        <v>382</v>
      </c>
      <c r="K255" s="172" t="s">
        <v>453</v>
      </c>
      <c r="L255" s="172" t="s">
        <v>45</v>
      </c>
      <c r="M255" s="410"/>
      <c r="N255" s="340"/>
    </row>
    <row r="256" spans="1:14" s="2" customFormat="1" ht="15" customHeight="1" x14ac:dyDescent="0.25">
      <c r="A256" s="171">
        <v>45225</v>
      </c>
      <c r="B256" s="172" t="s">
        <v>115</v>
      </c>
      <c r="C256" s="172" t="s">
        <v>116</v>
      </c>
      <c r="D256" s="173" t="s">
        <v>114</v>
      </c>
      <c r="E256" s="161">
        <v>11000</v>
      </c>
      <c r="F256" s="339">
        <v>3746</v>
      </c>
      <c r="G256" s="305">
        <f>E256/F256</f>
        <v>2.9364655632674852</v>
      </c>
      <c r="H256" s="183" t="s">
        <v>136</v>
      </c>
      <c r="I256" s="173" t="s">
        <v>44</v>
      </c>
      <c r="J256" s="405" t="s">
        <v>382</v>
      </c>
      <c r="K256" s="172" t="s">
        <v>453</v>
      </c>
      <c r="L256" s="172" t="s">
        <v>45</v>
      </c>
      <c r="M256" s="410"/>
      <c r="N256" s="340"/>
    </row>
    <row r="257" spans="1:14" s="2" customFormat="1" ht="15" customHeight="1" x14ac:dyDescent="0.25">
      <c r="A257" s="171">
        <v>45225</v>
      </c>
      <c r="B257" s="172" t="s">
        <v>417</v>
      </c>
      <c r="C257" s="172" t="s">
        <v>128</v>
      </c>
      <c r="D257" s="173" t="s">
        <v>81</v>
      </c>
      <c r="E257" s="161">
        <f>G257*F257</f>
        <v>56190</v>
      </c>
      <c r="F257" s="339">
        <v>3746</v>
      </c>
      <c r="G257" s="305">
        <v>15</v>
      </c>
      <c r="H257" s="183" t="s">
        <v>135</v>
      </c>
      <c r="I257" s="173" t="s">
        <v>44</v>
      </c>
      <c r="J257" s="405" t="s">
        <v>431</v>
      </c>
      <c r="K257" s="172" t="s">
        <v>453</v>
      </c>
      <c r="L257" s="172" t="s">
        <v>45</v>
      </c>
      <c r="M257" s="410"/>
      <c r="N257" s="340"/>
    </row>
    <row r="258" spans="1:14" s="2" customFormat="1" ht="15" customHeight="1" x14ac:dyDescent="0.25">
      <c r="A258" s="171">
        <v>45225</v>
      </c>
      <c r="B258" s="172" t="s">
        <v>155</v>
      </c>
      <c r="C258" s="172" t="s">
        <v>128</v>
      </c>
      <c r="D258" s="173" t="s">
        <v>81</v>
      </c>
      <c r="E258" s="161">
        <f>G258*F258</f>
        <v>32065.760000000002</v>
      </c>
      <c r="F258" s="339">
        <v>3746</v>
      </c>
      <c r="G258" s="305">
        <v>8.56</v>
      </c>
      <c r="H258" s="183" t="s">
        <v>135</v>
      </c>
      <c r="I258" s="173" t="s">
        <v>44</v>
      </c>
      <c r="J258" s="405" t="s">
        <v>432</v>
      </c>
      <c r="K258" s="172" t="s">
        <v>453</v>
      </c>
      <c r="L258" s="172" t="s">
        <v>45</v>
      </c>
      <c r="M258" s="410"/>
      <c r="N258" s="340"/>
    </row>
    <row r="259" spans="1:14" s="2" customFormat="1" ht="15" customHeight="1" x14ac:dyDescent="0.25">
      <c r="A259" s="171">
        <v>45226</v>
      </c>
      <c r="B259" s="172" t="s">
        <v>115</v>
      </c>
      <c r="C259" s="172" t="s">
        <v>116</v>
      </c>
      <c r="D259" s="173" t="s">
        <v>114</v>
      </c>
      <c r="E259" s="161">
        <v>12000</v>
      </c>
      <c r="F259" s="339">
        <v>3746</v>
      </c>
      <c r="G259" s="305">
        <f t="shared" ref="G259" si="5">E259/F259</f>
        <v>3.2034169781099839</v>
      </c>
      <c r="H259" s="183" t="s">
        <v>136</v>
      </c>
      <c r="I259" s="173" t="s">
        <v>44</v>
      </c>
      <c r="J259" s="405" t="s">
        <v>385</v>
      </c>
      <c r="K259" s="172" t="s">
        <v>453</v>
      </c>
      <c r="L259" s="172" t="s">
        <v>45</v>
      </c>
      <c r="M259" s="410"/>
      <c r="N259" s="340"/>
    </row>
    <row r="260" spans="1:14" s="2" customFormat="1" ht="15" customHeight="1" x14ac:dyDescent="0.25">
      <c r="A260" s="171">
        <v>45226</v>
      </c>
      <c r="B260" s="172" t="s">
        <v>115</v>
      </c>
      <c r="C260" s="172" t="s">
        <v>116</v>
      </c>
      <c r="D260" s="173" t="s">
        <v>114</v>
      </c>
      <c r="E260" s="161">
        <v>11000</v>
      </c>
      <c r="F260" s="339">
        <v>3746</v>
      </c>
      <c r="G260" s="305">
        <f t="shared" si="4"/>
        <v>2.9364655632674852</v>
      </c>
      <c r="H260" s="183" t="s">
        <v>136</v>
      </c>
      <c r="I260" s="173" t="s">
        <v>44</v>
      </c>
      <c r="J260" s="405" t="s">
        <v>385</v>
      </c>
      <c r="K260" s="172" t="s">
        <v>453</v>
      </c>
      <c r="L260" s="172" t="s">
        <v>45</v>
      </c>
      <c r="M260" s="410"/>
      <c r="N260" s="340"/>
    </row>
    <row r="261" spans="1:14" s="2" customFormat="1" ht="15" customHeight="1" x14ac:dyDescent="0.25">
      <c r="A261" s="171">
        <v>45226</v>
      </c>
      <c r="B261" s="172" t="s">
        <v>115</v>
      </c>
      <c r="C261" s="172" t="s">
        <v>116</v>
      </c>
      <c r="D261" s="494" t="s">
        <v>14</v>
      </c>
      <c r="E261" s="167">
        <v>8000</v>
      </c>
      <c r="F261" s="339">
        <v>3746</v>
      </c>
      <c r="G261" s="305">
        <f t="shared" si="4"/>
        <v>2.1356113187399894</v>
      </c>
      <c r="H261" s="183" t="s">
        <v>42</v>
      </c>
      <c r="I261" s="173" t="s">
        <v>44</v>
      </c>
      <c r="J261" s="405" t="s">
        <v>413</v>
      </c>
      <c r="K261" s="172" t="s">
        <v>453</v>
      </c>
      <c r="L261" s="172" t="s">
        <v>45</v>
      </c>
      <c r="M261" s="410"/>
      <c r="N261" s="340"/>
    </row>
    <row r="262" spans="1:14" s="2" customFormat="1" ht="15" customHeight="1" x14ac:dyDescent="0.25">
      <c r="A262" s="171">
        <v>45226</v>
      </c>
      <c r="B262" s="172" t="s">
        <v>115</v>
      </c>
      <c r="C262" s="172" t="s">
        <v>116</v>
      </c>
      <c r="D262" s="494" t="s">
        <v>14</v>
      </c>
      <c r="E262" s="167">
        <v>15000</v>
      </c>
      <c r="F262" s="339">
        <v>3746</v>
      </c>
      <c r="G262" s="305">
        <f t="shared" si="4"/>
        <v>4.0042712226374801</v>
      </c>
      <c r="H262" s="183" t="s">
        <v>42</v>
      </c>
      <c r="I262" s="173" t="s">
        <v>44</v>
      </c>
      <c r="J262" s="405" t="s">
        <v>413</v>
      </c>
      <c r="K262" s="172" t="s">
        <v>453</v>
      </c>
      <c r="L262" s="172" t="s">
        <v>45</v>
      </c>
      <c r="M262" s="410"/>
      <c r="N262" s="340"/>
    </row>
    <row r="263" spans="1:14" s="2" customFormat="1" ht="15" customHeight="1" x14ac:dyDescent="0.25">
      <c r="A263" s="171">
        <v>45226</v>
      </c>
      <c r="B263" s="172" t="s">
        <v>115</v>
      </c>
      <c r="C263" s="172" t="s">
        <v>116</v>
      </c>
      <c r="D263" s="494" t="s">
        <v>14</v>
      </c>
      <c r="E263" s="167">
        <v>10000</v>
      </c>
      <c r="F263" s="339">
        <v>3746</v>
      </c>
      <c r="G263" s="305">
        <f t="shared" si="4"/>
        <v>2.6695141484249865</v>
      </c>
      <c r="H263" s="183" t="s">
        <v>42</v>
      </c>
      <c r="I263" s="173" t="s">
        <v>44</v>
      </c>
      <c r="J263" s="405" t="s">
        <v>413</v>
      </c>
      <c r="K263" s="172" t="s">
        <v>453</v>
      </c>
      <c r="L263" s="172" t="s">
        <v>45</v>
      </c>
      <c r="M263" s="410"/>
      <c r="N263" s="340"/>
    </row>
    <row r="264" spans="1:14" s="2" customFormat="1" ht="15" customHeight="1" x14ac:dyDescent="0.25">
      <c r="A264" s="171">
        <v>45226</v>
      </c>
      <c r="B264" s="172" t="s">
        <v>390</v>
      </c>
      <c r="C264" s="172" t="s">
        <v>116</v>
      </c>
      <c r="D264" s="494" t="s">
        <v>14</v>
      </c>
      <c r="E264" s="167">
        <v>10000</v>
      </c>
      <c r="F264" s="339">
        <v>3746</v>
      </c>
      <c r="G264" s="305">
        <f t="shared" si="4"/>
        <v>2.6695141484249865</v>
      </c>
      <c r="H264" s="183" t="s">
        <v>42</v>
      </c>
      <c r="I264" s="173" t="s">
        <v>44</v>
      </c>
      <c r="J264" s="405" t="s">
        <v>413</v>
      </c>
      <c r="K264" s="172" t="s">
        <v>453</v>
      </c>
      <c r="L264" s="172" t="s">
        <v>45</v>
      </c>
      <c r="M264" s="410"/>
      <c r="N264" s="340"/>
    </row>
    <row r="265" spans="1:14" s="2" customFormat="1" ht="15" customHeight="1" x14ac:dyDescent="0.25">
      <c r="A265" s="171">
        <v>45226</v>
      </c>
      <c r="B265" s="172" t="s">
        <v>414</v>
      </c>
      <c r="C265" s="172" t="s">
        <v>134</v>
      </c>
      <c r="D265" s="494" t="s">
        <v>114</v>
      </c>
      <c r="E265" s="167">
        <v>1500000</v>
      </c>
      <c r="F265" s="339">
        <v>3746</v>
      </c>
      <c r="G265" s="305">
        <f t="shared" si="4"/>
        <v>400.427122263748</v>
      </c>
      <c r="H265" s="183" t="s">
        <v>158</v>
      </c>
      <c r="I265" s="173" t="s">
        <v>44</v>
      </c>
      <c r="J265" s="405" t="s">
        <v>450</v>
      </c>
      <c r="K265" s="172" t="s">
        <v>453</v>
      </c>
      <c r="L265" s="172" t="s">
        <v>45</v>
      </c>
      <c r="M265" s="410"/>
      <c r="N265" s="340"/>
    </row>
    <row r="266" spans="1:14" s="2" customFormat="1" ht="15" customHeight="1" x14ac:dyDescent="0.25">
      <c r="A266" s="171">
        <v>45226</v>
      </c>
      <c r="B266" s="172" t="s">
        <v>155</v>
      </c>
      <c r="C266" s="172" t="s">
        <v>128</v>
      </c>
      <c r="D266" s="494" t="s">
        <v>81</v>
      </c>
      <c r="E266" s="167">
        <v>3000</v>
      </c>
      <c r="F266" s="339">
        <v>3746</v>
      </c>
      <c r="G266" s="305">
        <f>E266/F266</f>
        <v>0.80085424452749598</v>
      </c>
      <c r="H266" s="183" t="s">
        <v>158</v>
      </c>
      <c r="I266" s="173" t="s">
        <v>44</v>
      </c>
      <c r="J266" s="405" t="s">
        <v>433</v>
      </c>
      <c r="K266" s="172" t="s">
        <v>453</v>
      </c>
      <c r="L266" s="172" t="s">
        <v>45</v>
      </c>
      <c r="M266" s="410"/>
      <c r="N266" s="340"/>
    </row>
    <row r="267" spans="1:14" s="2" customFormat="1" ht="15" customHeight="1" x14ac:dyDescent="0.25">
      <c r="A267" s="171">
        <v>45227</v>
      </c>
      <c r="B267" s="172" t="s">
        <v>115</v>
      </c>
      <c r="C267" s="172" t="s">
        <v>116</v>
      </c>
      <c r="D267" s="173" t="s">
        <v>114</v>
      </c>
      <c r="E267" s="161">
        <v>12000</v>
      </c>
      <c r="F267" s="339">
        <v>3746</v>
      </c>
      <c r="G267" s="305">
        <f t="shared" si="4"/>
        <v>3.2034169781099839</v>
      </c>
      <c r="H267" s="183" t="s">
        <v>136</v>
      </c>
      <c r="I267" s="173" t="s">
        <v>44</v>
      </c>
      <c r="J267" s="405" t="s">
        <v>394</v>
      </c>
      <c r="K267" s="172" t="s">
        <v>453</v>
      </c>
      <c r="L267" s="172" t="s">
        <v>45</v>
      </c>
      <c r="M267" s="410"/>
      <c r="N267" s="340"/>
    </row>
    <row r="268" spans="1:14" s="2" customFormat="1" ht="15" customHeight="1" x14ac:dyDescent="0.25">
      <c r="A268" s="171">
        <v>45227</v>
      </c>
      <c r="B268" s="172" t="s">
        <v>115</v>
      </c>
      <c r="C268" s="172" t="s">
        <v>116</v>
      </c>
      <c r="D268" s="173" t="s">
        <v>114</v>
      </c>
      <c r="E268" s="161">
        <v>11000</v>
      </c>
      <c r="F268" s="339">
        <v>3746</v>
      </c>
      <c r="G268" s="305">
        <f t="shared" si="4"/>
        <v>2.9364655632674852</v>
      </c>
      <c r="H268" s="183" t="s">
        <v>136</v>
      </c>
      <c r="I268" s="173" t="s">
        <v>44</v>
      </c>
      <c r="J268" s="405" t="s">
        <v>394</v>
      </c>
      <c r="K268" s="172" t="s">
        <v>453</v>
      </c>
      <c r="L268" s="172" t="s">
        <v>45</v>
      </c>
      <c r="M268" s="410"/>
      <c r="N268" s="340"/>
    </row>
    <row r="269" spans="1:14" s="2" customFormat="1" ht="15" customHeight="1" x14ac:dyDescent="0.25">
      <c r="A269" s="35">
        <v>45229</v>
      </c>
      <c r="B269" s="17" t="s">
        <v>115</v>
      </c>
      <c r="C269" s="17" t="s">
        <v>116</v>
      </c>
      <c r="D269" s="17" t="s">
        <v>129</v>
      </c>
      <c r="E269" s="615">
        <v>8000</v>
      </c>
      <c r="F269" s="339">
        <v>3746</v>
      </c>
      <c r="G269" s="305">
        <f t="shared" si="4"/>
        <v>2.1356113187399894</v>
      </c>
      <c r="H269" s="183" t="s">
        <v>141</v>
      </c>
      <c r="I269" s="173" t="s">
        <v>44</v>
      </c>
      <c r="J269" s="405" t="s">
        <v>395</v>
      </c>
      <c r="K269" s="172" t="s">
        <v>453</v>
      </c>
      <c r="L269" s="172" t="s">
        <v>45</v>
      </c>
      <c r="M269" s="410"/>
      <c r="N269" s="340"/>
    </row>
    <row r="270" spans="1:14" s="2" customFormat="1" ht="15" customHeight="1" x14ac:dyDescent="0.25">
      <c r="A270" s="35">
        <v>45229</v>
      </c>
      <c r="B270" s="17" t="s">
        <v>115</v>
      </c>
      <c r="C270" s="17" t="s">
        <v>116</v>
      </c>
      <c r="D270" s="17" t="s">
        <v>129</v>
      </c>
      <c r="E270" s="615">
        <v>10000</v>
      </c>
      <c r="F270" s="339">
        <v>3746</v>
      </c>
      <c r="G270" s="305">
        <f t="shared" si="4"/>
        <v>2.6695141484249865</v>
      </c>
      <c r="H270" s="183" t="s">
        <v>141</v>
      </c>
      <c r="I270" s="173" t="s">
        <v>44</v>
      </c>
      <c r="J270" s="405" t="s">
        <v>395</v>
      </c>
      <c r="K270" s="172" t="s">
        <v>453</v>
      </c>
      <c r="L270" s="172" t="s">
        <v>45</v>
      </c>
      <c r="M270" s="410"/>
      <c r="N270" s="340"/>
    </row>
    <row r="271" spans="1:14" s="2" customFormat="1" ht="15" customHeight="1" x14ac:dyDescent="0.25">
      <c r="A271" s="35">
        <v>45229</v>
      </c>
      <c r="B271" s="17" t="s">
        <v>115</v>
      </c>
      <c r="C271" s="17" t="s">
        <v>116</v>
      </c>
      <c r="D271" s="17" t="s">
        <v>129</v>
      </c>
      <c r="E271" s="615">
        <v>7000</v>
      </c>
      <c r="F271" s="339">
        <v>3746</v>
      </c>
      <c r="G271" s="305">
        <f t="shared" si="4"/>
        <v>1.8686599038974907</v>
      </c>
      <c r="H271" s="183" t="s">
        <v>141</v>
      </c>
      <c r="I271" s="173" t="s">
        <v>44</v>
      </c>
      <c r="J271" s="405" t="s">
        <v>395</v>
      </c>
      <c r="K271" s="172" t="s">
        <v>453</v>
      </c>
      <c r="L271" s="172" t="s">
        <v>45</v>
      </c>
      <c r="M271" s="410"/>
      <c r="N271" s="340"/>
    </row>
    <row r="272" spans="1:14" s="2" customFormat="1" ht="15" customHeight="1" x14ac:dyDescent="0.25">
      <c r="A272" s="35">
        <v>45229</v>
      </c>
      <c r="B272" s="17" t="s">
        <v>115</v>
      </c>
      <c r="C272" s="17" t="s">
        <v>116</v>
      </c>
      <c r="D272" s="17" t="s">
        <v>129</v>
      </c>
      <c r="E272" s="614">
        <v>9000</v>
      </c>
      <c r="F272" s="339">
        <v>3746</v>
      </c>
      <c r="G272" s="305">
        <f t="shared" si="4"/>
        <v>2.4025627335824882</v>
      </c>
      <c r="H272" s="183" t="s">
        <v>141</v>
      </c>
      <c r="I272" s="173" t="s">
        <v>44</v>
      </c>
      <c r="J272" s="405" t="s">
        <v>395</v>
      </c>
      <c r="K272" s="172" t="s">
        <v>453</v>
      </c>
      <c r="L272" s="172" t="s">
        <v>45</v>
      </c>
      <c r="M272" s="410"/>
      <c r="N272" s="340"/>
    </row>
    <row r="273" spans="1:14" s="2" customFormat="1" ht="15" customHeight="1" x14ac:dyDescent="0.25">
      <c r="A273" s="35">
        <v>45229</v>
      </c>
      <c r="B273" s="17" t="s">
        <v>115</v>
      </c>
      <c r="C273" s="17" t="s">
        <v>116</v>
      </c>
      <c r="D273" s="17" t="s">
        <v>129</v>
      </c>
      <c r="E273" s="615">
        <v>8000</v>
      </c>
      <c r="F273" s="339">
        <v>3746</v>
      </c>
      <c r="G273" s="305">
        <f t="shared" si="4"/>
        <v>2.1356113187399894</v>
      </c>
      <c r="H273" s="183" t="s">
        <v>141</v>
      </c>
      <c r="I273" s="173" t="s">
        <v>44</v>
      </c>
      <c r="J273" s="405" t="s">
        <v>395</v>
      </c>
      <c r="K273" s="172" t="s">
        <v>453</v>
      </c>
      <c r="L273" s="172" t="s">
        <v>45</v>
      </c>
      <c r="M273" s="410"/>
      <c r="N273" s="340"/>
    </row>
    <row r="274" spans="1:14" s="2" customFormat="1" ht="15" customHeight="1" x14ac:dyDescent="0.25">
      <c r="A274" s="35">
        <v>45229</v>
      </c>
      <c r="B274" s="17" t="s">
        <v>115</v>
      </c>
      <c r="C274" s="17" t="s">
        <v>116</v>
      </c>
      <c r="D274" s="17" t="s">
        <v>129</v>
      </c>
      <c r="E274" s="615">
        <v>8000</v>
      </c>
      <c r="F274" s="339">
        <v>3746</v>
      </c>
      <c r="G274" s="305">
        <f t="shared" si="4"/>
        <v>2.1356113187399894</v>
      </c>
      <c r="H274" s="183" t="s">
        <v>141</v>
      </c>
      <c r="I274" s="173" t="s">
        <v>44</v>
      </c>
      <c r="J274" s="405" t="s">
        <v>395</v>
      </c>
      <c r="K274" s="172" t="s">
        <v>453</v>
      </c>
      <c r="L274" s="172" t="s">
        <v>45</v>
      </c>
      <c r="M274" s="410"/>
      <c r="N274" s="340"/>
    </row>
    <row r="275" spans="1:14" s="2" customFormat="1" ht="15" customHeight="1" x14ac:dyDescent="0.25">
      <c r="A275" s="35">
        <v>45229</v>
      </c>
      <c r="B275" s="172" t="s">
        <v>167</v>
      </c>
      <c r="C275" s="172" t="s">
        <v>168</v>
      </c>
      <c r="D275" s="17" t="s">
        <v>129</v>
      </c>
      <c r="E275" s="615">
        <v>4000</v>
      </c>
      <c r="F275" s="339">
        <v>3746</v>
      </c>
      <c r="G275" s="305">
        <f t="shared" si="4"/>
        <v>1.0678056593699947</v>
      </c>
      <c r="H275" s="183" t="s">
        <v>141</v>
      </c>
      <c r="I275" s="173" t="s">
        <v>44</v>
      </c>
      <c r="J275" s="405" t="s">
        <v>395</v>
      </c>
      <c r="K275" s="172" t="s">
        <v>453</v>
      </c>
      <c r="L275" s="172" t="s">
        <v>45</v>
      </c>
      <c r="M275" s="410"/>
      <c r="N275" s="340"/>
    </row>
    <row r="276" spans="1:14" s="2" customFormat="1" ht="15" customHeight="1" x14ac:dyDescent="0.25">
      <c r="A276" s="35">
        <v>45229</v>
      </c>
      <c r="B276" s="172" t="s">
        <v>167</v>
      </c>
      <c r="C276" s="172" t="s">
        <v>168</v>
      </c>
      <c r="D276" s="17" t="s">
        <v>129</v>
      </c>
      <c r="E276" s="615">
        <v>6000</v>
      </c>
      <c r="F276" s="339">
        <v>3746</v>
      </c>
      <c r="G276" s="305">
        <f t="shared" si="4"/>
        <v>1.601708489054992</v>
      </c>
      <c r="H276" s="183" t="s">
        <v>141</v>
      </c>
      <c r="I276" s="173" t="s">
        <v>44</v>
      </c>
      <c r="J276" s="405" t="s">
        <v>395</v>
      </c>
      <c r="K276" s="172" t="s">
        <v>453</v>
      </c>
      <c r="L276" s="172" t="s">
        <v>45</v>
      </c>
      <c r="M276" s="410"/>
      <c r="N276" s="340"/>
    </row>
    <row r="277" spans="1:14" s="2" customFormat="1" ht="15" customHeight="1" x14ac:dyDescent="0.25">
      <c r="A277" s="171">
        <v>45229</v>
      </c>
      <c r="B277" s="172" t="s">
        <v>115</v>
      </c>
      <c r="C277" s="172" t="s">
        <v>116</v>
      </c>
      <c r="D277" s="173" t="s">
        <v>114</v>
      </c>
      <c r="E277" s="161">
        <v>12000</v>
      </c>
      <c r="F277" s="339">
        <v>3746</v>
      </c>
      <c r="G277" s="305">
        <f t="shared" si="4"/>
        <v>3.2034169781099839</v>
      </c>
      <c r="H277" s="183" t="s">
        <v>136</v>
      </c>
      <c r="I277" s="173" t="s">
        <v>44</v>
      </c>
      <c r="J277" s="405" t="s">
        <v>401</v>
      </c>
      <c r="K277" s="172" t="s">
        <v>453</v>
      </c>
      <c r="L277" s="172" t="s">
        <v>45</v>
      </c>
      <c r="M277" s="410"/>
      <c r="N277" s="340"/>
    </row>
    <row r="278" spans="1:14" s="2" customFormat="1" ht="15" customHeight="1" x14ac:dyDescent="0.25">
      <c r="A278" s="171">
        <v>45229</v>
      </c>
      <c r="B278" s="172" t="s">
        <v>115</v>
      </c>
      <c r="C278" s="172" t="s">
        <v>116</v>
      </c>
      <c r="D278" s="173" t="s">
        <v>114</v>
      </c>
      <c r="E278" s="161">
        <v>11000</v>
      </c>
      <c r="F278" s="339">
        <v>3746</v>
      </c>
      <c r="G278" s="305">
        <f t="shared" si="4"/>
        <v>2.9364655632674852</v>
      </c>
      <c r="H278" s="183" t="s">
        <v>136</v>
      </c>
      <c r="I278" s="173" t="s">
        <v>44</v>
      </c>
      <c r="J278" s="405" t="s">
        <v>401</v>
      </c>
      <c r="K278" s="172" t="s">
        <v>453</v>
      </c>
      <c r="L278" s="172" t="s">
        <v>45</v>
      </c>
      <c r="M278" s="410"/>
      <c r="N278" s="340"/>
    </row>
    <row r="279" spans="1:14" s="2" customFormat="1" ht="15" customHeight="1" x14ac:dyDescent="0.25">
      <c r="A279" s="35">
        <v>45230</v>
      </c>
      <c r="B279" s="17" t="s">
        <v>115</v>
      </c>
      <c r="C279" s="17" t="s">
        <v>116</v>
      </c>
      <c r="D279" s="17" t="s">
        <v>129</v>
      </c>
      <c r="E279" s="615">
        <v>8000</v>
      </c>
      <c r="F279" s="339">
        <v>3746</v>
      </c>
      <c r="G279" s="305">
        <f t="shared" si="4"/>
        <v>2.1356113187399894</v>
      </c>
      <c r="H279" s="183" t="s">
        <v>141</v>
      </c>
      <c r="I279" s="173" t="s">
        <v>44</v>
      </c>
      <c r="J279" s="405" t="s">
        <v>402</v>
      </c>
      <c r="K279" s="172" t="s">
        <v>453</v>
      </c>
      <c r="L279" s="172" t="s">
        <v>45</v>
      </c>
      <c r="M279" s="410"/>
      <c r="N279" s="340"/>
    </row>
    <row r="280" spans="1:14" s="2" customFormat="1" ht="15" customHeight="1" x14ac:dyDescent="0.25">
      <c r="A280" s="35">
        <v>45230</v>
      </c>
      <c r="B280" s="17" t="s">
        <v>115</v>
      </c>
      <c r="C280" s="17" t="s">
        <v>116</v>
      </c>
      <c r="D280" s="17" t="s">
        <v>129</v>
      </c>
      <c r="E280" s="615">
        <v>12000</v>
      </c>
      <c r="F280" s="339">
        <v>3746</v>
      </c>
      <c r="G280" s="305">
        <f t="shared" si="4"/>
        <v>3.2034169781099839</v>
      </c>
      <c r="H280" s="183" t="s">
        <v>141</v>
      </c>
      <c r="I280" s="173" t="s">
        <v>44</v>
      </c>
      <c r="J280" s="405" t="s">
        <v>402</v>
      </c>
      <c r="K280" s="172" t="s">
        <v>453</v>
      </c>
      <c r="L280" s="172" t="s">
        <v>45</v>
      </c>
      <c r="M280" s="410"/>
      <c r="N280" s="340"/>
    </row>
    <row r="281" spans="1:14" s="2" customFormat="1" ht="15" customHeight="1" x14ac:dyDescent="0.25">
      <c r="A281" s="35">
        <v>45230</v>
      </c>
      <c r="B281" s="17" t="s">
        <v>115</v>
      </c>
      <c r="C281" s="17" t="s">
        <v>116</v>
      </c>
      <c r="D281" s="17" t="s">
        <v>129</v>
      </c>
      <c r="E281" s="615">
        <v>6000</v>
      </c>
      <c r="F281" s="339">
        <v>3746</v>
      </c>
      <c r="G281" s="305">
        <f t="shared" si="4"/>
        <v>1.601708489054992</v>
      </c>
      <c r="H281" s="183" t="s">
        <v>141</v>
      </c>
      <c r="I281" s="173" t="s">
        <v>44</v>
      </c>
      <c r="J281" s="405" t="s">
        <v>402</v>
      </c>
      <c r="K281" s="172" t="s">
        <v>453</v>
      </c>
      <c r="L281" s="172" t="s">
        <v>45</v>
      </c>
      <c r="M281" s="410"/>
      <c r="N281" s="340"/>
    </row>
    <row r="282" spans="1:14" s="2" customFormat="1" ht="15" customHeight="1" x14ac:dyDescent="0.25">
      <c r="A282" s="35">
        <v>45230</v>
      </c>
      <c r="B282" s="155" t="s">
        <v>115</v>
      </c>
      <c r="C282" s="17" t="s">
        <v>116</v>
      </c>
      <c r="D282" s="17" t="s">
        <v>129</v>
      </c>
      <c r="E282" s="614">
        <v>11000</v>
      </c>
      <c r="F282" s="339">
        <v>3746</v>
      </c>
      <c r="G282" s="305">
        <f t="shared" ref="G282:G294" si="6">E282/F282</f>
        <v>2.9364655632674852</v>
      </c>
      <c r="H282" s="183" t="s">
        <v>141</v>
      </c>
      <c r="I282" s="173" t="s">
        <v>44</v>
      </c>
      <c r="J282" s="405" t="s">
        <v>402</v>
      </c>
      <c r="K282" s="172" t="s">
        <v>453</v>
      </c>
      <c r="L282" s="172" t="s">
        <v>45</v>
      </c>
      <c r="M282" s="410"/>
      <c r="N282" s="340"/>
    </row>
    <row r="283" spans="1:14" s="2" customFormat="1" ht="15" customHeight="1" x14ac:dyDescent="0.25">
      <c r="A283" s="35">
        <v>45230</v>
      </c>
      <c r="B283" s="17" t="s">
        <v>115</v>
      </c>
      <c r="C283" s="17" t="s">
        <v>116</v>
      </c>
      <c r="D283" s="17" t="s">
        <v>129</v>
      </c>
      <c r="E283" s="615">
        <v>10000</v>
      </c>
      <c r="F283" s="339">
        <v>3746</v>
      </c>
      <c r="G283" s="305">
        <f t="shared" si="6"/>
        <v>2.6695141484249865</v>
      </c>
      <c r="H283" s="183" t="s">
        <v>141</v>
      </c>
      <c r="I283" s="173" t="s">
        <v>44</v>
      </c>
      <c r="J283" s="405" t="s">
        <v>402</v>
      </c>
      <c r="K283" s="172" t="s">
        <v>453</v>
      </c>
      <c r="L283" s="172" t="s">
        <v>45</v>
      </c>
      <c r="M283" s="410"/>
      <c r="N283" s="340"/>
    </row>
    <row r="284" spans="1:14" s="2" customFormat="1" ht="15" customHeight="1" x14ac:dyDescent="0.25">
      <c r="A284" s="35">
        <v>45230</v>
      </c>
      <c r="B284" s="17" t="s">
        <v>115</v>
      </c>
      <c r="C284" s="17" t="s">
        <v>116</v>
      </c>
      <c r="D284" s="17" t="s">
        <v>129</v>
      </c>
      <c r="E284" s="615">
        <v>9000</v>
      </c>
      <c r="F284" s="339">
        <v>3746</v>
      </c>
      <c r="G284" s="305">
        <f t="shared" si="6"/>
        <v>2.4025627335824882</v>
      </c>
      <c r="H284" s="183" t="s">
        <v>141</v>
      </c>
      <c r="I284" s="173" t="s">
        <v>44</v>
      </c>
      <c r="J284" s="405" t="s">
        <v>402</v>
      </c>
      <c r="K284" s="172" t="s">
        <v>453</v>
      </c>
      <c r="L284" s="172" t="s">
        <v>45</v>
      </c>
      <c r="M284" s="410"/>
      <c r="N284" s="340"/>
    </row>
    <row r="285" spans="1:14" s="2" customFormat="1" ht="15" customHeight="1" x14ac:dyDescent="0.25">
      <c r="A285" s="35">
        <v>45230</v>
      </c>
      <c r="B285" s="172" t="s">
        <v>167</v>
      </c>
      <c r="C285" s="172" t="s">
        <v>168</v>
      </c>
      <c r="D285" s="17" t="s">
        <v>129</v>
      </c>
      <c r="E285" s="615">
        <v>6000</v>
      </c>
      <c r="F285" s="339">
        <v>3746</v>
      </c>
      <c r="G285" s="305">
        <f t="shared" si="6"/>
        <v>1.601708489054992</v>
      </c>
      <c r="H285" s="183" t="s">
        <v>141</v>
      </c>
      <c r="I285" s="173" t="s">
        <v>44</v>
      </c>
      <c r="J285" s="405" t="s">
        <v>402</v>
      </c>
      <c r="K285" s="172" t="s">
        <v>453</v>
      </c>
      <c r="L285" s="172" t="s">
        <v>45</v>
      </c>
      <c r="M285" s="410"/>
      <c r="N285" s="340"/>
    </row>
    <row r="286" spans="1:14" s="2" customFormat="1" ht="15" customHeight="1" x14ac:dyDescent="0.25">
      <c r="A286" s="35">
        <v>45230</v>
      </c>
      <c r="B286" s="172" t="s">
        <v>167</v>
      </c>
      <c r="C286" s="172" t="s">
        <v>168</v>
      </c>
      <c r="D286" s="17" t="s">
        <v>129</v>
      </c>
      <c r="E286" s="615">
        <v>2000</v>
      </c>
      <c r="F286" s="339">
        <v>3746</v>
      </c>
      <c r="G286" s="305">
        <f t="shared" si="6"/>
        <v>0.53390282968499736</v>
      </c>
      <c r="H286" s="183" t="s">
        <v>141</v>
      </c>
      <c r="I286" s="173" t="s">
        <v>44</v>
      </c>
      <c r="J286" s="405" t="s">
        <v>402</v>
      </c>
      <c r="K286" s="172" t="s">
        <v>453</v>
      </c>
      <c r="L286" s="172" t="s">
        <v>45</v>
      </c>
      <c r="M286" s="410"/>
      <c r="N286" s="340"/>
    </row>
    <row r="287" spans="1:14" s="2" customFormat="1" ht="15" customHeight="1" x14ac:dyDescent="0.25">
      <c r="A287" s="171">
        <v>45230</v>
      </c>
      <c r="B287" s="172" t="s">
        <v>115</v>
      </c>
      <c r="C287" s="172" t="s">
        <v>116</v>
      </c>
      <c r="D287" s="173" t="s">
        <v>114</v>
      </c>
      <c r="E287" s="161">
        <v>12000</v>
      </c>
      <c r="F287" s="339">
        <v>3746</v>
      </c>
      <c r="G287" s="305">
        <f t="shared" si="6"/>
        <v>3.2034169781099839</v>
      </c>
      <c r="H287" s="405" t="s">
        <v>136</v>
      </c>
      <c r="I287" s="173" t="s">
        <v>44</v>
      </c>
      <c r="J287" s="405" t="s">
        <v>408</v>
      </c>
      <c r="K287" s="172" t="s">
        <v>453</v>
      </c>
      <c r="L287" s="172" t="s">
        <v>45</v>
      </c>
      <c r="M287" s="410"/>
      <c r="N287" s="340"/>
    </row>
    <row r="288" spans="1:14" s="2" customFormat="1" ht="15" customHeight="1" x14ac:dyDescent="0.25">
      <c r="A288" s="171">
        <v>45230</v>
      </c>
      <c r="B288" s="172" t="s">
        <v>115</v>
      </c>
      <c r="C288" s="172" t="s">
        <v>116</v>
      </c>
      <c r="D288" s="173" t="s">
        <v>114</v>
      </c>
      <c r="E288" s="161">
        <v>11000</v>
      </c>
      <c r="F288" s="339">
        <v>3746</v>
      </c>
      <c r="G288" s="305">
        <f t="shared" si="6"/>
        <v>2.9364655632674852</v>
      </c>
      <c r="H288" s="405" t="s">
        <v>136</v>
      </c>
      <c r="I288" s="173" t="s">
        <v>44</v>
      </c>
      <c r="J288" s="405" t="s">
        <v>408</v>
      </c>
      <c r="K288" s="172" t="s">
        <v>453</v>
      </c>
      <c r="L288" s="172" t="s">
        <v>45</v>
      </c>
      <c r="M288" s="410"/>
      <c r="N288" s="340"/>
    </row>
    <row r="289" spans="1:14" s="2" customFormat="1" ht="15" customHeight="1" x14ac:dyDescent="0.25">
      <c r="A289" s="171">
        <v>45230</v>
      </c>
      <c r="B289" s="157" t="s">
        <v>410</v>
      </c>
      <c r="C289" s="157" t="s">
        <v>117</v>
      </c>
      <c r="D289" s="157" t="s">
        <v>14</v>
      </c>
      <c r="E289" s="161">
        <v>35000</v>
      </c>
      <c r="F289" s="339">
        <v>3746</v>
      </c>
      <c r="G289" s="305">
        <f t="shared" si="6"/>
        <v>9.343299519487454</v>
      </c>
      <c r="H289" s="183" t="s">
        <v>42</v>
      </c>
      <c r="I289" s="173" t="s">
        <v>44</v>
      </c>
      <c r="J289" s="405" t="s">
        <v>451</v>
      </c>
      <c r="K289" s="172" t="s">
        <v>453</v>
      </c>
      <c r="L289" s="172" t="s">
        <v>45</v>
      </c>
      <c r="M289" s="410"/>
      <c r="N289" s="340"/>
    </row>
    <row r="290" spans="1:14" s="2" customFormat="1" ht="15" customHeight="1" x14ac:dyDescent="0.25">
      <c r="A290" s="171">
        <v>45230</v>
      </c>
      <c r="B290" s="157" t="s">
        <v>185</v>
      </c>
      <c r="C290" s="157" t="s">
        <v>117</v>
      </c>
      <c r="D290" s="157" t="s">
        <v>14</v>
      </c>
      <c r="E290" s="161">
        <v>40000</v>
      </c>
      <c r="F290" s="339">
        <v>3746</v>
      </c>
      <c r="G290" s="305">
        <f t="shared" si="6"/>
        <v>10.678056593699946</v>
      </c>
      <c r="H290" s="183" t="s">
        <v>42</v>
      </c>
      <c r="I290" s="173" t="s">
        <v>44</v>
      </c>
      <c r="J290" s="405" t="s">
        <v>451</v>
      </c>
      <c r="K290" s="172" t="s">
        <v>453</v>
      </c>
      <c r="L290" s="172" t="s">
        <v>45</v>
      </c>
      <c r="M290" s="410"/>
      <c r="N290" s="340"/>
    </row>
    <row r="291" spans="1:14" s="2" customFormat="1" ht="15" customHeight="1" x14ac:dyDescent="0.25">
      <c r="A291" s="171">
        <v>45230</v>
      </c>
      <c r="B291" s="157" t="s">
        <v>189</v>
      </c>
      <c r="C291" s="157" t="s">
        <v>117</v>
      </c>
      <c r="D291" s="157" t="s">
        <v>129</v>
      </c>
      <c r="E291" s="161">
        <v>25000</v>
      </c>
      <c r="F291" s="339">
        <v>3746</v>
      </c>
      <c r="G291" s="305">
        <f t="shared" si="6"/>
        <v>6.6737853710624666</v>
      </c>
      <c r="H291" s="183" t="s">
        <v>141</v>
      </c>
      <c r="I291" s="173" t="s">
        <v>44</v>
      </c>
      <c r="J291" s="405" t="s">
        <v>451</v>
      </c>
      <c r="K291" s="172" t="s">
        <v>453</v>
      </c>
      <c r="L291" s="172" t="s">
        <v>45</v>
      </c>
      <c r="M291" s="410"/>
      <c r="N291" s="340"/>
    </row>
    <row r="292" spans="1:14" s="2" customFormat="1" ht="15" customHeight="1" x14ac:dyDescent="0.25">
      <c r="A292" s="171">
        <v>45230</v>
      </c>
      <c r="B292" s="157" t="s">
        <v>188</v>
      </c>
      <c r="C292" s="157" t="s">
        <v>117</v>
      </c>
      <c r="D292" s="157" t="s">
        <v>114</v>
      </c>
      <c r="E292" s="161">
        <v>20000</v>
      </c>
      <c r="F292" s="339">
        <v>3746</v>
      </c>
      <c r="G292" s="305">
        <f t="shared" si="6"/>
        <v>5.3390282968499729</v>
      </c>
      <c r="H292" s="183" t="s">
        <v>124</v>
      </c>
      <c r="I292" s="173" t="s">
        <v>44</v>
      </c>
      <c r="J292" s="405" t="s">
        <v>451</v>
      </c>
      <c r="K292" s="172" t="s">
        <v>453</v>
      </c>
      <c r="L292" s="172" t="s">
        <v>45</v>
      </c>
      <c r="M292" s="410"/>
      <c r="N292" s="340"/>
    </row>
    <row r="293" spans="1:14" s="2" customFormat="1" ht="15" customHeight="1" x14ac:dyDescent="0.25">
      <c r="A293" s="171">
        <v>45230</v>
      </c>
      <c r="B293" s="157" t="s">
        <v>254</v>
      </c>
      <c r="C293" s="157" t="s">
        <v>117</v>
      </c>
      <c r="D293" s="157" t="s">
        <v>114</v>
      </c>
      <c r="E293" s="161">
        <v>20000</v>
      </c>
      <c r="F293" s="339">
        <v>3746</v>
      </c>
      <c r="G293" s="305">
        <f t="shared" si="6"/>
        <v>5.3390282968499729</v>
      </c>
      <c r="H293" s="183" t="s">
        <v>136</v>
      </c>
      <c r="I293" s="173" t="s">
        <v>44</v>
      </c>
      <c r="J293" s="405" t="s">
        <v>451</v>
      </c>
      <c r="K293" s="172" t="s">
        <v>453</v>
      </c>
      <c r="L293" s="172" t="s">
        <v>45</v>
      </c>
      <c r="M293" s="410"/>
      <c r="N293" s="340"/>
    </row>
    <row r="294" spans="1:14" s="2" customFormat="1" ht="15" customHeight="1" thickBot="1" x14ac:dyDescent="0.3">
      <c r="A294" s="171">
        <v>45230</v>
      </c>
      <c r="B294" s="172" t="s">
        <v>412</v>
      </c>
      <c r="C294" s="172" t="s">
        <v>119</v>
      </c>
      <c r="D294" s="616" t="s">
        <v>81</v>
      </c>
      <c r="E294" s="462">
        <v>200000</v>
      </c>
      <c r="F294" s="339">
        <v>3746</v>
      </c>
      <c r="G294" s="305">
        <f t="shared" si="6"/>
        <v>53.390282968499733</v>
      </c>
      <c r="H294" s="183" t="s">
        <v>42</v>
      </c>
      <c r="I294" s="173" t="s">
        <v>44</v>
      </c>
      <c r="J294" s="405" t="s">
        <v>452</v>
      </c>
      <c r="K294" s="172" t="s">
        <v>453</v>
      </c>
      <c r="L294" s="172" t="s">
        <v>45</v>
      </c>
      <c r="M294" s="410"/>
      <c r="N294" s="340"/>
    </row>
    <row r="295" spans="1:14" ht="15.75" thickBot="1" x14ac:dyDescent="0.3">
      <c r="A295" s="171"/>
      <c r="B295" s="172"/>
      <c r="C295" s="172"/>
      <c r="D295" s="708"/>
      <c r="E295" s="709">
        <f>SUM(E3:E294)</f>
        <v>18861055.759999998</v>
      </c>
      <c r="F295" s="621"/>
      <c r="G295" s="621">
        <f>SUM(G3:G294)</f>
        <v>5034.9855205552549</v>
      </c>
      <c r="H295" s="620"/>
      <c r="I295" s="173"/>
      <c r="J295" s="608"/>
      <c r="K295" s="610"/>
      <c r="L295" s="172" t="s">
        <v>45</v>
      </c>
      <c r="M295" s="608"/>
      <c r="N295" s="609"/>
    </row>
    <row r="296" spans="1:14" x14ac:dyDescent="0.25">
      <c r="A296" s="607"/>
      <c r="B296" s="608"/>
      <c r="C296" s="608"/>
      <c r="D296" s="619"/>
      <c r="E296" s="707"/>
    </row>
  </sheetData>
  <autoFilter ref="A2:N295"/>
  <sortState ref="A3:H653">
    <sortCondition sortBy="icon" ref="A38"/>
  </sortState>
  <mergeCells count="1">
    <mergeCell ref="A1:N1"/>
  </mergeCells>
  <pageMargins left="0.7" right="0.7" top="0.75" bottom="0.75" header="0.3" footer="0.3"/>
  <pageSetup paperSize="9" scale="8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1"/>
  <sheetViews>
    <sheetView workbookViewId="0">
      <selection activeCell="D17" sqref="D17"/>
    </sheetView>
  </sheetViews>
  <sheetFormatPr defaultRowHeight="15" x14ac:dyDescent="0.25"/>
  <cols>
    <col min="1" max="1" width="13.140625" customWidth="1"/>
    <col min="2" max="2" width="36.5703125" customWidth="1"/>
    <col min="3" max="3" width="15.85546875" customWidth="1"/>
    <col min="4" max="4" width="14.7109375" customWidth="1"/>
    <col min="5" max="5" width="5.5703125" customWidth="1"/>
    <col min="6" max="6" width="5" customWidth="1"/>
    <col min="7" max="37" width="6" customWidth="1"/>
    <col min="38" max="42" width="7" customWidth="1"/>
    <col min="43" max="43" width="7.28515625" customWidth="1"/>
    <col min="44" max="44" width="11.28515625" bestFit="1" customWidth="1"/>
  </cols>
  <sheetData>
    <row r="3" spans="1:4" x14ac:dyDescent="0.25">
      <c r="A3" s="425" t="s">
        <v>106</v>
      </c>
      <c r="B3" t="s">
        <v>130</v>
      </c>
      <c r="C3" t="s">
        <v>131</v>
      </c>
    </row>
    <row r="4" spans="1:4" x14ac:dyDescent="0.25">
      <c r="A4" s="178" t="s">
        <v>65</v>
      </c>
      <c r="B4" s="706">
        <v>665000</v>
      </c>
      <c r="C4" s="706"/>
      <c r="D4" s="592">
        <f>GETPIVOTDATA("Sum of spent in national currency (Ugx)",$A$3,"Name","Airtime")-GETPIVOTDATA("Sum of Received",$A$3,"Name","Airtime")</f>
        <v>665000</v>
      </c>
    </row>
    <row r="5" spans="1:4" x14ac:dyDescent="0.25">
      <c r="A5" s="178" t="s">
        <v>124</v>
      </c>
      <c r="B5" s="706">
        <v>96000</v>
      </c>
      <c r="C5" s="706">
        <v>12000</v>
      </c>
      <c r="D5" s="592">
        <f>GETPIVOTDATA("Sum of spent in national currency (Ugx)",$A$3,"Name","Deborah")-GETPIVOTDATA("Sum of Received",$A$3,"Name","Deborah")</f>
        <v>84000</v>
      </c>
    </row>
    <row r="6" spans="1:4" x14ac:dyDescent="0.25">
      <c r="A6" s="178" t="s">
        <v>141</v>
      </c>
      <c r="B6" s="706">
        <v>1109000</v>
      </c>
      <c r="C6" s="706">
        <v>25000</v>
      </c>
      <c r="D6" s="592">
        <f>GETPIVOTDATA("Sum of spent in national currency (Ugx)",$A$3,"Name","i18")-GETPIVOTDATA("Sum of Received",$A$3,"Name","i18")</f>
        <v>1084000</v>
      </c>
    </row>
    <row r="7" spans="1:4" x14ac:dyDescent="0.25">
      <c r="A7" s="178" t="s">
        <v>136</v>
      </c>
      <c r="B7" s="706">
        <v>626000</v>
      </c>
      <c r="C7" s="706">
        <v>12000</v>
      </c>
      <c r="D7" s="592">
        <f>GETPIVOTDATA("Sum of spent in national currency (Ugx)",$A$3,"Name","Jolly")-GETPIVOTDATA("Sum of Received",$A$3,"Name","Jolly")</f>
        <v>614000</v>
      </c>
    </row>
    <row r="8" spans="1:4" x14ac:dyDescent="0.25">
      <c r="A8" s="178" t="s">
        <v>42</v>
      </c>
      <c r="B8" s="706">
        <v>1166000</v>
      </c>
      <c r="C8" s="706">
        <v>29500</v>
      </c>
      <c r="D8" s="592">
        <f>GETPIVOTDATA("Sum of spent in national currency (Ugx)",$A$3,"Name","Lydia")-GETPIVOTDATA("Sum of Received",$A$3,"Name","Lydia")</f>
        <v>1136500</v>
      </c>
    </row>
    <row r="9" spans="1:4" x14ac:dyDescent="0.25">
      <c r="A9" s="178" t="s">
        <v>107</v>
      </c>
      <c r="B9" s="706"/>
      <c r="C9" s="706">
        <v>1811000</v>
      </c>
      <c r="D9" s="592"/>
    </row>
    <row r="10" spans="1:4" x14ac:dyDescent="0.25">
      <c r="A10" s="178" t="s">
        <v>108</v>
      </c>
      <c r="B10" s="706">
        <v>3662000</v>
      </c>
      <c r="C10" s="706">
        <v>1889500</v>
      </c>
      <c r="D10" s="592"/>
    </row>
    <row r="11" spans="1:4" x14ac:dyDescent="0.25">
      <c r="B11" s="294"/>
      <c r="C11" s="294">
        <f>SUM(C4:C8)</f>
        <v>78500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00"/>
  <sheetViews>
    <sheetView workbookViewId="0">
      <pane xSplit="1" ySplit="2" topLeftCell="G76" activePane="bottomRight" state="frozen"/>
      <selection pane="topRight" activeCell="B1" sqref="B1"/>
      <selection pane="bottomLeft" activeCell="A4" sqref="A4"/>
      <selection pane="bottomRight" activeCell="K10" sqref="K10:K86"/>
    </sheetView>
  </sheetViews>
  <sheetFormatPr defaultColWidth="10.85546875" defaultRowHeight="15" x14ac:dyDescent="0.25"/>
  <cols>
    <col min="1" max="1" width="17.7109375" style="28" customWidth="1"/>
    <col min="2" max="2" width="39.140625" style="28" bestFit="1" customWidth="1"/>
    <col min="3" max="3" width="18.42578125" style="28" bestFit="1" customWidth="1"/>
    <col min="4" max="4" width="14.7109375" style="28" customWidth="1"/>
    <col min="5" max="5" width="14.42578125" style="65" customWidth="1"/>
    <col min="6" max="6" width="15.140625" style="65" customWidth="1"/>
    <col min="7" max="7" width="21.140625" style="65" customWidth="1"/>
    <col min="8" max="9" width="21.140625" style="28" customWidth="1"/>
    <col min="10" max="10" width="26.140625" style="28" customWidth="1"/>
    <col min="11" max="11" width="10.85546875" style="28"/>
    <col min="12" max="12" width="13.42578125" style="28" customWidth="1"/>
    <col min="13" max="13" width="14.85546875" style="28" customWidth="1"/>
    <col min="14" max="14" width="28" style="28" customWidth="1"/>
    <col min="15" max="16384" width="10.85546875" style="28"/>
  </cols>
  <sheetData>
    <row r="1" spans="1:15" s="2" customFormat="1" ht="21" customHeight="1" x14ac:dyDescent="0.25">
      <c r="A1" s="712" t="s">
        <v>152</v>
      </c>
      <c r="B1" s="712"/>
      <c r="C1" s="712"/>
      <c r="D1" s="712"/>
      <c r="E1" s="712"/>
      <c r="F1" s="712"/>
      <c r="G1" s="712"/>
      <c r="H1" s="712"/>
      <c r="I1" s="712"/>
      <c r="J1" s="712"/>
      <c r="K1" s="712"/>
      <c r="L1" s="712"/>
      <c r="M1" s="712"/>
      <c r="N1" s="712"/>
    </row>
    <row r="2" spans="1:15" s="2" customFormat="1" ht="45.75" customHeight="1" x14ac:dyDescent="0.25">
      <c r="A2" s="29" t="s">
        <v>0</v>
      </c>
      <c r="B2" s="22" t="s">
        <v>5</v>
      </c>
      <c r="C2" s="22" t="s">
        <v>10</v>
      </c>
      <c r="D2" s="23" t="s">
        <v>8</v>
      </c>
      <c r="E2" s="23" t="s">
        <v>56</v>
      </c>
      <c r="F2" s="23" t="s">
        <v>34</v>
      </c>
      <c r="G2" s="24" t="s">
        <v>41</v>
      </c>
      <c r="H2" s="24" t="s">
        <v>2</v>
      </c>
      <c r="I2" s="24" t="s">
        <v>3</v>
      </c>
      <c r="J2" s="22" t="s">
        <v>9</v>
      </c>
      <c r="K2" s="22" t="s">
        <v>1</v>
      </c>
      <c r="L2" s="22" t="s">
        <v>4</v>
      </c>
      <c r="M2" s="25" t="s">
        <v>12</v>
      </c>
      <c r="N2" s="26" t="s">
        <v>11</v>
      </c>
      <c r="O2" s="290"/>
    </row>
    <row r="3" spans="1:15" s="14" customFormat="1" x14ac:dyDescent="0.25">
      <c r="A3" s="102">
        <v>45200</v>
      </c>
      <c r="B3" s="101" t="s">
        <v>143</v>
      </c>
      <c r="C3" s="101"/>
      <c r="D3" s="388"/>
      <c r="E3" s="389"/>
      <c r="F3" s="170"/>
      <c r="G3" s="170">
        <v>3578426</v>
      </c>
      <c r="H3" s="21"/>
      <c r="I3" s="308" t="s">
        <v>18</v>
      </c>
      <c r="J3" s="409"/>
      <c r="K3" s="308" t="s">
        <v>64</v>
      </c>
      <c r="L3" s="308" t="s">
        <v>58</v>
      </c>
      <c r="M3" s="32"/>
      <c r="N3" s="32"/>
      <c r="O3" s="291"/>
    </row>
    <row r="4" spans="1:15" s="14" customFormat="1" x14ac:dyDescent="0.25">
      <c r="A4" s="171">
        <v>45201</v>
      </c>
      <c r="B4" s="172" t="s">
        <v>113</v>
      </c>
      <c r="C4" s="172" t="s">
        <v>49</v>
      </c>
      <c r="D4" s="173" t="s">
        <v>129</v>
      </c>
      <c r="E4" s="152">
        <v>56000</v>
      </c>
      <c r="F4" s="152"/>
      <c r="G4" s="159">
        <f>G3-E4+F4</f>
        <v>3522426</v>
      </c>
      <c r="H4" s="174" t="s">
        <v>141</v>
      </c>
      <c r="I4" s="174" t="s">
        <v>18</v>
      </c>
      <c r="J4" s="405" t="s">
        <v>175</v>
      </c>
      <c r="K4" s="174" t="s">
        <v>64</v>
      </c>
      <c r="L4" s="174" t="s">
        <v>58</v>
      </c>
      <c r="M4" s="174"/>
      <c r="N4" s="174"/>
      <c r="O4" s="291"/>
    </row>
    <row r="5" spans="1:15" s="14" customFormat="1" x14ac:dyDescent="0.25">
      <c r="A5" s="171">
        <v>45202</v>
      </c>
      <c r="B5" s="172" t="s">
        <v>113</v>
      </c>
      <c r="C5" s="172" t="s">
        <v>49</v>
      </c>
      <c r="D5" s="173" t="s">
        <v>129</v>
      </c>
      <c r="E5" s="158">
        <v>57000</v>
      </c>
      <c r="F5" s="152"/>
      <c r="G5" s="159">
        <f t="shared" ref="G5:G86" si="0">G4-E5+F5</f>
        <v>3465426</v>
      </c>
      <c r="H5" s="186" t="s">
        <v>141</v>
      </c>
      <c r="I5" s="308" t="s">
        <v>18</v>
      </c>
      <c r="J5" s="405" t="s">
        <v>177</v>
      </c>
      <c r="K5" s="308" t="s">
        <v>64</v>
      </c>
      <c r="L5" s="308" t="s">
        <v>58</v>
      </c>
      <c r="M5" s="187"/>
      <c r="N5" s="308"/>
      <c r="O5" s="291"/>
    </row>
    <row r="6" spans="1:15" s="14" customFormat="1" x14ac:dyDescent="0.25">
      <c r="A6" s="171">
        <v>45202</v>
      </c>
      <c r="B6" s="172" t="s">
        <v>113</v>
      </c>
      <c r="C6" s="172" t="s">
        <v>49</v>
      </c>
      <c r="D6" s="173" t="s">
        <v>14</v>
      </c>
      <c r="E6" s="158">
        <v>210000</v>
      </c>
      <c r="F6" s="163"/>
      <c r="G6" s="159">
        <f t="shared" si="0"/>
        <v>3255426</v>
      </c>
      <c r="H6" s="264" t="s">
        <v>65</v>
      </c>
      <c r="I6" s="308" t="s">
        <v>18</v>
      </c>
      <c r="J6" s="481" t="s">
        <v>169</v>
      </c>
      <c r="K6" s="308" t="s">
        <v>64</v>
      </c>
      <c r="L6" s="308" t="s">
        <v>58</v>
      </c>
      <c r="M6" s="187"/>
      <c r="N6" s="308"/>
      <c r="O6" s="291"/>
    </row>
    <row r="7" spans="1:15" s="14" customFormat="1" x14ac:dyDescent="0.25">
      <c r="A7" s="171">
        <v>45202</v>
      </c>
      <c r="B7" s="172" t="s">
        <v>113</v>
      </c>
      <c r="C7" s="172" t="s">
        <v>49</v>
      </c>
      <c r="D7" s="173" t="s">
        <v>114</v>
      </c>
      <c r="E7" s="158">
        <v>46000</v>
      </c>
      <c r="F7" s="163"/>
      <c r="G7" s="159">
        <f t="shared" si="0"/>
        <v>3209426</v>
      </c>
      <c r="H7" s="264" t="s">
        <v>136</v>
      </c>
      <c r="I7" s="308" t="s">
        <v>18</v>
      </c>
      <c r="J7" s="405" t="s">
        <v>191</v>
      </c>
      <c r="K7" s="308" t="s">
        <v>64</v>
      </c>
      <c r="L7" s="308" t="s">
        <v>58</v>
      </c>
      <c r="M7" s="187"/>
      <c r="N7" s="308"/>
      <c r="O7" s="291"/>
    </row>
    <row r="8" spans="1:15" s="14" customFormat="1" x14ac:dyDescent="0.25">
      <c r="A8" s="497">
        <v>45202</v>
      </c>
      <c r="B8" s="172" t="s">
        <v>113</v>
      </c>
      <c r="C8" s="172" t="s">
        <v>49</v>
      </c>
      <c r="D8" s="173" t="s">
        <v>114</v>
      </c>
      <c r="E8" s="158">
        <v>7000</v>
      </c>
      <c r="F8" s="163"/>
      <c r="G8" s="159">
        <f t="shared" si="0"/>
        <v>3202426</v>
      </c>
      <c r="H8" s="264" t="s">
        <v>124</v>
      </c>
      <c r="I8" s="308" t="s">
        <v>18</v>
      </c>
      <c r="J8" s="405" t="s">
        <v>196</v>
      </c>
      <c r="K8" s="308" t="s">
        <v>64</v>
      </c>
      <c r="L8" s="308" t="s">
        <v>58</v>
      </c>
      <c r="M8" s="187"/>
      <c r="N8" s="308"/>
      <c r="O8" s="291"/>
    </row>
    <row r="9" spans="1:15" s="14" customFormat="1" x14ac:dyDescent="0.25">
      <c r="A9" s="497">
        <v>45202</v>
      </c>
      <c r="B9" s="172" t="s">
        <v>123</v>
      </c>
      <c r="C9" s="172" t="s">
        <v>49</v>
      </c>
      <c r="D9" s="173" t="s">
        <v>129</v>
      </c>
      <c r="E9" s="158"/>
      <c r="F9" s="163">
        <v>2000</v>
      </c>
      <c r="G9" s="159">
        <f t="shared" si="0"/>
        <v>3204426</v>
      </c>
      <c r="H9" s="264" t="s">
        <v>141</v>
      </c>
      <c r="I9" s="308" t="s">
        <v>18</v>
      </c>
      <c r="J9" s="405" t="s">
        <v>175</v>
      </c>
      <c r="K9" s="308" t="s">
        <v>64</v>
      </c>
      <c r="L9" s="308" t="s">
        <v>58</v>
      </c>
      <c r="M9" s="187"/>
      <c r="N9" s="308"/>
      <c r="O9" s="291"/>
    </row>
    <row r="10" spans="1:15" s="14" customFormat="1" x14ac:dyDescent="0.25">
      <c r="A10" s="497">
        <v>45203</v>
      </c>
      <c r="B10" s="172" t="s">
        <v>113</v>
      </c>
      <c r="C10" s="172" t="s">
        <v>49</v>
      </c>
      <c r="D10" s="173" t="s">
        <v>114</v>
      </c>
      <c r="E10" s="158">
        <v>36000</v>
      </c>
      <c r="F10" s="163"/>
      <c r="G10" s="159">
        <f t="shared" si="0"/>
        <v>3168426</v>
      </c>
      <c r="H10" s="264" t="s">
        <v>136</v>
      </c>
      <c r="I10" s="308" t="s">
        <v>18</v>
      </c>
      <c r="J10" s="405" t="s">
        <v>197</v>
      </c>
      <c r="K10" s="172" t="s">
        <v>453</v>
      </c>
      <c r="L10" s="308" t="s">
        <v>58</v>
      </c>
      <c r="M10" s="187"/>
      <c r="N10" s="308"/>
      <c r="O10" s="291"/>
    </row>
    <row r="11" spans="1:15" s="14" customFormat="1" x14ac:dyDescent="0.25">
      <c r="A11" s="497">
        <v>45203</v>
      </c>
      <c r="B11" s="172" t="s">
        <v>113</v>
      </c>
      <c r="C11" s="172" t="s">
        <v>49</v>
      </c>
      <c r="D11" s="173" t="s">
        <v>129</v>
      </c>
      <c r="E11" s="158">
        <v>65000</v>
      </c>
      <c r="F11" s="163"/>
      <c r="G11" s="159">
        <f t="shared" si="0"/>
        <v>3103426</v>
      </c>
      <c r="H11" s="264" t="s">
        <v>141</v>
      </c>
      <c r="I11" s="308" t="s">
        <v>18</v>
      </c>
      <c r="J11" s="405" t="s">
        <v>199</v>
      </c>
      <c r="K11" s="172" t="s">
        <v>453</v>
      </c>
      <c r="L11" s="308" t="s">
        <v>58</v>
      </c>
      <c r="M11" s="187"/>
      <c r="N11" s="308"/>
      <c r="O11" s="291"/>
    </row>
    <row r="12" spans="1:15" s="14" customFormat="1" x14ac:dyDescent="0.25">
      <c r="A12" s="497">
        <v>45203</v>
      </c>
      <c r="B12" s="172" t="s">
        <v>176</v>
      </c>
      <c r="C12" s="172" t="s">
        <v>49</v>
      </c>
      <c r="D12" s="173" t="s">
        <v>129</v>
      </c>
      <c r="E12" s="158">
        <v>6000</v>
      </c>
      <c r="F12" s="163"/>
      <c r="G12" s="159">
        <f t="shared" si="0"/>
        <v>3097426</v>
      </c>
      <c r="H12" s="264" t="s">
        <v>141</v>
      </c>
      <c r="I12" s="308" t="s">
        <v>18</v>
      </c>
      <c r="J12" s="405" t="s">
        <v>177</v>
      </c>
      <c r="K12" s="172" t="s">
        <v>453</v>
      </c>
      <c r="L12" s="308" t="s">
        <v>58</v>
      </c>
      <c r="M12" s="187"/>
      <c r="N12" s="308"/>
      <c r="O12" s="291"/>
    </row>
    <row r="13" spans="1:15" s="14" customFormat="1" x14ac:dyDescent="0.25">
      <c r="A13" s="497">
        <v>45204</v>
      </c>
      <c r="B13" s="172" t="s">
        <v>113</v>
      </c>
      <c r="C13" s="172" t="s">
        <v>49</v>
      </c>
      <c r="D13" s="173" t="s">
        <v>14</v>
      </c>
      <c r="E13" s="158">
        <v>29000</v>
      </c>
      <c r="F13" s="163"/>
      <c r="G13" s="159">
        <f t="shared" si="0"/>
        <v>3068426</v>
      </c>
      <c r="H13" s="264" t="s">
        <v>42</v>
      </c>
      <c r="I13" s="308" t="s">
        <v>18</v>
      </c>
      <c r="J13" s="405" t="s">
        <v>229</v>
      </c>
      <c r="K13" s="172" t="s">
        <v>453</v>
      </c>
      <c r="L13" s="308" t="s">
        <v>58</v>
      </c>
      <c r="M13" s="187"/>
      <c r="N13" s="308"/>
      <c r="O13" s="291"/>
    </row>
    <row r="14" spans="1:15" s="14" customFormat="1" x14ac:dyDescent="0.25">
      <c r="A14" s="497">
        <v>45204</v>
      </c>
      <c r="B14" s="172" t="s">
        <v>113</v>
      </c>
      <c r="C14" s="172" t="s">
        <v>49</v>
      </c>
      <c r="D14" s="173" t="s">
        <v>114</v>
      </c>
      <c r="E14" s="158">
        <v>36000</v>
      </c>
      <c r="F14" s="163"/>
      <c r="G14" s="159">
        <f t="shared" si="0"/>
        <v>3032426</v>
      </c>
      <c r="H14" s="264" t="s">
        <v>136</v>
      </c>
      <c r="I14" s="308" t="s">
        <v>18</v>
      </c>
      <c r="J14" s="405" t="s">
        <v>210</v>
      </c>
      <c r="K14" s="172" t="s">
        <v>453</v>
      </c>
      <c r="L14" s="308" t="s">
        <v>58</v>
      </c>
      <c r="M14" s="187"/>
      <c r="N14" s="308"/>
      <c r="O14" s="291"/>
    </row>
    <row r="15" spans="1:15" s="14" customFormat="1" x14ac:dyDescent="0.25">
      <c r="A15" s="497">
        <v>45204</v>
      </c>
      <c r="B15" s="172" t="s">
        <v>113</v>
      </c>
      <c r="C15" s="172" t="s">
        <v>49</v>
      </c>
      <c r="D15" s="173" t="s">
        <v>129</v>
      </c>
      <c r="E15" s="158">
        <v>61000</v>
      </c>
      <c r="F15" s="163"/>
      <c r="G15" s="159">
        <f t="shared" si="0"/>
        <v>2971426</v>
      </c>
      <c r="H15" s="264" t="s">
        <v>141</v>
      </c>
      <c r="I15" s="308" t="s">
        <v>18</v>
      </c>
      <c r="J15" s="405" t="s">
        <v>213</v>
      </c>
      <c r="K15" s="172" t="s">
        <v>453</v>
      </c>
      <c r="L15" s="308" t="s">
        <v>58</v>
      </c>
      <c r="M15" s="187"/>
      <c r="N15" s="308"/>
      <c r="O15" s="291"/>
    </row>
    <row r="16" spans="1:15" s="14" customFormat="1" x14ac:dyDescent="0.25">
      <c r="A16" s="497">
        <v>45204</v>
      </c>
      <c r="B16" s="172" t="s">
        <v>113</v>
      </c>
      <c r="C16" s="172" t="s">
        <v>49</v>
      </c>
      <c r="D16" s="173" t="s">
        <v>114</v>
      </c>
      <c r="E16" s="158">
        <v>26000</v>
      </c>
      <c r="F16" s="163"/>
      <c r="G16" s="159">
        <f t="shared" si="0"/>
        <v>2945426</v>
      </c>
      <c r="H16" s="264" t="s">
        <v>124</v>
      </c>
      <c r="I16" s="308" t="s">
        <v>18</v>
      </c>
      <c r="J16" s="405" t="s">
        <v>198</v>
      </c>
      <c r="K16" s="172" t="s">
        <v>453</v>
      </c>
      <c r="L16" s="308" t="s">
        <v>58</v>
      </c>
      <c r="M16" s="187"/>
      <c r="N16" s="308"/>
      <c r="O16" s="291"/>
    </row>
    <row r="17" spans="1:15" s="14" customFormat="1" x14ac:dyDescent="0.25">
      <c r="A17" s="497">
        <v>45205</v>
      </c>
      <c r="B17" s="172" t="s">
        <v>123</v>
      </c>
      <c r="C17" s="172" t="s">
        <v>49</v>
      </c>
      <c r="D17" s="173" t="s">
        <v>114</v>
      </c>
      <c r="E17" s="158"/>
      <c r="F17" s="163">
        <v>8000</v>
      </c>
      <c r="G17" s="159">
        <f t="shared" si="0"/>
        <v>2953426</v>
      </c>
      <c r="H17" s="264" t="s">
        <v>136</v>
      </c>
      <c r="I17" s="308" t="s">
        <v>18</v>
      </c>
      <c r="J17" s="405" t="s">
        <v>210</v>
      </c>
      <c r="K17" s="172" t="s">
        <v>453</v>
      </c>
      <c r="L17" s="308" t="s">
        <v>58</v>
      </c>
      <c r="M17" s="187"/>
      <c r="N17" s="308"/>
      <c r="O17" s="291"/>
    </row>
    <row r="18" spans="1:15" s="14" customFormat="1" x14ac:dyDescent="0.25">
      <c r="A18" s="497">
        <v>45205</v>
      </c>
      <c r="B18" s="172" t="s">
        <v>123</v>
      </c>
      <c r="C18" s="172" t="s">
        <v>49</v>
      </c>
      <c r="D18" s="173" t="s">
        <v>129</v>
      </c>
      <c r="E18" s="158"/>
      <c r="F18" s="163">
        <v>1000</v>
      </c>
      <c r="G18" s="159">
        <f t="shared" si="0"/>
        <v>2954426</v>
      </c>
      <c r="H18" s="264" t="s">
        <v>141</v>
      </c>
      <c r="I18" s="308" t="s">
        <v>18</v>
      </c>
      <c r="J18" s="405" t="s">
        <v>213</v>
      </c>
      <c r="K18" s="172" t="s">
        <v>453</v>
      </c>
      <c r="L18" s="308" t="s">
        <v>58</v>
      </c>
      <c r="M18" s="187"/>
      <c r="N18" s="308"/>
      <c r="O18" s="291"/>
    </row>
    <row r="19" spans="1:15" s="14" customFormat="1" x14ac:dyDescent="0.25">
      <c r="A19" s="497">
        <v>45205</v>
      </c>
      <c r="B19" s="172" t="s">
        <v>113</v>
      </c>
      <c r="C19" s="172" t="s">
        <v>49</v>
      </c>
      <c r="D19" s="173" t="s">
        <v>129</v>
      </c>
      <c r="E19" s="158">
        <v>59000</v>
      </c>
      <c r="F19" s="163"/>
      <c r="G19" s="159">
        <f t="shared" si="0"/>
        <v>2895426</v>
      </c>
      <c r="H19" s="264" t="s">
        <v>141</v>
      </c>
      <c r="I19" s="308" t="s">
        <v>18</v>
      </c>
      <c r="J19" s="405" t="s">
        <v>223</v>
      </c>
      <c r="K19" s="172" t="s">
        <v>453</v>
      </c>
      <c r="L19" s="308" t="s">
        <v>58</v>
      </c>
      <c r="M19" s="187"/>
      <c r="N19" s="308"/>
      <c r="O19" s="291"/>
    </row>
    <row r="20" spans="1:15" s="14" customFormat="1" x14ac:dyDescent="0.25">
      <c r="A20" s="497">
        <v>45205</v>
      </c>
      <c r="B20" s="172" t="s">
        <v>113</v>
      </c>
      <c r="C20" s="172" t="s">
        <v>49</v>
      </c>
      <c r="D20" s="173" t="s">
        <v>129</v>
      </c>
      <c r="E20" s="152">
        <v>14000</v>
      </c>
      <c r="F20" s="163"/>
      <c r="G20" s="159">
        <f t="shared" si="0"/>
        <v>2881426</v>
      </c>
      <c r="H20" s="264" t="s">
        <v>42</v>
      </c>
      <c r="I20" s="308" t="s">
        <v>18</v>
      </c>
      <c r="J20" s="405" t="s">
        <v>270</v>
      </c>
      <c r="K20" s="172" t="s">
        <v>453</v>
      </c>
      <c r="L20" s="308" t="s">
        <v>58</v>
      </c>
      <c r="M20" s="187"/>
      <c r="N20" s="308"/>
      <c r="O20" s="291"/>
    </row>
    <row r="21" spans="1:15" s="14" customFormat="1" x14ac:dyDescent="0.25">
      <c r="A21" s="497">
        <v>45205</v>
      </c>
      <c r="B21" s="172" t="s">
        <v>113</v>
      </c>
      <c r="C21" s="172" t="s">
        <v>49</v>
      </c>
      <c r="D21" s="173" t="s">
        <v>114</v>
      </c>
      <c r="E21" s="158">
        <v>23000</v>
      </c>
      <c r="F21" s="152"/>
      <c r="G21" s="159">
        <f t="shared" si="0"/>
        <v>2858426</v>
      </c>
      <c r="H21" s="264" t="s">
        <v>136</v>
      </c>
      <c r="I21" s="308" t="s">
        <v>18</v>
      </c>
      <c r="J21" s="405" t="s">
        <v>232</v>
      </c>
      <c r="K21" s="172" t="s">
        <v>453</v>
      </c>
      <c r="L21" s="308" t="s">
        <v>58</v>
      </c>
      <c r="M21" s="187"/>
      <c r="N21" s="308"/>
      <c r="O21" s="291"/>
    </row>
    <row r="22" spans="1:15" s="14" customFormat="1" x14ac:dyDescent="0.25">
      <c r="A22" s="497">
        <v>45205</v>
      </c>
      <c r="B22" s="172" t="s">
        <v>113</v>
      </c>
      <c r="C22" s="172" t="s">
        <v>49</v>
      </c>
      <c r="D22" s="173" t="s">
        <v>114</v>
      </c>
      <c r="E22" s="158">
        <v>33000</v>
      </c>
      <c r="F22" s="163"/>
      <c r="G22" s="159">
        <f t="shared" si="0"/>
        <v>2825426</v>
      </c>
      <c r="H22" s="264" t="s">
        <v>124</v>
      </c>
      <c r="I22" s="308" t="s">
        <v>18</v>
      </c>
      <c r="J22" s="405" t="s">
        <v>233</v>
      </c>
      <c r="K22" s="172" t="s">
        <v>453</v>
      </c>
      <c r="L22" s="308" t="s">
        <v>58</v>
      </c>
      <c r="M22" s="187"/>
      <c r="N22" s="308"/>
      <c r="O22" s="291"/>
    </row>
    <row r="23" spans="1:15" s="14" customFormat="1" x14ac:dyDescent="0.25">
      <c r="A23" s="497">
        <v>45205</v>
      </c>
      <c r="B23" s="172" t="s">
        <v>113</v>
      </c>
      <c r="C23" s="172" t="s">
        <v>49</v>
      </c>
      <c r="D23" s="173" t="s">
        <v>114</v>
      </c>
      <c r="E23" s="158">
        <v>29000</v>
      </c>
      <c r="F23" s="163"/>
      <c r="G23" s="159">
        <f t="shared" si="0"/>
        <v>2796426</v>
      </c>
      <c r="H23" s="264" t="s">
        <v>136</v>
      </c>
      <c r="I23" s="308" t="s">
        <v>18</v>
      </c>
      <c r="J23" s="405" t="s">
        <v>236</v>
      </c>
      <c r="K23" s="172" t="s">
        <v>453</v>
      </c>
      <c r="L23" s="308" t="s">
        <v>58</v>
      </c>
      <c r="M23" s="187"/>
      <c r="N23" s="308"/>
      <c r="O23" s="291"/>
    </row>
    <row r="24" spans="1:15" s="14" customFormat="1" x14ac:dyDescent="0.25">
      <c r="A24" s="497">
        <v>45209</v>
      </c>
      <c r="B24" s="172" t="s">
        <v>123</v>
      </c>
      <c r="C24" s="172" t="s">
        <v>49</v>
      </c>
      <c r="D24" s="173" t="s">
        <v>114</v>
      </c>
      <c r="E24" s="158"/>
      <c r="F24" s="163">
        <v>12000</v>
      </c>
      <c r="G24" s="159">
        <f t="shared" si="0"/>
        <v>2808426</v>
      </c>
      <c r="H24" s="264" t="s">
        <v>124</v>
      </c>
      <c r="I24" s="308" t="s">
        <v>18</v>
      </c>
      <c r="J24" s="405" t="s">
        <v>233</v>
      </c>
      <c r="K24" s="172" t="s">
        <v>453</v>
      </c>
      <c r="L24" s="308" t="s">
        <v>58</v>
      </c>
      <c r="M24" s="187"/>
      <c r="N24" s="308"/>
      <c r="O24" s="291"/>
    </row>
    <row r="25" spans="1:15" s="14" customFormat="1" x14ac:dyDescent="0.25">
      <c r="A25" s="497">
        <v>45209</v>
      </c>
      <c r="B25" s="172" t="s">
        <v>123</v>
      </c>
      <c r="C25" s="172" t="s">
        <v>49</v>
      </c>
      <c r="D25" s="173" t="s">
        <v>129</v>
      </c>
      <c r="E25" s="158"/>
      <c r="F25" s="163">
        <v>1000</v>
      </c>
      <c r="G25" s="159">
        <f t="shared" si="0"/>
        <v>2809426</v>
      </c>
      <c r="H25" s="264" t="s">
        <v>141</v>
      </c>
      <c r="I25" s="308" t="s">
        <v>18</v>
      </c>
      <c r="J25" s="405" t="s">
        <v>223</v>
      </c>
      <c r="K25" s="172" t="s">
        <v>453</v>
      </c>
      <c r="L25" s="308" t="s">
        <v>58</v>
      </c>
      <c r="M25" s="187"/>
      <c r="N25" s="308"/>
      <c r="O25" s="291"/>
    </row>
    <row r="26" spans="1:15" s="14" customFormat="1" x14ac:dyDescent="0.25">
      <c r="A26" s="497">
        <v>45209</v>
      </c>
      <c r="B26" s="172" t="s">
        <v>123</v>
      </c>
      <c r="C26" s="172" t="s">
        <v>49</v>
      </c>
      <c r="D26" s="173" t="s">
        <v>114</v>
      </c>
      <c r="E26" s="158"/>
      <c r="F26" s="163">
        <v>4000</v>
      </c>
      <c r="G26" s="159">
        <f t="shared" si="0"/>
        <v>2813426</v>
      </c>
      <c r="H26" s="264" t="s">
        <v>136</v>
      </c>
      <c r="I26" s="308" t="s">
        <v>18</v>
      </c>
      <c r="J26" s="405" t="s">
        <v>236</v>
      </c>
      <c r="K26" s="172" t="s">
        <v>453</v>
      </c>
      <c r="L26" s="308" t="s">
        <v>58</v>
      </c>
      <c r="M26" s="187"/>
      <c r="N26" s="308"/>
      <c r="O26" s="291"/>
    </row>
    <row r="27" spans="1:15" s="14" customFormat="1" x14ac:dyDescent="0.25">
      <c r="A27" s="497">
        <v>45209</v>
      </c>
      <c r="B27" s="172" t="s">
        <v>113</v>
      </c>
      <c r="C27" s="172" t="s">
        <v>49</v>
      </c>
      <c r="D27" s="173" t="s">
        <v>114</v>
      </c>
      <c r="E27" s="158">
        <v>17000</v>
      </c>
      <c r="F27" s="163"/>
      <c r="G27" s="159">
        <f t="shared" si="0"/>
        <v>2796426</v>
      </c>
      <c r="H27" s="264" t="s">
        <v>124</v>
      </c>
      <c r="I27" s="308" t="s">
        <v>18</v>
      </c>
      <c r="J27" s="405" t="s">
        <v>239</v>
      </c>
      <c r="K27" s="172" t="s">
        <v>453</v>
      </c>
      <c r="L27" s="308" t="s">
        <v>58</v>
      </c>
      <c r="M27" s="187"/>
      <c r="N27" s="308"/>
      <c r="O27" s="291"/>
    </row>
    <row r="28" spans="1:15" s="14" customFormat="1" x14ac:dyDescent="0.25">
      <c r="A28" s="497">
        <v>45209</v>
      </c>
      <c r="B28" s="172" t="s">
        <v>113</v>
      </c>
      <c r="C28" s="172" t="s">
        <v>49</v>
      </c>
      <c r="D28" s="173" t="s">
        <v>129</v>
      </c>
      <c r="E28" s="158">
        <v>67000</v>
      </c>
      <c r="F28" s="163"/>
      <c r="G28" s="159">
        <f t="shared" si="0"/>
        <v>2729426</v>
      </c>
      <c r="H28" s="264" t="s">
        <v>141</v>
      </c>
      <c r="I28" s="308" t="s">
        <v>18</v>
      </c>
      <c r="J28" s="405" t="s">
        <v>242</v>
      </c>
      <c r="K28" s="172" t="s">
        <v>453</v>
      </c>
      <c r="L28" s="308" t="s">
        <v>58</v>
      </c>
      <c r="M28" s="187"/>
      <c r="N28" s="308"/>
      <c r="O28" s="291"/>
    </row>
    <row r="29" spans="1:15" s="14" customFormat="1" x14ac:dyDescent="0.25">
      <c r="A29" s="497">
        <v>45209</v>
      </c>
      <c r="B29" s="172" t="s">
        <v>113</v>
      </c>
      <c r="C29" s="172" t="s">
        <v>49</v>
      </c>
      <c r="D29" s="173" t="s">
        <v>114</v>
      </c>
      <c r="E29" s="158">
        <v>23000</v>
      </c>
      <c r="F29" s="152"/>
      <c r="G29" s="159">
        <f t="shared" si="0"/>
        <v>2706426</v>
      </c>
      <c r="H29" s="264" t="s">
        <v>136</v>
      </c>
      <c r="I29" s="308" t="s">
        <v>18</v>
      </c>
      <c r="J29" s="405" t="s">
        <v>249</v>
      </c>
      <c r="K29" s="172" t="s">
        <v>453</v>
      </c>
      <c r="L29" s="308" t="s">
        <v>58</v>
      </c>
      <c r="M29" s="187"/>
      <c r="N29" s="308"/>
      <c r="O29" s="291"/>
    </row>
    <row r="30" spans="1:15" s="14" customFormat="1" x14ac:dyDescent="0.25">
      <c r="A30" s="497">
        <v>45209</v>
      </c>
      <c r="B30" s="172" t="s">
        <v>113</v>
      </c>
      <c r="C30" s="172" t="s">
        <v>49</v>
      </c>
      <c r="D30" s="173" t="s">
        <v>14</v>
      </c>
      <c r="E30" s="158">
        <v>214000</v>
      </c>
      <c r="F30" s="163"/>
      <c r="G30" s="159">
        <f t="shared" si="0"/>
        <v>2492426</v>
      </c>
      <c r="H30" s="264" t="s">
        <v>42</v>
      </c>
      <c r="I30" s="308" t="s">
        <v>18</v>
      </c>
      <c r="J30" s="405" t="s">
        <v>253</v>
      </c>
      <c r="K30" s="172" t="s">
        <v>453</v>
      </c>
      <c r="L30" s="308" t="s">
        <v>58</v>
      </c>
      <c r="M30" s="187"/>
      <c r="N30" s="308"/>
      <c r="O30" s="291"/>
    </row>
    <row r="31" spans="1:15" s="14" customFormat="1" x14ac:dyDescent="0.25">
      <c r="A31" s="497">
        <v>45210</v>
      </c>
      <c r="B31" s="172" t="s">
        <v>113</v>
      </c>
      <c r="C31" s="172" t="s">
        <v>49</v>
      </c>
      <c r="D31" s="173" t="s">
        <v>114</v>
      </c>
      <c r="E31" s="158">
        <v>36000</v>
      </c>
      <c r="F31" s="163"/>
      <c r="G31" s="159">
        <f t="shared" si="0"/>
        <v>2456426</v>
      </c>
      <c r="H31" s="264" t="s">
        <v>136</v>
      </c>
      <c r="I31" s="308" t="s">
        <v>18</v>
      </c>
      <c r="J31" s="405" t="s">
        <v>262</v>
      </c>
      <c r="K31" s="172" t="s">
        <v>453</v>
      </c>
      <c r="L31" s="308" t="s">
        <v>58</v>
      </c>
      <c r="M31" s="187"/>
      <c r="N31" s="308"/>
      <c r="O31" s="291"/>
    </row>
    <row r="32" spans="1:15" s="14" customFormat="1" x14ac:dyDescent="0.25">
      <c r="A32" s="497">
        <v>45210</v>
      </c>
      <c r="B32" s="172" t="s">
        <v>113</v>
      </c>
      <c r="C32" s="172" t="s">
        <v>49</v>
      </c>
      <c r="D32" s="173" t="s">
        <v>129</v>
      </c>
      <c r="E32" s="158">
        <v>56000</v>
      </c>
      <c r="F32" s="163"/>
      <c r="G32" s="159">
        <f t="shared" si="0"/>
        <v>2400426</v>
      </c>
      <c r="H32" s="264" t="s">
        <v>141</v>
      </c>
      <c r="I32" s="308" t="s">
        <v>18</v>
      </c>
      <c r="J32" s="405" t="s">
        <v>263</v>
      </c>
      <c r="K32" s="172" t="s">
        <v>453</v>
      </c>
      <c r="L32" s="308" t="s">
        <v>58</v>
      </c>
      <c r="M32" s="187"/>
      <c r="N32" s="308"/>
      <c r="O32" s="291"/>
    </row>
    <row r="33" spans="1:15" s="14" customFormat="1" x14ac:dyDescent="0.25">
      <c r="A33" s="497">
        <v>45210</v>
      </c>
      <c r="B33" s="172" t="s">
        <v>113</v>
      </c>
      <c r="C33" s="172" t="s">
        <v>49</v>
      </c>
      <c r="D33" s="173" t="s">
        <v>14</v>
      </c>
      <c r="E33" s="158">
        <v>50000</v>
      </c>
      <c r="F33" s="163"/>
      <c r="G33" s="159">
        <f t="shared" si="0"/>
        <v>2350426</v>
      </c>
      <c r="H33" s="264" t="s">
        <v>42</v>
      </c>
      <c r="I33" s="308" t="s">
        <v>18</v>
      </c>
      <c r="J33" s="405" t="s">
        <v>273</v>
      </c>
      <c r="K33" s="172" t="s">
        <v>453</v>
      </c>
      <c r="L33" s="308" t="s">
        <v>58</v>
      </c>
      <c r="M33" s="187"/>
      <c r="N33" s="308"/>
      <c r="O33" s="291"/>
    </row>
    <row r="34" spans="1:15" s="14" customFormat="1" x14ac:dyDescent="0.25">
      <c r="A34" s="497">
        <v>45210</v>
      </c>
      <c r="B34" s="172" t="s">
        <v>113</v>
      </c>
      <c r="C34" s="172" t="s">
        <v>49</v>
      </c>
      <c r="D34" s="173" t="s">
        <v>14</v>
      </c>
      <c r="E34" s="158">
        <v>26000</v>
      </c>
      <c r="F34" s="163"/>
      <c r="G34" s="159">
        <f t="shared" si="0"/>
        <v>2324426</v>
      </c>
      <c r="H34" s="264" t="s">
        <v>42</v>
      </c>
      <c r="I34" s="308" t="s">
        <v>18</v>
      </c>
      <c r="J34" s="405" t="s">
        <v>270</v>
      </c>
      <c r="K34" s="172" t="s">
        <v>453</v>
      </c>
      <c r="L34" s="308" t="s">
        <v>58</v>
      </c>
      <c r="M34" s="187"/>
      <c r="N34" s="308"/>
      <c r="O34" s="291"/>
    </row>
    <row r="35" spans="1:15" s="14" customFormat="1" x14ac:dyDescent="0.25">
      <c r="A35" s="497">
        <v>45211</v>
      </c>
      <c r="B35" s="172" t="s">
        <v>113</v>
      </c>
      <c r="C35" s="172" t="s">
        <v>49</v>
      </c>
      <c r="D35" s="173" t="s">
        <v>114</v>
      </c>
      <c r="E35" s="158">
        <v>36000</v>
      </c>
      <c r="F35" s="163"/>
      <c r="G35" s="159">
        <f t="shared" si="0"/>
        <v>2288426</v>
      </c>
      <c r="H35" s="264" t="s">
        <v>136</v>
      </c>
      <c r="I35" s="308" t="s">
        <v>18</v>
      </c>
      <c r="J35" s="405" t="s">
        <v>269</v>
      </c>
      <c r="K35" s="172" t="s">
        <v>453</v>
      </c>
      <c r="L35" s="308" t="s">
        <v>58</v>
      </c>
      <c r="M35" s="187"/>
      <c r="N35" s="308"/>
      <c r="O35" s="291"/>
    </row>
    <row r="36" spans="1:15" s="14" customFormat="1" x14ac:dyDescent="0.25">
      <c r="A36" s="497">
        <v>45211</v>
      </c>
      <c r="B36" s="172" t="s">
        <v>113</v>
      </c>
      <c r="C36" s="172" t="s">
        <v>49</v>
      </c>
      <c r="D36" s="173" t="s">
        <v>129</v>
      </c>
      <c r="E36" s="158">
        <v>63000</v>
      </c>
      <c r="F36" s="163"/>
      <c r="G36" s="159">
        <f t="shared" si="0"/>
        <v>2225426</v>
      </c>
      <c r="H36" s="264" t="s">
        <v>141</v>
      </c>
      <c r="I36" s="308" t="s">
        <v>18</v>
      </c>
      <c r="J36" s="405" t="s">
        <v>274</v>
      </c>
      <c r="K36" s="172" t="s">
        <v>453</v>
      </c>
      <c r="L36" s="308" t="s">
        <v>58</v>
      </c>
      <c r="M36" s="187"/>
      <c r="N36" s="308"/>
      <c r="O36" s="291"/>
    </row>
    <row r="37" spans="1:15" s="14" customFormat="1" x14ac:dyDescent="0.25">
      <c r="A37" s="497">
        <v>45212</v>
      </c>
      <c r="B37" s="172" t="s">
        <v>113</v>
      </c>
      <c r="C37" s="172" t="s">
        <v>49</v>
      </c>
      <c r="D37" s="173" t="s">
        <v>129</v>
      </c>
      <c r="E37" s="158">
        <v>62000</v>
      </c>
      <c r="F37" s="163"/>
      <c r="G37" s="159">
        <f t="shared" si="0"/>
        <v>2163426</v>
      </c>
      <c r="H37" s="264" t="s">
        <v>141</v>
      </c>
      <c r="I37" s="308" t="s">
        <v>18</v>
      </c>
      <c r="J37" s="405" t="s">
        <v>278</v>
      </c>
      <c r="K37" s="172" t="s">
        <v>453</v>
      </c>
      <c r="L37" s="308" t="s">
        <v>58</v>
      </c>
      <c r="M37" s="187"/>
      <c r="N37" s="308"/>
      <c r="O37" s="291"/>
    </row>
    <row r="38" spans="1:15" s="14" customFormat="1" x14ac:dyDescent="0.25">
      <c r="A38" s="497">
        <v>45212</v>
      </c>
      <c r="B38" s="172" t="s">
        <v>113</v>
      </c>
      <c r="C38" s="172" t="s">
        <v>49</v>
      </c>
      <c r="D38" s="173" t="s">
        <v>114</v>
      </c>
      <c r="E38" s="158">
        <v>23000</v>
      </c>
      <c r="F38" s="163"/>
      <c r="G38" s="159">
        <f t="shared" si="0"/>
        <v>2140426</v>
      </c>
      <c r="H38" s="264" t="s">
        <v>136</v>
      </c>
      <c r="I38" s="308" t="s">
        <v>18</v>
      </c>
      <c r="J38" s="405" t="s">
        <v>284</v>
      </c>
      <c r="K38" s="172" t="s">
        <v>453</v>
      </c>
      <c r="L38" s="308" t="s">
        <v>58</v>
      </c>
      <c r="M38" s="187"/>
      <c r="N38" s="308"/>
      <c r="O38" s="291"/>
    </row>
    <row r="39" spans="1:15" s="14" customFormat="1" x14ac:dyDescent="0.25">
      <c r="A39" s="497">
        <v>45212</v>
      </c>
      <c r="B39" s="172" t="s">
        <v>123</v>
      </c>
      <c r="C39" s="172" t="s">
        <v>49</v>
      </c>
      <c r="D39" s="173" t="s">
        <v>129</v>
      </c>
      <c r="E39" s="158"/>
      <c r="F39" s="163">
        <v>5000</v>
      </c>
      <c r="G39" s="159">
        <f t="shared" si="0"/>
        <v>2145426</v>
      </c>
      <c r="H39" s="264" t="s">
        <v>141</v>
      </c>
      <c r="I39" s="308" t="s">
        <v>18</v>
      </c>
      <c r="J39" s="405" t="s">
        <v>274</v>
      </c>
      <c r="K39" s="172" t="s">
        <v>453</v>
      </c>
      <c r="L39" s="308" t="s">
        <v>58</v>
      </c>
      <c r="M39" s="187"/>
      <c r="N39" s="308"/>
      <c r="O39" s="291"/>
    </row>
    <row r="40" spans="1:15" s="14" customFormat="1" x14ac:dyDescent="0.25">
      <c r="A40" s="171">
        <v>45213</v>
      </c>
      <c r="B40" s="172" t="s">
        <v>113</v>
      </c>
      <c r="C40" s="172" t="s">
        <v>49</v>
      </c>
      <c r="D40" s="173" t="s">
        <v>114</v>
      </c>
      <c r="E40" s="412">
        <v>23000</v>
      </c>
      <c r="F40" s="152"/>
      <c r="G40" s="159">
        <f t="shared" si="0"/>
        <v>2122426</v>
      </c>
      <c r="H40" s="264" t="s">
        <v>136</v>
      </c>
      <c r="I40" s="308" t="s">
        <v>18</v>
      </c>
      <c r="J40" s="405" t="s">
        <v>286</v>
      </c>
      <c r="K40" s="172" t="s">
        <v>453</v>
      </c>
      <c r="L40" s="308" t="s">
        <v>58</v>
      </c>
      <c r="M40" s="174"/>
      <c r="N40" s="174"/>
      <c r="O40" s="291"/>
    </row>
    <row r="41" spans="1:15" s="14" customFormat="1" x14ac:dyDescent="0.25">
      <c r="A41" s="171">
        <v>45213</v>
      </c>
      <c r="B41" s="172" t="s">
        <v>123</v>
      </c>
      <c r="C41" s="172" t="s">
        <v>49</v>
      </c>
      <c r="D41" s="173" t="s">
        <v>129</v>
      </c>
      <c r="E41" s="412"/>
      <c r="F41" s="165">
        <v>6000</v>
      </c>
      <c r="G41" s="159">
        <f t="shared" si="0"/>
        <v>2128426</v>
      </c>
      <c r="H41" s="264" t="s">
        <v>141</v>
      </c>
      <c r="I41" s="308" t="s">
        <v>18</v>
      </c>
      <c r="J41" s="405" t="s">
        <v>278</v>
      </c>
      <c r="K41" s="172" t="s">
        <v>453</v>
      </c>
      <c r="L41" s="308" t="s">
        <v>58</v>
      </c>
      <c r="M41" s="174"/>
      <c r="N41" s="174"/>
      <c r="O41" s="291"/>
    </row>
    <row r="42" spans="1:15" s="14" customFormat="1" x14ac:dyDescent="0.25">
      <c r="A42" s="171">
        <v>45215</v>
      </c>
      <c r="B42" s="172" t="s">
        <v>113</v>
      </c>
      <c r="C42" s="172" t="s">
        <v>49</v>
      </c>
      <c r="D42" s="173" t="s">
        <v>114</v>
      </c>
      <c r="E42" s="412">
        <v>23000</v>
      </c>
      <c r="F42" s="165"/>
      <c r="G42" s="159">
        <f t="shared" si="0"/>
        <v>2105426</v>
      </c>
      <c r="H42" s="264" t="s">
        <v>136</v>
      </c>
      <c r="I42" s="308" t="s">
        <v>18</v>
      </c>
      <c r="J42" s="405" t="s">
        <v>287</v>
      </c>
      <c r="K42" s="172" t="s">
        <v>453</v>
      </c>
      <c r="L42" s="308" t="s">
        <v>58</v>
      </c>
      <c r="M42" s="174"/>
      <c r="N42" s="174"/>
      <c r="O42" s="291"/>
    </row>
    <row r="43" spans="1:15" s="14" customFormat="1" x14ac:dyDescent="0.25">
      <c r="A43" s="171">
        <v>45215</v>
      </c>
      <c r="B43" s="172" t="s">
        <v>113</v>
      </c>
      <c r="C43" s="172" t="s">
        <v>49</v>
      </c>
      <c r="D43" s="173" t="s">
        <v>14</v>
      </c>
      <c r="E43" s="412">
        <v>85000</v>
      </c>
      <c r="F43" s="165"/>
      <c r="G43" s="159">
        <f t="shared" si="0"/>
        <v>2020426</v>
      </c>
      <c r="H43" s="264" t="s">
        <v>42</v>
      </c>
      <c r="I43" s="308" t="s">
        <v>18</v>
      </c>
      <c r="J43" s="481" t="s">
        <v>302</v>
      </c>
      <c r="K43" s="172" t="s">
        <v>453</v>
      </c>
      <c r="L43" s="308" t="s">
        <v>58</v>
      </c>
      <c r="M43" s="174"/>
      <c r="N43" s="174"/>
      <c r="O43" s="291"/>
    </row>
    <row r="44" spans="1:15" s="14" customFormat="1" x14ac:dyDescent="0.25">
      <c r="A44" s="171">
        <v>45215</v>
      </c>
      <c r="B44" s="172" t="s">
        <v>113</v>
      </c>
      <c r="C44" s="172" t="s">
        <v>49</v>
      </c>
      <c r="D44" s="173" t="s">
        <v>129</v>
      </c>
      <c r="E44" s="412">
        <v>62000</v>
      </c>
      <c r="F44" s="165"/>
      <c r="G44" s="159">
        <f t="shared" si="0"/>
        <v>1958426</v>
      </c>
      <c r="H44" s="264" t="s">
        <v>141</v>
      </c>
      <c r="I44" s="308" t="s">
        <v>18</v>
      </c>
      <c r="J44" s="405" t="s">
        <v>297</v>
      </c>
      <c r="K44" s="172" t="s">
        <v>453</v>
      </c>
      <c r="L44" s="308" t="s">
        <v>58</v>
      </c>
      <c r="M44" s="174"/>
      <c r="N44" s="174"/>
      <c r="O44" s="291"/>
    </row>
    <row r="45" spans="1:15" s="14" customFormat="1" x14ac:dyDescent="0.25">
      <c r="A45" s="171">
        <v>45215</v>
      </c>
      <c r="B45" s="172" t="s">
        <v>113</v>
      </c>
      <c r="C45" s="172" t="s">
        <v>49</v>
      </c>
      <c r="D45" s="173" t="s">
        <v>14</v>
      </c>
      <c r="E45" s="412">
        <v>210000</v>
      </c>
      <c r="F45" s="165"/>
      <c r="G45" s="159">
        <f t="shared" si="0"/>
        <v>1748426</v>
      </c>
      <c r="H45" s="264" t="s">
        <v>65</v>
      </c>
      <c r="I45" s="308" t="s">
        <v>18</v>
      </c>
      <c r="J45" s="481" t="s">
        <v>313</v>
      </c>
      <c r="K45" s="172" t="s">
        <v>453</v>
      </c>
      <c r="L45" s="308" t="s">
        <v>58</v>
      </c>
      <c r="M45" s="174"/>
      <c r="N45" s="174"/>
      <c r="O45" s="291"/>
    </row>
    <row r="46" spans="1:15" s="14" customFormat="1" x14ac:dyDescent="0.25">
      <c r="A46" s="171">
        <v>45216</v>
      </c>
      <c r="B46" s="172" t="s">
        <v>123</v>
      </c>
      <c r="C46" s="172" t="s">
        <v>49</v>
      </c>
      <c r="D46" s="173" t="s">
        <v>14</v>
      </c>
      <c r="E46" s="412"/>
      <c r="F46" s="165">
        <v>7500</v>
      </c>
      <c r="G46" s="159">
        <f t="shared" si="0"/>
        <v>1755926</v>
      </c>
      <c r="H46" s="264" t="s">
        <v>42</v>
      </c>
      <c r="I46" s="308" t="s">
        <v>18</v>
      </c>
      <c r="J46" s="405" t="s">
        <v>290</v>
      </c>
      <c r="K46" s="172" t="s">
        <v>453</v>
      </c>
      <c r="L46" s="308" t="s">
        <v>58</v>
      </c>
      <c r="M46" s="174"/>
      <c r="N46" s="174"/>
      <c r="O46" s="291"/>
    </row>
    <row r="47" spans="1:15" s="14" customFormat="1" x14ac:dyDescent="0.25">
      <c r="A47" s="171">
        <v>45216</v>
      </c>
      <c r="B47" s="172" t="s">
        <v>113</v>
      </c>
      <c r="C47" s="172" t="s">
        <v>49</v>
      </c>
      <c r="D47" s="173" t="s">
        <v>129</v>
      </c>
      <c r="E47" s="412">
        <v>66000</v>
      </c>
      <c r="F47" s="165"/>
      <c r="G47" s="159">
        <f t="shared" si="0"/>
        <v>1689926</v>
      </c>
      <c r="H47" s="264" t="s">
        <v>141</v>
      </c>
      <c r="I47" s="308" t="s">
        <v>18</v>
      </c>
      <c r="J47" s="405" t="s">
        <v>306</v>
      </c>
      <c r="K47" s="172" t="s">
        <v>453</v>
      </c>
      <c r="L47" s="308" t="s">
        <v>58</v>
      </c>
      <c r="M47" s="174"/>
      <c r="N47" s="174"/>
      <c r="O47" s="291"/>
    </row>
    <row r="48" spans="1:15" s="14" customFormat="1" x14ac:dyDescent="0.25">
      <c r="A48" s="171">
        <v>45216</v>
      </c>
      <c r="B48" s="497" t="s">
        <v>113</v>
      </c>
      <c r="C48" s="172" t="s">
        <v>49</v>
      </c>
      <c r="D48" s="173" t="s">
        <v>114</v>
      </c>
      <c r="E48" s="412">
        <v>23000</v>
      </c>
      <c r="F48" s="165"/>
      <c r="G48" s="159">
        <f t="shared" si="0"/>
        <v>1666926</v>
      </c>
      <c r="H48" s="264" t="s">
        <v>136</v>
      </c>
      <c r="I48" s="308" t="s">
        <v>18</v>
      </c>
      <c r="J48" s="405" t="s">
        <v>312</v>
      </c>
      <c r="K48" s="172" t="s">
        <v>453</v>
      </c>
      <c r="L48" s="308" t="s">
        <v>58</v>
      </c>
      <c r="M48" s="174"/>
      <c r="N48" s="174"/>
      <c r="O48" s="291"/>
    </row>
    <row r="49" spans="1:15" s="14" customFormat="1" x14ac:dyDescent="0.25">
      <c r="A49" s="171">
        <v>45216</v>
      </c>
      <c r="B49" s="497" t="s">
        <v>113</v>
      </c>
      <c r="C49" s="172" t="s">
        <v>49</v>
      </c>
      <c r="D49" s="173" t="s">
        <v>14</v>
      </c>
      <c r="E49" s="412">
        <v>86000</v>
      </c>
      <c r="F49" s="165"/>
      <c r="G49" s="159">
        <f t="shared" si="0"/>
        <v>1580926</v>
      </c>
      <c r="H49" s="264" t="s">
        <v>42</v>
      </c>
      <c r="I49" s="308" t="s">
        <v>18</v>
      </c>
      <c r="J49" s="481" t="s">
        <v>321</v>
      </c>
      <c r="K49" s="172" t="s">
        <v>453</v>
      </c>
      <c r="L49" s="308" t="s">
        <v>58</v>
      </c>
      <c r="M49" s="174"/>
      <c r="N49" s="174"/>
      <c r="O49" s="291"/>
    </row>
    <row r="50" spans="1:15" s="14" customFormat="1" x14ac:dyDescent="0.25">
      <c r="A50" s="171">
        <v>45216</v>
      </c>
      <c r="B50" s="497" t="s">
        <v>113</v>
      </c>
      <c r="C50" s="172" t="s">
        <v>49</v>
      </c>
      <c r="D50" s="173" t="s">
        <v>14</v>
      </c>
      <c r="E50" s="412">
        <v>75000</v>
      </c>
      <c r="F50" s="165"/>
      <c r="G50" s="159">
        <f t="shared" si="0"/>
        <v>1505926</v>
      </c>
      <c r="H50" s="264" t="s">
        <v>42</v>
      </c>
      <c r="I50" s="308" t="s">
        <v>18</v>
      </c>
      <c r="J50" s="481" t="s">
        <v>363</v>
      </c>
      <c r="K50" s="172" t="s">
        <v>453</v>
      </c>
      <c r="L50" s="308" t="s">
        <v>58</v>
      </c>
      <c r="M50" s="174"/>
      <c r="N50" s="174"/>
      <c r="O50" s="291"/>
    </row>
    <row r="51" spans="1:15" s="14" customFormat="1" x14ac:dyDescent="0.25">
      <c r="A51" s="171">
        <v>45216</v>
      </c>
      <c r="B51" s="497" t="s">
        <v>113</v>
      </c>
      <c r="C51" s="172" t="s">
        <v>49</v>
      </c>
      <c r="D51" s="173" t="s">
        <v>14</v>
      </c>
      <c r="E51" s="412">
        <v>70000</v>
      </c>
      <c r="F51" s="165"/>
      <c r="G51" s="159">
        <f t="shared" si="0"/>
        <v>1435926</v>
      </c>
      <c r="H51" s="264" t="s">
        <v>42</v>
      </c>
      <c r="I51" s="308" t="s">
        <v>18</v>
      </c>
      <c r="J51" s="481" t="s">
        <v>325</v>
      </c>
      <c r="K51" s="172" t="s">
        <v>453</v>
      </c>
      <c r="L51" s="308" t="s">
        <v>58</v>
      </c>
      <c r="M51" s="174"/>
      <c r="N51" s="174"/>
      <c r="O51" s="291"/>
    </row>
    <row r="52" spans="1:15" s="14" customFormat="1" x14ac:dyDescent="0.25">
      <c r="A52" s="171">
        <v>45216</v>
      </c>
      <c r="B52" s="172" t="s">
        <v>335</v>
      </c>
      <c r="C52" s="172" t="s">
        <v>336</v>
      </c>
      <c r="D52" s="173"/>
      <c r="E52" s="412"/>
      <c r="F52" s="165">
        <v>1811000</v>
      </c>
      <c r="G52" s="159">
        <f t="shared" si="0"/>
        <v>3246926</v>
      </c>
      <c r="H52" s="264"/>
      <c r="I52" s="308" t="s">
        <v>18</v>
      </c>
      <c r="J52" s="405" t="s">
        <v>374</v>
      </c>
      <c r="K52" s="172" t="s">
        <v>453</v>
      </c>
      <c r="L52" s="308" t="s">
        <v>58</v>
      </c>
      <c r="M52" s="174"/>
      <c r="N52" s="174"/>
      <c r="O52" s="291"/>
    </row>
    <row r="53" spans="1:15" s="14" customFormat="1" x14ac:dyDescent="0.25">
      <c r="A53" s="171">
        <v>45216</v>
      </c>
      <c r="B53" s="172" t="s">
        <v>123</v>
      </c>
      <c r="C53" s="172" t="s">
        <v>49</v>
      </c>
      <c r="D53" s="173" t="s">
        <v>129</v>
      </c>
      <c r="E53" s="412">
        <v>1000</v>
      </c>
      <c r="F53" s="165"/>
      <c r="G53" s="159">
        <f t="shared" si="0"/>
        <v>3245926</v>
      </c>
      <c r="H53" s="264" t="s">
        <v>141</v>
      </c>
      <c r="I53" s="308" t="s">
        <v>18</v>
      </c>
      <c r="J53" s="405" t="s">
        <v>297</v>
      </c>
      <c r="K53" s="172" t="s">
        <v>453</v>
      </c>
      <c r="L53" s="308" t="s">
        <v>58</v>
      </c>
      <c r="M53" s="174"/>
      <c r="N53" s="174"/>
      <c r="O53" s="291"/>
    </row>
    <row r="54" spans="1:15" s="14" customFormat="1" x14ac:dyDescent="0.25">
      <c r="A54" s="171">
        <v>45216</v>
      </c>
      <c r="B54" s="172" t="s">
        <v>123</v>
      </c>
      <c r="C54" s="172" t="s">
        <v>49</v>
      </c>
      <c r="D54" s="173" t="s">
        <v>14</v>
      </c>
      <c r="E54" s="412"/>
      <c r="F54" s="165">
        <v>22000</v>
      </c>
      <c r="G54" s="159">
        <f t="shared" si="0"/>
        <v>3267926</v>
      </c>
      <c r="H54" s="264" t="s">
        <v>42</v>
      </c>
      <c r="I54" s="308" t="s">
        <v>18</v>
      </c>
      <c r="J54" s="405" t="s">
        <v>321</v>
      </c>
      <c r="K54" s="172" t="s">
        <v>453</v>
      </c>
      <c r="L54" s="308" t="s">
        <v>58</v>
      </c>
      <c r="M54" s="174"/>
      <c r="N54" s="174"/>
      <c r="O54" s="291"/>
    </row>
    <row r="55" spans="1:15" s="14" customFormat="1" x14ac:dyDescent="0.25">
      <c r="A55" s="171">
        <v>45216</v>
      </c>
      <c r="B55" s="172" t="s">
        <v>319</v>
      </c>
      <c r="C55" s="172" t="s">
        <v>49</v>
      </c>
      <c r="D55" s="173" t="s">
        <v>14</v>
      </c>
      <c r="E55" s="412">
        <v>30000</v>
      </c>
      <c r="F55" s="165"/>
      <c r="G55" s="159">
        <f t="shared" si="0"/>
        <v>3237926</v>
      </c>
      <c r="H55" s="264" t="s">
        <v>42</v>
      </c>
      <c r="I55" s="308" t="s">
        <v>18</v>
      </c>
      <c r="J55" s="481" t="s">
        <v>347</v>
      </c>
      <c r="K55" s="172" t="s">
        <v>453</v>
      </c>
      <c r="L55" s="308" t="s">
        <v>58</v>
      </c>
      <c r="M55" s="174"/>
      <c r="N55" s="174"/>
      <c r="O55" s="291"/>
    </row>
    <row r="56" spans="1:15" s="14" customFormat="1" x14ac:dyDescent="0.25">
      <c r="A56" s="171">
        <v>45217</v>
      </c>
      <c r="B56" s="172" t="s">
        <v>176</v>
      </c>
      <c r="C56" s="172" t="s">
        <v>49</v>
      </c>
      <c r="D56" s="173" t="s">
        <v>129</v>
      </c>
      <c r="E56" s="412">
        <v>5000</v>
      </c>
      <c r="F56" s="165"/>
      <c r="G56" s="159">
        <f t="shared" si="0"/>
        <v>3232926</v>
      </c>
      <c r="H56" s="264" t="s">
        <v>141</v>
      </c>
      <c r="I56" s="308" t="s">
        <v>18</v>
      </c>
      <c r="J56" s="405" t="s">
        <v>306</v>
      </c>
      <c r="K56" s="172" t="s">
        <v>453</v>
      </c>
      <c r="L56" s="308" t="s">
        <v>58</v>
      </c>
      <c r="M56" s="174"/>
      <c r="N56" s="174"/>
      <c r="O56" s="291"/>
    </row>
    <row r="57" spans="1:15" s="14" customFormat="1" x14ac:dyDescent="0.25">
      <c r="A57" s="171">
        <v>45217</v>
      </c>
      <c r="B57" s="172" t="s">
        <v>113</v>
      </c>
      <c r="C57" s="172" t="s">
        <v>49</v>
      </c>
      <c r="D57" s="173" t="s">
        <v>114</v>
      </c>
      <c r="E57" s="412">
        <v>13000</v>
      </c>
      <c r="F57" s="165"/>
      <c r="G57" s="159">
        <f t="shared" si="0"/>
        <v>3219926</v>
      </c>
      <c r="H57" s="264" t="s">
        <v>124</v>
      </c>
      <c r="I57" s="308" t="s">
        <v>18</v>
      </c>
      <c r="J57" s="405" t="s">
        <v>337</v>
      </c>
      <c r="K57" s="172" t="s">
        <v>453</v>
      </c>
      <c r="L57" s="308" t="s">
        <v>58</v>
      </c>
      <c r="M57" s="174"/>
      <c r="N57" s="174"/>
      <c r="O57" s="291"/>
    </row>
    <row r="58" spans="1:15" s="14" customFormat="1" x14ac:dyDescent="0.25">
      <c r="A58" s="497">
        <v>45217</v>
      </c>
      <c r="B58" s="172" t="s">
        <v>113</v>
      </c>
      <c r="C58" s="172" t="s">
        <v>49</v>
      </c>
      <c r="D58" s="173" t="s">
        <v>129</v>
      </c>
      <c r="E58" s="412">
        <v>64000</v>
      </c>
      <c r="F58" s="165"/>
      <c r="G58" s="159">
        <f t="shared" si="0"/>
        <v>3155926</v>
      </c>
      <c r="H58" s="264" t="s">
        <v>141</v>
      </c>
      <c r="I58" s="308" t="s">
        <v>18</v>
      </c>
      <c r="J58" s="405" t="s">
        <v>339</v>
      </c>
      <c r="K58" s="172" t="s">
        <v>453</v>
      </c>
      <c r="L58" s="308" t="s">
        <v>58</v>
      </c>
      <c r="M58" s="174"/>
      <c r="N58" s="174"/>
      <c r="O58" s="291"/>
    </row>
    <row r="59" spans="1:15" s="14" customFormat="1" x14ac:dyDescent="0.25">
      <c r="A59" s="171">
        <v>45217</v>
      </c>
      <c r="B59" s="172" t="s">
        <v>113</v>
      </c>
      <c r="C59" s="172" t="s">
        <v>49</v>
      </c>
      <c r="D59" s="173" t="s">
        <v>114</v>
      </c>
      <c r="E59" s="412">
        <v>23000</v>
      </c>
      <c r="F59" s="165"/>
      <c r="G59" s="159">
        <f t="shared" si="0"/>
        <v>3132926</v>
      </c>
      <c r="H59" s="264" t="s">
        <v>136</v>
      </c>
      <c r="I59" s="308" t="s">
        <v>18</v>
      </c>
      <c r="J59" s="405" t="s">
        <v>345</v>
      </c>
      <c r="K59" s="172" t="s">
        <v>453</v>
      </c>
      <c r="L59" s="308" t="s">
        <v>58</v>
      </c>
      <c r="M59" s="174"/>
      <c r="N59" s="174"/>
      <c r="O59" s="291"/>
    </row>
    <row r="60" spans="1:15" s="14" customFormat="1" x14ac:dyDescent="0.25">
      <c r="A60" s="171">
        <v>45217</v>
      </c>
      <c r="B60" s="172" t="s">
        <v>113</v>
      </c>
      <c r="C60" s="172" t="s">
        <v>49</v>
      </c>
      <c r="D60" s="173" t="s">
        <v>14</v>
      </c>
      <c r="E60" s="412">
        <v>180000</v>
      </c>
      <c r="F60" s="165"/>
      <c r="G60" s="159">
        <f t="shared" si="0"/>
        <v>2952926</v>
      </c>
      <c r="H60" s="264" t="s">
        <v>42</v>
      </c>
      <c r="I60" s="308" t="s">
        <v>18</v>
      </c>
      <c r="J60" s="405" t="s">
        <v>362</v>
      </c>
      <c r="K60" s="172" t="s">
        <v>453</v>
      </c>
      <c r="L60" s="308" t="s">
        <v>58</v>
      </c>
      <c r="M60" s="174"/>
      <c r="N60" s="174"/>
      <c r="O60" s="291"/>
    </row>
    <row r="61" spans="1:15" s="14" customFormat="1" x14ac:dyDescent="0.25">
      <c r="A61" s="171">
        <v>45218</v>
      </c>
      <c r="B61" s="172" t="s">
        <v>176</v>
      </c>
      <c r="C61" s="172" t="s">
        <v>49</v>
      </c>
      <c r="D61" s="173" t="s">
        <v>129</v>
      </c>
      <c r="E61" s="412">
        <v>5000</v>
      </c>
      <c r="F61" s="165"/>
      <c r="G61" s="159">
        <f t="shared" si="0"/>
        <v>2947926</v>
      </c>
      <c r="H61" s="264" t="s">
        <v>141</v>
      </c>
      <c r="I61" s="308" t="s">
        <v>18</v>
      </c>
      <c r="J61" s="405" t="s">
        <v>339</v>
      </c>
      <c r="K61" s="172" t="s">
        <v>453</v>
      </c>
      <c r="L61" s="308" t="s">
        <v>58</v>
      </c>
      <c r="M61" s="174"/>
      <c r="N61" s="174"/>
      <c r="O61" s="291"/>
    </row>
    <row r="62" spans="1:15" s="14" customFormat="1" x14ac:dyDescent="0.25">
      <c r="A62" s="171">
        <v>45218</v>
      </c>
      <c r="B62" s="172" t="s">
        <v>113</v>
      </c>
      <c r="C62" s="172" t="s">
        <v>49</v>
      </c>
      <c r="D62" s="173" t="s">
        <v>129</v>
      </c>
      <c r="E62" s="412">
        <v>64000</v>
      </c>
      <c r="F62" s="165"/>
      <c r="G62" s="159">
        <f t="shared" si="0"/>
        <v>2883926</v>
      </c>
      <c r="H62" s="264" t="s">
        <v>141</v>
      </c>
      <c r="I62" s="308" t="s">
        <v>18</v>
      </c>
      <c r="J62" s="405" t="s">
        <v>350</v>
      </c>
      <c r="K62" s="172" t="s">
        <v>453</v>
      </c>
      <c r="L62" s="308" t="s">
        <v>58</v>
      </c>
      <c r="M62" s="174"/>
      <c r="N62" s="174"/>
      <c r="O62" s="291"/>
    </row>
    <row r="63" spans="1:15" s="14" customFormat="1" x14ac:dyDescent="0.25">
      <c r="A63" s="171">
        <v>45219</v>
      </c>
      <c r="B63" s="172" t="s">
        <v>176</v>
      </c>
      <c r="C63" s="172" t="s">
        <v>49</v>
      </c>
      <c r="D63" s="173" t="s">
        <v>129</v>
      </c>
      <c r="E63" s="412">
        <v>2000</v>
      </c>
      <c r="F63" s="165"/>
      <c r="G63" s="159">
        <f t="shared" si="0"/>
        <v>2881926</v>
      </c>
      <c r="H63" s="264" t="s">
        <v>141</v>
      </c>
      <c r="I63" s="308" t="s">
        <v>18</v>
      </c>
      <c r="J63" s="405" t="s">
        <v>350</v>
      </c>
      <c r="K63" s="172" t="s">
        <v>453</v>
      </c>
      <c r="L63" s="308" t="s">
        <v>58</v>
      </c>
      <c r="M63" s="174"/>
      <c r="N63" s="174"/>
      <c r="O63" s="291"/>
    </row>
    <row r="64" spans="1:15" s="14" customFormat="1" x14ac:dyDescent="0.25">
      <c r="A64" s="171">
        <v>45219</v>
      </c>
      <c r="B64" s="172" t="s">
        <v>113</v>
      </c>
      <c r="C64" s="172" t="s">
        <v>49</v>
      </c>
      <c r="D64" s="173" t="s">
        <v>129</v>
      </c>
      <c r="E64" s="412">
        <v>61000</v>
      </c>
      <c r="F64" s="165"/>
      <c r="G64" s="159">
        <f t="shared" si="0"/>
        <v>2820926</v>
      </c>
      <c r="H64" s="264" t="s">
        <v>141</v>
      </c>
      <c r="I64" s="308" t="s">
        <v>18</v>
      </c>
      <c r="J64" s="405" t="s">
        <v>356</v>
      </c>
      <c r="K64" s="172" t="s">
        <v>453</v>
      </c>
      <c r="L64" s="308" t="s">
        <v>58</v>
      </c>
      <c r="M64" s="174"/>
      <c r="N64" s="174"/>
      <c r="O64" s="291"/>
    </row>
    <row r="65" spans="1:15" s="14" customFormat="1" x14ac:dyDescent="0.25">
      <c r="A65" s="171">
        <v>45219</v>
      </c>
      <c r="B65" s="172" t="s">
        <v>113</v>
      </c>
      <c r="C65" s="172" t="s">
        <v>49</v>
      </c>
      <c r="D65" s="173" t="s">
        <v>114</v>
      </c>
      <c r="E65" s="412">
        <v>46000</v>
      </c>
      <c r="F65" s="165"/>
      <c r="G65" s="159">
        <f t="shared" si="0"/>
        <v>2774926</v>
      </c>
      <c r="H65" s="264" t="s">
        <v>136</v>
      </c>
      <c r="I65" s="308" t="s">
        <v>18</v>
      </c>
      <c r="J65" s="405" t="s">
        <v>361</v>
      </c>
      <c r="K65" s="172" t="s">
        <v>453</v>
      </c>
      <c r="L65" s="308" t="s">
        <v>58</v>
      </c>
      <c r="M65" s="174"/>
      <c r="N65" s="174"/>
      <c r="O65" s="291"/>
    </row>
    <row r="66" spans="1:15" s="14" customFormat="1" x14ac:dyDescent="0.25">
      <c r="A66" s="171">
        <v>45219</v>
      </c>
      <c r="B66" s="172" t="s">
        <v>113</v>
      </c>
      <c r="C66" s="172" t="s">
        <v>49</v>
      </c>
      <c r="D66" s="173" t="s">
        <v>14</v>
      </c>
      <c r="E66" s="412">
        <v>20000</v>
      </c>
      <c r="F66" s="165"/>
      <c r="G66" s="159">
        <f t="shared" si="0"/>
        <v>2754926</v>
      </c>
      <c r="H66" s="264" t="s">
        <v>42</v>
      </c>
      <c r="I66" s="308" t="s">
        <v>18</v>
      </c>
      <c r="J66" s="405" t="s">
        <v>375</v>
      </c>
      <c r="K66" s="172" t="s">
        <v>453</v>
      </c>
      <c r="L66" s="308" t="s">
        <v>58</v>
      </c>
      <c r="M66" s="174"/>
      <c r="N66" s="174"/>
      <c r="O66" s="291"/>
    </row>
    <row r="67" spans="1:15" s="14" customFormat="1" x14ac:dyDescent="0.25">
      <c r="A67" s="171">
        <v>45222</v>
      </c>
      <c r="B67" s="172" t="s">
        <v>123</v>
      </c>
      <c r="C67" s="172" t="s">
        <v>49</v>
      </c>
      <c r="D67" s="173" t="s">
        <v>129</v>
      </c>
      <c r="E67" s="412"/>
      <c r="F67" s="165">
        <v>2000</v>
      </c>
      <c r="G67" s="159">
        <f t="shared" si="0"/>
        <v>2756926</v>
      </c>
      <c r="H67" s="264" t="s">
        <v>141</v>
      </c>
      <c r="I67" s="308" t="s">
        <v>18</v>
      </c>
      <c r="J67" s="405" t="s">
        <v>356</v>
      </c>
      <c r="K67" s="172" t="s">
        <v>453</v>
      </c>
      <c r="L67" s="308" t="s">
        <v>58</v>
      </c>
      <c r="M67" s="174"/>
      <c r="N67" s="174"/>
      <c r="O67" s="291"/>
    </row>
    <row r="68" spans="1:15" s="14" customFormat="1" x14ac:dyDescent="0.25">
      <c r="A68" s="171">
        <v>45222</v>
      </c>
      <c r="B68" s="172" t="s">
        <v>113</v>
      </c>
      <c r="C68" s="172" t="s">
        <v>49</v>
      </c>
      <c r="D68" s="173" t="s">
        <v>129</v>
      </c>
      <c r="E68" s="412">
        <v>66000</v>
      </c>
      <c r="F68" s="165"/>
      <c r="G68" s="159">
        <f t="shared" si="0"/>
        <v>2690926</v>
      </c>
      <c r="H68" s="405" t="s">
        <v>141</v>
      </c>
      <c r="I68" s="308" t="s">
        <v>18</v>
      </c>
      <c r="J68" s="405" t="s">
        <v>366</v>
      </c>
      <c r="K68" s="172" t="s">
        <v>453</v>
      </c>
      <c r="L68" s="308" t="s">
        <v>58</v>
      </c>
      <c r="M68" s="174"/>
      <c r="N68" s="174"/>
      <c r="O68" s="291"/>
    </row>
    <row r="69" spans="1:15" s="14" customFormat="1" x14ac:dyDescent="0.25">
      <c r="A69" s="171">
        <v>45222</v>
      </c>
      <c r="B69" s="172" t="s">
        <v>113</v>
      </c>
      <c r="C69" s="172" t="s">
        <v>49</v>
      </c>
      <c r="D69" s="173" t="s">
        <v>129</v>
      </c>
      <c r="E69" s="412">
        <v>23000</v>
      </c>
      <c r="F69" s="165"/>
      <c r="G69" s="159">
        <f t="shared" si="0"/>
        <v>2667926</v>
      </c>
      <c r="H69" s="264" t="s">
        <v>136</v>
      </c>
      <c r="I69" s="308" t="s">
        <v>18</v>
      </c>
      <c r="J69" s="405" t="s">
        <v>370</v>
      </c>
      <c r="K69" s="172" t="s">
        <v>453</v>
      </c>
      <c r="L69" s="308" t="s">
        <v>58</v>
      </c>
      <c r="M69" s="174"/>
      <c r="N69" s="174"/>
      <c r="O69" s="291"/>
    </row>
    <row r="70" spans="1:15" s="14" customFormat="1" x14ac:dyDescent="0.25">
      <c r="A70" s="171">
        <v>45223</v>
      </c>
      <c r="B70" s="172" t="s">
        <v>123</v>
      </c>
      <c r="C70" s="172" t="s">
        <v>49</v>
      </c>
      <c r="D70" s="173" t="s">
        <v>129</v>
      </c>
      <c r="E70" s="412"/>
      <c r="F70" s="165">
        <v>6000</v>
      </c>
      <c r="G70" s="159">
        <f t="shared" si="0"/>
        <v>2673926</v>
      </c>
      <c r="H70" s="264" t="s">
        <v>141</v>
      </c>
      <c r="I70" s="308" t="s">
        <v>18</v>
      </c>
      <c r="J70" s="405" t="s">
        <v>366</v>
      </c>
      <c r="K70" s="172" t="s">
        <v>453</v>
      </c>
      <c r="L70" s="308" t="s">
        <v>58</v>
      </c>
      <c r="M70" s="174"/>
      <c r="N70" s="174"/>
      <c r="O70" s="291"/>
    </row>
    <row r="71" spans="1:15" s="14" customFormat="1" x14ac:dyDescent="0.25">
      <c r="A71" s="171">
        <v>45224</v>
      </c>
      <c r="B71" s="172" t="s">
        <v>113</v>
      </c>
      <c r="C71" s="172" t="s">
        <v>49</v>
      </c>
      <c r="D71" s="173" t="s">
        <v>114</v>
      </c>
      <c r="E71" s="412">
        <v>46000</v>
      </c>
      <c r="F71" s="165"/>
      <c r="G71" s="159">
        <f t="shared" si="0"/>
        <v>2627926</v>
      </c>
      <c r="H71" s="264" t="s">
        <v>136</v>
      </c>
      <c r="I71" s="308" t="s">
        <v>18</v>
      </c>
      <c r="J71" s="405" t="s">
        <v>372</v>
      </c>
      <c r="K71" s="172" t="s">
        <v>453</v>
      </c>
      <c r="L71" s="308" t="s">
        <v>58</v>
      </c>
      <c r="M71" s="174"/>
      <c r="N71" s="174"/>
      <c r="O71" s="291"/>
    </row>
    <row r="72" spans="1:15" s="14" customFormat="1" x14ac:dyDescent="0.25">
      <c r="A72" s="171">
        <v>45224</v>
      </c>
      <c r="B72" s="172" t="s">
        <v>113</v>
      </c>
      <c r="C72" s="172" t="s">
        <v>49</v>
      </c>
      <c r="D72" s="173" t="s">
        <v>14</v>
      </c>
      <c r="E72" s="412">
        <v>13000</v>
      </c>
      <c r="F72" s="165"/>
      <c r="G72" s="159">
        <f t="shared" si="0"/>
        <v>2614926</v>
      </c>
      <c r="H72" s="264" t="s">
        <v>42</v>
      </c>
      <c r="I72" s="308" t="s">
        <v>18</v>
      </c>
      <c r="J72" s="405" t="s">
        <v>376</v>
      </c>
      <c r="K72" s="172" t="s">
        <v>453</v>
      </c>
      <c r="L72" s="308" t="s">
        <v>58</v>
      </c>
      <c r="M72" s="174"/>
      <c r="N72" s="174"/>
      <c r="O72" s="291"/>
    </row>
    <row r="73" spans="1:15" s="14" customFormat="1" x14ac:dyDescent="0.25">
      <c r="A73" s="171">
        <v>45224</v>
      </c>
      <c r="B73" s="172" t="s">
        <v>113</v>
      </c>
      <c r="C73" s="172" t="s">
        <v>49</v>
      </c>
      <c r="D73" s="173" t="s">
        <v>14</v>
      </c>
      <c r="E73" s="412">
        <v>18000</v>
      </c>
      <c r="F73" s="165"/>
      <c r="G73" s="159">
        <f t="shared" si="0"/>
        <v>2596926</v>
      </c>
      <c r="H73" s="264" t="s">
        <v>42</v>
      </c>
      <c r="I73" s="308" t="s">
        <v>18</v>
      </c>
      <c r="J73" s="405" t="s">
        <v>409</v>
      </c>
      <c r="K73" s="172" t="s">
        <v>453</v>
      </c>
      <c r="L73" s="308" t="s">
        <v>58</v>
      </c>
      <c r="M73" s="174"/>
      <c r="N73" s="174"/>
      <c r="O73" s="291"/>
    </row>
    <row r="74" spans="1:15" s="14" customFormat="1" x14ac:dyDescent="0.25">
      <c r="A74" s="171">
        <v>45224</v>
      </c>
      <c r="B74" s="172" t="s">
        <v>113</v>
      </c>
      <c r="C74" s="172" t="s">
        <v>49</v>
      </c>
      <c r="D74" s="173" t="s">
        <v>129</v>
      </c>
      <c r="E74" s="412">
        <v>32000</v>
      </c>
      <c r="F74" s="165"/>
      <c r="G74" s="159">
        <f t="shared" si="0"/>
        <v>2564926</v>
      </c>
      <c r="H74" s="264" t="s">
        <v>141</v>
      </c>
      <c r="I74" s="308" t="s">
        <v>18</v>
      </c>
      <c r="J74" s="405" t="s">
        <v>381</v>
      </c>
      <c r="K74" s="172" t="s">
        <v>453</v>
      </c>
      <c r="L74" s="308" t="s">
        <v>58</v>
      </c>
      <c r="M74" s="174"/>
      <c r="N74" s="174"/>
      <c r="O74" s="291"/>
    </row>
    <row r="75" spans="1:15" s="14" customFormat="1" x14ac:dyDescent="0.25">
      <c r="A75" s="171">
        <v>45225</v>
      </c>
      <c r="B75" s="172" t="s">
        <v>113</v>
      </c>
      <c r="C75" s="172" t="s">
        <v>49</v>
      </c>
      <c r="D75" s="173" t="s">
        <v>114</v>
      </c>
      <c r="E75" s="412">
        <v>39000</v>
      </c>
      <c r="F75" s="165"/>
      <c r="G75" s="159">
        <f t="shared" si="0"/>
        <v>2525926</v>
      </c>
      <c r="H75" s="264" t="s">
        <v>136</v>
      </c>
      <c r="I75" s="308" t="s">
        <v>18</v>
      </c>
      <c r="J75" s="405" t="s">
        <v>382</v>
      </c>
      <c r="K75" s="172" t="s">
        <v>453</v>
      </c>
      <c r="L75" s="308" t="s">
        <v>58</v>
      </c>
      <c r="M75" s="174"/>
      <c r="N75" s="174"/>
      <c r="O75" s="291"/>
    </row>
    <row r="76" spans="1:15" s="14" customFormat="1" x14ac:dyDescent="0.25">
      <c r="A76" s="171">
        <v>45226</v>
      </c>
      <c r="B76" s="172" t="s">
        <v>113</v>
      </c>
      <c r="C76" s="172" t="s">
        <v>49</v>
      </c>
      <c r="D76" s="173" t="s">
        <v>114</v>
      </c>
      <c r="E76" s="412">
        <v>23000</v>
      </c>
      <c r="F76" s="165"/>
      <c r="G76" s="159">
        <f t="shared" si="0"/>
        <v>2502926</v>
      </c>
      <c r="H76" s="264" t="s">
        <v>136</v>
      </c>
      <c r="I76" s="308" t="s">
        <v>18</v>
      </c>
      <c r="J76" s="405" t="s">
        <v>385</v>
      </c>
      <c r="K76" s="172" t="s">
        <v>453</v>
      </c>
      <c r="L76" s="308" t="s">
        <v>58</v>
      </c>
      <c r="M76" s="174"/>
      <c r="N76" s="174"/>
      <c r="O76" s="291"/>
    </row>
    <row r="77" spans="1:15" s="14" customFormat="1" x14ac:dyDescent="0.25">
      <c r="A77" s="171">
        <v>45226</v>
      </c>
      <c r="B77" s="172" t="s">
        <v>113</v>
      </c>
      <c r="C77" s="172" t="s">
        <v>49</v>
      </c>
      <c r="D77" s="173" t="s">
        <v>114</v>
      </c>
      <c r="E77" s="412">
        <v>16000</v>
      </c>
      <c r="F77" s="165"/>
      <c r="G77" s="159">
        <f t="shared" si="0"/>
        <v>2486926</v>
      </c>
      <c r="H77" s="264" t="s">
        <v>42</v>
      </c>
      <c r="I77" s="308" t="s">
        <v>18</v>
      </c>
      <c r="J77" s="405" t="s">
        <v>413</v>
      </c>
      <c r="K77" s="172" t="s">
        <v>453</v>
      </c>
      <c r="L77" s="308" t="s">
        <v>58</v>
      </c>
      <c r="M77" s="174"/>
      <c r="N77" s="174"/>
      <c r="O77" s="291"/>
    </row>
    <row r="78" spans="1:15" s="14" customFormat="1" x14ac:dyDescent="0.25">
      <c r="A78" s="171">
        <v>45226</v>
      </c>
      <c r="B78" s="172" t="s">
        <v>319</v>
      </c>
      <c r="C78" s="172" t="s">
        <v>49</v>
      </c>
      <c r="D78" s="173" t="s">
        <v>14</v>
      </c>
      <c r="E78" s="412">
        <v>40000</v>
      </c>
      <c r="F78" s="165"/>
      <c r="G78" s="159">
        <f t="shared" si="0"/>
        <v>2446926</v>
      </c>
      <c r="H78" s="264" t="s">
        <v>42</v>
      </c>
      <c r="I78" s="308" t="s">
        <v>18</v>
      </c>
      <c r="J78" s="405" t="s">
        <v>409</v>
      </c>
      <c r="K78" s="172" t="s">
        <v>453</v>
      </c>
      <c r="L78" s="308" t="s">
        <v>58</v>
      </c>
      <c r="M78" s="174"/>
      <c r="N78" s="174"/>
      <c r="O78" s="291"/>
    </row>
    <row r="79" spans="1:15" s="14" customFormat="1" x14ac:dyDescent="0.25">
      <c r="A79" s="171">
        <v>45227</v>
      </c>
      <c r="B79" s="172" t="s">
        <v>113</v>
      </c>
      <c r="C79" s="172" t="s">
        <v>49</v>
      </c>
      <c r="D79" s="173" t="s">
        <v>114</v>
      </c>
      <c r="E79" s="412">
        <v>23000</v>
      </c>
      <c r="F79" s="165"/>
      <c r="G79" s="159">
        <f t="shared" si="0"/>
        <v>2423926</v>
      </c>
      <c r="H79" s="264" t="s">
        <v>136</v>
      </c>
      <c r="I79" s="308" t="s">
        <v>18</v>
      </c>
      <c r="J79" s="405" t="s">
        <v>394</v>
      </c>
      <c r="K79" s="172" t="s">
        <v>453</v>
      </c>
      <c r="L79" s="308" t="s">
        <v>58</v>
      </c>
      <c r="M79" s="174"/>
      <c r="N79" s="174"/>
      <c r="O79" s="291"/>
    </row>
    <row r="80" spans="1:15" s="14" customFormat="1" x14ac:dyDescent="0.25">
      <c r="A80" s="171">
        <v>45229</v>
      </c>
      <c r="B80" s="172" t="s">
        <v>113</v>
      </c>
      <c r="C80" s="172" t="s">
        <v>49</v>
      </c>
      <c r="D80" s="173" t="s">
        <v>129</v>
      </c>
      <c r="E80" s="412">
        <v>62000</v>
      </c>
      <c r="F80" s="165"/>
      <c r="G80" s="159">
        <f t="shared" si="0"/>
        <v>2361926</v>
      </c>
      <c r="H80" s="264" t="s">
        <v>141</v>
      </c>
      <c r="I80" s="308" t="s">
        <v>18</v>
      </c>
      <c r="J80" s="405" t="s">
        <v>395</v>
      </c>
      <c r="K80" s="172" t="s">
        <v>453</v>
      </c>
      <c r="L80" s="308" t="s">
        <v>58</v>
      </c>
      <c r="M80" s="174"/>
      <c r="N80" s="174"/>
      <c r="O80" s="291"/>
    </row>
    <row r="81" spans="1:15" s="14" customFormat="1" x14ac:dyDescent="0.25">
      <c r="A81" s="171">
        <v>45229</v>
      </c>
      <c r="B81" s="172" t="s">
        <v>113</v>
      </c>
      <c r="C81" s="172" t="s">
        <v>49</v>
      </c>
      <c r="D81" s="173" t="s">
        <v>114</v>
      </c>
      <c r="E81" s="412">
        <v>23000</v>
      </c>
      <c r="F81" s="165"/>
      <c r="G81" s="159">
        <f t="shared" si="0"/>
        <v>2338926</v>
      </c>
      <c r="H81" s="264" t="s">
        <v>136</v>
      </c>
      <c r="I81" s="308" t="s">
        <v>18</v>
      </c>
      <c r="J81" s="405" t="s">
        <v>401</v>
      </c>
      <c r="K81" s="172" t="s">
        <v>453</v>
      </c>
      <c r="L81" s="308" t="s">
        <v>58</v>
      </c>
      <c r="M81" s="174"/>
      <c r="N81" s="174"/>
      <c r="O81" s="291"/>
    </row>
    <row r="82" spans="1:15" s="14" customFormat="1" x14ac:dyDescent="0.25">
      <c r="A82" s="171">
        <v>45230</v>
      </c>
      <c r="B82" s="172" t="s">
        <v>113</v>
      </c>
      <c r="C82" s="172" t="s">
        <v>49</v>
      </c>
      <c r="D82" s="173" t="s">
        <v>129</v>
      </c>
      <c r="E82" s="412">
        <v>67000</v>
      </c>
      <c r="F82" s="165"/>
      <c r="G82" s="159">
        <f t="shared" si="0"/>
        <v>2271926</v>
      </c>
      <c r="H82" s="264" t="s">
        <v>141</v>
      </c>
      <c r="I82" s="308" t="s">
        <v>18</v>
      </c>
      <c r="J82" s="405" t="s">
        <v>402</v>
      </c>
      <c r="K82" s="172" t="s">
        <v>453</v>
      </c>
      <c r="L82" s="308" t="s">
        <v>58</v>
      </c>
      <c r="M82" s="174"/>
      <c r="N82" s="174"/>
      <c r="O82" s="291"/>
    </row>
    <row r="83" spans="1:15" s="14" customFormat="1" x14ac:dyDescent="0.25">
      <c r="A83" s="171">
        <v>45230</v>
      </c>
      <c r="B83" s="172" t="s">
        <v>113</v>
      </c>
      <c r="C83" s="172" t="s">
        <v>49</v>
      </c>
      <c r="D83" s="173" t="s">
        <v>114</v>
      </c>
      <c r="E83" s="412">
        <v>23000</v>
      </c>
      <c r="F83" s="165"/>
      <c r="G83" s="159">
        <f t="shared" si="0"/>
        <v>2248926</v>
      </c>
      <c r="H83" s="264" t="s">
        <v>136</v>
      </c>
      <c r="I83" s="308" t="s">
        <v>18</v>
      </c>
      <c r="J83" s="405" t="s">
        <v>408</v>
      </c>
      <c r="K83" s="172" t="s">
        <v>453</v>
      </c>
      <c r="L83" s="308" t="s">
        <v>58</v>
      </c>
      <c r="M83" s="174"/>
      <c r="N83" s="174"/>
      <c r="O83" s="291"/>
    </row>
    <row r="84" spans="1:15" s="14" customFormat="1" x14ac:dyDescent="0.25">
      <c r="A84" s="171">
        <v>45230</v>
      </c>
      <c r="B84" s="172" t="s">
        <v>113</v>
      </c>
      <c r="C84" s="172" t="s">
        <v>49</v>
      </c>
      <c r="D84" s="173" t="s">
        <v>14</v>
      </c>
      <c r="E84" s="412">
        <v>245000</v>
      </c>
      <c r="F84" s="165"/>
      <c r="G84" s="159">
        <f t="shared" si="0"/>
        <v>2003926</v>
      </c>
      <c r="H84" s="264" t="s">
        <v>65</v>
      </c>
      <c r="I84" s="308" t="s">
        <v>18</v>
      </c>
      <c r="J84" s="405" t="s">
        <v>449</v>
      </c>
      <c r="K84" s="172" t="s">
        <v>453</v>
      </c>
      <c r="L84" s="308" t="s">
        <v>58</v>
      </c>
      <c r="M84" s="174"/>
      <c r="N84" s="174"/>
      <c r="O84" s="291"/>
    </row>
    <row r="85" spans="1:15" s="14" customFormat="1" x14ac:dyDescent="0.25">
      <c r="A85" s="171">
        <v>45230</v>
      </c>
      <c r="B85" s="172" t="s">
        <v>113</v>
      </c>
      <c r="C85" s="172" t="s">
        <v>49</v>
      </c>
      <c r="D85" s="173" t="s">
        <v>14</v>
      </c>
      <c r="E85" s="412">
        <v>200000</v>
      </c>
      <c r="F85" s="165"/>
      <c r="G85" s="159">
        <f t="shared" si="0"/>
        <v>1803926</v>
      </c>
      <c r="H85" s="405" t="s">
        <v>42</v>
      </c>
      <c r="I85" s="308" t="s">
        <v>18</v>
      </c>
      <c r="J85" s="405" t="s">
        <v>413</v>
      </c>
      <c r="K85" s="172" t="s">
        <v>453</v>
      </c>
      <c r="L85" s="308" t="s">
        <v>58</v>
      </c>
      <c r="M85" s="174"/>
      <c r="N85" s="174"/>
      <c r="O85" s="291"/>
    </row>
    <row r="86" spans="1:15" s="14" customFormat="1" ht="15.75" thickBot="1" x14ac:dyDescent="0.3">
      <c r="A86" s="171">
        <v>45230</v>
      </c>
      <c r="B86" s="172" t="s">
        <v>123</v>
      </c>
      <c r="C86" s="172" t="s">
        <v>49</v>
      </c>
      <c r="D86" s="173" t="s">
        <v>129</v>
      </c>
      <c r="E86" s="412"/>
      <c r="F86" s="165">
        <v>2000</v>
      </c>
      <c r="G86" s="159">
        <f t="shared" si="0"/>
        <v>1805926</v>
      </c>
      <c r="H86" s="21" t="s">
        <v>141</v>
      </c>
      <c r="I86" s="308" t="s">
        <v>18</v>
      </c>
      <c r="J86" s="405" t="s">
        <v>395</v>
      </c>
      <c r="K86" s="172" t="s">
        <v>453</v>
      </c>
      <c r="L86" s="308" t="s">
        <v>58</v>
      </c>
      <c r="M86" s="174"/>
      <c r="N86" s="174"/>
      <c r="O86" s="291"/>
    </row>
    <row r="87" spans="1:15" ht="31.5" customHeight="1" thickBot="1" x14ac:dyDescent="0.3">
      <c r="E87" s="487">
        <f>SUM(E4:E86)</f>
        <v>3662000</v>
      </c>
      <c r="F87" s="646">
        <f>SUM(F4:F86)+G3</f>
        <v>5467926</v>
      </c>
      <c r="G87" s="488">
        <f>F87-E87</f>
        <v>1805926</v>
      </c>
      <c r="J87" s="405"/>
    </row>
    <row r="89" spans="1:15" x14ac:dyDescent="0.25">
      <c r="C89" s="600" t="s">
        <v>15</v>
      </c>
    </row>
    <row r="93" spans="1:15" x14ac:dyDescent="0.25">
      <c r="G93" s="496"/>
    </row>
    <row r="1500" spans="5:5" x14ac:dyDescent="0.25">
      <c r="E1500" s="495" t="s">
        <v>118</v>
      </c>
    </row>
  </sheetData>
  <autoFilter ref="A2:N87"/>
  <mergeCells count="1">
    <mergeCell ref="A1:N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workbookViewId="0">
      <pane xSplit="1" ySplit="3" topLeftCell="B4" activePane="bottomRight" state="frozen"/>
      <selection pane="topRight" activeCell="B1" sqref="B1"/>
      <selection pane="bottomLeft" activeCell="A4" sqref="A4"/>
      <selection pane="bottomRight" activeCell="C20" sqref="C20"/>
    </sheetView>
  </sheetViews>
  <sheetFormatPr defaultColWidth="10.85546875" defaultRowHeight="15" x14ac:dyDescent="0.25"/>
  <cols>
    <col min="1" max="1" width="12.28515625" style="28" customWidth="1"/>
    <col min="2" max="2" width="25.7109375" style="28" customWidth="1"/>
    <col min="3" max="3" width="19.42578125" style="28" customWidth="1"/>
    <col min="4" max="4" width="15.7109375" style="28" bestFit="1" customWidth="1"/>
    <col min="5" max="5" width="13.7109375" style="65" customWidth="1"/>
    <col min="6" max="6" width="12.28515625" style="65" customWidth="1"/>
    <col min="7" max="7" width="14.42578125" style="65" bestFit="1" customWidth="1"/>
    <col min="8" max="8" width="14.42578125" style="28" bestFit="1" customWidth="1"/>
    <col min="9" max="9" width="21.140625" style="28" customWidth="1"/>
    <col min="10" max="10" width="26.140625" style="28" customWidth="1"/>
    <col min="11" max="12" width="10.85546875" style="28"/>
    <col min="13" max="13" width="14.85546875" style="28" customWidth="1"/>
    <col min="14" max="14" width="28" style="28" customWidth="1"/>
    <col min="15" max="16384" width="10.85546875" style="28"/>
  </cols>
  <sheetData>
    <row r="1" spans="1:19" s="2" customFormat="1" ht="36" customHeight="1" x14ac:dyDescent="0.25">
      <c r="A1" s="713" t="s">
        <v>43</v>
      </c>
      <c r="B1" s="714"/>
      <c r="C1" s="714"/>
      <c r="D1" s="714"/>
      <c r="E1" s="714"/>
      <c r="F1" s="714"/>
      <c r="G1" s="714"/>
      <c r="H1" s="714"/>
      <c r="I1" s="714"/>
      <c r="J1" s="714"/>
      <c r="K1" s="714"/>
      <c r="L1" s="714"/>
      <c r="M1" s="714"/>
      <c r="N1" s="714"/>
    </row>
    <row r="2" spans="1:19" s="2" customFormat="1" ht="18.75" x14ac:dyDescent="0.25">
      <c r="A2" s="715" t="s">
        <v>121</v>
      </c>
      <c r="B2" s="715"/>
      <c r="C2" s="715"/>
      <c r="D2" s="715"/>
      <c r="E2" s="715"/>
      <c r="F2" s="715"/>
      <c r="G2" s="715"/>
      <c r="H2" s="715"/>
      <c r="I2" s="715"/>
      <c r="J2" s="715"/>
      <c r="K2" s="715"/>
      <c r="L2" s="715"/>
      <c r="M2" s="715"/>
      <c r="N2" s="715"/>
    </row>
    <row r="3" spans="1:19" s="2" customFormat="1" ht="45" x14ac:dyDescent="0.25">
      <c r="A3" s="29" t="s">
        <v>0</v>
      </c>
      <c r="B3" s="22" t="s">
        <v>5</v>
      </c>
      <c r="C3" s="22" t="s">
        <v>10</v>
      </c>
      <c r="D3" s="23" t="s">
        <v>8</v>
      </c>
      <c r="E3" s="23" t="s">
        <v>62</v>
      </c>
      <c r="F3" s="23" t="s">
        <v>34</v>
      </c>
      <c r="G3" s="24" t="s">
        <v>41</v>
      </c>
      <c r="H3" s="24" t="s">
        <v>2</v>
      </c>
      <c r="I3" s="24" t="s">
        <v>3</v>
      </c>
      <c r="J3" s="22" t="s">
        <v>9</v>
      </c>
      <c r="K3" s="22" t="s">
        <v>1</v>
      </c>
      <c r="L3" s="22" t="s">
        <v>4</v>
      </c>
      <c r="M3" s="25" t="s">
        <v>12</v>
      </c>
      <c r="N3" s="26" t="s">
        <v>11</v>
      </c>
    </row>
    <row r="4" spans="1:19" s="14" customFormat="1" ht="15.75" thickBot="1" x14ac:dyDescent="0.3">
      <c r="A4" s="503">
        <v>45200</v>
      </c>
      <c r="B4" s="147" t="s">
        <v>419</v>
      </c>
      <c r="C4" s="304"/>
      <c r="D4" s="304"/>
      <c r="E4" s="341"/>
      <c r="F4" s="402">
        <v>5</v>
      </c>
      <c r="G4" s="403">
        <v>5</v>
      </c>
      <c r="H4" s="21"/>
      <c r="I4" s="32"/>
      <c r="J4" s="30"/>
      <c r="K4" s="32"/>
      <c r="L4" s="32"/>
      <c r="M4" s="32"/>
      <c r="N4" s="32"/>
    </row>
    <row r="5" spans="1:19" s="54" customFormat="1" ht="15.75" thickBot="1" x14ac:dyDescent="0.3">
      <c r="A5" s="89"/>
      <c r="B5" s="88"/>
      <c r="C5" s="144"/>
      <c r="D5" s="146"/>
      <c r="E5" s="408">
        <f>SUM(E4:E4)</f>
        <v>0</v>
      </c>
      <c r="F5" s="408">
        <f>SUM(F4:F4)</f>
        <v>5</v>
      </c>
      <c r="G5" s="404">
        <f>F5-E5</f>
        <v>5</v>
      </c>
      <c r="H5" s="145"/>
      <c r="I5" s="88"/>
      <c r="J5" s="88"/>
      <c r="K5" s="40"/>
      <c r="L5" s="40"/>
      <c r="M5" s="40"/>
      <c r="N5" s="40"/>
      <c r="O5" s="90"/>
      <c r="P5" s="90"/>
      <c r="Q5" s="90"/>
      <c r="R5" s="90"/>
      <c r="S5" s="90"/>
    </row>
    <row r="6" spans="1:19" s="18" customFormat="1" x14ac:dyDescent="0.25">
      <c r="A6"/>
      <c r="B6"/>
      <c r="C6" s="118"/>
      <c r="D6" s="122"/>
      <c r="E6" s="125"/>
      <c r="F6" s="126"/>
      <c r="G6" s="125"/>
      <c r="H6" s="127"/>
      <c r="I6" s="128"/>
      <c r="J6" s="129"/>
      <c r="K6" s="123"/>
      <c r="L6" s="123"/>
      <c r="M6" s="124"/>
      <c r="N6" s="120"/>
      <c r="O6" s="124"/>
      <c r="P6" s="41"/>
      <c r="Q6" s="41"/>
      <c r="R6" s="41"/>
      <c r="S6" s="41"/>
    </row>
    <row r="7" spans="1:19" s="18" customFormat="1" x14ac:dyDescent="0.25">
      <c r="A7"/>
      <c r="B7"/>
      <c r="C7" s="118"/>
      <c r="D7" s="122"/>
      <c r="E7" s="125"/>
      <c r="F7" s="126"/>
      <c r="G7" s="125"/>
      <c r="H7" s="127"/>
      <c r="I7" s="128"/>
      <c r="J7" s="129"/>
      <c r="K7" s="123"/>
      <c r="L7" s="123"/>
      <c r="M7" s="124"/>
      <c r="N7" s="120"/>
      <c r="O7" s="124"/>
      <c r="P7" s="41"/>
      <c r="Q7" s="41"/>
      <c r="R7" s="41"/>
      <c r="S7" s="41"/>
    </row>
    <row r="8" spans="1:19" s="18" customFormat="1" x14ac:dyDescent="0.25">
      <c r="A8"/>
      <c r="B8"/>
      <c r="C8" s="118"/>
      <c r="D8" s="122"/>
      <c r="E8" s="125"/>
      <c r="F8" s="126"/>
      <c r="G8" s="125"/>
      <c r="H8" s="127"/>
      <c r="I8" s="128"/>
      <c r="J8" s="129"/>
      <c r="K8" s="123"/>
      <c r="L8" s="123"/>
      <c r="M8" s="124"/>
      <c r="N8" s="120"/>
      <c r="O8" s="124"/>
      <c r="P8" s="41"/>
      <c r="Q8" s="41"/>
      <c r="R8" s="41"/>
      <c r="S8" s="41"/>
    </row>
    <row r="9" spans="1:19" s="18" customFormat="1" x14ac:dyDescent="0.25">
      <c r="A9"/>
      <c r="B9"/>
      <c r="C9" s="118"/>
      <c r="D9" s="122"/>
      <c r="E9" s="125"/>
      <c r="F9" s="126"/>
      <c r="G9" s="125"/>
      <c r="H9" s="127"/>
      <c r="I9" s="128"/>
      <c r="J9" s="129"/>
      <c r="K9" s="123"/>
      <c r="L9" s="123"/>
      <c r="M9" s="124"/>
      <c r="N9" s="130"/>
      <c r="O9" s="124"/>
      <c r="P9" s="41"/>
      <c r="Q9" s="41"/>
      <c r="R9" s="41"/>
      <c r="S9" s="41"/>
    </row>
    <row r="10" spans="1:19" s="76" customFormat="1" x14ac:dyDescent="0.25">
      <c r="A10"/>
      <c r="B10"/>
      <c r="C10" s="118"/>
      <c r="D10" s="131"/>
      <c r="E10" s="125"/>
      <c r="F10" s="125"/>
      <c r="G10" s="125"/>
      <c r="H10" s="127"/>
      <c r="I10" s="131"/>
      <c r="J10" s="132"/>
      <c r="K10" s="119"/>
      <c r="L10" s="119"/>
      <c r="M10" s="119"/>
      <c r="N10" s="120"/>
      <c r="O10" s="121"/>
      <c r="P10" s="57"/>
      <c r="Q10" s="57"/>
      <c r="R10" s="57"/>
      <c r="S10" s="57"/>
    </row>
    <row r="11" spans="1:19" s="18" customFormat="1" x14ac:dyDescent="0.25">
      <c r="A11"/>
      <c r="B11"/>
      <c r="C11" s="118"/>
      <c r="D11" s="122"/>
      <c r="E11" s="125"/>
      <c r="F11" s="126"/>
      <c r="G11" s="122"/>
      <c r="H11" s="127"/>
      <c r="I11" s="128"/>
      <c r="J11" s="129"/>
      <c r="K11" s="123"/>
      <c r="L11" s="123"/>
      <c r="M11" s="124"/>
      <c r="N11" s="130"/>
      <c r="O11" s="124"/>
      <c r="P11" s="41"/>
      <c r="Q11" s="41"/>
      <c r="R11" s="41"/>
      <c r="S11" s="41"/>
    </row>
    <row r="12" spans="1:19" s="18" customFormat="1" x14ac:dyDescent="0.25">
      <c r="A12"/>
      <c r="B12"/>
      <c r="C12" s="118"/>
      <c r="D12" s="122"/>
      <c r="E12" s="125"/>
      <c r="F12" s="126"/>
      <c r="G12" s="122"/>
      <c r="H12" s="127"/>
      <c r="I12" s="128"/>
      <c r="J12" s="129"/>
      <c r="K12" s="123"/>
      <c r="L12" s="123"/>
      <c r="M12" s="124"/>
      <c r="N12" s="130"/>
      <c r="O12" s="124"/>
      <c r="P12" s="41"/>
      <c r="Q12" s="41"/>
      <c r="R12" s="41"/>
      <c r="S12" s="41"/>
    </row>
    <row r="13" spans="1:19" s="18" customFormat="1" x14ac:dyDescent="0.25">
      <c r="A13"/>
      <c r="B13"/>
      <c r="C13" s="118"/>
      <c r="D13" s="122"/>
      <c r="E13" s="125"/>
      <c r="F13" s="126"/>
      <c r="G13" s="122"/>
      <c r="H13" s="127"/>
      <c r="I13" s="128"/>
      <c r="J13" s="129"/>
      <c r="K13" s="123"/>
      <c r="L13" s="123"/>
      <c r="M13" s="124"/>
      <c r="N13" s="130"/>
      <c r="O13" s="124"/>
      <c r="P13" s="41"/>
      <c r="Q13" s="41"/>
      <c r="R13" s="41"/>
      <c r="S13" s="41"/>
    </row>
    <row r="14" spans="1:19" s="18" customFormat="1" x14ac:dyDescent="0.25">
      <c r="A14"/>
      <c r="B14"/>
      <c r="C14" s="118"/>
      <c r="D14" s="122"/>
      <c r="E14" s="125"/>
      <c r="F14" s="126"/>
      <c r="G14" s="122"/>
      <c r="H14" s="127"/>
      <c r="I14" s="128"/>
      <c r="J14" s="129"/>
      <c r="K14" s="123"/>
      <c r="L14" s="123"/>
      <c r="M14" s="124"/>
      <c r="N14" s="130"/>
      <c r="O14" s="124"/>
      <c r="P14" s="41"/>
      <c r="Q14" s="41"/>
      <c r="R14" s="41"/>
      <c r="S14" s="41"/>
    </row>
    <row r="15" spans="1:19" s="18" customFormat="1" x14ac:dyDescent="0.25">
      <c r="A15"/>
      <c r="B15"/>
      <c r="C15" s="118"/>
      <c r="D15" s="122"/>
      <c r="E15" s="125"/>
      <c r="F15" s="126"/>
      <c r="G15" s="122"/>
      <c r="H15" s="127"/>
      <c r="I15" s="128"/>
      <c r="J15" s="129"/>
      <c r="K15" s="123"/>
      <c r="L15" s="123"/>
      <c r="M15" s="124"/>
      <c r="N15" s="130"/>
      <c r="O15" s="124"/>
      <c r="P15" s="41"/>
      <c r="Q15" s="41"/>
      <c r="R15" s="41"/>
      <c r="S15" s="41"/>
    </row>
    <row r="16" spans="1:19" s="18" customFormat="1" x14ac:dyDescent="0.25">
      <c r="A16" s="98"/>
      <c r="B16" s="109"/>
      <c r="C16" s="128"/>
      <c r="D16" s="122"/>
      <c r="E16" s="125"/>
      <c r="F16" s="126"/>
      <c r="G16" s="122"/>
      <c r="H16" s="127"/>
      <c r="I16" s="128"/>
      <c r="J16" s="129"/>
      <c r="K16" s="123"/>
      <c r="L16" s="123"/>
      <c r="M16" s="124"/>
      <c r="N16" s="130"/>
      <c r="O16" s="124"/>
      <c r="P16" s="41"/>
      <c r="Q16" s="41"/>
      <c r="R16" s="41"/>
      <c r="S16" s="41"/>
    </row>
    <row r="17" spans="1:19" s="18" customFormat="1" x14ac:dyDescent="0.25">
      <c r="A17" s="98"/>
      <c r="B17" s="109"/>
      <c r="C17" s="128"/>
      <c r="D17" s="122"/>
      <c r="E17" s="125"/>
      <c r="F17" s="126"/>
      <c r="G17" s="122"/>
      <c r="H17" s="127"/>
      <c r="I17" s="128"/>
      <c r="J17" s="129"/>
      <c r="K17" s="123"/>
      <c r="L17" s="123"/>
      <c r="M17" s="124"/>
      <c r="N17" s="130"/>
      <c r="O17" s="124"/>
      <c r="P17" s="41"/>
      <c r="Q17" s="41"/>
      <c r="R17" s="41"/>
      <c r="S17" s="41"/>
    </row>
    <row r="18" spans="1:19" s="18" customFormat="1" x14ac:dyDescent="0.25">
      <c r="A18" s="98"/>
      <c r="B18" s="109"/>
      <c r="C18" s="128"/>
      <c r="D18" s="122"/>
      <c r="E18" s="125"/>
      <c r="F18" s="126"/>
      <c r="G18" s="122"/>
      <c r="H18" s="127"/>
      <c r="I18" s="128"/>
      <c r="J18" s="129"/>
      <c r="K18" s="123"/>
      <c r="L18" s="123"/>
      <c r="M18" s="124"/>
      <c r="N18" s="130"/>
      <c r="O18" s="124"/>
      <c r="P18" s="41"/>
      <c r="Q18" s="41"/>
      <c r="R18" s="41"/>
      <c r="S18" s="41"/>
    </row>
    <row r="19" spans="1:19" s="18" customFormat="1" x14ac:dyDescent="0.25">
      <c r="A19" s="98"/>
      <c r="B19" s="109"/>
      <c r="C19" s="128"/>
      <c r="D19" s="122"/>
      <c r="E19" s="125"/>
      <c r="F19" s="126"/>
      <c r="G19" s="122"/>
      <c r="H19" s="127"/>
      <c r="I19" s="128"/>
      <c r="J19" s="129"/>
      <c r="K19" s="123"/>
      <c r="L19" s="123"/>
      <c r="M19" s="124"/>
      <c r="N19" s="130"/>
      <c r="O19" s="124"/>
      <c r="P19" s="41"/>
      <c r="Q19" s="41"/>
      <c r="R19" s="41"/>
      <c r="S19" s="41"/>
    </row>
    <row r="20" spans="1:19" s="18" customFormat="1" x14ac:dyDescent="0.25">
      <c r="A20" s="98"/>
      <c r="B20" s="109"/>
      <c r="C20" s="128"/>
      <c r="D20" s="122"/>
      <c r="E20" s="125"/>
      <c r="F20" s="126"/>
      <c r="G20" s="122"/>
      <c r="H20" s="127"/>
      <c r="I20" s="128"/>
      <c r="J20" s="129"/>
      <c r="K20" s="123"/>
      <c r="L20" s="123"/>
      <c r="M20" s="124"/>
      <c r="N20" s="130"/>
      <c r="O20" s="124"/>
      <c r="P20" s="41"/>
      <c r="Q20" s="41"/>
      <c r="R20" s="41"/>
      <c r="S20" s="41"/>
    </row>
    <row r="21" spans="1:19" s="18" customFormat="1" x14ac:dyDescent="0.25">
      <c r="A21" s="98"/>
      <c r="B21" s="109"/>
      <c r="C21" s="128"/>
      <c r="D21" s="122"/>
      <c r="E21" s="125"/>
      <c r="F21" s="126"/>
      <c r="G21" s="122"/>
      <c r="H21" s="127"/>
      <c r="I21" s="128"/>
      <c r="J21" s="129"/>
      <c r="K21" s="123"/>
      <c r="L21" s="123"/>
      <c r="M21" s="124"/>
      <c r="N21" s="130"/>
      <c r="O21" s="124"/>
      <c r="P21" s="41"/>
      <c r="Q21" s="41"/>
      <c r="R21" s="41"/>
      <c r="S21" s="41"/>
    </row>
    <row r="22" spans="1:19" s="18" customFormat="1" x14ac:dyDescent="0.25">
      <c r="A22" s="97"/>
      <c r="B22" s="110"/>
      <c r="C22" s="133"/>
      <c r="D22" s="134"/>
      <c r="E22" s="135"/>
      <c r="F22" s="135"/>
      <c r="G22" s="135"/>
      <c r="H22" s="127"/>
      <c r="I22" s="128"/>
      <c r="J22" s="125"/>
      <c r="K22" s="123"/>
      <c r="L22" s="123"/>
      <c r="M22" s="119"/>
      <c r="N22" s="120"/>
      <c r="O22" s="124"/>
      <c r="P22" s="41"/>
      <c r="Q22" s="41"/>
      <c r="R22" s="41"/>
      <c r="S22" s="41"/>
    </row>
    <row r="23" spans="1:19" s="74" customFormat="1" x14ac:dyDescent="0.25">
      <c r="A23" s="97"/>
      <c r="B23" s="110"/>
      <c r="C23" s="133"/>
      <c r="D23" s="134"/>
      <c r="E23" s="135"/>
      <c r="F23" s="135"/>
      <c r="G23" s="135"/>
      <c r="H23" s="127"/>
      <c r="I23" s="131"/>
      <c r="J23" s="132"/>
      <c r="K23" s="119"/>
      <c r="L23" s="119"/>
      <c r="M23" s="119"/>
      <c r="N23" s="120"/>
      <c r="O23" s="121"/>
      <c r="P23" s="57"/>
      <c r="Q23" s="57"/>
      <c r="R23" s="57"/>
      <c r="S23" s="57"/>
    </row>
    <row r="24" spans="1:19" s="18" customFormat="1" x14ac:dyDescent="0.25">
      <c r="A24" s="98"/>
      <c r="B24" s="109"/>
      <c r="C24" s="128"/>
      <c r="D24" s="122"/>
      <c r="E24" s="125"/>
      <c r="F24" s="126"/>
      <c r="G24" s="125"/>
      <c r="H24" s="127"/>
      <c r="I24" s="128"/>
      <c r="J24" s="129"/>
      <c r="K24" s="123"/>
      <c r="L24" s="123"/>
      <c r="M24" s="124"/>
      <c r="N24" s="130"/>
      <c r="O24" s="124"/>
      <c r="P24" s="41"/>
      <c r="Q24" s="41"/>
      <c r="R24" s="41"/>
      <c r="S24" s="41"/>
    </row>
    <row r="25" spans="1:19" s="18" customFormat="1" x14ac:dyDescent="0.25">
      <c r="A25" s="98"/>
      <c r="B25" s="109"/>
      <c r="C25" s="128"/>
      <c r="D25" s="122"/>
      <c r="E25" s="125"/>
      <c r="F25" s="126"/>
      <c r="G25" s="125"/>
      <c r="H25" s="127"/>
      <c r="I25" s="128"/>
      <c r="J25" s="129"/>
      <c r="K25" s="123"/>
      <c r="L25" s="123"/>
      <c r="M25" s="124"/>
      <c r="N25" s="130"/>
      <c r="O25" s="124"/>
      <c r="P25" s="41"/>
      <c r="Q25" s="41"/>
      <c r="R25" s="41"/>
      <c r="S25" s="41"/>
    </row>
    <row r="26" spans="1:19" s="18" customFormat="1" x14ac:dyDescent="0.25">
      <c r="A26" s="98"/>
      <c r="B26" s="109"/>
      <c r="C26" s="128"/>
      <c r="D26" s="122"/>
      <c r="E26" s="125"/>
      <c r="F26" s="126"/>
      <c r="G26" s="125"/>
      <c r="H26" s="127"/>
      <c r="I26" s="128"/>
      <c r="J26" s="129"/>
      <c r="K26" s="123"/>
      <c r="L26" s="123"/>
      <c r="M26" s="124"/>
      <c r="N26" s="130"/>
      <c r="O26" s="124"/>
      <c r="P26" s="41"/>
      <c r="Q26" s="41"/>
      <c r="R26" s="41"/>
      <c r="S26" s="41"/>
    </row>
    <row r="27" spans="1:19" s="18" customFormat="1" x14ac:dyDescent="0.25">
      <c r="A27" s="98"/>
      <c r="B27" s="109"/>
      <c r="C27" s="128"/>
      <c r="D27" s="122"/>
      <c r="E27" s="125"/>
      <c r="F27" s="126"/>
      <c r="G27" s="125"/>
      <c r="H27" s="127"/>
      <c r="I27" s="128"/>
      <c r="J27" s="129"/>
      <c r="K27" s="123"/>
      <c r="L27" s="123"/>
      <c r="M27" s="124"/>
      <c r="N27" s="130"/>
      <c r="O27" s="124"/>
      <c r="P27" s="41"/>
      <c r="Q27" s="41"/>
      <c r="R27" s="41"/>
      <c r="S27" s="41"/>
    </row>
    <row r="28" spans="1:19" s="18" customFormat="1" x14ac:dyDescent="0.25">
      <c r="A28" s="98"/>
      <c r="B28" s="109"/>
      <c r="C28" s="128"/>
      <c r="D28" s="122"/>
      <c r="E28" s="125"/>
      <c r="F28" s="126"/>
      <c r="G28" s="125"/>
      <c r="H28" s="127"/>
      <c r="I28" s="128"/>
      <c r="J28" s="129"/>
      <c r="K28" s="123"/>
      <c r="L28" s="123"/>
      <c r="M28" s="124"/>
      <c r="N28" s="130"/>
      <c r="O28" s="124"/>
      <c r="P28" s="41"/>
      <c r="Q28" s="41"/>
      <c r="R28" s="41"/>
      <c r="S28" s="41"/>
    </row>
    <row r="29" spans="1:19" s="18" customFormat="1" x14ac:dyDescent="0.25">
      <c r="A29" s="98"/>
      <c r="B29" s="109"/>
      <c r="C29" s="128"/>
      <c r="D29" s="122"/>
      <c r="E29" s="125"/>
      <c r="F29" s="126"/>
      <c r="G29" s="125"/>
      <c r="H29" s="127"/>
      <c r="I29" s="128"/>
      <c r="J29" s="129"/>
      <c r="K29" s="123"/>
      <c r="L29" s="123"/>
      <c r="M29" s="124"/>
      <c r="N29" s="130"/>
      <c r="O29" s="124"/>
      <c r="P29" s="41"/>
      <c r="Q29" s="41"/>
      <c r="R29" s="41"/>
      <c r="S29" s="41"/>
    </row>
    <row r="30" spans="1:19" s="18" customFormat="1" x14ac:dyDescent="0.25">
      <c r="A30" s="98"/>
      <c r="B30" s="109"/>
      <c r="C30" s="128"/>
      <c r="D30" s="122"/>
      <c r="E30" s="125"/>
      <c r="F30" s="126"/>
      <c r="G30" s="125"/>
      <c r="H30" s="127"/>
      <c r="I30" s="128"/>
      <c r="J30" s="129"/>
      <c r="K30" s="123"/>
      <c r="L30" s="123"/>
      <c r="M30" s="124"/>
      <c r="N30" s="130"/>
      <c r="O30" s="124"/>
      <c r="P30" s="41"/>
      <c r="Q30" s="41"/>
      <c r="R30" s="41"/>
      <c r="S30" s="41"/>
    </row>
    <row r="31" spans="1:19" s="18" customFormat="1" x14ac:dyDescent="0.25">
      <c r="A31" s="98"/>
      <c r="B31" s="109"/>
      <c r="C31" s="128"/>
      <c r="D31" s="122"/>
      <c r="E31" s="125"/>
      <c r="F31" s="126"/>
      <c r="G31" s="125"/>
      <c r="H31" s="127"/>
      <c r="I31" s="128"/>
      <c r="J31" s="129"/>
      <c r="K31" s="123"/>
      <c r="L31" s="123"/>
      <c r="M31" s="124"/>
      <c r="N31" s="130"/>
      <c r="O31" s="124"/>
      <c r="P31" s="41"/>
      <c r="Q31" s="41"/>
      <c r="R31" s="41"/>
      <c r="S31" s="41"/>
    </row>
    <row r="32" spans="1:19" s="18" customFormat="1" x14ac:dyDescent="0.25">
      <c r="A32" s="97"/>
      <c r="B32" s="110"/>
      <c r="C32" s="133"/>
      <c r="D32" s="134"/>
      <c r="E32" s="135"/>
      <c r="F32" s="135"/>
      <c r="G32" s="135"/>
      <c r="H32" s="127"/>
      <c r="I32" s="128"/>
      <c r="J32" s="125"/>
      <c r="K32" s="123"/>
      <c r="L32" s="123"/>
      <c r="M32" s="119"/>
      <c r="N32" s="120"/>
      <c r="O32" s="124"/>
      <c r="P32" s="41"/>
      <c r="Q32" s="41"/>
      <c r="R32" s="41"/>
      <c r="S32" s="41"/>
    </row>
    <row r="33" spans="1:19" s="74" customFormat="1" x14ac:dyDescent="0.25">
      <c r="A33" s="97"/>
      <c r="B33" s="110"/>
      <c r="C33" s="133"/>
      <c r="D33" s="134"/>
      <c r="E33" s="135"/>
      <c r="F33" s="135"/>
      <c r="G33" s="135"/>
      <c r="H33" s="127"/>
      <c r="I33" s="131"/>
      <c r="J33" s="132"/>
      <c r="K33" s="119"/>
      <c r="L33" s="119"/>
      <c r="M33" s="119"/>
      <c r="N33" s="120"/>
      <c r="O33" s="121"/>
      <c r="P33" s="57"/>
      <c r="Q33" s="57"/>
      <c r="R33" s="57"/>
      <c r="S33" s="57"/>
    </row>
    <row r="34" spans="1:19" s="18" customFormat="1" x14ac:dyDescent="0.25">
      <c r="A34" s="98"/>
      <c r="B34" s="109"/>
      <c r="C34" s="128"/>
      <c r="D34" s="122"/>
      <c r="E34" s="125"/>
      <c r="F34" s="126"/>
      <c r="G34" s="125"/>
      <c r="H34" s="127"/>
      <c r="I34" s="128"/>
      <c r="J34" s="129"/>
      <c r="K34" s="123"/>
      <c r="L34" s="123"/>
      <c r="M34" s="124"/>
      <c r="N34" s="130"/>
      <c r="O34" s="124"/>
      <c r="P34" s="41"/>
      <c r="Q34" s="41"/>
      <c r="R34" s="41"/>
      <c r="S34" s="41"/>
    </row>
    <row r="35" spans="1:19" s="18" customFormat="1" x14ac:dyDescent="0.25">
      <c r="A35" s="98"/>
      <c r="B35" s="109"/>
      <c r="C35" s="128"/>
      <c r="D35" s="122"/>
      <c r="E35" s="125"/>
      <c r="F35" s="126"/>
      <c r="G35" s="125"/>
      <c r="H35" s="127"/>
      <c r="I35" s="128"/>
      <c r="J35" s="129"/>
      <c r="K35" s="123"/>
      <c r="L35" s="123"/>
      <c r="M35" s="124"/>
      <c r="N35" s="130"/>
      <c r="O35" s="124"/>
      <c r="P35" s="41"/>
      <c r="Q35" s="41"/>
      <c r="R35" s="41"/>
      <c r="S35" s="41"/>
    </row>
    <row r="36" spans="1:19" s="18" customFormat="1" x14ac:dyDescent="0.25">
      <c r="A36" s="98"/>
      <c r="B36" s="109"/>
      <c r="C36" s="128"/>
      <c r="D36" s="122"/>
      <c r="E36" s="125"/>
      <c r="F36" s="126"/>
      <c r="G36" s="125"/>
      <c r="H36" s="127"/>
      <c r="I36" s="128"/>
      <c r="J36" s="129"/>
      <c r="K36" s="123"/>
      <c r="L36" s="123"/>
      <c r="M36" s="124"/>
      <c r="N36" s="130"/>
      <c r="O36" s="124"/>
      <c r="P36" s="41"/>
      <c r="Q36" s="41"/>
      <c r="R36" s="41"/>
      <c r="S36" s="41"/>
    </row>
    <row r="37" spans="1:19" s="18" customFormat="1" x14ac:dyDescent="0.25">
      <c r="A37" s="98"/>
      <c r="B37" s="109"/>
      <c r="C37" s="128"/>
      <c r="D37" s="122"/>
      <c r="E37" s="125"/>
      <c r="F37" s="126"/>
      <c r="G37" s="125"/>
      <c r="H37" s="127"/>
      <c r="I37" s="128"/>
      <c r="J37" s="129"/>
      <c r="K37" s="123"/>
      <c r="L37" s="123"/>
      <c r="M37" s="124"/>
      <c r="N37" s="130"/>
      <c r="O37" s="124"/>
      <c r="P37" s="41"/>
      <c r="Q37" s="41"/>
      <c r="R37" s="41"/>
      <c r="S37" s="41"/>
    </row>
    <row r="38" spans="1:19" s="18" customFormat="1" x14ac:dyDescent="0.25">
      <c r="A38" s="98"/>
      <c r="B38" s="109"/>
      <c r="C38" s="128"/>
      <c r="D38" s="122"/>
      <c r="E38" s="125"/>
      <c r="F38" s="126"/>
      <c r="G38" s="125"/>
      <c r="H38" s="127"/>
      <c r="I38" s="128"/>
      <c r="J38" s="129"/>
      <c r="K38" s="123"/>
      <c r="L38" s="123"/>
      <c r="M38" s="124"/>
      <c r="N38" s="130"/>
      <c r="O38" s="124"/>
      <c r="P38" s="41"/>
      <c r="Q38" s="41"/>
      <c r="R38" s="41"/>
      <c r="S38" s="41"/>
    </row>
    <row r="39" spans="1:19" s="18" customFormat="1" x14ac:dyDescent="0.25">
      <c r="A39" s="98"/>
      <c r="B39" s="109"/>
      <c r="C39" s="128"/>
      <c r="D39" s="122"/>
      <c r="E39" s="125"/>
      <c r="F39" s="126"/>
      <c r="G39" s="125"/>
      <c r="H39" s="127"/>
      <c r="I39" s="128"/>
      <c r="J39" s="129"/>
      <c r="K39" s="123"/>
      <c r="L39" s="123"/>
      <c r="M39" s="124"/>
      <c r="N39" s="130"/>
      <c r="O39" s="124"/>
      <c r="P39" s="41"/>
      <c r="Q39" s="41"/>
      <c r="R39" s="41"/>
      <c r="S39" s="41"/>
    </row>
    <row r="40" spans="1:19" s="18" customFormat="1" x14ac:dyDescent="0.25">
      <c r="A40" s="98"/>
      <c r="B40" s="109"/>
      <c r="C40" s="128"/>
      <c r="D40" s="122"/>
      <c r="E40" s="125"/>
      <c r="F40" s="126"/>
      <c r="G40" s="125"/>
      <c r="H40" s="127"/>
      <c r="I40" s="128"/>
      <c r="J40" s="129"/>
      <c r="K40" s="123"/>
      <c r="L40" s="123"/>
      <c r="M40" s="124"/>
      <c r="N40" s="130"/>
      <c r="O40" s="124"/>
      <c r="P40" s="41"/>
      <c r="Q40" s="41"/>
      <c r="R40" s="41"/>
      <c r="S40" s="41"/>
    </row>
    <row r="41" spans="1:19" s="18" customFormat="1" x14ac:dyDescent="0.25">
      <c r="A41" s="98"/>
      <c r="B41" s="109"/>
      <c r="C41" s="128"/>
      <c r="D41" s="122"/>
      <c r="E41" s="125"/>
      <c r="F41" s="126"/>
      <c r="G41" s="125"/>
      <c r="H41" s="127"/>
      <c r="I41" s="128"/>
      <c r="J41" s="129"/>
      <c r="K41" s="123"/>
      <c r="L41" s="123"/>
      <c r="M41" s="124"/>
      <c r="N41" s="130"/>
      <c r="O41" s="124"/>
      <c r="P41" s="41"/>
      <c r="Q41" s="41"/>
      <c r="R41" s="41"/>
      <c r="S41" s="41"/>
    </row>
    <row r="42" spans="1:19" s="18" customFormat="1" x14ac:dyDescent="0.25">
      <c r="A42" s="98"/>
      <c r="B42" s="109"/>
      <c r="C42" s="128"/>
      <c r="D42" s="122"/>
      <c r="E42" s="125"/>
      <c r="F42" s="126"/>
      <c r="G42" s="125"/>
      <c r="H42" s="127"/>
      <c r="I42" s="128"/>
      <c r="J42" s="129"/>
      <c r="K42" s="123"/>
      <c r="L42" s="123"/>
      <c r="M42" s="124"/>
      <c r="N42" s="130"/>
      <c r="O42" s="124"/>
      <c r="P42" s="41"/>
      <c r="Q42" s="41"/>
      <c r="R42" s="41"/>
      <c r="S42" s="41"/>
    </row>
    <row r="43" spans="1:19" s="18" customFormat="1" x14ac:dyDescent="0.25">
      <c r="A43" s="98"/>
      <c r="B43" s="109"/>
      <c r="C43" s="128"/>
      <c r="D43" s="122"/>
      <c r="E43" s="125"/>
      <c r="F43" s="126"/>
      <c r="G43" s="125"/>
      <c r="H43" s="127"/>
      <c r="I43" s="128"/>
      <c r="J43" s="129"/>
      <c r="K43" s="123"/>
      <c r="L43" s="123"/>
      <c r="M43" s="124"/>
      <c r="N43" s="130"/>
      <c r="O43" s="124"/>
      <c r="P43" s="41"/>
      <c r="Q43" s="41"/>
      <c r="R43" s="41"/>
      <c r="S43" s="41"/>
    </row>
    <row r="44" spans="1:19" s="18" customFormat="1" x14ac:dyDescent="0.25">
      <c r="A44" s="98"/>
      <c r="B44" s="109"/>
      <c r="C44" s="128"/>
      <c r="D44" s="122"/>
      <c r="E44" s="125"/>
      <c r="F44" s="126"/>
      <c r="G44" s="125"/>
      <c r="H44" s="127"/>
      <c r="I44" s="128"/>
      <c r="J44" s="129"/>
      <c r="K44" s="123"/>
      <c r="L44" s="123"/>
      <c r="M44" s="124"/>
      <c r="N44" s="130"/>
      <c r="O44" s="124"/>
      <c r="P44" s="41"/>
      <c r="Q44" s="41"/>
      <c r="R44" s="41"/>
      <c r="S44" s="41"/>
    </row>
    <row r="45" spans="1:19" s="18" customFormat="1" x14ac:dyDescent="0.25">
      <c r="A45" s="97"/>
      <c r="B45" s="110"/>
      <c r="C45" s="133"/>
      <c r="D45" s="134"/>
      <c r="E45" s="135"/>
      <c r="F45" s="135"/>
      <c r="G45" s="135"/>
      <c r="H45" s="127"/>
      <c r="I45" s="128"/>
      <c r="J45" s="125"/>
      <c r="K45" s="123"/>
      <c r="L45" s="123"/>
      <c r="M45" s="119"/>
      <c r="N45" s="120"/>
      <c r="O45" s="124"/>
      <c r="P45" s="41"/>
      <c r="Q45" s="41"/>
      <c r="R45" s="41"/>
      <c r="S45" s="41"/>
    </row>
    <row r="46" spans="1:19" s="18" customFormat="1" x14ac:dyDescent="0.25">
      <c r="A46" s="97"/>
      <c r="B46" s="111"/>
      <c r="C46" s="133"/>
      <c r="D46" s="134"/>
      <c r="E46" s="135"/>
      <c r="F46" s="135"/>
      <c r="G46" s="135"/>
      <c r="H46" s="127"/>
      <c r="I46" s="131"/>
      <c r="J46" s="132"/>
      <c r="K46" s="119"/>
      <c r="L46" s="119"/>
      <c r="M46" s="119"/>
      <c r="N46" s="120"/>
      <c r="O46" s="121"/>
      <c r="P46" s="41"/>
      <c r="Q46" s="41"/>
      <c r="R46" s="41"/>
      <c r="S46" s="41"/>
    </row>
    <row r="47" spans="1:19" s="18" customFormat="1" ht="41.25" customHeight="1" x14ac:dyDescent="0.25">
      <c r="A47" s="98"/>
      <c r="B47" s="109"/>
      <c r="C47" s="128"/>
      <c r="D47" s="122"/>
      <c r="E47" s="125"/>
      <c r="F47" s="125"/>
      <c r="G47" s="122"/>
      <c r="H47" s="127"/>
      <c r="I47" s="128"/>
      <c r="J47" s="129"/>
      <c r="K47" s="123"/>
      <c r="L47" s="123"/>
      <c r="M47" s="124"/>
      <c r="N47" s="130"/>
      <c r="O47" s="124"/>
      <c r="P47" s="41"/>
      <c r="Q47" s="41"/>
      <c r="R47" s="41"/>
      <c r="S47" s="41"/>
    </row>
    <row r="48" spans="1:19" s="18" customFormat="1" x14ac:dyDescent="0.25">
      <c r="A48" s="98"/>
      <c r="B48" s="109"/>
      <c r="C48" s="128"/>
      <c r="D48" s="122"/>
      <c r="E48" s="125"/>
      <c r="F48" s="125"/>
      <c r="G48" s="122"/>
      <c r="H48" s="127"/>
      <c r="I48" s="128"/>
      <c r="J48" s="129"/>
      <c r="K48" s="123"/>
      <c r="L48" s="123"/>
      <c r="M48" s="124"/>
      <c r="N48" s="130"/>
      <c r="O48" s="124"/>
      <c r="P48" s="41"/>
      <c r="Q48" s="41"/>
      <c r="R48" s="41"/>
      <c r="S48" s="41"/>
    </row>
    <row r="49" spans="1:19" s="18" customFormat="1" x14ac:dyDescent="0.25">
      <c r="A49" s="98"/>
      <c r="B49" s="109"/>
      <c r="C49" s="128"/>
      <c r="D49" s="122"/>
      <c r="E49" s="125"/>
      <c r="F49" s="125"/>
      <c r="G49" s="122"/>
      <c r="H49" s="127"/>
      <c r="I49" s="128"/>
      <c r="J49" s="129"/>
      <c r="K49" s="123"/>
      <c r="L49" s="123"/>
      <c r="M49" s="124"/>
      <c r="N49" s="130"/>
      <c r="O49" s="124"/>
      <c r="P49" s="41"/>
      <c r="Q49" s="41"/>
      <c r="R49" s="41"/>
      <c r="S49" s="41"/>
    </row>
    <row r="50" spans="1:19" s="18" customFormat="1" x14ac:dyDescent="0.25">
      <c r="A50" s="98"/>
      <c r="B50" s="109"/>
      <c r="C50" s="128"/>
      <c r="D50" s="122"/>
      <c r="E50" s="125"/>
      <c r="F50" s="125"/>
      <c r="G50" s="122"/>
      <c r="H50" s="127"/>
      <c r="I50" s="128"/>
      <c r="J50" s="129"/>
      <c r="K50" s="123"/>
      <c r="L50" s="123"/>
      <c r="M50" s="124"/>
      <c r="N50" s="130"/>
      <c r="O50" s="124"/>
      <c r="P50" s="41"/>
      <c r="Q50" s="41"/>
      <c r="R50" s="41"/>
      <c r="S50" s="41"/>
    </row>
    <row r="51" spans="1:19" s="18" customFormat="1" x14ac:dyDescent="0.25">
      <c r="A51" s="98"/>
      <c r="B51" s="109"/>
      <c r="C51" s="128"/>
      <c r="D51" s="122"/>
      <c r="E51" s="125"/>
      <c r="F51" s="125"/>
      <c r="G51" s="122"/>
      <c r="H51" s="127"/>
      <c r="I51" s="128"/>
      <c r="J51" s="129"/>
      <c r="K51" s="123"/>
      <c r="L51" s="123"/>
      <c r="M51" s="124"/>
      <c r="N51" s="130"/>
      <c r="O51" s="124"/>
      <c r="P51" s="41"/>
      <c r="Q51" s="41"/>
      <c r="R51" s="41"/>
      <c r="S51" s="41"/>
    </row>
    <row r="52" spans="1:19" s="18" customFormat="1" x14ac:dyDescent="0.25">
      <c r="A52" s="98"/>
      <c r="B52" s="109"/>
      <c r="C52" s="128"/>
      <c r="D52" s="122"/>
      <c r="E52" s="125"/>
      <c r="F52" s="125"/>
      <c r="G52" s="122"/>
      <c r="H52" s="127"/>
      <c r="I52" s="128"/>
      <c r="J52" s="129"/>
      <c r="K52" s="123"/>
      <c r="L52" s="123"/>
      <c r="M52" s="124"/>
      <c r="N52" s="130"/>
      <c r="O52" s="124"/>
      <c r="P52" s="41"/>
      <c r="Q52" s="41"/>
      <c r="R52" s="41"/>
      <c r="S52" s="41"/>
    </row>
    <row r="53" spans="1:19" s="74" customFormat="1" x14ac:dyDescent="0.25">
      <c r="A53" s="97"/>
      <c r="B53" s="110"/>
      <c r="C53" s="133"/>
      <c r="D53" s="134"/>
      <c r="E53" s="135"/>
      <c r="F53" s="135"/>
      <c r="G53" s="135"/>
      <c r="H53" s="127"/>
      <c r="I53" s="131"/>
      <c r="J53" s="132"/>
      <c r="K53" s="119"/>
      <c r="L53" s="119"/>
      <c r="M53" s="119"/>
      <c r="N53" s="120"/>
      <c r="O53" s="121"/>
      <c r="P53" s="57"/>
      <c r="Q53" s="57"/>
      <c r="R53" s="57"/>
      <c r="S53" s="57"/>
    </row>
    <row r="54" spans="1:19" s="18" customFormat="1" x14ac:dyDescent="0.25">
      <c r="A54" s="98"/>
      <c r="B54" s="109"/>
      <c r="C54" s="132"/>
      <c r="D54" s="122"/>
      <c r="E54" s="125"/>
      <c r="F54" s="126"/>
      <c r="G54" s="125"/>
      <c r="H54" s="127"/>
      <c r="I54" s="128"/>
      <c r="J54" s="129"/>
      <c r="K54" s="123"/>
      <c r="L54" s="123"/>
      <c r="M54" s="124"/>
      <c r="N54" s="130"/>
      <c r="O54" s="124"/>
      <c r="P54" s="41"/>
      <c r="Q54" s="41"/>
      <c r="R54" s="41"/>
      <c r="S54" s="41"/>
    </row>
    <row r="55" spans="1:19" s="18" customFormat="1" x14ac:dyDescent="0.25">
      <c r="A55" s="98"/>
      <c r="B55" s="109"/>
      <c r="C55" s="132"/>
      <c r="D55" s="122"/>
      <c r="E55" s="125"/>
      <c r="F55" s="126"/>
      <c r="G55" s="125"/>
      <c r="H55" s="127"/>
      <c r="I55" s="128"/>
      <c r="J55" s="128"/>
      <c r="K55" s="123"/>
      <c r="L55" s="123"/>
      <c r="M55" s="124"/>
      <c r="N55" s="130"/>
      <c r="O55" s="124"/>
      <c r="P55" s="41"/>
      <c r="Q55" s="41"/>
      <c r="R55" s="41"/>
      <c r="S55" s="41"/>
    </row>
    <row r="56" spans="1:19" s="18" customFormat="1" x14ac:dyDescent="0.25">
      <c r="A56" s="98"/>
      <c r="B56" s="109"/>
      <c r="C56" s="132"/>
      <c r="D56" s="122"/>
      <c r="E56" s="125"/>
      <c r="F56" s="126"/>
      <c r="G56" s="125"/>
      <c r="H56" s="127"/>
      <c r="I56" s="128"/>
      <c r="J56" s="128"/>
      <c r="K56" s="123"/>
      <c r="L56" s="123"/>
      <c r="M56" s="124"/>
      <c r="N56" s="120"/>
      <c r="O56" s="124"/>
      <c r="P56" s="41"/>
      <c r="Q56" s="41"/>
      <c r="R56" s="41"/>
      <c r="S56" s="41"/>
    </row>
    <row r="57" spans="1:19" s="18" customFormat="1" x14ac:dyDescent="0.25">
      <c r="A57" s="98"/>
      <c r="B57" s="109"/>
      <c r="C57" s="128"/>
      <c r="D57" s="122"/>
      <c r="E57" s="125"/>
      <c r="F57" s="126"/>
      <c r="G57" s="125"/>
      <c r="H57" s="127"/>
      <c r="I57" s="128"/>
      <c r="J57" s="129"/>
      <c r="K57" s="123"/>
      <c r="L57" s="123"/>
      <c r="M57" s="124"/>
      <c r="N57" s="130"/>
      <c r="O57" s="124"/>
      <c r="P57" s="41"/>
      <c r="Q57" s="41"/>
      <c r="R57" s="41"/>
      <c r="S57" s="41"/>
    </row>
    <row r="58" spans="1:19" s="18" customFormat="1" x14ac:dyDescent="0.25">
      <c r="A58" s="98"/>
      <c r="B58" s="109"/>
      <c r="C58" s="128"/>
      <c r="D58" s="122"/>
      <c r="E58" s="125"/>
      <c r="F58" s="126"/>
      <c r="G58" s="125"/>
      <c r="H58" s="127"/>
      <c r="I58" s="128"/>
      <c r="J58" s="129"/>
      <c r="K58" s="123"/>
      <c r="L58" s="123"/>
      <c r="M58" s="124"/>
      <c r="N58" s="130"/>
      <c r="O58" s="124"/>
      <c r="P58" s="41"/>
      <c r="Q58" s="41"/>
      <c r="R58" s="41"/>
      <c r="S58" s="41"/>
    </row>
    <row r="59" spans="1:19" s="18" customFormat="1" x14ac:dyDescent="0.25">
      <c r="A59" s="98"/>
      <c r="B59" s="109"/>
      <c r="C59" s="132"/>
      <c r="D59" s="122"/>
      <c r="E59" s="125"/>
      <c r="F59" s="126"/>
      <c r="G59" s="125"/>
      <c r="H59" s="127"/>
      <c r="I59" s="128"/>
      <c r="J59" s="129"/>
      <c r="K59" s="123"/>
      <c r="L59" s="123"/>
      <c r="M59" s="124"/>
      <c r="N59" s="130"/>
      <c r="O59" s="124"/>
      <c r="P59" s="41"/>
      <c r="Q59" s="41"/>
      <c r="R59" s="41"/>
      <c r="S59" s="41"/>
    </row>
    <row r="60" spans="1:19" s="18" customFormat="1" x14ac:dyDescent="0.25">
      <c r="A60" s="98"/>
      <c r="B60" s="109"/>
      <c r="C60" s="132"/>
      <c r="D60" s="122"/>
      <c r="E60" s="125"/>
      <c r="F60" s="126"/>
      <c r="G60" s="125"/>
      <c r="H60" s="127"/>
      <c r="I60" s="128"/>
      <c r="J60" s="128"/>
      <c r="K60" s="123"/>
      <c r="L60" s="123"/>
      <c r="M60" s="124"/>
      <c r="N60" s="130"/>
      <c r="O60" s="124"/>
      <c r="P60" s="41"/>
      <c r="Q60" s="41"/>
      <c r="R60" s="41"/>
      <c r="S60" s="41"/>
    </row>
    <row r="61" spans="1:19" s="18" customFormat="1" x14ac:dyDescent="0.25">
      <c r="A61" s="98"/>
      <c r="B61" s="109"/>
      <c r="C61" s="132"/>
      <c r="D61" s="122"/>
      <c r="E61" s="125"/>
      <c r="F61" s="126"/>
      <c r="G61" s="125"/>
      <c r="H61" s="127"/>
      <c r="I61" s="128"/>
      <c r="J61" s="128"/>
      <c r="K61" s="123"/>
      <c r="L61" s="123"/>
      <c r="M61" s="119"/>
      <c r="N61" s="130"/>
      <c r="O61" s="124"/>
      <c r="P61" s="41"/>
      <c r="Q61" s="41"/>
      <c r="R61" s="41"/>
      <c r="S61" s="41"/>
    </row>
    <row r="62" spans="1:19" s="18" customFormat="1" x14ac:dyDescent="0.25">
      <c r="A62" s="98"/>
      <c r="B62" s="109"/>
      <c r="C62" s="132"/>
      <c r="D62" s="122"/>
      <c r="E62" s="125"/>
      <c r="F62" s="126"/>
      <c r="G62" s="125"/>
      <c r="H62" s="127"/>
      <c r="I62" s="128"/>
      <c r="J62" s="128"/>
      <c r="K62" s="123"/>
      <c r="L62" s="123"/>
      <c r="M62" s="119"/>
      <c r="N62" s="130"/>
      <c r="O62" s="124"/>
      <c r="P62" s="41"/>
      <c r="Q62" s="41"/>
      <c r="R62" s="41"/>
      <c r="S62" s="41"/>
    </row>
    <row r="63" spans="1:19" s="18" customFormat="1" x14ac:dyDescent="0.25">
      <c r="A63" s="45"/>
      <c r="B63" s="112"/>
      <c r="C63" s="119"/>
      <c r="D63" s="136"/>
      <c r="E63" s="120"/>
      <c r="F63" s="130"/>
      <c r="G63" s="120"/>
      <c r="H63" s="121"/>
      <c r="I63" s="124"/>
      <c r="J63" s="137"/>
      <c r="K63" s="123"/>
      <c r="L63" s="123"/>
      <c r="M63" s="119"/>
      <c r="N63" s="130"/>
      <c r="O63" s="124"/>
      <c r="P63" s="41"/>
      <c r="Q63" s="41"/>
      <c r="R63" s="41"/>
      <c r="S63" s="41"/>
    </row>
    <row r="64" spans="1:19" s="74" customFormat="1" x14ac:dyDescent="0.25">
      <c r="A64" s="91"/>
      <c r="B64" s="113"/>
      <c r="C64" s="138"/>
      <c r="D64" s="139"/>
      <c r="E64" s="140"/>
      <c r="F64" s="140"/>
      <c r="G64" s="140"/>
      <c r="H64" s="121"/>
      <c r="I64" s="141"/>
      <c r="J64" s="119"/>
      <c r="K64" s="119"/>
      <c r="L64" s="119"/>
      <c r="M64" s="119"/>
      <c r="N64" s="120"/>
      <c r="O64" s="121"/>
      <c r="P64" s="57"/>
      <c r="Q64" s="57"/>
      <c r="R64" s="57"/>
      <c r="S64" s="57"/>
    </row>
    <row r="65" spans="1:19" s="18" customFormat="1" x14ac:dyDescent="0.25">
      <c r="A65" s="47"/>
      <c r="B65" s="112"/>
      <c r="C65" s="119"/>
      <c r="D65" s="136"/>
      <c r="E65" s="120"/>
      <c r="F65" s="130"/>
      <c r="G65" s="120"/>
      <c r="H65" s="121"/>
      <c r="I65" s="124"/>
      <c r="J65" s="137"/>
      <c r="K65" s="123"/>
      <c r="L65" s="123"/>
      <c r="M65" s="119"/>
      <c r="N65" s="130"/>
      <c r="O65" s="124"/>
      <c r="P65" s="41"/>
      <c r="Q65" s="41"/>
      <c r="R65" s="41"/>
      <c r="S65" s="41"/>
    </row>
    <row r="66" spans="1:19" s="18" customFormat="1" x14ac:dyDescent="0.25">
      <c r="A66" s="47"/>
      <c r="B66" s="112"/>
      <c r="C66" s="119"/>
      <c r="D66" s="136"/>
      <c r="E66" s="120"/>
      <c r="F66" s="130"/>
      <c r="G66" s="120"/>
      <c r="H66" s="121"/>
      <c r="I66" s="124"/>
      <c r="J66" s="137"/>
      <c r="K66" s="123"/>
      <c r="L66" s="123"/>
      <c r="M66" s="119"/>
      <c r="N66" s="130"/>
      <c r="O66" s="124"/>
      <c r="P66" s="41"/>
      <c r="Q66" s="41"/>
      <c r="R66" s="41"/>
      <c r="S66" s="41"/>
    </row>
    <row r="67" spans="1:19" s="18" customFormat="1" x14ac:dyDescent="0.25">
      <c r="A67" s="47"/>
      <c r="B67" s="112"/>
      <c r="C67" s="119"/>
      <c r="D67" s="136"/>
      <c r="E67" s="120"/>
      <c r="F67" s="130"/>
      <c r="G67" s="120"/>
      <c r="H67" s="121"/>
      <c r="I67" s="124"/>
      <c r="J67" s="137"/>
      <c r="K67" s="123"/>
      <c r="L67" s="123"/>
      <c r="M67" s="119"/>
      <c r="N67" s="130"/>
      <c r="O67" s="124"/>
      <c r="P67" s="41"/>
      <c r="Q67" s="41"/>
      <c r="R67" s="41"/>
      <c r="S67" s="41"/>
    </row>
    <row r="68" spans="1:19" s="18" customFormat="1" x14ac:dyDescent="0.25">
      <c r="A68" s="47"/>
      <c r="B68" s="112"/>
      <c r="C68" s="119"/>
      <c r="D68" s="136"/>
      <c r="E68" s="120"/>
      <c r="F68" s="130"/>
      <c r="G68" s="120"/>
      <c r="H68" s="121"/>
      <c r="I68" s="124"/>
      <c r="J68" s="137"/>
      <c r="K68" s="123"/>
      <c r="L68" s="123"/>
      <c r="M68" s="119"/>
      <c r="N68" s="130"/>
      <c r="O68" s="124"/>
      <c r="P68" s="41"/>
      <c r="Q68" s="41"/>
      <c r="R68" s="41"/>
      <c r="S68" s="41"/>
    </row>
    <row r="69" spans="1:19" s="18" customFormat="1" x14ac:dyDescent="0.25">
      <c r="A69" s="47"/>
      <c r="B69" s="112"/>
      <c r="C69" s="119"/>
      <c r="D69" s="136"/>
      <c r="E69" s="120"/>
      <c r="F69" s="130"/>
      <c r="G69" s="120"/>
      <c r="H69" s="121"/>
      <c r="I69" s="120"/>
      <c r="J69" s="120"/>
      <c r="K69" s="123"/>
      <c r="L69" s="123"/>
      <c r="M69" s="119"/>
      <c r="N69" s="130"/>
      <c r="O69" s="124"/>
      <c r="P69" s="41"/>
      <c r="Q69" s="41"/>
      <c r="R69" s="41"/>
      <c r="S69" s="41"/>
    </row>
    <row r="70" spans="1:19" s="18" customFormat="1" x14ac:dyDescent="0.25">
      <c r="A70" s="47"/>
      <c r="B70" s="112"/>
      <c r="C70" s="119"/>
      <c r="D70" s="136"/>
      <c r="E70" s="120"/>
      <c r="F70" s="130"/>
      <c r="G70" s="120"/>
      <c r="H70" s="121"/>
      <c r="I70" s="120"/>
      <c r="J70" s="120"/>
      <c r="K70" s="123"/>
      <c r="L70" s="123"/>
      <c r="M70" s="119"/>
      <c r="N70" s="130"/>
      <c r="O70" s="124"/>
      <c r="P70" s="41"/>
      <c r="Q70" s="41"/>
      <c r="R70" s="41"/>
      <c r="S70" s="41"/>
    </row>
    <row r="71" spans="1:19" s="18" customFormat="1" x14ac:dyDescent="0.25">
      <c r="A71" s="47"/>
      <c r="B71" s="112"/>
      <c r="C71" s="119"/>
      <c r="D71" s="136"/>
      <c r="E71" s="120"/>
      <c r="F71" s="130"/>
      <c r="G71" s="120"/>
      <c r="H71" s="121"/>
      <c r="I71" s="137"/>
      <c r="J71" s="120"/>
      <c r="K71" s="123"/>
      <c r="L71" s="123"/>
      <c r="M71" s="124"/>
      <c r="N71" s="130"/>
      <c r="O71" s="124"/>
      <c r="P71" s="41"/>
      <c r="Q71" s="41"/>
      <c r="R71" s="41"/>
      <c r="S71" s="41"/>
    </row>
    <row r="72" spans="1:19" s="18" customFormat="1" x14ac:dyDescent="0.25">
      <c r="A72" s="47"/>
      <c r="B72" s="112"/>
      <c r="C72" s="119"/>
      <c r="D72" s="136"/>
      <c r="E72" s="120"/>
      <c r="F72" s="130"/>
      <c r="G72" s="120"/>
      <c r="H72" s="121"/>
      <c r="I72" s="137"/>
      <c r="J72" s="120"/>
      <c r="K72" s="123"/>
      <c r="L72" s="123"/>
      <c r="M72" s="124"/>
      <c r="N72" s="130"/>
      <c r="O72" s="124"/>
      <c r="P72" s="41"/>
      <c r="Q72" s="41"/>
      <c r="R72" s="41"/>
      <c r="S72" s="41"/>
    </row>
    <row r="73" spans="1:19" s="18" customFormat="1" x14ac:dyDescent="0.25">
      <c r="A73" s="47"/>
      <c r="B73" s="112"/>
      <c r="C73" s="119"/>
      <c r="D73" s="136"/>
      <c r="E73" s="120"/>
      <c r="F73" s="130"/>
      <c r="G73" s="120"/>
      <c r="H73" s="121"/>
      <c r="I73" s="137"/>
      <c r="J73" s="124"/>
      <c r="K73" s="123"/>
      <c r="L73" s="123"/>
      <c r="M73" s="124"/>
      <c r="N73" s="130"/>
      <c r="O73" s="124"/>
      <c r="P73" s="41"/>
      <c r="Q73" s="41"/>
      <c r="R73" s="41"/>
      <c r="S73" s="41"/>
    </row>
    <row r="74" spans="1:19" s="18" customFormat="1" x14ac:dyDescent="0.25">
      <c r="A74" s="47"/>
      <c r="B74" s="112"/>
      <c r="C74" s="124"/>
      <c r="D74" s="136"/>
      <c r="E74" s="120"/>
      <c r="F74" s="130"/>
      <c r="G74" s="120"/>
      <c r="H74" s="121"/>
      <c r="I74" s="137"/>
      <c r="J74" s="124"/>
      <c r="K74" s="123"/>
      <c r="L74" s="123"/>
      <c r="M74" s="124"/>
      <c r="N74" s="130"/>
      <c r="O74" s="124"/>
      <c r="P74" s="41"/>
      <c r="Q74" s="41"/>
      <c r="R74" s="41"/>
      <c r="S74" s="41"/>
    </row>
    <row r="75" spans="1:19" s="18" customFormat="1" x14ac:dyDescent="0.25">
      <c r="A75" s="47"/>
      <c r="B75" s="112"/>
      <c r="C75" s="124"/>
      <c r="D75" s="136"/>
      <c r="E75" s="120"/>
      <c r="F75" s="130"/>
      <c r="G75" s="120"/>
      <c r="H75" s="121"/>
      <c r="I75" s="137"/>
      <c r="J75" s="124"/>
      <c r="K75" s="123"/>
      <c r="L75" s="123"/>
      <c r="M75" s="124"/>
      <c r="N75" s="130"/>
      <c r="O75" s="124"/>
      <c r="P75" s="41"/>
      <c r="Q75" s="41"/>
      <c r="R75" s="41"/>
      <c r="S75" s="41"/>
    </row>
    <row r="76" spans="1:19" s="34" customFormat="1" x14ac:dyDescent="0.25">
      <c r="A76" s="47"/>
      <c r="B76" s="112"/>
      <c r="C76" s="124"/>
      <c r="D76" s="136"/>
      <c r="E76" s="120"/>
      <c r="F76" s="130"/>
      <c r="G76" s="120"/>
      <c r="H76" s="121"/>
      <c r="I76" s="124"/>
      <c r="J76" s="124"/>
      <c r="K76" s="124"/>
      <c r="L76" s="124"/>
      <c r="M76" s="124"/>
      <c r="N76" s="124"/>
      <c r="O76" s="124"/>
      <c r="P76" s="46"/>
      <c r="Q76" s="46"/>
      <c r="R76" s="46"/>
      <c r="S76" s="46"/>
    </row>
    <row r="77" spans="1:19" s="74" customFormat="1" x14ac:dyDescent="0.25">
      <c r="A77" s="91"/>
      <c r="B77" s="113"/>
      <c r="C77" s="138"/>
      <c r="D77" s="139"/>
      <c r="E77" s="140"/>
      <c r="F77" s="140"/>
      <c r="G77" s="140"/>
      <c r="H77" s="121"/>
      <c r="I77" s="141"/>
      <c r="J77" s="119"/>
      <c r="K77" s="119"/>
      <c r="L77" s="119"/>
      <c r="M77" s="119"/>
      <c r="N77" s="120"/>
      <c r="O77" s="121"/>
      <c r="P77" s="57"/>
      <c r="Q77" s="57"/>
      <c r="R77" s="57"/>
      <c r="S77" s="57"/>
    </row>
    <row r="78" spans="1:19" s="18" customFormat="1" x14ac:dyDescent="0.25">
      <c r="A78" s="36"/>
      <c r="B78" s="114"/>
      <c r="C78" s="124"/>
      <c r="D78" s="124"/>
      <c r="E78" s="120"/>
      <c r="F78" s="130"/>
      <c r="G78" s="120"/>
      <c r="H78" s="121"/>
      <c r="I78" s="124"/>
      <c r="J78" s="124"/>
      <c r="K78" s="124"/>
      <c r="L78" s="124"/>
      <c r="M78" s="124"/>
      <c r="N78" s="124"/>
      <c r="O78" s="124"/>
      <c r="P78" s="41"/>
      <c r="Q78" s="41"/>
      <c r="R78" s="41"/>
      <c r="S78" s="41"/>
    </row>
    <row r="79" spans="1:19" s="18" customFormat="1" x14ac:dyDescent="0.25">
      <c r="A79" s="36"/>
      <c r="B79" s="114"/>
      <c r="C79" s="124"/>
      <c r="D79" s="124"/>
      <c r="E79" s="120"/>
      <c r="F79" s="130"/>
      <c r="G79" s="120"/>
      <c r="H79" s="121"/>
      <c r="I79" s="124"/>
      <c r="J79" s="124"/>
      <c r="K79" s="124"/>
      <c r="L79" s="124"/>
      <c r="M79" s="124"/>
      <c r="N79" s="124"/>
      <c r="O79" s="124"/>
      <c r="P79" s="41"/>
      <c r="Q79" s="41"/>
      <c r="R79" s="41"/>
      <c r="S79" s="41"/>
    </row>
    <row r="80" spans="1:19" s="18" customFormat="1" x14ac:dyDescent="0.25">
      <c r="A80" s="36"/>
      <c r="B80" s="114"/>
      <c r="C80" s="124"/>
      <c r="D80" s="124"/>
      <c r="E80" s="120"/>
      <c r="F80" s="130"/>
      <c r="G80" s="120"/>
      <c r="H80" s="121"/>
      <c r="I80" s="124"/>
      <c r="J80" s="124"/>
      <c r="K80" s="124"/>
      <c r="L80" s="124"/>
      <c r="M80" s="124"/>
      <c r="N80" s="124"/>
      <c r="O80" s="124"/>
      <c r="P80" s="41"/>
      <c r="Q80" s="41"/>
      <c r="R80" s="41"/>
      <c r="S80" s="41"/>
    </row>
    <row r="81" spans="1:19" s="18" customFormat="1" x14ac:dyDescent="0.25">
      <c r="A81" s="36"/>
      <c r="B81" s="114"/>
      <c r="C81" s="124"/>
      <c r="D81" s="124"/>
      <c r="E81" s="120"/>
      <c r="F81" s="130"/>
      <c r="G81" s="120"/>
      <c r="H81" s="121"/>
      <c r="I81" s="124"/>
      <c r="J81" s="124"/>
      <c r="K81" s="124"/>
      <c r="L81" s="124"/>
      <c r="M81" s="124"/>
      <c r="N81" s="124"/>
      <c r="O81" s="124"/>
      <c r="P81" s="41"/>
      <c r="Q81" s="41"/>
      <c r="R81" s="41"/>
      <c r="S81" s="41"/>
    </row>
    <row r="82" spans="1:19" s="74" customFormat="1" x14ac:dyDescent="0.25">
      <c r="A82" s="91"/>
      <c r="B82" s="113"/>
      <c r="C82" s="138"/>
      <c r="D82" s="139"/>
      <c r="E82" s="140"/>
      <c r="F82" s="140"/>
      <c r="G82" s="140"/>
      <c r="H82" s="121"/>
      <c r="I82" s="141"/>
      <c r="J82" s="119"/>
      <c r="K82" s="119"/>
      <c r="L82" s="119"/>
      <c r="M82" s="119"/>
      <c r="N82" s="120"/>
      <c r="O82" s="121"/>
      <c r="P82" s="57"/>
      <c r="Q82" s="57"/>
      <c r="R82" s="57"/>
      <c r="S82" s="57"/>
    </row>
    <row r="83" spans="1:19" s="18" customFormat="1" x14ac:dyDescent="0.25">
      <c r="A83" s="36"/>
      <c r="B83" s="114"/>
      <c r="C83" s="124"/>
      <c r="D83" s="124"/>
      <c r="E83" s="120"/>
      <c r="F83" s="130"/>
      <c r="G83" s="120"/>
      <c r="H83" s="121"/>
      <c r="I83" s="124"/>
      <c r="J83" s="124"/>
      <c r="K83" s="124"/>
      <c r="L83" s="124"/>
      <c r="M83" s="124"/>
      <c r="N83" s="124"/>
      <c r="O83" s="124"/>
      <c r="P83" s="41"/>
      <c r="Q83" s="41"/>
      <c r="R83" s="41"/>
      <c r="S83" s="41"/>
    </row>
    <row r="84" spans="1:19" s="18" customFormat="1" x14ac:dyDescent="0.25">
      <c r="A84" s="36"/>
      <c r="B84" s="114"/>
      <c r="C84" s="124"/>
      <c r="D84" s="124"/>
      <c r="E84" s="120"/>
      <c r="F84" s="130"/>
      <c r="G84" s="120"/>
      <c r="H84" s="121"/>
      <c r="I84" s="124"/>
      <c r="J84" s="124"/>
      <c r="K84" s="124"/>
      <c r="L84" s="124"/>
      <c r="M84" s="124"/>
      <c r="N84" s="124"/>
      <c r="O84" s="124"/>
      <c r="P84" s="41"/>
      <c r="Q84" s="41"/>
      <c r="R84" s="41"/>
      <c r="S84" s="41"/>
    </row>
    <row r="85" spans="1:19" s="18" customFormat="1" x14ac:dyDescent="0.25">
      <c r="A85" s="36"/>
      <c r="B85" s="114"/>
      <c r="C85" s="124"/>
      <c r="D85" s="124"/>
      <c r="E85" s="120"/>
      <c r="F85" s="130"/>
      <c r="G85" s="120"/>
      <c r="H85" s="121"/>
      <c r="I85" s="124"/>
      <c r="J85" s="124"/>
      <c r="K85" s="124"/>
      <c r="L85" s="124"/>
      <c r="M85" s="124"/>
      <c r="N85" s="124"/>
      <c r="O85" s="124"/>
      <c r="P85" s="41"/>
      <c r="Q85" s="41"/>
      <c r="R85" s="41"/>
      <c r="S85" s="41"/>
    </row>
    <row r="86" spans="1:19" s="18" customFormat="1" x14ac:dyDescent="0.25">
      <c r="A86" s="36"/>
      <c r="B86" s="114"/>
      <c r="C86" s="124"/>
      <c r="D86" s="124"/>
      <c r="E86" s="120"/>
      <c r="F86" s="130"/>
      <c r="G86" s="120"/>
      <c r="H86" s="121"/>
      <c r="I86" s="124"/>
      <c r="J86" s="124"/>
      <c r="K86" s="124"/>
      <c r="L86" s="124"/>
      <c r="M86" s="124"/>
      <c r="N86" s="124"/>
      <c r="O86" s="124"/>
      <c r="P86" s="41"/>
      <c r="Q86" s="41"/>
      <c r="R86" s="41"/>
      <c r="S86" s="41"/>
    </row>
    <row r="87" spans="1:19" s="18" customFormat="1" x14ac:dyDescent="0.25">
      <c r="A87" s="36"/>
      <c r="B87" s="114"/>
      <c r="C87" s="124"/>
      <c r="D87" s="124"/>
      <c r="E87" s="120"/>
      <c r="F87" s="130"/>
      <c r="G87" s="120"/>
      <c r="H87" s="121"/>
      <c r="I87" s="124"/>
      <c r="J87" s="124"/>
      <c r="K87" s="124"/>
      <c r="L87" s="124"/>
      <c r="M87" s="124"/>
      <c r="N87" s="124"/>
      <c r="O87" s="124"/>
      <c r="P87" s="41"/>
      <c r="Q87" s="41"/>
      <c r="R87" s="41"/>
      <c r="S87" s="41"/>
    </row>
    <row r="88" spans="1:19" s="18" customFormat="1" x14ac:dyDescent="0.25">
      <c r="A88" s="36"/>
      <c r="B88" s="40"/>
      <c r="C88" s="115"/>
      <c r="D88" s="115"/>
      <c r="E88" s="116"/>
      <c r="F88" s="50"/>
      <c r="G88" s="116"/>
      <c r="H88" s="117"/>
      <c r="I88" s="115"/>
      <c r="J88" s="115"/>
      <c r="K88" s="115"/>
      <c r="L88" s="115"/>
      <c r="M88" s="115"/>
      <c r="N88" s="115"/>
      <c r="O88" s="41"/>
      <c r="P88" s="41"/>
      <c r="Q88" s="41"/>
      <c r="R88" s="41"/>
      <c r="S88" s="41"/>
    </row>
    <row r="89" spans="1:19" s="18" customFormat="1" x14ac:dyDescent="0.25">
      <c r="A89" s="36"/>
      <c r="B89" s="40"/>
      <c r="C89" s="37"/>
      <c r="D89" s="37"/>
      <c r="E89" s="42"/>
      <c r="F89" s="50"/>
      <c r="G89" s="42"/>
      <c r="H89" s="55"/>
      <c r="I89" s="37"/>
      <c r="J89" s="37"/>
      <c r="K89" s="37"/>
      <c r="L89" s="37"/>
      <c r="M89" s="37"/>
      <c r="N89" s="37"/>
      <c r="O89" s="41"/>
      <c r="P89" s="41"/>
      <c r="Q89" s="41"/>
      <c r="R89" s="41"/>
      <c r="S89" s="41"/>
    </row>
    <row r="90" spans="1:19" s="74" customFormat="1" x14ac:dyDescent="0.25">
      <c r="A90" s="68"/>
      <c r="B90" s="69"/>
      <c r="C90" s="69"/>
      <c r="D90" s="33"/>
      <c r="E90" s="64"/>
      <c r="F90" s="52"/>
      <c r="G90" s="52"/>
      <c r="H90" s="78"/>
      <c r="I90" s="70"/>
      <c r="J90" s="71"/>
      <c r="K90" s="71"/>
      <c r="L90" s="71"/>
      <c r="M90" s="72"/>
      <c r="N90" s="85"/>
    </row>
    <row r="91" spans="1:19" s="18" customFormat="1" x14ac:dyDescent="0.25">
      <c r="A91" s="35"/>
      <c r="B91" s="16"/>
      <c r="C91" s="17"/>
      <c r="D91" s="17"/>
      <c r="E91" s="48"/>
      <c r="F91" s="51"/>
      <c r="G91" s="43"/>
      <c r="H91" s="78"/>
      <c r="I91" s="17"/>
      <c r="J91" s="17"/>
      <c r="K91" s="17"/>
      <c r="L91" s="17"/>
      <c r="M91" s="17"/>
      <c r="N91" s="17"/>
    </row>
    <row r="92" spans="1:19" s="18" customFormat="1" x14ac:dyDescent="0.25">
      <c r="A92" s="35"/>
      <c r="B92" s="16"/>
      <c r="C92" s="17"/>
      <c r="D92" s="17"/>
      <c r="E92" s="48"/>
      <c r="F92" s="51"/>
      <c r="G92" s="43"/>
      <c r="H92" s="78"/>
      <c r="I92" s="17"/>
      <c r="J92" s="17"/>
      <c r="K92" s="17"/>
      <c r="L92" s="17"/>
      <c r="M92" s="17"/>
      <c r="N92" s="17"/>
    </row>
    <row r="93" spans="1:19" s="18" customFormat="1" x14ac:dyDescent="0.25">
      <c r="A93" s="35"/>
      <c r="B93" s="16"/>
      <c r="C93" s="17"/>
      <c r="D93" s="17"/>
      <c r="E93" s="48"/>
      <c r="F93" s="51"/>
      <c r="G93" s="43"/>
      <c r="H93" s="78"/>
      <c r="I93" s="17"/>
      <c r="J93" s="17"/>
      <c r="K93" s="17"/>
      <c r="L93" s="17"/>
      <c r="M93" s="17"/>
      <c r="N93" s="17"/>
    </row>
    <row r="94" spans="1:19" s="18" customFormat="1" x14ac:dyDescent="0.25">
      <c r="A94" s="35"/>
      <c r="B94" s="16"/>
      <c r="C94" s="17"/>
      <c r="D94" s="17"/>
      <c r="E94" s="48"/>
      <c r="F94" s="51"/>
      <c r="G94" s="43"/>
      <c r="H94" s="78"/>
      <c r="I94" s="17"/>
      <c r="J94" s="17"/>
      <c r="K94" s="17"/>
      <c r="L94" s="17"/>
      <c r="M94" s="17"/>
      <c r="N94" s="17"/>
    </row>
    <row r="95" spans="1:19" s="18" customFormat="1" x14ac:dyDescent="0.25">
      <c r="A95" s="35"/>
      <c r="B95" s="16"/>
      <c r="C95" s="17"/>
      <c r="D95" s="17"/>
      <c r="E95" s="48"/>
      <c r="F95" s="51"/>
      <c r="G95" s="43"/>
      <c r="H95" s="78"/>
      <c r="I95" s="17"/>
      <c r="J95" s="17"/>
      <c r="K95" s="17"/>
      <c r="L95" s="17"/>
      <c r="M95" s="17"/>
      <c r="N95" s="17"/>
    </row>
    <row r="96" spans="1:19" s="18" customFormat="1" x14ac:dyDescent="0.25">
      <c r="A96" s="35"/>
      <c r="B96" s="16"/>
      <c r="C96" s="17"/>
      <c r="D96" s="17"/>
      <c r="E96" s="48"/>
      <c r="F96" s="51"/>
      <c r="G96" s="43"/>
      <c r="H96" s="78"/>
      <c r="I96" s="17"/>
      <c r="J96" s="17"/>
      <c r="K96" s="17"/>
      <c r="L96" s="17"/>
      <c r="M96" s="17"/>
      <c r="N96" s="17"/>
    </row>
    <row r="97" spans="1:15" s="18" customFormat="1" x14ac:dyDescent="0.25">
      <c r="A97" s="35"/>
      <c r="B97" s="16"/>
      <c r="C97" s="17"/>
      <c r="D97" s="17"/>
      <c r="E97" s="48"/>
      <c r="F97" s="51"/>
      <c r="G97" s="43"/>
      <c r="H97" s="78"/>
      <c r="I97" s="17"/>
      <c r="J97" s="17"/>
      <c r="K97" s="17"/>
      <c r="L97" s="17"/>
      <c r="M97" s="17"/>
      <c r="N97" s="17"/>
    </row>
    <row r="98" spans="1:15" s="18" customFormat="1" x14ac:dyDescent="0.25">
      <c r="A98" s="35"/>
      <c r="B98" s="16"/>
      <c r="C98" s="17"/>
      <c r="D98" s="17"/>
      <c r="E98" s="48"/>
      <c r="F98" s="51"/>
      <c r="G98" s="43"/>
      <c r="H98" s="78"/>
      <c r="I98" s="17"/>
      <c r="J98" s="17"/>
      <c r="K98" s="17"/>
      <c r="L98" s="17"/>
      <c r="M98" s="17"/>
      <c r="N98" s="17"/>
    </row>
    <row r="99" spans="1:15" s="39" customFormat="1" x14ac:dyDescent="0.25">
      <c r="A99" s="36"/>
      <c r="B99" s="40"/>
      <c r="C99" s="37"/>
      <c r="D99" s="37"/>
      <c r="E99" s="49"/>
      <c r="F99" s="50"/>
      <c r="G99" s="43"/>
      <c r="H99" s="78"/>
      <c r="I99" s="38"/>
      <c r="J99" s="38"/>
      <c r="K99" s="38"/>
      <c r="L99" s="38"/>
      <c r="M99" s="38"/>
      <c r="N99" s="38"/>
    </row>
    <row r="100" spans="1:15" s="39" customFormat="1" x14ac:dyDescent="0.25">
      <c r="A100" s="36"/>
      <c r="B100" s="40"/>
      <c r="C100" s="37"/>
      <c r="D100" s="37"/>
      <c r="E100" s="49"/>
      <c r="F100" s="50"/>
      <c r="G100" s="66"/>
      <c r="H100" s="78"/>
      <c r="I100" s="38"/>
      <c r="J100" s="38"/>
      <c r="K100" s="38"/>
      <c r="L100" s="38"/>
      <c r="M100" s="38"/>
      <c r="N100" s="38"/>
    </row>
    <row r="101" spans="1:15" s="75" customFormat="1" x14ac:dyDescent="0.25">
      <c r="A101" s="68"/>
      <c r="B101" s="69"/>
      <c r="C101" s="69"/>
      <c r="D101" s="33"/>
      <c r="E101" s="64"/>
      <c r="F101" s="52"/>
      <c r="G101" s="52"/>
      <c r="H101" s="92"/>
      <c r="I101" s="70"/>
      <c r="J101" s="71"/>
      <c r="K101" s="71"/>
      <c r="L101" s="71"/>
      <c r="M101" s="72"/>
      <c r="N101" s="79"/>
    </row>
    <row r="102" spans="1:15" s="18" customFormat="1" x14ac:dyDescent="0.25">
      <c r="A102" s="30"/>
      <c r="B102" s="77"/>
      <c r="C102" s="77"/>
      <c r="D102" s="15"/>
      <c r="E102" s="53"/>
      <c r="F102" s="44"/>
      <c r="G102" s="27"/>
      <c r="H102" s="78"/>
      <c r="I102" s="53"/>
      <c r="J102" s="80"/>
      <c r="K102" s="80"/>
      <c r="L102" s="80"/>
      <c r="M102" s="81"/>
      <c r="N102" s="82"/>
      <c r="O102" s="83"/>
    </row>
    <row r="103" spans="1:15" s="18" customFormat="1" x14ac:dyDescent="0.25">
      <c r="A103" s="30"/>
      <c r="B103" s="77"/>
      <c r="C103" s="77"/>
      <c r="D103" s="15"/>
      <c r="E103" s="53"/>
      <c r="F103" s="44"/>
      <c r="G103" s="27"/>
      <c r="H103" s="78"/>
      <c r="I103" s="53"/>
      <c r="J103" s="80"/>
      <c r="K103" s="80"/>
      <c r="L103" s="80"/>
      <c r="M103" s="81"/>
      <c r="N103" s="82"/>
      <c r="O103" s="83"/>
    </row>
    <row r="104" spans="1:15" s="18" customFormat="1" x14ac:dyDescent="0.25">
      <c r="A104" s="30"/>
      <c r="B104" s="77"/>
      <c r="C104" s="77"/>
      <c r="D104" s="15"/>
      <c r="E104" s="53"/>
      <c r="F104" s="44"/>
      <c r="G104" s="27"/>
      <c r="H104" s="78"/>
      <c r="I104" s="53"/>
      <c r="J104" s="80"/>
      <c r="K104" s="80"/>
      <c r="L104" s="80"/>
      <c r="M104" s="81"/>
      <c r="N104" s="82"/>
      <c r="O104" s="83"/>
    </row>
    <row r="105" spans="1:15" s="18" customFormat="1" x14ac:dyDescent="0.25">
      <c r="A105" s="30"/>
      <c r="B105" s="77"/>
      <c r="C105" s="77"/>
      <c r="D105" s="15"/>
      <c r="E105" s="53"/>
      <c r="F105" s="44"/>
      <c r="G105" s="27"/>
      <c r="H105" s="78"/>
      <c r="I105" s="53"/>
      <c r="J105" s="80"/>
      <c r="K105" s="80"/>
      <c r="L105" s="80"/>
      <c r="M105" s="81"/>
      <c r="N105" s="82"/>
      <c r="O105" s="83"/>
    </row>
    <row r="106" spans="1:15" s="18" customFormat="1" ht="27.95" customHeight="1" x14ac:dyDescent="0.25">
      <c r="A106" s="30"/>
      <c r="B106" s="77"/>
      <c r="C106" s="77"/>
      <c r="D106" s="15"/>
      <c r="E106" s="53"/>
      <c r="F106" s="44"/>
      <c r="G106" s="27"/>
      <c r="H106" s="78"/>
      <c r="I106" s="53"/>
      <c r="J106" s="80"/>
      <c r="K106" s="80"/>
      <c r="L106" s="80"/>
      <c r="M106" s="84"/>
      <c r="N106" s="84"/>
      <c r="O106" s="83"/>
    </row>
    <row r="107" spans="1:15" s="18" customFormat="1" x14ac:dyDescent="0.25">
      <c r="A107" s="30"/>
      <c r="B107" s="77"/>
      <c r="C107" s="77"/>
      <c r="D107" s="15"/>
      <c r="E107" s="53"/>
      <c r="F107" s="44"/>
      <c r="G107" s="27"/>
      <c r="H107" s="78"/>
      <c r="I107" s="53"/>
      <c r="J107" s="80"/>
      <c r="K107" s="80"/>
      <c r="L107" s="80"/>
      <c r="M107" s="84"/>
      <c r="N107" s="84"/>
      <c r="O107" s="83"/>
    </row>
    <row r="108" spans="1:15" s="75" customFormat="1" x14ac:dyDescent="0.25">
      <c r="A108" s="68"/>
      <c r="B108" s="69"/>
      <c r="C108" s="69"/>
      <c r="D108" s="33"/>
      <c r="E108" s="64"/>
      <c r="F108" s="52"/>
      <c r="G108" s="52"/>
      <c r="H108" s="92"/>
      <c r="I108" s="70"/>
      <c r="J108" s="71"/>
      <c r="K108" s="71"/>
      <c r="L108" s="71"/>
      <c r="M108" s="72"/>
      <c r="N108" s="85"/>
    </row>
    <row r="109" spans="1:15" s="18" customFormat="1" x14ac:dyDescent="0.25">
      <c r="A109" s="30"/>
      <c r="B109" s="16"/>
      <c r="C109" s="16"/>
      <c r="D109" s="15"/>
      <c r="E109" s="53"/>
      <c r="F109" s="44"/>
      <c r="G109" s="43"/>
      <c r="H109" s="78"/>
      <c r="I109" s="53"/>
      <c r="J109" s="86"/>
      <c r="K109" s="84"/>
      <c r="L109" s="84"/>
      <c r="M109" s="84"/>
      <c r="N109" s="84"/>
      <c r="O109" s="83"/>
    </row>
    <row r="110" spans="1:15" s="18" customFormat="1" x14ac:dyDescent="0.25">
      <c r="A110" s="30"/>
      <c r="B110" s="16"/>
      <c r="C110" s="16"/>
      <c r="D110" s="15"/>
      <c r="E110" s="53"/>
      <c r="F110" s="44"/>
      <c r="G110" s="43"/>
      <c r="H110" s="78"/>
      <c r="I110" s="53"/>
      <c r="J110" s="86"/>
      <c r="K110" s="84"/>
      <c r="L110" s="84"/>
      <c r="M110" s="84"/>
      <c r="N110" s="84"/>
      <c r="O110" s="83"/>
    </row>
    <row r="111" spans="1:15" s="18" customFormat="1" x14ac:dyDescent="0.25">
      <c r="A111" s="30"/>
      <c r="B111" s="16"/>
      <c r="C111" s="16"/>
      <c r="D111" s="15"/>
      <c r="E111" s="53"/>
      <c r="F111" s="44"/>
      <c r="G111" s="43"/>
      <c r="H111" s="78"/>
      <c r="I111" s="53"/>
      <c r="J111" s="86"/>
      <c r="K111" s="84"/>
      <c r="L111" s="84"/>
      <c r="M111" s="84"/>
      <c r="N111" s="84"/>
      <c r="O111" s="83"/>
    </row>
    <row r="112" spans="1:15" s="18" customFormat="1" x14ac:dyDescent="0.25">
      <c r="A112" s="30"/>
      <c r="B112" s="16"/>
      <c r="C112" s="16"/>
      <c r="D112" s="15"/>
      <c r="E112" s="53"/>
      <c r="F112" s="44"/>
      <c r="G112" s="43"/>
      <c r="H112" s="78"/>
      <c r="I112" s="56"/>
      <c r="J112" s="84"/>
      <c r="K112" s="80"/>
      <c r="L112" s="80"/>
      <c r="M112" s="84"/>
      <c r="N112" s="84"/>
      <c r="O112" s="83"/>
    </row>
    <row r="113" spans="1:15" s="18" customFormat="1" x14ac:dyDescent="0.25">
      <c r="A113" s="30"/>
      <c r="B113" s="84"/>
      <c r="C113" s="84"/>
      <c r="D113" s="15"/>
      <c r="E113" s="56"/>
      <c r="F113" s="44"/>
      <c r="G113" s="43"/>
      <c r="H113" s="78"/>
      <c r="I113" s="56"/>
      <c r="J113" s="80"/>
      <c r="K113" s="80"/>
      <c r="L113" s="80"/>
      <c r="M113" s="84"/>
      <c r="N113" s="84"/>
      <c r="O113" s="83"/>
    </row>
    <row r="114" spans="1:15" x14ac:dyDescent="0.25">
      <c r="A114" s="68"/>
      <c r="B114" s="69"/>
      <c r="C114" s="69"/>
      <c r="D114" s="33"/>
      <c r="E114" s="64"/>
      <c r="F114" s="52"/>
      <c r="G114" s="52"/>
      <c r="H114" s="92"/>
      <c r="I114" s="70"/>
      <c r="J114" s="71"/>
      <c r="K114" s="71"/>
      <c r="L114" s="71"/>
      <c r="M114" s="72"/>
      <c r="N114" s="73"/>
    </row>
    <row r="115" spans="1:15" x14ac:dyDescent="0.25">
      <c r="A115" s="30"/>
      <c r="B115" s="77"/>
      <c r="C115" s="77"/>
      <c r="D115" s="15"/>
      <c r="E115" s="31"/>
      <c r="F115" s="44"/>
      <c r="G115" s="27"/>
      <c r="H115" s="78"/>
      <c r="I115" s="87"/>
      <c r="J115" s="80"/>
      <c r="K115" s="80"/>
      <c r="L115" s="80"/>
      <c r="M115" s="81"/>
      <c r="N115" s="82"/>
    </row>
    <row r="116" spans="1:15" x14ac:dyDescent="0.25">
      <c r="A116" s="30"/>
      <c r="B116" s="77"/>
      <c r="C116" s="77"/>
      <c r="D116" s="15"/>
      <c r="E116" s="31"/>
      <c r="F116" s="44"/>
      <c r="G116" s="27"/>
      <c r="H116" s="78"/>
      <c r="I116" s="87"/>
      <c r="J116" s="80"/>
      <c r="K116" s="80"/>
      <c r="L116" s="80"/>
      <c r="M116" s="81"/>
      <c r="N116" s="82"/>
    </row>
    <row r="117" spans="1:15" x14ac:dyDescent="0.25">
      <c r="A117" s="30"/>
      <c r="B117" s="77"/>
      <c r="C117" s="77"/>
      <c r="D117" s="15"/>
      <c r="E117" s="31"/>
      <c r="F117" s="44"/>
      <c r="G117" s="27"/>
      <c r="H117" s="78"/>
      <c r="I117" s="87"/>
      <c r="J117" s="80"/>
      <c r="K117" s="80"/>
      <c r="L117" s="80"/>
      <c r="M117" s="81"/>
      <c r="N117" s="82"/>
    </row>
    <row r="118" spans="1:15" x14ac:dyDescent="0.25">
      <c r="A118" s="30"/>
      <c r="B118" s="77"/>
      <c r="C118" s="77"/>
      <c r="D118" s="15"/>
      <c r="E118" s="31"/>
      <c r="F118" s="44"/>
      <c r="G118" s="27"/>
      <c r="H118" s="78"/>
      <c r="I118" s="17"/>
      <c r="J118" s="17"/>
      <c r="K118" s="17"/>
      <c r="L118" s="17"/>
      <c r="M118" s="17"/>
      <c r="N118" s="17"/>
    </row>
    <row r="119" spans="1:15" x14ac:dyDescent="0.25">
      <c r="A119" s="30"/>
      <c r="B119" s="77"/>
      <c r="C119" s="77"/>
      <c r="D119" s="15"/>
      <c r="E119" s="31"/>
      <c r="F119" s="44"/>
      <c r="G119" s="27"/>
      <c r="H119" s="78"/>
      <c r="I119" s="17"/>
      <c r="J119" s="17"/>
      <c r="K119" s="17"/>
      <c r="L119" s="17"/>
      <c r="M119" s="17"/>
      <c r="N119" s="17"/>
    </row>
    <row r="120" spans="1:15" x14ac:dyDescent="0.25">
      <c r="A120" s="35"/>
      <c r="B120" s="77"/>
      <c r="C120" s="77"/>
      <c r="D120" s="15"/>
      <c r="E120" s="31"/>
      <c r="F120" s="44"/>
      <c r="G120" s="27"/>
      <c r="H120" s="78"/>
      <c r="I120" s="17"/>
      <c r="J120" s="17"/>
      <c r="K120" s="17"/>
      <c r="L120" s="17"/>
      <c r="M120" s="17"/>
      <c r="N120" s="17"/>
    </row>
    <row r="121" spans="1:15" x14ac:dyDescent="0.25">
      <c r="A121" s="35"/>
      <c r="B121" s="77"/>
      <c r="C121" s="77"/>
      <c r="D121" s="15"/>
      <c r="E121" s="31"/>
      <c r="F121" s="44"/>
      <c r="G121" s="27"/>
      <c r="H121" s="78"/>
      <c r="I121" s="17"/>
      <c r="J121" s="17"/>
      <c r="K121" s="17"/>
      <c r="L121" s="17"/>
      <c r="M121" s="17"/>
      <c r="N121" s="17"/>
    </row>
    <row r="122" spans="1:15" x14ac:dyDescent="0.25">
      <c r="A122" s="35"/>
      <c r="B122" s="77"/>
      <c r="C122" s="77"/>
      <c r="D122" s="15"/>
      <c r="E122" s="31"/>
      <c r="F122" s="44"/>
      <c r="G122" s="27"/>
      <c r="H122" s="78"/>
      <c r="I122" s="17"/>
      <c r="J122" s="17"/>
      <c r="K122" s="17"/>
      <c r="L122" s="17"/>
      <c r="M122" s="17"/>
      <c r="N122" s="17"/>
    </row>
    <row r="123" spans="1:15" x14ac:dyDescent="0.25">
      <c r="A123" s="68"/>
      <c r="B123" s="69"/>
      <c r="C123" s="69"/>
      <c r="D123" s="33"/>
      <c r="E123" s="64"/>
      <c r="F123" s="52"/>
      <c r="G123" s="52"/>
      <c r="H123" s="78"/>
      <c r="I123" s="70"/>
      <c r="J123" s="71"/>
      <c r="K123" s="71"/>
      <c r="L123" s="71"/>
      <c r="M123" s="72"/>
      <c r="N123" s="73"/>
    </row>
    <row r="124" spans="1:15" x14ac:dyDescent="0.25">
      <c r="A124" s="30"/>
      <c r="B124" s="77"/>
      <c r="C124" s="77"/>
      <c r="D124" s="15"/>
      <c r="E124" s="31"/>
      <c r="F124" s="44"/>
      <c r="G124" s="27"/>
      <c r="H124" s="15"/>
      <c r="I124" s="87"/>
      <c r="J124" s="80"/>
      <c r="K124" s="80"/>
      <c r="L124" s="80"/>
      <c r="M124" s="81"/>
      <c r="N124" s="82"/>
    </row>
    <row r="125" spans="1:15" s="74" customFormat="1" x14ac:dyDescent="0.25">
      <c r="A125" s="68"/>
      <c r="B125" s="69"/>
      <c r="C125" s="69"/>
      <c r="D125" s="33"/>
      <c r="E125" s="64"/>
      <c r="F125" s="52"/>
      <c r="G125" s="52"/>
      <c r="H125" s="78"/>
      <c r="I125" s="70"/>
      <c r="J125" s="71"/>
      <c r="K125" s="71"/>
      <c r="L125" s="71"/>
      <c r="M125" s="72"/>
      <c r="N125" s="73"/>
    </row>
    <row r="126" spans="1:15" s="18" customFormat="1" x14ac:dyDescent="0.25">
      <c r="A126" s="30"/>
      <c r="B126" s="77"/>
      <c r="C126" s="77"/>
      <c r="D126" s="15"/>
      <c r="E126" s="31"/>
      <c r="F126" s="44"/>
      <c r="G126" s="27"/>
      <c r="H126" s="15"/>
      <c r="I126" s="87"/>
      <c r="J126" s="80"/>
      <c r="K126" s="80"/>
      <c r="L126" s="80"/>
      <c r="M126" s="81"/>
      <c r="N126" s="82"/>
      <c r="O126" s="83"/>
    </row>
  </sheetData>
  <autoFilter ref="A3:S4"/>
  <mergeCells count="2">
    <mergeCell ref="A1:N1"/>
    <mergeCell ref="A2:N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4"/>
  <sheetViews>
    <sheetView topLeftCell="C10" zoomScale="115" zoomScaleNormal="115" workbookViewId="0">
      <selection activeCell="G25" sqref="G25"/>
    </sheetView>
  </sheetViews>
  <sheetFormatPr defaultColWidth="10.85546875" defaultRowHeight="12.75" x14ac:dyDescent="0.25"/>
  <cols>
    <col min="1" max="1" width="16.42578125" style="100" customWidth="1"/>
    <col min="2" max="3" width="15.42578125" style="100" customWidth="1"/>
    <col min="4" max="4" width="16.85546875" style="100" customWidth="1"/>
    <col min="5" max="5" width="17" style="100" customWidth="1"/>
    <col min="6" max="7" width="22.42578125" style="100" customWidth="1"/>
    <col min="8" max="8" width="16.28515625" style="100" customWidth="1"/>
    <col min="9" max="9" width="15.42578125" style="100" customWidth="1"/>
    <col min="10" max="10" width="23" style="100" customWidth="1"/>
    <col min="11" max="12" width="10.85546875" style="93"/>
    <col min="13" max="13" width="14" style="93" customWidth="1"/>
    <col min="14" max="16384" width="10.85546875" style="93"/>
  </cols>
  <sheetData>
    <row r="1" spans="1:13" ht="38.25" x14ac:dyDescent="0.25">
      <c r="A1" s="199" t="s">
        <v>2</v>
      </c>
      <c r="B1" s="200" t="s">
        <v>8</v>
      </c>
      <c r="C1" s="200" t="s">
        <v>420</v>
      </c>
      <c r="D1" s="200" t="s">
        <v>34</v>
      </c>
      <c r="E1" s="201" t="s">
        <v>35</v>
      </c>
      <c r="F1" s="201" t="s">
        <v>87</v>
      </c>
      <c r="G1" s="202" t="s">
        <v>89</v>
      </c>
      <c r="H1" s="200" t="s">
        <v>421</v>
      </c>
      <c r="I1" s="203" t="s">
        <v>36</v>
      </c>
      <c r="J1" s="204" t="s">
        <v>74</v>
      </c>
      <c r="L1" s="142" t="s">
        <v>66</v>
      </c>
      <c r="M1" s="188"/>
    </row>
    <row r="2" spans="1:13" ht="15" x14ac:dyDescent="0.25">
      <c r="A2" s="99" t="s">
        <v>42</v>
      </c>
      <c r="B2" s="99" t="s">
        <v>14</v>
      </c>
      <c r="C2" s="205">
        <f>Lydia!G4</f>
        <v>-116900</v>
      </c>
      <c r="D2" s="206">
        <f>'Personal Recieved'!D8+'Balance UGX'!M2</f>
        <v>1316500</v>
      </c>
      <c r="E2" s="206">
        <f>GETPIVOTDATA("Sum of Spent  in national currency (UGX)",'Personal Costs'!$A$3,"Name","Lydia")</f>
        <v>1267300</v>
      </c>
      <c r="F2" s="206"/>
      <c r="G2" s="205"/>
      <c r="H2" s="207">
        <f>Lydia!G68</f>
        <v>-67700</v>
      </c>
      <c r="I2" s="208">
        <f>C2+D2-E2+F2-G2</f>
        <v>-67700</v>
      </c>
      <c r="J2" s="209">
        <f t="shared" ref="J2:J7" si="0">H2-I2</f>
        <v>0</v>
      </c>
      <c r="K2" s="93" t="s">
        <v>15</v>
      </c>
      <c r="L2" s="99" t="s">
        <v>42</v>
      </c>
      <c r="M2" s="143">
        <f>GETPIVOTDATA("Spent  in national currency (UGX)",'Airtime summary'!$A$33,"Name","Lydia")</f>
        <v>180000</v>
      </c>
    </row>
    <row r="3" spans="1:13" ht="15" x14ac:dyDescent="0.25">
      <c r="A3" s="99" t="s">
        <v>124</v>
      </c>
      <c r="B3" s="99" t="s">
        <v>114</v>
      </c>
      <c r="C3" s="205">
        <f>Deborah!G4</f>
        <v>0</v>
      </c>
      <c r="D3" s="206">
        <f>'Personal Recieved'!D5+'Balance UGX'!M3</f>
        <v>184000</v>
      </c>
      <c r="E3" s="206">
        <f>GETPIVOTDATA("Sum of Spent  in national currency (UGX)",'Personal Costs'!$A$3,"Name","Deborah")</f>
        <v>182000</v>
      </c>
      <c r="F3" s="206"/>
      <c r="G3" s="205"/>
      <c r="H3" s="207">
        <f>Deborah!G23</f>
        <v>2000</v>
      </c>
      <c r="I3" s="208">
        <f>C3+D3-E3+F3-G3</f>
        <v>2000</v>
      </c>
      <c r="J3" s="209">
        <f t="shared" si="0"/>
        <v>0</v>
      </c>
      <c r="L3" s="99" t="s">
        <v>124</v>
      </c>
      <c r="M3" s="143">
        <f>GETPIVOTDATA("Spent  in national currency (UGX)",'Airtime summary'!$A$33,"Name","Deborah")</f>
        <v>100000</v>
      </c>
    </row>
    <row r="4" spans="1:13" ht="15" x14ac:dyDescent="0.25">
      <c r="A4" s="99" t="s">
        <v>136</v>
      </c>
      <c r="B4" s="99" t="s">
        <v>114</v>
      </c>
      <c r="C4" s="205">
        <f>Jolly!G4</f>
        <v>0</v>
      </c>
      <c r="D4" s="206">
        <f>'Personal Recieved'!D7+'Balance UGX'!M4</f>
        <v>714000</v>
      </c>
      <c r="E4" s="206">
        <f>GETPIVOTDATA("Sum of Spent  in national currency (UGX)",'Personal Costs'!$A$3,"Name","Jolly")</f>
        <v>714000</v>
      </c>
      <c r="F4" s="206"/>
      <c r="G4" s="205"/>
      <c r="H4" s="207">
        <f>Jolly!G85</f>
        <v>0</v>
      </c>
      <c r="I4" s="208">
        <f t="shared" ref="I4:I6" si="1">C4+D4-E4+F4-G4</f>
        <v>0</v>
      </c>
      <c r="J4" s="209">
        <f t="shared" si="0"/>
        <v>0</v>
      </c>
      <c r="L4" s="99" t="s">
        <v>136</v>
      </c>
      <c r="M4" s="143">
        <f>GETPIVOTDATA("Spent  in national currency (UGX)",'Airtime summary'!$A$33,"Name","Jolly")</f>
        <v>100000</v>
      </c>
    </row>
    <row r="5" spans="1:13" ht="15" x14ac:dyDescent="0.25">
      <c r="A5" s="99" t="s">
        <v>141</v>
      </c>
      <c r="B5" s="99" t="s">
        <v>129</v>
      </c>
      <c r="C5" s="205">
        <f>'i18'!G4</f>
        <v>0</v>
      </c>
      <c r="D5" s="206">
        <f>'Personal Recieved'!D6+'Balance UGX'!M5</f>
        <v>1209000</v>
      </c>
      <c r="E5" s="206">
        <f>GETPIVOTDATA("Sum of Spent  in national currency (UGX)",'Personal Costs'!$A$3,"Name","i18")</f>
        <v>1206000</v>
      </c>
      <c r="F5" s="206"/>
      <c r="G5" s="205"/>
      <c r="H5" s="207">
        <f>'i18'!G172</f>
        <v>3000</v>
      </c>
      <c r="I5" s="208">
        <f t="shared" si="1"/>
        <v>3000</v>
      </c>
      <c r="J5" s="209">
        <f t="shared" si="0"/>
        <v>0</v>
      </c>
      <c r="L5" s="99" t="s">
        <v>141</v>
      </c>
      <c r="M5" s="143">
        <f>GETPIVOTDATA("Spent  in national currency (UGX)",'Airtime summary'!$A$33,"Name","i18")</f>
        <v>125000</v>
      </c>
    </row>
    <row r="6" spans="1:13" ht="15" x14ac:dyDescent="0.25">
      <c r="A6" s="99" t="s">
        <v>147</v>
      </c>
      <c r="B6" s="99" t="s">
        <v>14</v>
      </c>
      <c r="C6" s="205">
        <v>0</v>
      </c>
      <c r="D6" s="206">
        <f>M6</f>
        <v>60000</v>
      </c>
      <c r="E6" s="206">
        <f>GETPIVOTDATA("Sum of Spent  in national currency (UGX)",'Personal Costs'!$A$3,"Name","Jane")</f>
        <v>60000</v>
      </c>
      <c r="F6" s="206"/>
      <c r="G6" s="205"/>
      <c r="H6" s="207">
        <f>Jane!G5</f>
        <v>0</v>
      </c>
      <c r="I6" s="208">
        <f t="shared" si="1"/>
        <v>0</v>
      </c>
      <c r="J6" s="209">
        <f t="shared" si="0"/>
        <v>0</v>
      </c>
      <c r="L6" s="99" t="s">
        <v>147</v>
      </c>
      <c r="M6" s="143">
        <f>GETPIVOTDATA("Spent  in national currency (UGX)",'Airtime summary'!$A$33,"Name","Jane")</f>
        <v>60000</v>
      </c>
    </row>
    <row r="7" spans="1:13" ht="15" x14ac:dyDescent="0.25">
      <c r="A7" s="99" t="s">
        <v>65</v>
      </c>
      <c r="B7" s="176"/>
      <c r="C7" s="205">
        <f>'Airtime summary'!G4</f>
        <v>5000</v>
      </c>
      <c r="D7" s="206">
        <v>0</v>
      </c>
      <c r="E7" s="206">
        <v>0</v>
      </c>
      <c r="F7" s="206"/>
      <c r="G7" s="205"/>
      <c r="H7" s="207">
        <f>'Airtime summary'!G30</f>
        <v>105000</v>
      </c>
      <c r="I7" s="208">
        <f>'Airtime summary'!G31</f>
        <v>105000</v>
      </c>
      <c r="J7" s="209">
        <f t="shared" si="0"/>
        <v>0</v>
      </c>
      <c r="L7" s="189"/>
      <c r="M7" s="188"/>
    </row>
    <row r="8" spans="1:13" s="94" customFormat="1" ht="15" x14ac:dyDescent="0.25">
      <c r="A8" s="210"/>
      <c r="B8" s="211"/>
      <c r="C8" s="212"/>
      <c r="D8" s="212"/>
      <c r="E8" s="213"/>
      <c r="F8" s="288" t="s">
        <v>88</v>
      </c>
      <c r="G8" s="289" t="s">
        <v>73</v>
      </c>
      <c r="H8" s="212"/>
      <c r="I8" s="214"/>
      <c r="J8" s="209"/>
      <c r="L8"/>
      <c r="M8" s="257">
        <f>SUM(M2:M6)</f>
        <v>565000</v>
      </c>
    </row>
    <row r="9" spans="1:13" x14ac:dyDescent="0.2">
      <c r="A9" s="215" t="s">
        <v>75</v>
      </c>
      <c r="B9" s="216"/>
      <c r="C9" s="217">
        <f>SUM(C2:C8)</f>
        <v>-111900</v>
      </c>
      <c r="D9" s="217">
        <f>SUM(D2:D8)</f>
        <v>3483500</v>
      </c>
      <c r="E9" s="217">
        <f>SUM(E2:E8)</f>
        <v>3429300</v>
      </c>
      <c r="F9" s="216"/>
      <c r="G9" s="218"/>
      <c r="H9" s="219">
        <f>SUM(H2:H8)</f>
        <v>42300</v>
      </c>
      <c r="I9" s="220">
        <f>SUM(I2:I8)</f>
        <v>42300</v>
      </c>
      <c r="J9" s="221">
        <f>H9-I9</f>
        <v>0</v>
      </c>
    </row>
    <row r="10" spans="1:13" x14ac:dyDescent="0.2">
      <c r="A10" s="222"/>
      <c r="B10" s="223"/>
      <c r="C10" s="224"/>
      <c r="D10" s="225"/>
      <c r="E10" s="225"/>
      <c r="F10" s="225"/>
      <c r="G10" s="225"/>
      <c r="H10" s="224"/>
      <c r="I10" s="226"/>
      <c r="J10" s="209"/>
    </row>
    <row r="11" spans="1:13" x14ac:dyDescent="0.2">
      <c r="A11" s="227" t="s">
        <v>76</v>
      </c>
      <c r="B11" s="228"/>
      <c r="C11" s="229">
        <f>'Bank reconciliation UGX'!D14</f>
        <v>11770701</v>
      </c>
      <c r="D11" s="266">
        <f>'Bank reconciliation UGX'!D15</f>
        <v>37400000</v>
      </c>
      <c r="E11" s="229">
        <f>GETPIVOTDATA("Sum of Spent  in national currency (UGX)",'Personal Costs'!$A$3,"Name","Bank UGX")</f>
        <v>2000</v>
      </c>
      <c r="F11" s="229"/>
      <c r="G11" s="229">
        <f>'Bank reconciliation UGX'!E16</f>
        <v>15709000</v>
      </c>
      <c r="H11" s="229">
        <f>'Bank reconciliation UGX'!D18</f>
        <v>33459701</v>
      </c>
      <c r="I11" s="230">
        <f>C11+D11-E11+F11-G11</f>
        <v>33459701</v>
      </c>
      <c r="J11" s="209">
        <f>H11-I11</f>
        <v>0</v>
      </c>
    </row>
    <row r="12" spans="1:13" x14ac:dyDescent="0.2">
      <c r="A12" s="227" t="s">
        <v>93</v>
      </c>
      <c r="B12" s="228"/>
      <c r="C12" s="229">
        <f>'UGX-Operational Account'!D14</f>
        <v>8345723</v>
      </c>
      <c r="D12" s="266"/>
      <c r="E12" s="229">
        <f>GETPIVOTDATA("Sum of Spent  in national currency (UGX)",'Personal Costs'!$A$3,"Name","Bank Opp")</f>
        <v>15341500</v>
      </c>
      <c r="F12" s="229">
        <f>'UGX-Operational Account'!D15+'UGX-Operational Account'!D23</f>
        <v>15709000</v>
      </c>
      <c r="G12" s="229">
        <f>'UGX-Operational Account'!E28</f>
        <v>1811000</v>
      </c>
      <c r="H12" s="229">
        <f>'UGX-Operational Account'!D34</f>
        <v>6902223</v>
      </c>
      <c r="I12" s="230">
        <f>C12+D12-E12+F12-G12</f>
        <v>6902223</v>
      </c>
      <c r="J12" s="209">
        <f>H12-I12</f>
        <v>0</v>
      </c>
    </row>
    <row r="13" spans="1:13" x14ac:dyDescent="0.2">
      <c r="A13" s="231" t="s">
        <v>77</v>
      </c>
      <c r="B13" s="232"/>
      <c r="C13" s="232">
        <f t="shared" ref="C13:I13" si="2">SUM(C11:C12)</f>
        <v>20116424</v>
      </c>
      <c r="D13" s="232">
        <f t="shared" si="2"/>
        <v>37400000</v>
      </c>
      <c r="E13" s="400">
        <f t="shared" si="2"/>
        <v>15343500</v>
      </c>
      <c r="F13" s="232">
        <f t="shared" si="2"/>
        <v>15709000</v>
      </c>
      <c r="G13" s="232">
        <f t="shared" si="2"/>
        <v>17520000</v>
      </c>
      <c r="H13" s="232">
        <f t="shared" si="2"/>
        <v>40361924</v>
      </c>
      <c r="I13" s="233">
        <f t="shared" si="2"/>
        <v>40361924</v>
      </c>
      <c r="J13" s="234">
        <f>H13-I13</f>
        <v>0</v>
      </c>
    </row>
    <row r="14" spans="1:13" x14ac:dyDescent="0.2">
      <c r="A14" s="235" t="s">
        <v>78</v>
      </c>
      <c r="B14" s="236"/>
      <c r="C14" s="236"/>
      <c r="D14" s="296"/>
      <c r="E14" s="399"/>
      <c r="F14" s="236"/>
      <c r="G14" s="236"/>
      <c r="H14" s="236"/>
      <c r="I14" s="237"/>
      <c r="J14" s="238"/>
    </row>
    <row r="15" spans="1:13" ht="13.5" thickBot="1" x14ac:dyDescent="0.25">
      <c r="A15" s="239"/>
      <c r="B15" s="240"/>
      <c r="C15" s="240"/>
      <c r="D15" s="240"/>
      <c r="E15" s="240"/>
      <c r="F15" s="240"/>
      <c r="G15" s="240"/>
      <c r="H15" s="240"/>
      <c r="I15" s="241"/>
      <c r="J15" s="209"/>
    </row>
    <row r="16" spans="1:13" ht="13.5" thickBot="1" x14ac:dyDescent="0.25">
      <c r="A16" s="242" t="s">
        <v>79</v>
      </c>
      <c r="B16" s="243"/>
      <c r="C16" s="243"/>
      <c r="D16" s="243"/>
      <c r="E16" s="243">
        <f>E9+E13</f>
        <v>18772800</v>
      </c>
      <c r="F16" s="243"/>
      <c r="G16" s="243"/>
      <c r="H16" s="243"/>
      <c r="I16" s="244"/>
      <c r="J16" s="245"/>
    </row>
    <row r="17" spans="1:11" x14ac:dyDescent="0.2">
      <c r="A17" s="246"/>
      <c r="B17" s="247"/>
      <c r="C17" s="247"/>
      <c r="D17" s="247"/>
      <c r="E17" s="247"/>
      <c r="F17" s="247"/>
      <c r="G17" s="247"/>
      <c r="H17" s="247"/>
      <c r="I17" s="248"/>
      <c r="J17" s="209"/>
    </row>
    <row r="18" spans="1:11" ht="15.75" x14ac:dyDescent="0.25">
      <c r="A18" s="249" t="s">
        <v>37</v>
      </c>
      <c r="B18" s="250"/>
      <c r="C18" s="251">
        <f>'UGX Cash Box Oct'!G3</f>
        <v>3578426</v>
      </c>
      <c r="D18" s="252">
        <f>'Personal Recieved'!C11</f>
        <v>78500</v>
      </c>
      <c r="E18" s="252">
        <f>GETPIVOTDATA("Sum of spent in national currency (Ugx)",'Personal Recieved'!$A$3)</f>
        <v>3662000</v>
      </c>
      <c r="F18" s="252">
        <f>'UGX-Operational Account'!E28</f>
        <v>1811000</v>
      </c>
      <c r="G18" s="252">
        <v>0</v>
      </c>
      <c r="H18" s="252">
        <f>'UGX Cash Box Oct'!G87</f>
        <v>1805926</v>
      </c>
      <c r="I18" s="253">
        <f>C18+D18-E18+F18</f>
        <v>1805926</v>
      </c>
      <c r="J18" s="209">
        <f t="shared" ref="J18" si="3">H18-I18</f>
        <v>0</v>
      </c>
      <c r="K18" s="259"/>
    </row>
    <row r="19" spans="1:11" ht="16.5" thickBot="1" x14ac:dyDescent="0.3">
      <c r="A19" s="254"/>
      <c r="B19" s="255"/>
      <c r="C19" s="255"/>
      <c r="D19" s="255"/>
      <c r="E19" s="255"/>
      <c r="F19" s="255"/>
      <c r="G19" s="255"/>
      <c r="H19" s="255"/>
      <c r="I19" s="255"/>
      <c r="J19" s="398"/>
      <c r="K19" s="260"/>
    </row>
    <row r="20" spans="1:11" ht="15.75" x14ac:dyDescent="0.25">
      <c r="A20" s="190"/>
      <c r="B20" s="191"/>
      <c r="C20" s="191"/>
      <c r="D20" s="716" t="s">
        <v>38</v>
      </c>
      <c r="E20" s="716"/>
      <c r="F20" s="191"/>
      <c r="G20" s="191"/>
      <c r="H20" s="191"/>
      <c r="I20" s="262"/>
      <c r="J20" s="263"/>
      <c r="K20" s="261"/>
    </row>
    <row r="21" spans="1:11" ht="47.25" x14ac:dyDescent="0.25">
      <c r="A21" s="193"/>
      <c r="B21" s="194"/>
      <c r="C21" s="194" t="s">
        <v>435</v>
      </c>
      <c r="D21" s="194" t="s">
        <v>67</v>
      </c>
      <c r="E21" s="194" t="s">
        <v>68</v>
      </c>
      <c r="F21" s="194"/>
      <c r="G21" s="194"/>
      <c r="H21" s="194" t="s">
        <v>436</v>
      </c>
      <c r="I21" s="194" t="s">
        <v>69</v>
      </c>
      <c r="J21" s="195" t="s">
        <v>70</v>
      </c>
    </row>
    <row r="22" spans="1:11" ht="32.25" thickBot="1" x14ac:dyDescent="0.3">
      <c r="A22" s="196" t="s">
        <v>71</v>
      </c>
      <c r="B22" s="197"/>
      <c r="C22" s="197">
        <f>C18+C13+C9</f>
        <v>23582950</v>
      </c>
      <c r="D22" s="197">
        <f>D11</f>
        <v>37400000</v>
      </c>
      <c r="E22" s="197">
        <f>E16</f>
        <v>18772800</v>
      </c>
      <c r="F22" s="197"/>
      <c r="G22" s="197"/>
      <c r="H22" s="197">
        <f>H18+H13+H9</f>
        <v>42210150</v>
      </c>
      <c r="I22" s="197">
        <f>C22+D22-E22</f>
        <v>42210150</v>
      </c>
      <c r="J22" s="198">
        <f>H22-I22</f>
        <v>0</v>
      </c>
      <c r="K22" s="265"/>
    </row>
    <row r="26" spans="1:11" x14ac:dyDescent="0.25">
      <c r="G26" s="439"/>
    </row>
    <row r="183" spans="1:15" x14ac:dyDescent="0.25">
      <c r="A183" s="258"/>
      <c r="B183" s="258"/>
      <c r="C183" s="258"/>
      <c r="D183" s="258"/>
      <c r="E183" s="258"/>
      <c r="F183" s="258"/>
      <c r="G183" s="258"/>
      <c r="H183" s="258"/>
      <c r="I183" s="258"/>
      <c r="J183" s="258"/>
      <c r="K183" s="295"/>
      <c r="L183" s="295"/>
      <c r="M183" s="295"/>
      <c r="N183" s="295"/>
      <c r="O183" s="295"/>
    </row>
    <row r="184" spans="1:15" x14ac:dyDescent="0.25">
      <c r="A184" s="258"/>
      <c r="B184" s="258"/>
      <c r="C184" s="258"/>
      <c r="D184" s="258"/>
      <c r="E184" s="258"/>
      <c r="F184" s="258"/>
      <c r="G184" s="258"/>
      <c r="H184" s="258"/>
      <c r="I184" s="258"/>
      <c r="J184" s="258"/>
      <c r="K184" s="295"/>
      <c r="L184" s="295"/>
      <c r="M184" s="295"/>
      <c r="N184" s="295"/>
      <c r="O184" s="295"/>
    </row>
    <row r="185" spans="1:15" x14ac:dyDescent="0.25">
      <c r="A185" s="258"/>
      <c r="B185" s="258"/>
      <c r="C185" s="258"/>
      <c r="D185" s="258"/>
      <c r="E185" s="258"/>
      <c r="F185" s="258"/>
      <c r="G185" s="258"/>
      <c r="H185" s="258"/>
      <c r="I185" s="258"/>
      <c r="J185" s="258"/>
      <c r="K185" s="295"/>
      <c r="L185" s="295"/>
      <c r="M185" s="295"/>
      <c r="N185" s="295"/>
      <c r="O185" s="295"/>
    </row>
    <row r="186" spans="1:15" x14ac:dyDescent="0.25">
      <c r="A186" s="258"/>
      <c r="B186" s="258"/>
      <c r="C186" s="258"/>
      <c r="D186" s="258"/>
      <c r="E186" s="258"/>
      <c r="F186" s="258"/>
      <c r="G186" s="258"/>
      <c r="H186" s="258"/>
      <c r="I186" s="258"/>
      <c r="J186" s="258"/>
      <c r="K186" s="295"/>
      <c r="L186" s="295"/>
      <c r="M186" s="295"/>
      <c r="N186" s="295"/>
      <c r="O186" s="295"/>
    </row>
    <row r="187" spans="1:15" x14ac:dyDescent="0.25">
      <c r="A187" s="258"/>
      <c r="B187" s="258"/>
      <c r="C187" s="258"/>
      <c r="D187" s="258"/>
      <c r="E187" s="258"/>
      <c r="F187" s="258"/>
      <c r="G187" s="258"/>
      <c r="H187" s="258"/>
      <c r="I187" s="258"/>
      <c r="J187" s="258"/>
      <c r="K187" s="295"/>
      <c r="L187" s="295"/>
      <c r="M187" s="295"/>
      <c r="N187" s="295"/>
      <c r="O187" s="295"/>
    </row>
    <row r="188" spans="1:15" x14ac:dyDescent="0.25">
      <c r="A188" s="258"/>
      <c r="B188" s="258"/>
      <c r="C188" s="258"/>
      <c r="D188" s="258"/>
      <c r="E188" s="258"/>
      <c r="F188" s="258"/>
      <c r="G188" s="258"/>
      <c r="H188" s="258"/>
      <c r="I188" s="258"/>
      <c r="J188" s="258"/>
      <c r="K188" s="295"/>
      <c r="L188" s="295"/>
      <c r="M188" s="295"/>
      <c r="N188" s="295"/>
      <c r="O188" s="295"/>
    </row>
    <row r="189" spans="1:15" x14ac:dyDescent="0.25">
      <c r="A189" s="258"/>
      <c r="B189" s="258"/>
      <c r="C189" s="258"/>
      <c r="D189" s="258"/>
      <c r="E189" s="258"/>
      <c r="F189" s="258"/>
      <c r="G189" s="258"/>
      <c r="H189" s="258"/>
      <c r="I189" s="258"/>
      <c r="J189" s="258"/>
      <c r="K189" s="295"/>
      <c r="L189" s="295"/>
      <c r="M189" s="295"/>
      <c r="N189" s="295"/>
      <c r="O189" s="295"/>
    </row>
    <row r="190" spans="1:15" x14ac:dyDescent="0.25">
      <c r="A190" s="258"/>
      <c r="B190" s="258"/>
      <c r="C190" s="258"/>
      <c r="D190" s="258"/>
      <c r="E190" s="258"/>
      <c r="F190" s="258"/>
      <c r="G190" s="258"/>
      <c r="H190" s="258"/>
      <c r="I190" s="258"/>
      <c r="J190" s="258"/>
      <c r="K190" s="295"/>
      <c r="L190" s="295"/>
      <c r="M190" s="295"/>
      <c r="N190" s="295"/>
      <c r="O190" s="295"/>
    </row>
    <row r="191" spans="1:15" x14ac:dyDescent="0.25">
      <c r="A191" s="258"/>
      <c r="B191" s="258"/>
      <c r="C191" s="258"/>
      <c r="D191" s="258"/>
      <c r="E191" s="258"/>
      <c r="F191" s="258"/>
      <c r="G191" s="258"/>
      <c r="H191" s="258"/>
      <c r="I191" s="258"/>
      <c r="J191" s="258"/>
      <c r="K191" s="295"/>
      <c r="L191" s="295"/>
      <c r="M191" s="295"/>
      <c r="N191" s="295"/>
      <c r="O191" s="295"/>
    </row>
    <row r="192" spans="1:15" x14ac:dyDescent="0.25">
      <c r="A192" s="258"/>
      <c r="B192" s="258"/>
      <c r="C192" s="258"/>
      <c r="D192" s="258"/>
      <c r="E192" s="258"/>
      <c r="F192" s="258"/>
      <c r="G192" s="258"/>
      <c r="H192" s="258"/>
      <c r="I192" s="258"/>
      <c r="J192" s="258"/>
      <c r="K192" s="295"/>
      <c r="L192" s="295"/>
      <c r="M192" s="295"/>
      <c r="N192" s="295"/>
      <c r="O192" s="295"/>
    </row>
    <row r="193" spans="1:15" x14ac:dyDescent="0.25">
      <c r="A193" s="258"/>
      <c r="B193" s="258"/>
      <c r="C193" s="258"/>
      <c r="D193" s="258"/>
      <c r="E193" s="258"/>
      <c r="F193" s="258"/>
      <c r="G193" s="258"/>
      <c r="H193" s="258"/>
      <c r="I193" s="258"/>
      <c r="J193" s="258"/>
      <c r="K193" s="295"/>
      <c r="L193" s="295"/>
      <c r="M193" s="295"/>
      <c r="N193" s="295"/>
      <c r="O193" s="295"/>
    </row>
    <row r="194" spans="1:15" x14ac:dyDescent="0.25">
      <c r="A194" s="258"/>
      <c r="B194" s="258"/>
      <c r="C194" s="258"/>
      <c r="D194" s="258"/>
      <c r="E194" s="258"/>
      <c r="F194" s="258"/>
      <c r="G194" s="258"/>
      <c r="H194" s="258"/>
      <c r="I194" s="258"/>
      <c r="J194" s="258"/>
      <c r="K194" s="295"/>
      <c r="L194" s="295"/>
      <c r="M194" s="295"/>
      <c r="N194" s="295"/>
      <c r="O194" s="295"/>
    </row>
    <row r="195" spans="1:15" x14ac:dyDescent="0.25">
      <c r="A195" s="258"/>
      <c r="B195" s="258"/>
      <c r="C195" s="258"/>
      <c r="D195" s="258"/>
      <c r="E195" s="258"/>
      <c r="F195" s="258"/>
      <c r="G195" s="258"/>
      <c r="H195" s="258"/>
      <c r="I195" s="258"/>
      <c r="J195" s="258"/>
      <c r="K195" s="295"/>
      <c r="L195" s="295"/>
      <c r="M195" s="295"/>
      <c r="N195" s="295"/>
      <c r="O195" s="295"/>
    </row>
    <row r="196" spans="1:15" x14ac:dyDescent="0.25">
      <c r="A196" s="258"/>
      <c r="B196" s="258"/>
      <c r="C196" s="258"/>
      <c r="D196" s="258"/>
      <c r="E196" s="258"/>
      <c r="F196" s="258"/>
      <c r="G196" s="258"/>
      <c r="H196" s="258"/>
      <c r="I196" s="258"/>
      <c r="J196" s="258"/>
      <c r="K196" s="295"/>
      <c r="L196" s="295"/>
      <c r="M196" s="295"/>
      <c r="N196" s="295"/>
      <c r="O196" s="295"/>
    </row>
    <row r="197" spans="1:15" x14ac:dyDescent="0.25">
      <c r="A197" s="258"/>
      <c r="B197" s="258"/>
      <c r="C197" s="258"/>
      <c r="D197" s="258"/>
      <c r="E197" s="258"/>
      <c r="F197" s="258"/>
      <c r="G197" s="258"/>
      <c r="H197" s="258"/>
      <c r="I197" s="258"/>
      <c r="J197" s="258"/>
      <c r="K197" s="295"/>
      <c r="L197" s="295"/>
      <c r="M197" s="295"/>
      <c r="N197" s="295"/>
      <c r="O197" s="295"/>
    </row>
    <row r="198" spans="1:15" x14ac:dyDescent="0.25">
      <c r="A198" s="258"/>
      <c r="B198" s="258"/>
      <c r="C198" s="258"/>
      <c r="D198" s="258"/>
      <c r="E198" s="258"/>
      <c r="F198" s="258"/>
      <c r="G198" s="258"/>
      <c r="H198" s="258"/>
      <c r="I198" s="258"/>
      <c r="J198" s="258"/>
      <c r="K198" s="295"/>
      <c r="L198" s="295"/>
      <c r="M198" s="295"/>
      <c r="N198" s="295"/>
      <c r="O198" s="295"/>
    </row>
    <row r="199" spans="1:15" x14ac:dyDescent="0.25">
      <c r="A199" s="258"/>
      <c r="B199" s="258"/>
      <c r="C199" s="258"/>
      <c r="D199" s="258"/>
      <c r="E199" s="258"/>
      <c r="F199" s="258"/>
      <c r="G199" s="258"/>
      <c r="H199" s="258"/>
      <c r="I199" s="258"/>
      <c r="J199" s="258"/>
      <c r="K199" s="295"/>
      <c r="L199" s="295"/>
      <c r="M199" s="295"/>
      <c r="N199" s="295"/>
      <c r="O199" s="295"/>
    </row>
    <row r="200" spans="1:15" x14ac:dyDescent="0.25">
      <c r="A200" s="258"/>
      <c r="B200" s="258"/>
      <c r="C200" s="258"/>
      <c r="D200" s="258"/>
      <c r="E200" s="258"/>
      <c r="F200" s="258"/>
      <c r="G200" s="258"/>
      <c r="H200" s="258"/>
      <c r="I200" s="258"/>
      <c r="J200" s="258"/>
      <c r="K200" s="295"/>
      <c r="L200" s="295"/>
      <c r="M200" s="295"/>
      <c r="N200" s="295"/>
      <c r="O200" s="295"/>
    </row>
    <row r="201" spans="1:15" x14ac:dyDescent="0.25">
      <c r="A201" s="258"/>
      <c r="B201" s="258"/>
      <c r="C201" s="258"/>
      <c r="D201" s="258"/>
      <c r="E201" s="258"/>
      <c r="F201" s="258"/>
      <c r="G201" s="258"/>
      <c r="H201" s="258"/>
      <c r="I201" s="258"/>
      <c r="J201" s="258"/>
      <c r="K201" s="295"/>
      <c r="L201" s="295"/>
      <c r="M201" s="295"/>
      <c r="N201" s="295"/>
      <c r="O201" s="295"/>
    </row>
    <row r="202" spans="1:15" x14ac:dyDescent="0.25">
      <c r="A202" s="258"/>
      <c r="B202" s="258"/>
      <c r="C202" s="258"/>
      <c r="D202" s="258"/>
      <c r="E202" s="258"/>
      <c r="F202" s="258"/>
      <c r="G202" s="258"/>
      <c r="H202" s="258"/>
      <c r="I202" s="258"/>
      <c r="J202" s="258"/>
      <c r="K202" s="295"/>
      <c r="L202" s="295"/>
      <c r="M202" s="295"/>
      <c r="N202" s="295"/>
      <c r="O202" s="295"/>
    </row>
    <row r="203" spans="1:15" x14ac:dyDescent="0.25">
      <c r="A203" s="258"/>
      <c r="B203" s="258"/>
      <c r="C203" s="258"/>
      <c r="D203" s="258"/>
      <c r="E203" s="258"/>
      <c r="F203" s="258"/>
      <c r="G203" s="258"/>
      <c r="H203" s="258"/>
      <c r="I203" s="258"/>
      <c r="J203" s="258"/>
      <c r="K203" s="295"/>
      <c r="L203" s="295"/>
      <c r="M203" s="295"/>
      <c r="N203" s="295"/>
      <c r="O203" s="295"/>
    </row>
    <row r="204" spans="1:15" x14ac:dyDescent="0.25">
      <c r="A204" s="258"/>
      <c r="B204" s="258"/>
      <c r="C204" s="258"/>
      <c r="D204" s="258"/>
      <c r="E204" s="258"/>
      <c r="F204" s="258"/>
      <c r="G204" s="258"/>
      <c r="H204" s="258"/>
      <c r="I204" s="258"/>
      <c r="J204" s="258"/>
      <c r="K204" s="295"/>
      <c r="L204" s="295"/>
      <c r="M204" s="295"/>
      <c r="N204" s="295"/>
      <c r="O204" s="295"/>
    </row>
    <row r="205" spans="1:15" x14ac:dyDescent="0.25">
      <c r="A205" s="258"/>
      <c r="B205" s="258"/>
      <c r="C205" s="258"/>
      <c r="D205" s="258"/>
      <c r="E205" s="258"/>
      <c r="F205" s="258"/>
      <c r="G205" s="258"/>
      <c r="H205" s="258"/>
      <c r="I205" s="258"/>
      <c r="J205" s="258"/>
      <c r="K205" s="295"/>
      <c r="L205" s="295"/>
      <c r="M205" s="295"/>
      <c r="N205" s="295"/>
      <c r="O205" s="295"/>
    </row>
    <row r="206" spans="1:15" x14ac:dyDescent="0.25">
      <c r="A206" s="258"/>
      <c r="B206" s="258"/>
      <c r="C206" s="258"/>
      <c r="D206" s="258"/>
      <c r="E206" s="258"/>
      <c r="F206" s="258"/>
      <c r="G206" s="258"/>
      <c r="H206" s="258"/>
      <c r="I206" s="258"/>
      <c r="J206" s="258"/>
      <c r="K206" s="295"/>
      <c r="L206" s="295"/>
      <c r="M206" s="295"/>
      <c r="N206" s="295"/>
      <c r="O206" s="295"/>
    </row>
    <row r="207" spans="1:15" x14ac:dyDescent="0.25">
      <c r="A207" s="258"/>
      <c r="B207" s="258"/>
      <c r="C207" s="258"/>
      <c r="D207" s="258"/>
      <c r="E207" s="258"/>
      <c r="F207" s="258"/>
      <c r="G207" s="258"/>
      <c r="H207" s="258"/>
      <c r="I207" s="258"/>
      <c r="J207" s="258"/>
      <c r="K207" s="295"/>
      <c r="L207" s="295"/>
      <c r="M207" s="295"/>
      <c r="N207" s="295"/>
      <c r="O207" s="295"/>
    </row>
    <row r="208" spans="1:15" x14ac:dyDescent="0.25">
      <c r="A208" s="258"/>
      <c r="B208" s="258"/>
      <c r="C208" s="258"/>
      <c r="D208" s="258"/>
      <c r="E208" s="258"/>
      <c r="F208" s="258"/>
      <c r="G208" s="258"/>
      <c r="H208" s="258"/>
      <c r="I208" s="258"/>
      <c r="J208" s="258"/>
      <c r="K208" s="295"/>
      <c r="L208" s="295"/>
      <c r="M208" s="295"/>
      <c r="N208" s="295"/>
      <c r="O208" s="295"/>
    </row>
    <row r="209" spans="1:15" x14ac:dyDescent="0.25">
      <c r="A209" s="258"/>
      <c r="B209" s="258"/>
      <c r="C209" s="258"/>
      <c r="D209" s="258"/>
      <c r="E209" s="258"/>
      <c r="F209" s="258"/>
      <c r="G209" s="258"/>
      <c r="H209" s="258"/>
      <c r="I209" s="258"/>
      <c r="J209" s="258"/>
      <c r="K209" s="295"/>
      <c r="L209" s="295"/>
      <c r="M209" s="295"/>
      <c r="N209" s="295"/>
      <c r="O209" s="295"/>
    </row>
    <row r="210" spans="1:15" x14ac:dyDescent="0.25">
      <c r="A210" s="258"/>
      <c r="B210" s="258"/>
      <c r="C210" s="258"/>
      <c r="D210" s="258"/>
      <c r="E210" s="258"/>
      <c r="F210" s="258"/>
      <c r="G210" s="258"/>
      <c r="H210" s="258"/>
      <c r="I210" s="258"/>
      <c r="J210" s="258"/>
      <c r="K210" s="295"/>
      <c r="L210" s="295"/>
      <c r="M210" s="295"/>
      <c r="N210" s="295"/>
      <c r="O210" s="295"/>
    </row>
    <row r="211" spans="1:15" x14ac:dyDescent="0.25">
      <c r="A211" s="258"/>
      <c r="B211" s="258"/>
      <c r="C211" s="258"/>
      <c r="D211" s="258"/>
      <c r="E211" s="258"/>
      <c r="F211" s="258"/>
      <c r="G211" s="258"/>
      <c r="H211" s="258"/>
      <c r="I211" s="258"/>
      <c r="J211" s="258"/>
      <c r="K211" s="295"/>
      <c r="L211" s="295"/>
      <c r="M211" s="295"/>
      <c r="N211" s="295"/>
      <c r="O211" s="295"/>
    </row>
    <row r="212" spans="1:15" x14ac:dyDescent="0.25">
      <c r="A212" s="258"/>
      <c r="B212" s="258"/>
      <c r="C212" s="258"/>
      <c r="D212" s="258"/>
      <c r="E212" s="258"/>
      <c r="F212" s="258"/>
      <c r="G212" s="258"/>
      <c r="H212" s="258"/>
      <c r="I212" s="258"/>
      <c r="J212" s="258"/>
      <c r="K212" s="295"/>
      <c r="L212" s="295"/>
      <c r="M212" s="295"/>
      <c r="N212" s="295"/>
      <c r="O212" s="295"/>
    </row>
    <row r="213" spans="1:15" x14ac:dyDescent="0.25">
      <c r="A213" s="258"/>
      <c r="B213" s="258"/>
      <c r="C213" s="258"/>
      <c r="D213" s="258"/>
      <c r="E213" s="258"/>
      <c r="F213" s="258"/>
      <c r="G213" s="258"/>
      <c r="H213" s="258"/>
      <c r="I213" s="258"/>
      <c r="J213" s="258"/>
      <c r="K213" s="295"/>
      <c r="L213" s="295"/>
      <c r="M213" s="295"/>
      <c r="N213" s="295"/>
      <c r="O213" s="295"/>
    </row>
    <row r="214" spans="1:15" x14ac:dyDescent="0.25">
      <c r="A214" s="258"/>
      <c r="B214" s="258"/>
      <c r="C214" s="258"/>
      <c r="D214" s="258"/>
      <c r="E214" s="258"/>
      <c r="F214" s="258"/>
      <c r="G214" s="258"/>
      <c r="H214" s="258"/>
      <c r="I214" s="258"/>
      <c r="J214" s="258"/>
      <c r="K214" s="295"/>
      <c r="L214" s="295"/>
      <c r="M214" s="295"/>
      <c r="N214" s="295"/>
      <c r="O214" s="295"/>
    </row>
    <row r="215" spans="1:15" x14ac:dyDescent="0.25">
      <c r="A215" s="258"/>
      <c r="B215" s="258"/>
      <c r="C215" s="258"/>
      <c r="D215" s="258"/>
      <c r="E215" s="258"/>
      <c r="F215" s="258"/>
      <c r="G215" s="258"/>
      <c r="H215" s="258"/>
      <c r="I215" s="258"/>
      <c r="J215" s="258"/>
      <c r="K215" s="295"/>
      <c r="L215" s="295"/>
      <c r="M215" s="295"/>
      <c r="N215" s="295"/>
      <c r="O215" s="295"/>
    </row>
    <row r="216" spans="1:15" x14ac:dyDescent="0.25">
      <c r="A216" s="258"/>
      <c r="B216" s="258"/>
      <c r="C216" s="258"/>
      <c r="D216" s="258"/>
      <c r="E216" s="258"/>
      <c r="F216" s="258"/>
      <c r="G216" s="258"/>
      <c r="H216" s="258"/>
      <c r="I216" s="258"/>
      <c r="J216" s="258"/>
      <c r="K216" s="295"/>
      <c r="L216" s="295"/>
      <c r="M216" s="295"/>
      <c r="N216" s="295"/>
      <c r="O216" s="295"/>
    </row>
    <row r="217" spans="1:15" x14ac:dyDescent="0.25">
      <c r="A217" s="258"/>
      <c r="B217" s="258"/>
      <c r="C217" s="258"/>
      <c r="D217" s="258"/>
      <c r="E217" s="258"/>
      <c r="F217" s="258"/>
      <c r="G217" s="258"/>
      <c r="H217" s="258"/>
      <c r="I217" s="258"/>
      <c r="J217" s="258"/>
      <c r="K217" s="295"/>
      <c r="L217" s="295"/>
      <c r="M217" s="295"/>
      <c r="N217" s="295"/>
      <c r="O217" s="295"/>
    </row>
    <row r="218" spans="1:15" x14ac:dyDescent="0.25">
      <c r="A218" s="258"/>
      <c r="B218" s="258"/>
      <c r="C218" s="258"/>
      <c r="D218" s="258"/>
      <c r="E218" s="258"/>
      <c r="F218" s="258"/>
      <c r="G218" s="258"/>
      <c r="H218" s="258"/>
      <c r="I218" s="258"/>
      <c r="J218" s="258"/>
      <c r="K218" s="295"/>
      <c r="L218" s="295"/>
      <c r="M218" s="295"/>
      <c r="N218" s="295"/>
      <c r="O218" s="295"/>
    </row>
    <row r="219" spans="1:15" x14ac:dyDescent="0.25">
      <c r="A219" s="258"/>
      <c r="B219" s="258"/>
      <c r="C219" s="258"/>
      <c r="D219" s="258"/>
      <c r="E219" s="258"/>
      <c r="F219" s="258"/>
      <c r="G219" s="258"/>
      <c r="H219" s="258"/>
      <c r="I219" s="258"/>
      <c r="J219" s="258"/>
      <c r="K219" s="295"/>
      <c r="L219" s="295"/>
      <c r="M219" s="295"/>
      <c r="N219" s="295"/>
      <c r="O219" s="295"/>
    </row>
    <row r="220" spans="1:15" x14ac:dyDescent="0.25">
      <c r="A220" s="258"/>
      <c r="B220" s="258"/>
      <c r="C220" s="258"/>
      <c r="D220" s="258"/>
      <c r="E220" s="258"/>
      <c r="F220" s="258"/>
      <c r="G220" s="258"/>
      <c r="H220" s="258"/>
      <c r="I220" s="258"/>
      <c r="J220" s="258"/>
      <c r="K220" s="295"/>
      <c r="L220" s="295"/>
      <c r="M220" s="295"/>
      <c r="N220" s="295"/>
      <c r="O220" s="295"/>
    </row>
    <row r="221" spans="1:15" x14ac:dyDescent="0.25">
      <c r="A221" s="258"/>
      <c r="B221" s="258"/>
      <c r="C221" s="258"/>
      <c r="D221" s="258"/>
      <c r="E221" s="258"/>
      <c r="F221" s="258"/>
      <c r="G221" s="258"/>
      <c r="H221" s="258"/>
      <c r="I221" s="258"/>
      <c r="J221" s="258"/>
      <c r="K221" s="295"/>
      <c r="L221" s="295"/>
      <c r="M221" s="295"/>
      <c r="N221" s="295"/>
      <c r="O221" s="295"/>
    </row>
    <row r="222" spans="1:15" x14ac:dyDescent="0.25">
      <c r="A222" s="258"/>
      <c r="B222" s="258"/>
      <c r="C222" s="258"/>
      <c r="D222" s="258"/>
      <c r="E222" s="258"/>
      <c r="F222" s="258"/>
      <c r="G222" s="258"/>
      <c r="H222" s="258"/>
      <c r="I222" s="258"/>
      <c r="J222" s="258"/>
      <c r="K222" s="295"/>
      <c r="L222" s="295"/>
      <c r="M222" s="295"/>
      <c r="N222" s="295"/>
      <c r="O222" s="295"/>
    </row>
    <row r="223" spans="1:15" x14ac:dyDescent="0.25">
      <c r="A223" s="258"/>
      <c r="B223" s="258"/>
      <c r="C223" s="258"/>
      <c r="D223" s="258"/>
      <c r="E223" s="258"/>
      <c r="F223" s="258"/>
      <c r="G223" s="258"/>
      <c r="H223" s="258"/>
      <c r="I223" s="258"/>
      <c r="J223" s="258"/>
      <c r="K223" s="295"/>
      <c r="L223" s="295"/>
      <c r="M223" s="295"/>
      <c r="N223" s="295"/>
      <c r="O223" s="295"/>
    </row>
    <row r="224" spans="1:15" x14ac:dyDescent="0.25">
      <c r="A224" s="258"/>
      <c r="B224" s="258"/>
      <c r="C224" s="258"/>
      <c r="D224" s="258"/>
      <c r="E224" s="258"/>
      <c r="F224" s="258"/>
      <c r="G224" s="258"/>
      <c r="H224" s="258"/>
      <c r="I224" s="258"/>
      <c r="J224" s="258"/>
      <c r="K224" s="295"/>
      <c r="L224" s="295"/>
      <c r="M224" s="295"/>
      <c r="N224" s="295"/>
      <c r="O224" s="295"/>
    </row>
  </sheetData>
  <mergeCells count="1">
    <mergeCell ref="D20:E2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opLeftCell="A22" workbookViewId="0">
      <selection activeCell="A28" sqref="A28"/>
    </sheetView>
  </sheetViews>
  <sheetFormatPr defaultColWidth="8.85546875" defaultRowHeight="15" x14ac:dyDescent="0.25"/>
  <cols>
    <col min="1" max="1" width="12.42578125" customWidth="1"/>
    <col min="2" max="2" width="19.140625" customWidth="1"/>
    <col min="3" max="5" width="19.85546875" customWidth="1"/>
    <col min="6" max="6" width="20.42578125" customWidth="1"/>
    <col min="7" max="8" width="20.140625" customWidth="1"/>
    <col min="9" max="9" width="21" customWidth="1"/>
    <col min="10" max="10" width="13.7109375" customWidth="1"/>
  </cols>
  <sheetData>
    <row r="1" spans="1:11" ht="25.5" x14ac:dyDescent="0.25">
      <c r="A1" s="199" t="s">
        <v>2</v>
      </c>
      <c r="B1" s="200" t="s">
        <v>8</v>
      </c>
      <c r="C1" s="200" t="s">
        <v>434</v>
      </c>
      <c r="D1" s="200" t="s">
        <v>34</v>
      </c>
      <c r="E1" s="201" t="s">
        <v>35</v>
      </c>
      <c r="F1" s="201" t="s">
        <v>72</v>
      </c>
      <c r="G1" s="202" t="s">
        <v>73</v>
      </c>
      <c r="H1" s="200" t="s">
        <v>421</v>
      </c>
      <c r="I1" s="203" t="s">
        <v>36</v>
      </c>
      <c r="J1" s="204" t="s">
        <v>74</v>
      </c>
      <c r="K1" s="93"/>
    </row>
    <row r="2" spans="1:11" x14ac:dyDescent="0.25">
      <c r="A2" s="99" t="s">
        <v>42</v>
      </c>
      <c r="B2" s="99" t="s">
        <v>14</v>
      </c>
      <c r="C2" s="205">
        <v>0</v>
      </c>
      <c r="D2" s="206">
        <v>0</v>
      </c>
      <c r="E2" s="206"/>
      <c r="F2" s="206"/>
      <c r="G2" s="205"/>
      <c r="H2" s="207">
        <v>0</v>
      </c>
      <c r="I2" s="208">
        <f>C2+D2-E2</f>
        <v>0</v>
      </c>
      <c r="J2" s="209">
        <f>H2-I2</f>
        <v>0</v>
      </c>
      <c r="K2" s="93" t="s">
        <v>15</v>
      </c>
    </row>
    <row r="3" spans="1:11" x14ac:dyDescent="0.25">
      <c r="A3" s="99" t="s">
        <v>147</v>
      </c>
      <c r="B3" s="99" t="s">
        <v>14</v>
      </c>
      <c r="C3" s="205">
        <v>0</v>
      </c>
      <c r="D3" s="206">
        <v>0</v>
      </c>
      <c r="E3" s="206"/>
      <c r="F3" s="206"/>
      <c r="G3" s="205"/>
      <c r="H3" s="207">
        <v>0</v>
      </c>
      <c r="I3" s="208">
        <v>0</v>
      </c>
      <c r="J3" s="209">
        <f t="shared" ref="J3:J4" si="0">H3-I3</f>
        <v>0</v>
      </c>
      <c r="K3" s="93"/>
    </row>
    <row r="4" spans="1:11" x14ac:dyDescent="0.25">
      <c r="A4" s="99" t="s">
        <v>124</v>
      </c>
      <c r="B4" s="99" t="s">
        <v>114</v>
      </c>
      <c r="C4" s="205">
        <v>0</v>
      </c>
      <c r="D4" s="206">
        <v>0</v>
      </c>
      <c r="E4" s="206"/>
      <c r="F4" s="206"/>
      <c r="G4" s="205"/>
      <c r="H4" s="207">
        <v>0</v>
      </c>
      <c r="I4" s="208">
        <f t="shared" ref="I4:I7" si="1">C4+D4-E4</f>
        <v>0</v>
      </c>
      <c r="J4" s="209">
        <f t="shared" si="0"/>
        <v>0</v>
      </c>
      <c r="K4" s="93"/>
    </row>
    <row r="5" spans="1:11" x14ac:dyDescent="0.25">
      <c r="A5" s="99" t="s">
        <v>136</v>
      </c>
      <c r="B5" s="99" t="s">
        <v>114</v>
      </c>
      <c r="C5" s="205">
        <v>0</v>
      </c>
      <c r="D5" s="206">
        <v>0</v>
      </c>
      <c r="E5" s="206"/>
      <c r="F5" s="206"/>
      <c r="G5" s="205"/>
      <c r="H5" s="207">
        <v>0</v>
      </c>
      <c r="I5" s="208">
        <f t="shared" si="1"/>
        <v>0</v>
      </c>
      <c r="J5" s="209">
        <f t="shared" ref="J5:J7" si="2">H5-I5</f>
        <v>0</v>
      </c>
      <c r="K5" s="93"/>
    </row>
    <row r="6" spans="1:11" x14ac:dyDescent="0.25">
      <c r="A6" s="99" t="s">
        <v>141</v>
      </c>
      <c r="B6" s="99" t="s">
        <v>129</v>
      </c>
      <c r="C6" s="205">
        <v>0</v>
      </c>
      <c r="D6" s="206">
        <v>0</v>
      </c>
      <c r="E6" s="206"/>
      <c r="F6" s="206"/>
      <c r="G6" s="205"/>
      <c r="H6" s="207">
        <v>0</v>
      </c>
      <c r="I6" s="208">
        <v>0</v>
      </c>
      <c r="J6" s="209">
        <f t="shared" si="2"/>
        <v>0</v>
      </c>
      <c r="K6" s="93"/>
    </row>
    <row r="7" spans="1:11" x14ac:dyDescent="0.25">
      <c r="A7" s="99" t="s">
        <v>65</v>
      </c>
      <c r="B7" s="176"/>
      <c r="C7" s="205">
        <v>0</v>
      </c>
      <c r="D7" s="206">
        <v>0</v>
      </c>
      <c r="E7" s="206"/>
      <c r="F7" s="206"/>
      <c r="G7" s="205"/>
      <c r="H7" s="207">
        <v>0</v>
      </c>
      <c r="I7" s="208">
        <f t="shared" si="1"/>
        <v>0</v>
      </c>
      <c r="J7" s="209">
        <f t="shared" si="2"/>
        <v>0</v>
      </c>
      <c r="K7" s="93"/>
    </row>
    <row r="8" spans="1:11" x14ac:dyDescent="0.25">
      <c r="A8" s="210"/>
      <c r="B8" s="211"/>
      <c r="C8" s="212"/>
      <c r="D8" s="212"/>
      <c r="E8" s="213"/>
      <c r="F8" s="213"/>
      <c r="G8" s="212"/>
      <c r="H8" s="212"/>
      <c r="I8" s="214"/>
      <c r="J8" s="209"/>
      <c r="K8" s="94"/>
    </row>
    <row r="9" spans="1:11" x14ac:dyDescent="0.25">
      <c r="A9" s="215" t="s">
        <v>75</v>
      </c>
      <c r="B9" s="216"/>
      <c r="C9" s="217">
        <f>SUM(C2:C8)</f>
        <v>0</v>
      </c>
      <c r="D9" s="217">
        <f>SUM(D2:D8)</f>
        <v>0</v>
      </c>
      <c r="E9" s="217">
        <f>SUM(E2:E8)</f>
        <v>0</v>
      </c>
      <c r="F9" s="216"/>
      <c r="G9" s="218"/>
      <c r="H9" s="219">
        <f>SUM(H2:H8)</f>
        <v>0</v>
      </c>
      <c r="I9" s="220">
        <f>SUM(I2:I8)</f>
        <v>0</v>
      </c>
      <c r="J9" s="221">
        <f>H9-I9</f>
        <v>0</v>
      </c>
      <c r="K9" s="93"/>
    </row>
    <row r="10" spans="1:11" x14ac:dyDescent="0.25">
      <c r="A10" s="222"/>
      <c r="B10" s="223"/>
      <c r="C10" s="224"/>
      <c r="D10" s="225"/>
      <c r="E10" s="225"/>
      <c r="F10" s="225"/>
      <c r="G10" s="225"/>
      <c r="H10" s="224"/>
      <c r="I10" s="226"/>
      <c r="J10" s="221"/>
      <c r="K10" s="93"/>
    </row>
    <row r="11" spans="1:11" x14ac:dyDescent="0.25">
      <c r="A11" s="227" t="s">
        <v>80</v>
      </c>
      <c r="B11" s="228"/>
      <c r="C11" s="229">
        <f>'Bank reconciliation USD'!D17</f>
        <v>10036.44</v>
      </c>
      <c r="D11" s="229">
        <f>'Bank reconciliation USD'!D19</f>
        <v>7173</v>
      </c>
      <c r="E11" s="229">
        <f>GETPIVOTDATA("Sum of Spent in $",'Personal Costs'!$A$3,"Name","Bank USD")</f>
        <v>23.560000000000002</v>
      </c>
      <c r="F11" s="229"/>
      <c r="G11" s="229">
        <f>'Bank reconciliation USD'!E18</f>
        <v>10000</v>
      </c>
      <c r="H11" s="229">
        <f>'Bank reconciliation USD'!D22</f>
        <v>7185.8800000000028</v>
      </c>
      <c r="I11" s="230">
        <f>C11+D11-E11+F11-G11</f>
        <v>7185.880000000001</v>
      </c>
      <c r="J11" s="209">
        <f t="shared" ref="J11:J12" si="3">H11-I11</f>
        <v>0</v>
      </c>
      <c r="K11" s="93"/>
    </row>
    <row r="12" spans="1:11" x14ac:dyDescent="0.25">
      <c r="A12" s="231" t="s">
        <v>77</v>
      </c>
      <c r="B12" s="232"/>
      <c r="C12" s="232">
        <f t="shared" ref="C12:I12" si="4">SUM(C11:C11)</f>
        <v>10036.44</v>
      </c>
      <c r="D12" s="232">
        <f t="shared" si="4"/>
        <v>7173</v>
      </c>
      <c r="E12" s="232">
        <f t="shared" si="4"/>
        <v>23.560000000000002</v>
      </c>
      <c r="F12" s="232">
        <f t="shared" si="4"/>
        <v>0</v>
      </c>
      <c r="G12" s="232">
        <f t="shared" si="4"/>
        <v>10000</v>
      </c>
      <c r="H12" s="232">
        <f t="shared" si="4"/>
        <v>7185.8800000000028</v>
      </c>
      <c r="I12" s="233">
        <f t="shared" si="4"/>
        <v>7185.880000000001</v>
      </c>
      <c r="J12" s="209">
        <f t="shared" si="3"/>
        <v>0</v>
      </c>
      <c r="K12" s="93"/>
    </row>
    <row r="13" spans="1:11" x14ac:dyDescent="0.25">
      <c r="A13" s="235" t="s">
        <v>78</v>
      </c>
      <c r="B13" s="236"/>
      <c r="C13" s="236"/>
      <c r="D13" s="236"/>
      <c r="E13" s="236"/>
      <c r="F13" s="236">
        <f>F12+F17</f>
        <v>0</v>
      </c>
      <c r="G13" s="236">
        <f>G12</f>
        <v>10000</v>
      </c>
      <c r="H13" s="236"/>
      <c r="I13" s="237"/>
      <c r="J13" s="238"/>
      <c r="K13" s="93"/>
    </row>
    <row r="14" spans="1:11" ht="15.75" thickBot="1" x14ac:dyDescent="0.3">
      <c r="A14" s="239"/>
      <c r="B14" s="240"/>
      <c r="C14" s="240"/>
      <c r="D14" s="240"/>
      <c r="E14" s="240"/>
      <c r="F14" s="240"/>
      <c r="G14" s="240"/>
      <c r="H14" s="240"/>
      <c r="I14" s="241"/>
      <c r="J14" s="209"/>
      <c r="K14" s="93"/>
    </row>
    <row r="15" spans="1:11" ht="15.75" thickBot="1" x14ac:dyDescent="0.3">
      <c r="A15" s="242" t="s">
        <v>79</v>
      </c>
      <c r="B15" s="243"/>
      <c r="C15" s="243"/>
      <c r="D15" s="243"/>
      <c r="E15" s="243">
        <f>E9+E12</f>
        <v>23.560000000000002</v>
      </c>
      <c r="F15" s="243"/>
      <c r="G15" s="243"/>
      <c r="H15" s="243"/>
      <c r="I15" s="244"/>
      <c r="J15" s="245"/>
      <c r="K15" s="93"/>
    </row>
    <row r="16" spans="1:11" ht="15.75" thickBot="1" x14ac:dyDescent="0.3">
      <c r="A16" s="246"/>
      <c r="B16" s="247"/>
      <c r="C16" s="247"/>
      <c r="D16" s="247"/>
      <c r="E16" s="247"/>
      <c r="F16" s="247"/>
      <c r="G16" s="247"/>
      <c r="H16" s="247"/>
      <c r="I16" s="248"/>
      <c r="J16" s="209"/>
      <c r="K16" s="93"/>
    </row>
    <row r="17" spans="1:11" ht="15.75" x14ac:dyDescent="0.25">
      <c r="A17" s="249" t="s">
        <v>37</v>
      </c>
      <c r="B17" s="250"/>
      <c r="C17" s="251">
        <f>'USD-cash box October'!G4</f>
        <v>5</v>
      </c>
      <c r="D17" s="252">
        <v>0</v>
      </c>
      <c r="E17" s="252">
        <v>0</v>
      </c>
      <c r="F17" s="252">
        <v>0</v>
      </c>
      <c r="G17" s="252">
        <v>0</v>
      </c>
      <c r="H17" s="252">
        <f>'USD-cash box October'!G5</f>
        <v>5</v>
      </c>
      <c r="I17" s="253">
        <f>C17+D17-E17+F17-G17</f>
        <v>5</v>
      </c>
      <c r="J17" s="209">
        <f t="shared" ref="J17" si="5">H17-I17</f>
        <v>0</v>
      </c>
      <c r="K17" s="192"/>
    </row>
    <row r="18" spans="1:11" ht="15" customHeight="1" thickBot="1" x14ac:dyDescent="0.3">
      <c r="A18" s="254"/>
      <c r="B18" s="255"/>
      <c r="C18" s="255"/>
      <c r="D18" s="255"/>
      <c r="E18" s="255"/>
      <c r="F18" s="255"/>
      <c r="G18" s="255"/>
      <c r="H18" s="255"/>
      <c r="I18" s="255"/>
      <c r="J18" s="256"/>
      <c r="K18" s="195" t="s">
        <v>70</v>
      </c>
    </row>
    <row r="19" spans="1:11" ht="16.5" thickBot="1" x14ac:dyDescent="0.3">
      <c r="A19" s="190"/>
      <c r="B19" s="191"/>
      <c r="C19" s="191"/>
      <c r="D19" s="716" t="s">
        <v>38</v>
      </c>
      <c r="E19" s="716"/>
      <c r="F19" s="191"/>
      <c r="G19" s="191"/>
      <c r="H19" s="191"/>
      <c r="I19" s="191"/>
      <c r="J19" s="192"/>
      <c r="K19" s="198">
        <f>I19-J19</f>
        <v>0</v>
      </c>
    </row>
    <row r="20" spans="1:11" ht="48" thickBot="1" x14ac:dyDescent="0.3">
      <c r="A20" s="193"/>
      <c r="B20" s="194"/>
      <c r="C20" s="194" t="s">
        <v>435</v>
      </c>
      <c r="D20" s="194" t="s">
        <v>83</v>
      </c>
      <c r="E20" s="194" t="s">
        <v>84</v>
      </c>
      <c r="F20" s="194"/>
      <c r="G20" s="194"/>
      <c r="H20" s="194" t="s">
        <v>436</v>
      </c>
      <c r="I20" s="194" t="s">
        <v>69</v>
      </c>
      <c r="J20" s="483" t="s">
        <v>70</v>
      </c>
      <c r="K20" s="93"/>
    </row>
    <row r="21" spans="1:11" ht="32.25" thickBot="1" x14ac:dyDescent="0.3">
      <c r="A21" s="309" t="s">
        <v>71</v>
      </c>
      <c r="B21" s="310"/>
      <c r="C21" s="310">
        <f>C17+C12+C9</f>
        <v>10041.44</v>
      </c>
      <c r="D21" s="310">
        <f>D12</f>
        <v>7173</v>
      </c>
      <c r="E21" s="310">
        <f>E15</f>
        <v>23.560000000000002</v>
      </c>
      <c r="F21" s="310"/>
      <c r="G21" s="310">
        <f>G11</f>
        <v>10000</v>
      </c>
      <c r="H21" s="310">
        <f>H17+H12+H9</f>
        <v>7190.8800000000028</v>
      </c>
      <c r="I21" s="482">
        <f>C21+D21-E21-G21</f>
        <v>7190.880000000001</v>
      </c>
      <c r="J21" s="485">
        <f>H21-I21</f>
        <v>0</v>
      </c>
      <c r="K21" s="93"/>
    </row>
    <row r="22" spans="1:11" x14ac:dyDescent="0.25">
      <c r="A22" s="311"/>
      <c r="B22" s="311"/>
      <c r="C22" s="311"/>
      <c r="D22" s="311"/>
      <c r="E22" s="311"/>
      <c r="F22" s="311"/>
      <c r="G22" s="311"/>
      <c r="H22" s="311"/>
      <c r="I22" s="312"/>
      <c r="J22" s="484"/>
    </row>
    <row r="23" spans="1:11" x14ac:dyDescent="0.25">
      <c r="A23" s="311"/>
      <c r="B23" s="311"/>
      <c r="C23" s="311"/>
      <c r="D23" s="311"/>
      <c r="E23" s="311"/>
      <c r="F23" s="311"/>
      <c r="G23" s="313"/>
      <c r="H23" s="313"/>
      <c r="I23" s="312"/>
      <c r="J23" s="103"/>
    </row>
    <row r="24" spans="1:11" x14ac:dyDescent="0.25">
      <c r="A24" s="313"/>
      <c r="B24" s="313"/>
      <c r="C24" s="311"/>
      <c r="D24" s="313"/>
      <c r="E24" s="313"/>
      <c r="F24" s="311"/>
      <c r="G24" s="311"/>
      <c r="H24" s="311"/>
      <c r="I24" s="312"/>
      <c r="J24" s="103"/>
    </row>
    <row r="25" spans="1:11" x14ac:dyDescent="0.25">
      <c r="A25" s="311"/>
      <c r="B25" s="311"/>
      <c r="C25" s="313"/>
      <c r="D25" s="311"/>
      <c r="E25" s="311"/>
      <c r="F25" s="313"/>
      <c r="G25" s="314"/>
      <c r="H25" s="314"/>
      <c r="I25" s="312"/>
      <c r="J25" s="103"/>
    </row>
    <row r="26" spans="1:11" x14ac:dyDescent="0.25">
      <c r="A26" s="314"/>
      <c r="B26" s="314"/>
      <c r="C26" s="314"/>
      <c r="D26" s="314"/>
      <c r="E26" s="314"/>
      <c r="F26" s="314"/>
      <c r="G26" s="314"/>
      <c r="H26" s="314"/>
      <c r="I26" s="315"/>
      <c r="J26" s="103"/>
    </row>
    <row r="27" spans="1:11" x14ac:dyDescent="0.25">
      <c r="A27" s="314"/>
      <c r="B27" s="314"/>
      <c r="C27" s="314"/>
      <c r="D27" s="316"/>
      <c r="E27" s="316"/>
      <c r="F27" s="317"/>
      <c r="G27" s="314"/>
      <c r="H27" s="314"/>
      <c r="I27" s="315"/>
      <c r="J27" s="103"/>
    </row>
    <row r="28" spans="1:11" x14ac:dyDescent="0.25">
      <c r="A28" s="314"/>
      <c r="B28" s="314"/>
      <c r="C28" s="314"/>
      <c r="D28" s="316"/>
      <c r="E28" s="316"/>
      <c r="F28" s="317"/>
      <c r="G28" s="314"/>
      <c r="H28" s="314"/>
      <c r="I28" s="315"/>
      <c r="J28" s="103"/>
    </row>
    <row r="29" spans="1:11" x14ac:dyDescent="0.25">
      <c r="A29" s="314"/>
      <c r="B29" s="314"/>
      <c r="C29" s="314"/>
      <c r="D29" s="316"/>
      <c r="E29" s="316"/>
      <c r="F29" s="317"/>
      <c r="G29" s="314"/>
      <c r="H29" s="314"/>
      <c r="I29" s="315"/>
      <c r="J29" s="103"/>
    </row>
    <row r="30" spans="1:11" x14ac:dyDescent="0.25">
      <c r="A30" s="318"/>
      <c r="B30" s="318"/>
      <c r="C30" s="318"/>
      <c r="D30" s="318"/>
      <c r="E30" s="318"/>
      <c r="F30" s="318"/>
      <c r="G30" s="318"/>
      <c r="H30" s="318"/>
      <c r="I30" s="103"/>
      <c r="J30" s="103"/>
    </row>
    <row r="31" spans="1:11" x14ac:dyDescent="0.25">
      <c r="A31" s="103"/>
      <c r="B31" s="103"/>
      <c r="C31" s="103"/>
      <c r="D31" s="103"/>
      <c r="E31" s="103"/>
      <c r="F31" s="103"/>
      <c r="G31" s="103"/>
      <c r="H31" s="103"/>
      <c r="I31" s="103"/>
      <c r="J31" s="103"/>
    </row>
    <row r="32" spans="1:11" x14ac:dyDescent="0.25">
      <c r="A32" s="103"/>
      <c r="B32" s="103"/>
      <c r="C32" s="103"/>
      <c r="D32" s="103"/>
      <c r="E32" s="103"/>
      <c r="F32" s="103"/>
      <c r="G32" s="103"/>
      <c r="H32" s="103"/>
      <c r="I32" s="103"/>
      <c r="J32" s="103"/>
    </row>
    <row r="33" spans="1:10" x14ac:dyDescent="0.25">
      <c r="A33" s="103"/>
      <c r="B33" s="103"/>
      <c r="C33" s="103"/>
      <c r="D33" s="103"/>
      <c r="E33" s="103"/>
      <c r="F33" s="103"/>
      <c r="G33" s="103"/>
      <c r="H33" s="103"/>
      <c r="I33" s="103"/>
      <c r="J33" s="103"/>
    </row>
    <row r="34" spans="1:10" x14ac:dyDescent="0.25">
      <c r="A34" s="103"/>
      <c r="B34" s="103"/>
      <c r="C34" s="103"/>
      <c r="D34" s="103"/>
      <c r="E34" s="103"/>
      <c r="F34" s="103"/>
      <c r="G34" s="103"/>
      <c r="H34" s="103"/>
      <c r="I34" s="103"/>
      <c r="J34" s="103"/>
    </row>
  </sheetData>
  <mergeCells count="1">
    <mergeCell ref="D19:E19"/>
  </mergeCells>
  <pageMargins left="0.7" right="0.7" top="0.78740157499999996" bottom="0.78740157499999996"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opLeftCell="A25" zoomScale="125" workbookViewId="0">
      <selection activeCell="B25" sqref="B25"/>
    </sheetView>
  </sheetViews>
  <sheetFormatPr defaultColWidth="16" defaultRowHeight="12.75" x14ac:dyDescent="0.2"/>
  <cols>
    <col min="1" max="1" width="9.5703125" style="3" customWidth="1"/>
    <col min="2" max="2" width="5.7109375" style="3" customWidth="1"/>
    <col min="3" max="3" width="28.7109375" style="3" customWidth="1"/>
    <col min="4" max="4" width="9.5703125" style="20" customWidth="1"/>
    <col min="5" max="5" width="9.85546875" style="20" customWidth="1"/>
    <col min="6" max="6" width="3.7109375" style="3" customWidth="1"/>
    <col min="7" max="7" width="10.42578125" style="3" customWidth="1"/>
    <col min="8" max="8" width="3.28515625" style="3" bestFit="1" customWidth="1"/>
    <col min="9" max="9" width="29.28515625" style="3" customWidth="1"/>
    <col min="10" max="10" width="9.42578125" style="20" customWidth="1"/>
    <col min="11" max="11" width="10.28515625" style="20"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721"/>
      <c r="B1" s="721"/>
      <c r="C1" s="721"/>
      <c r="D1" s="721"/>
      <c r="E1" s="721"/>
      <c r="F1" s="721"/>
      <c r="G1" s="721"/>
      <c r="H1" s="721"/>
      <c r="I1" s="721"/>
      <c r="J1" s="721"/>
      <c r="K1" s="721"/>
    </row>
    <row r="2" spans="1:11" x14ac:dyDescent="0.2">
      <c r="A2" s="507"/>
      <c r="B2" s="507"/>
      <c r="C2" s="507"/>
      <c r="D2" s="508"/>
      <c r="E2" s="508"/>
      <c r="F2" s="507"/>
      <c r="G2" s="507"/>
      <c r="H2" s="507"/>
      <c r="I2" s="507"/>
      <c r="J2" s="508"/>
      <c r="K2" s="508"/>
    </row>
    <row r="3" spans="1:11" x14ac:dyDescent="0.2">
      <c r="A3" s="506" t="s">
        <v>16</v>
      </c>
      <c r="B3" s="505"/>
      <c r="C3" s="505"/>
      <c r="D3" s="509"/>
      <c r="E3" s="509"/>
      <c r="F3" s="505"/>
      <c r="G3" s="505"/>
      <c r="H3" s="505"/>
      <c r="I3" s="505"/>
      <c r="J3" s="509"/>
      <c r="K3" s="509"/>
    </row>
    <row r="4" spans="1:11" x14ac:dyDescent="0.2">
      <c r="A4" s="506" t="s">
        <v>19</v>
      </c>
      <c r="B4" s="506"/>
      <c r="C4" s="506" t="s">
        <v>18</v>
      </c>
      <c r="D4" s="510"/>
      <c r="E4" s="511"/>
      <c r="F4" s="506"/>
      <c r="G4" s="506"/>
      <c r="H4" s="506"/>
      <c r="I4" s="505"/>
      <c r="J4" s="509"/>
      <c r="K4" s="509"/>
    </row>
    <row r="5" spans="1:11" x14ac:dyDescent="0.2">
      <c r="A5" s="506" t="s">
        <v>82</v>
      </c>
      <c r="B5" s="506"/>
      <c r="C5" s="657" t="s">
        <v>153</v>
      </c>
      <c r="D5" s="511"/>
      <c r="E5" s="511"/>
      <c r="F5" s="506"/>
      <c r="G5" s="506"/>
      <c r="H5" s="506"/>
      <c r="I5" s="505"/>
      <c r="J5" s="509"/>
      <c r="K5" s="509"/>
    </row>
    <row r="6" spans="1:11" x14ac:dyDescent="0.2">
      <c r="A6" s="506"/>
      <c r="B6" s="506"/>
      <c r="C6" s="512">
        <v>2023</v>
      </c>
      <c r="D6" s="511"/>
      <c r="E6" s="511"/>
      <c r="F6" s="506"/>
      <c r="G6" s="506"/>
      <c r="H6" s="506"/>
      <c r="I6" s="505"/>
      <c r="J6" s="509"/>
      <c r="K6" s="509"/>
    </row>
    <row r="7" spans="1:11" x14ac:dyDescent="0.2">
      <c r="A7" s="505"/>
      <c r="B7" s="506"/>
      <c r="C7" s="506"/>
      <c r="D7" s="511"/>
      <c r="E7" s="511"/>
      <c r="F7" s="506"/>
      <c r="G7" s="506"/>
      <c r="H7" s="506"/>
      <c r="I7" s="722" t="s">
        <v>20</v>
      </c>
      <c r="J7" s="723"/>
      <c r="K7" s="724"/>
    </row>
    <row r="8" spans="1:11" x14ac:dyDescent="0.2">
      <c r="A8" s="505"/>
      <c r="B8" s="506"/>
      <c r="C8" s="506"/>
      <c r="D8" s="511"/>
      <c r="E8" s="511"/>
      <c r="F8" s="506"/>
      <c r="G8" s="506"/>
      <c r="H8" s="506"/>
      <c r="I8" s="513" t="s">
        <v>21</v>
      </c>
      <c r="J8" s="725" t="s">
        <v>31</v>
      </c>
      <c r="K8" s="726"/>
    </row>
    <row r="9" spans="1:11" ht="12.75" customHeight="1" x14ac:dyDescent="0.2">
      <c r="A9" s="506"/>
      <c r="B9" s="506"/>
      <c r="C9" s="506"/>
      <c r="D9" s="511"/>
      <c r="E9" s="511"/>
      <c r="F9" s="506"/>
      <c r="G9" s="506"/>
      <c r="H9" s="505"/>
      <c r="I9" s="513" t="s">
        <v>22</v>
      </c>
      <c r="J9" s="727" t="s">
        <v>32</v>
      </c>
      <c r="K9" s="728"/>
    </row>
    <row r="10" spans="1:11" ht="12.75" customHeight="1" x14ac:dyDescent="0.2">
      <c r="A10" s="717" t="s">
        <v>23</v>
      </c>
      <c r="B10" s="717"/>
      <c r="C10" s="717"/>
      <c r="D10" s="717"/>
      <c r="E10" s="717"/>
      <c r="F10" s="717"/>
      <c r="G10" s="717"/>
      <c r="H10" s="717"/>
      <c r="I10" s="514" t="s">
        <v>24</v>
      </c>
      <c r="J10" s="729" t="s">
        <v>33</v>
      </c>
      <c r="K10" s="730"/>
    </row>
    <row r="11" spans="1:11" ht="15.75" customHeight="1" x14ac:dyDescent="0.2">
      <c r="A11" s="717" t="s">
        <v>39</v>
      </c>
      <c r="B11" s="717"/>
      <c r="C11" s="717"/>
      <c r="D11" s="717"/>
      <c r="E11" s="717"/>
      <c r="F11" s="515"/>
      <c r="G11" s="516"/>
      <c r="H11" s="506"/>
      <c r="I11" s="505"/>
      <c r="J11" s="509"/>
      <c r="K11" s="509"/>
    </row>
    <row r="12" spans="1:11" x14ac:dyDescent="0.2">
      <c r="A12" s="505"/>
      <c r="B12" s="505"/>
      <c r="C12" s="505"/>
      <c r="D12" s="509"/>
      <c r="E12" s="509"/>
      <c r="F12" s="505"/>
      <c r="G12" s="505"/>
      <c r="H12" s="505"/>
      <c r="I12" s="505"/>
      <c r="J12" s="509"/>
      <c r="K12" s="509"/>
    </row>
    <row r="13" spans="1:11" ht="13.5" thickBot="1" x14ac:dyDescent="0.25">
      <c r="A13" s="505"/>
      <c r="B13" s="505"/>
      <c r="C13" s="505"/>
      <c r="D13" s="509"/>
      <c r="E13" s="509"/>
      <c r="F13" s="505"/>
      <c r="G13" s="505"/>
      <c r="H13" s="505"/>
      <c r="I13" s="505"/>
      <c r="J13" s="509"/>
      <c r="K13" s="509"/>
    </row>
    <row r="14" spans="1:11" ht="12.75" customHeight="1" x14ac:dyDescent="0.2">
      <c r="A14" s="718" t="s">
        <v>25</v>
      </c>
      <c r="B14" s="719"/>
      <c r="C14" s="719"/>
      <c r="D14" s="719"/>
      <c r="E14" s="720"/>
      <c r="F14" s="515"/>
      <c r="G14" s="718" t="s">
        <v>20</v>
      </c>
      <c r="H14" s="719"/>
      <c r="I14" s="719"/>
      <c r="J14" s="719"/>
      <c r="K14" s="720"/>
    </row>
    <row r="15" spans="1:11" x14ac:dyDescent="0.2">
      <c r="A15" s="517"/>
      <c r="B15" s="518"/>
      <c r="C15" s="518"/>
      <c r="D15" s="519"/>
      <c r="E15" s="520"/>
      <c r="F15" s="505"/>
      <c r="G15" s="517"/>
      <c r="H15" s="518" t="s">
        <v>15</v>
      </c>
      <c r="I15" s="518" t="s">
        <v>15</v>
      </c>
      <c r="J15" s="519" t="s">
        <v>15</v>
      </c>
      <c r="K15" s="520" t="s">
        <v>15</v>
      </c>
    </row>
    <row r="16" spans="1:11" s="6" customFormat="1" ht="13.5" thickBot="1" x14ac:dyDescent="0.25">
      <c r="A16" s="521" t="s">
        <v>0</v>
      </c>
      <c r="B16" s="522" t="s">
        <v>26</v>
      </c>
      <c r="C16" s="522" t="s">
        <v>27</v>
      </c>
      <c r="D16" s="523" t="s">
        <v>28</v>
      </c>
      <c r="E16" s="524" t="s">
        <v>29</v>
      </c>
      <c r="F16" s="525"/>
      <c r="G16" s="526" t="s">
        <v>0</v>
      </c>
      <c r="H16" s="527" t="s">
        <v>26</v>
      </c>
      <c r="I16" s="527" t="s">
        <v>27</v>
      </c>
      <c r="J16" s="528" t="s">
        <v>28</v>
      </c>
      <c r="K16" s="529" t="s">
        <v>29</v>
      </c>
    </row>
    <row r="17" spans="1:11" ht="12.75" customHeight="1" x14ac:dyDescent="0.2">
      <c r="A17" s="530">
        <v>45200</v>
      </c>
      <c r="B17" s="611"/>
      <c r="C17" s="531" t="s">
        <v>63</v>
      </c>
      <c r="D17" s="532">
        <v>10036.44</v>
      </c>
      <c r="E17" s="533"/>
      <c r="F17" s="504"/>
      <c r="G17" s="534">
        <v>45200</v>
      </c>
      <c r="H17" s="535"/>
      <c r="I17" s="535" t="s">
        <v>63</v>
      </c>
      <c r="J17" s="536"/>
      <c r="K17" s="537">
        <v>10036.44</v>
      </c>
    </row>
    <row r="18" spans="1:11" ht="12.75" customHeight="1" x14ac:dyDescent="0.2">
      <c r="A18" s="710">
        <v>45215</v>
      </c>
      <c r="B18" s="590">
        <v>1</v>
      </c>
      <c r="C18" s="590" t="s">
        <v>257</v>
      </c>
      <c r="D18" s="591"/>
      <c r="E18" s="591">
        <v>10000</v>
      </c>
      <c r="F18" s="504"/>
      <c r="G18" s="710">
        <v>45215</v>
      </c>
      <c r="H18" s="590">
        <v>1</v>
      </c>
      <c r="I18" s="590" t="s">
        <v>257</v>
      </c>
      <c r="J18" s="536">
        <v>10000</v>
      </c>
      <c r="K18" s="537"/>
    </row>
    <row r="19" spans="1:11" ht="12.75" customHeight="1" x14ac:dyDescent="0.2">
      <c r="A19" s="710">
        <v>45225</v>
      </c>
      <c r="B19" s="590">
        <v>2</v>
      </c>
      <c r="C19" s="590" t="s">
        <v>416</v>
      </c>
      <c r="D19" s="591">
        <v>7173</v>
      </c>
      <c r="E19" s="591"/>
      <c r="F19" s="504"/>
      <c r="G19" s="710">
        <v>45225</v>
      </c>
      <c r="H19" s="590">
        <v>2</v>
      </c>
      <c r="I19" s="590" t="s">
        <v>416</v>
      </c>
      <c r="J19" s="536"/>
      <c r="K19" s="537">
        <v>7173</v>
      </c>
    </row>
    <row r="20" spans="1:11" ht="12.75" customHeight="1" x14ac:dyDescent="0.2">
      <c r="A20" s="710">
        <v>45225</v>
      </c>
      <c r="B20" s="590">
        <v>3</v>
      </c>
      <c r="C20" s="590" t="s">
        <v>417</v>
      </c>
      <c r="D20" s="591"/>
      <c r="E20" s="591">
        <v>15</v>
      </c>
      <c r="F20" s="504"/>
      <c r="G20" s="710">
        <v>45225</v>
      </c>
      <c r="H20" s="590">
        <v>3</v>
      </c>
      <c r="I20" s="590" t="s">
        <v>417</v>
      </c>
      <c r="J20" s="536">
        <v>15</v>
      </c>
      <c r="K20" s="537"/>
    </row>
    <row r="21" spans="1:11" ht="12.75" customHeight="1" thickBot="1" x14ac:dyDescent="0.25">
      <c r="A21" s="710">
        <v>45225</v>
      </c>
      <c r="B21" s="590">
        <v>4</v>
      </c>
      <c r="C21" s="590" t="s">
        <v>418</v>
      </c>
      <c r="D21" s="591"/>
      <c r="E21" s="591">
        <v>8.56</v>
      </c>
      <c r="F21" s="504"/>
      <c r="G21" s="710">
        <v>45225</v>
      </c>
      <c r="H21" s="590">
        <v>4</v>
      </c>
      <c r="I21" s="590" t="s">
        <v>418</v>
      </c>
      <c r="J21" s="536">
        <v>8.56</v>
      </c>
      <c r="K21" s="537"/>
    </row>
    <row r="22" spans="1:11" ht="12.75" customHeight="1" thickBot="1" x14ac:dyDescent="0.25">
      <c r="A22" s="538">
        <v>45230</v>
      </c>
      <c r="B22" s="593"/>
      <c r="C22" s="594" t="s">
        <v>47</v>
      </c>
      <c r="D22" s="539">
        <f>SUM(D17:D21)-SUM(E17:E21)</f>
        <v>7185.8800000000028</v>
      </c>
      <c r="E22" s="540"/>
      <c r="F22" s="541"/>
      <c r="G22" s="538">
        <v>45199</v>
      </c>
      <c r="H22" s="542"/>
      <c r="I22" s="543" t="s">
        <v>47</v>
      </c>
      <c r="J22" s="539"/>
      <c r="K22" s="540">
        <f>SUM(K17:K21)-SUM(J17:J21)</f>
        <v>7185.8800000000028</v>
      </c>
    </row>
    <row r="23" spans="1:11" ht="12.75" customHeight="1" x14ac:dyDescent="0.2">
      <c r="A23" s="544"/>
      <c r="B23" s="545"/>
      <c r="C23" s="545"/>
      <c r="D23" s="546"/>
      <c r="E23" s="547">
        <v>3740</v>
      </c>
      <c r="F23" s="505"/>
      <c r="G23" s="544"/>
      <c r="H23" s="545"/>
      <c r="I23" s="545"/>
      <c r="J23" s="546"/>
      <c r="K23" s="547"/>
    </row>
    <row r="24" spans="1:11" ht="12.75" customHeight="1" x14ac:dyDescent="0.2">
      <c r="A24" s="386"/>
      <c r="B24" s="10"/>
      <c r="C24" s="10"/>
      <c r="D24" s="19"/>
      <c r="E24" s="19"/>
      <c r="F24" s="10"/>
      <c r="G24" s="386"/>
      <c r="H24" s="10"/>
      <c r="I24" s="10"/>
      <c r="J24" s="19"/>
      <c r="K24" s="19"/>
    </row>
  </sheetData>
  <mergeCells count="9">
    <mergeCell ref="A11:E11"/>
    <mergeCell ref="A14:E14"/>
    <mergeCell ref="G14:K14"/>
    <mergeCell ref="A1:K1"/>
    <mergeCell ref="I7:K7"/>
    <mergeCell ref="J8:K8"/>
    <mergeCell ref="J9:K9"/>
    <mergeCell ref="A10:H10"/>
    <mergeCell ref="J10:K10"/>
  </mergeCells>
  <pageMargins left="0.7" right="0.7" top="0.75" bottom="0.75" header="0.3" footer="0.3"/>
  <pageSetup paperSize="9" orientation="landscape" horizontalDpi="4294967293"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Data Analysis</vt:lpstr>
      <vt:lpstr>Personal Costs</vt:lpstr>
      <vt:lpstr>Total Expenses</vt:lpstr>
      <vt:lpstr>Personal Recieved</vt:lpstr>
      <vt:lpstr>UGX Cash Box Oct</vt:lpstr>
      <vt:lpstr>USD-cash box October</vt:lpstr>
      <vt:lpstr>Balance UGX</vt:lpstr>
      <vt:lpstr>Balance USD</vt:lpstr>
      <vt:lpstr>Bank reconciliation USD</vt:lpstr>
      <vt:lpstr>Bank reconciliation UGX</vt:lpstr>
      <vt:lpstr>UGX-Operational Account</vt:lpstr>
      <vt:lpstr>October cashdesk closing</vt:lpstr>
      <vt:lpstr>Advances</vt:lpstr>
      <vt:lpstr>Lydia</vt:lpstr>
      <vt:lpstr>Jane</vt:lpstr>
      <vt:lpstr>Deborah</vt:lpstr>
      <vt:lpstr>Jolly</vt:lpstr>
      <vt:lpstr>i18</vt:lpstr>
      <vt:lpstr>Airtime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COMPTABLE AALF</dc:creator>
  <cp:lastModifiedBy>USER</cp:lastModifiedBy>
  <cp:lastPrinted>2023-11-09T11:53:34Z</cp:lastPrinted>
  <dcterms:created xsi:type="dcterms:W3CDTF">2016-05-26T14:51:01Z</dcterms:created>
  <dcterms:modified xsi:type="dcterms:W3CDTF">2023-12-11T15:36:41Z</dcterms:modified>
</cp:coreProperties>
</file>