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firstSheet="9" activeTab="17"/>
  </bookViews>
  <sheets>
    <sheet name="Data Analysis" sheetId="289" r:id="rId1"/>
    <sheet name="Personal Costs" sheetId="288" r:id="rId2"/>
    <sheet name="Total Expenses" sheetId="49" r:id="rId3"/>
    <sheet name="Personal Recieved" sheetId="287" r:id="rId4"/>
    <sheet name="UGX Cash Box May" sheetId="63" r:id="rId5"/>
    <sheet name="USD-cash box May" sheetId="116" r:id="rId6"/>
    <sheet name="Balance UGX" sheetId="55" r:id="rId7"/>
    <sheet name="Balance USD" sheetId="143" r:id="rId8"/>
    <sheet name="Bank reconciliation USD" sheetId="52" r:id="rId9"/>
    <sheet name="Bank reconciliation UGX" sheetId="56" r:id="rId10"/>
    <sheet name="UGX-Operational Account" sheetId="221" r:id="rId11"/>
    <sheet name="May cashdesk closing" sheetId="176" r:id="rId12"/>
    <sheet name="Advances" sheetId="216" r:id="rId13"/>
    <sheet name="Lydia" sheetId="80" r:id="rId14"/>
    <sheet name="Deborah" sheetId="255" r:id="rId15"/>
    <sheet name="Eva" sheetId="282" r:id="rId16"/>
    <sheet name="i31" sheetId="286" r:id="rId17"/>
    <sheet name="Airtime summary" sheetId="194" r:id="rId18"/>
  </sheets>
  <definedNames>
    <definedName name="_xlnm._FilterDatabase" localSheetId="17" hidden="1">'Airtime summary'!$A$1:$N$9</definedName>
    <definedName name="_xlnm._FilterDatabase" localSheetId="14" hidden="1">Deborah!$A$1:$N$18</definedName>
    <definedName name="_xlnm._FilterDatabase" localSheetId="15" hidden="1">Eva!$A$1:$N$18</definedName>
    <definedName name="_xlnm._FilterDatabase" localSheetId="16" hidden="1">'i31'!$A$1:$N$18</definedName>
    <definedName name="_xlnm._FilterDatabase" localSheetId="13" hidden="1">Lydia!$A$1:$N$26</definedName>
    <definedName name="_xlnm._FilterDatabase" localSheetId="2" hidden="1">'Total Expenses'!$A$2:$N$211</definedName>
    <definedName name="_xlnm._FilterDatabase" localSheetId="4" hidden="1">'UGX Cash Box May'!$A$2:$N$79</definedName>
    <definedName name="_xlnm._FilterDatabase" localSheetId="5" hidden="1">'USD-cash box May'!$A$3:$S$4</definedName>
  </definedNames>
  <calcPr calcId="152511"/>
  <pivotCaches>
    <pivotCache cacheId="116" r:id="rId19"/>
    <pivotCache cacheId="117" r:id="rId20"/>
    <pivotCache cacheId="118" r:id="rId21"/>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17" i="55" l="1"/>
  <c r="G157" i="49" l="1"/>
  <c r="G158" i="49"/>
  <c r="G159" i="49"/>
  <c r="G185" i="49"/>
  <c r="G184" i="49"/>
  <c r="F17" i="55"/>
  <c r="G11" i="55"/>
  <c r="F11" i="55"/>
  <c r="G10" i="55"/>
  <c r="H5" i="55"/>
  <c r="C12" i="287"/>
  <c r="D17" i="55" s="1"/>
  <c r="C5" i="55"/>
  <c r="G198" i="49"/>
  <c r="G199" i="49"/>
  <c r="G200" i="49"/>
  <c r="G205" i="49"/>
  <c r="G204" i="49"/>
  <c r="G98" i="255"/>
  <c r="G99" i="255"/>
  <c r="G100" i="255" s="1"/>
  <c r="G101" i="255" s="1"/>
  <c r="G102" i="255" s="1"/>
  <c r="K29" i="221"/>
  <c r="G192" i="49"/>
  <c r="G193" i="49"/>
  <c r="G194" i="49"/>
  <c r="G195" i="49"/>
  <c r="G196" i="49"/>
  <c r="G197" i="49"/>
  <c r="G201" i="49"/>
  <c r="G202" i="49"/>
  <c r="G203" i="49"/>
  <c r="G206" i="49"/>
  <c r="G207" i="49"/>
  <c r="G187" i="49"/>
  <c r="G188" i="49"/>
  <c r="G189" i="49"/>
  <c r="G190" i="49"/>
  <c r="G191" i="49"/>
  <c r="G208" i="49"/>
  <c r="G209" i="49"/>
  <c r="G210" i="49"/>
  <c r="G97" i="49"/>
  <c r="G96" i="49"/>
  <c r="G95" i="49"/>
  <c r="G162" i="49"/>
  <c r="G163" i="49"/>
  <c r="G164" i="49"/>
  <c r="G165" i="49"/>
  <c r="E17" i="55"/>
  <c r="E5" i="55"/>
  <c r="D8" i="287"/>
  <c r="D4" i="287"/>
  <c r="E4" i="55"/>
  <c r="D7" i="287"/>
  <c r="M5" i="55"/>
  <c r="E11" i="55"/>
  <c r="E3" i="55"/>
  <c r="D6" i="287"/>
  <c r="E10" i="55"/>
  <c r="E2" i="55"/>
  <c r="D5" i="287"/>
  <c r="D5" i="55" l="1"/>
  <c r="I5" i="55" s="1"/>
  <c r="J5" i="55" s="1"/>
  <c r="G161" i="49" l="1"/>
  <c r="G166" i="49"/>
  <c r="G167" i="49"/>
  <c r="G168" i="49"/>
  <c r="G169" i="49"/>
  <c r="G170" i="49"/>
  <c r="G171" i="49"/>
  <c r="G172" i="49"/>
  <c r="G173" i="49"/>
  <c r="G174" i="49"/>
  <c r="G175" i="49"/>
  <c r="G176" i="49"/>
  <c r="G177" i="49"/>
  <c r="G178" i="49"/>
  <c r="G179" i="49"/>
  <c r="G180" i="49"/>
  <c r="G181" i="49"/>
  <c r="G182" i="49"/>
  <c r="G183" i="49"/>
  <c r="G186" i="49"/>
  <c r="F60" i="282"/>
  <c r="E60" i="282"/>
  <c r="G57" i="282"/>
  <c r="G58" i="282"/>
  <c r="G59" i="282" s="1"/>
  <c r="G55" i="282"/>
  <c r="G56" i="282"/>
  <c r="E211" i="49" l="1"/>
  <c r="G47" i="49" l="1"/>
  <c r="G46" i="49"/>
  <c r="G45" i="49"/>
  <c r="G44" i="49"/>
  <c r="G43" i="49" l="1"/>
  <c r="F30" i="286" l="1"/>
  <c r="E30" i="286"/>
  <c r="G5" i="286"/>
  <c r="G6" i="286" s="1"/>
  <c r="G7" i="286" s="1"/>
  <c r="G8" i="286" s="1"/>
  <c r="G9" i="286" s="1"/>
  <c r="G10" i="286" s="1"/>
  <c r="G11" i="286" s="1"/>
  <c r="G12" i="286" s="1"/>
  <c r="G13" i="286" s="1"/>
  <c r="G14" i="286" s="1"/>
  <c r="G15" i="286" s="1"/>
  <c r="G16" i="286" s="1"/>
  <c r="G17" i="286" s="1"/>
  <c r="G18" i="286" s="1"/>
  <c r="G19" i="286" s="1"/>
  <c r="G20" i="286" s="1"/>
  <c r="G21" i="286" s="1"/>
  <c r="G22" i="286" s="1"/>
  <c r="G23" i="286" s="1"/>
  <c r="G24" i="286" s="1"/>
  <c r="G25" i="286" s="1"/>
  <c r="G26" i="286" s="1"/>
  <c r="G27" i="286" s="1"/>
  <c r="G28" i="286" s="1"/>
  <c r="G29" i="286" s="1"/>
  <c r="G30" i="286" l="1"/>
  <c r="G160" i="49"/>
  <c r="D10" i="143" l="1"/>
  <c r="C3" i="55"/>
  <c r="G145" i="49" l="1"/>
  <c r="G146" i="49"/>
  <c r="G144" i="49"/>
  <c r="G75" i="49"/>
  <c r="G32" i="49"/>
  <c r="G31" i="49"/>
  <c r="G78" i="49"/>
  <c r="F18" i="194"/>
  <c r="E18" i="194"/>
  <c r="G4" i="49"/>
  <c r="G5" i="49"/>
  <c r="G6" i="49"/>
  <c r="M3" i="55"/>
  <c r="M4" i="55"/>
  <c r="D4" i="55" l="1"/>
  <c r="D3" i="55"/>
  <c r="G5" i="282"/>
  <c r="G6" i="282" s="1"/>
  <c r="G79" i="49" l="1"/>
  <c r="G80" i="49"/>
  <c r="G81" i="49"/>
  <c r="G82" i="49"/>
  <c r="G7" i="282"/>
  <c r="G8" i="282" s="1"/>
  <c r="G9" i="282" s="1"/>
  <c r="G10" i="282" s="1"/>
  <c r="G11" i="282" s="1"/>
  <c r="G12" i="282" s="1"/>
  <c r="G13" i="282" s="1"/>
  <c r="G14" i="282" s="1"/>
  <c r="G15" i="282" s="1"/>
  <c r="G16" i="282" s="1"/>
  <c r="G17" i="282" s="1"/>
  <c r="G18" i="282" s="1"/>
  <c r="G19" i="282" s="1"/>
  <c r="G20" i="282" s="1"/>
  <c r="G21" i="282" s="1"/>
  <c r="G22" i="282" s="1"/>
  <c r="G23" i="282" s="1"/>
  <c r="G24" i="282" l="1"/>
  <c r="G25" i="282" s="1"/>
  <c r="G26" i="282" s="1"/>
  <c r="G27" i="282" s="1"/>
  <c r="G28" i="282" s="1"/>
  <c r="G29" i="282" s="1"/>
  <c r="G30" i="282" s="1"/>
  <c r="G31" i="282" s="1"/>
  <c r="G32" i="282" s="1"/>
  <c r="G33" i="282" s="1"/>
  <c r="G34" i="282" s="1"/>
  <c r="G35" i="282" s="1"/>
  <c r="G60" i="282"/>
  <c r="H4" i="55" s="1"/>
  <c r="G83" i="49"/>
  <c r="G84" i="49"/>
  <c r="G85" i="49"/>
  <c r="G86" i="49"/>
  <c r="G87" i="49"/>
  <c r="G36" i="282" l="1"/>
  <c r="G37" i="282" s="1"/>
  <c r="G38" i="282" s="1"/>
  <c r="G39" i="282" s="1"/>
  <c r="G40" i="282" s="1"/>
  <c r="G41" i="282" s="1"/>
  <c r="G42" i="282" s="1"/>
  <c r="G43" i="282" s="1"/>
  <c r="G44" i="282" s="1"/>
  <c r="G45" i="282" s="1"/>
  <c r="G46" i="282" s="1"/>
  <c r="G13" i="49"/>
  <c r="G12" i="49"/>
  <c r="G47" i="282" l="1"/>
  <c r="G48" i="282" s="1"/>
  <c r="G100" i="49"/>
  <c r="D19" i="56"/>
  <c r="F103" i="255"/>
  <c r="G147" i="49"/>
  <c r="G148" i="49"/>
  <c r="D10" i="55"/>
  <c r="D21" i="55" s="1"/>
  <c r="G117" i="49"/>
  <c r="G49" i="282" l="1"/>
  <c r="G50" i="282" s="1"/>
  <c r="G51" i="282" s="1"/>
  <c r="G52" i="282" s="1"/>
  <c r="G53" i="282" s="1"/>
  <c r="G54" i="282" s="1"/>
  <c r="G18" i="194"/>
  <c r="G99" i="49"/>
  <c r="G98" i="49"/>
  <c r="K19" i="56"/>
  <c r="G101" i="49" l="1"/>
  <c r="G69" i="49"/>
  <c r="G70" i="49"/>
  <c r="G71" i="49"/>
  <c r="G72" i="49"/>
  <c r="G73" i="49"/>
  <c r="K19" i="52" l="1"/>
  <c r="D19" i="52"/>
  <c r="G42" i="49" l="1"/>
  <c r="G48" i="49"/>
  <c r="G49" i="49"/>
  <c r="G50" i="49"/>
  <c r="G4" i="63" l="1"/>
  <c r="G5" i="63" s="1"/>
  <c r="G6" i="63" s="1"/>
  <c r="G7" i="63" s="1"/>
  <c r="G8" i="63" s="1"/>
  <c r="G9" i="63" s="1"/>
  <c r="G10" i="63" s="1"/>
  <c r="G11" i="63" s="1"/>
  <c r="G12" i="63" s="1"/>
  <c r="G13" i="63" s="1"/>
  <c r="G14" i="63" s="1"/>
  <c r="G15" i="63" s="1"/>
  <c r="G16" i="63" s="1"/>
  <c r="F79" i="63"/>
  <c r="E79" i="63"/>
  <c r="G17" i="63" l="1"/>
  <c r="G18" i="63" s="1"/>
  <c r="G19" i="63" s="1"/>
  <c r="G20" i="63" s="1"/>
  <c r="G21" i="63" s="1"/>
  <c r="G22" i="63" s="1"/>
  <c r="G23" i="63" s="1"/>
  <c r="G24" i="63" s="1"/>
  <c r="G25" i="63" s="1"/>
  <c r="G26" i="63" s="1"/>
  <c r="G27" i="63" s="1"/>
  <c r="G28" i="63" s="1"/>
  <c r="G29" i="63" s="1"/>
  <c r="G30" i="63" l="1"/>
  <c r="G31" i="63" s="1"/>
  <c r="G32" i="63" s="1"/>
  <c r="G33" i="63" s="1"/>
  <c r="G34" i="63" s="1"/>
  <c r="G35" i="63" s="1"/>
  <c r="G36" i="63" s="1"/>
  <c r="G7" i="49"/>
  <c r="G8" i="49"/>
  <c r="G9" i="49"/>
  <c r="G37" i="63" l="1"/>
  <c r="G38" i="63" s="1"/>
  <c r="G39" i="63" s="1"/>
  <c r="C4" i="55"/>
  <c r="G40" i="63" l="1"/>
  <c r="G41" i="63" s="1"/>
  <c r="G42" i="63" s="1"/>
  <c r="G43" i="63" s="1"/>
  <c r="G44" i="63" s="1"/>
  <c r="G45" i="63" s="1"/>
  <c r="G46" i="63" s="1"/>
  <c r="G47" i="63" s="1"/>
  <c r="G48" i="63" s="1"/>
  <c r="G49" i="63" s="1"/>
  <c r="G50" i="63" s="1"/>
  <c r="G51" i="63" s="1"/>
  <c r="G52" i="63" s="1"/>
  <c r="G53" i="63" s="1"/>
  <c r="G54" i="63" s="1"/>
  <c r="G55" i="63" s="1"/>
  <c r="G56" i="63" s="1"/>
  <c r="G57" i="63" s="1"/>
  <c r="G58" i="63" s="1"/>
  <c r="G59" i="63" s="1"/>
  <c r="F83" i="80" l="1"/>
  <c r="G104" i="49" l="1"/>
  <c r="G105" i="49"/>
  <c r="G106" i="49"/>
  <c r="G60" i="63" l="1"/>
  <c r="G61" i="63" s="1"/>
  <c r="G62" i="63" s="1"/>
  <c r="G63" i="63" s="1"/>
  <c r="G64" i="63" s="1"/>
  <c r="G124" i="49"/>
  <c r="G65" i="63" l="1"/>
  <c r="G53" i="49"/>
  <c r="G54" i="49"/>
  <c r="G66" i="63" l="1"/>
  <c r="G67" i="63" s="1"/>
  <c r="G68" i="63" s="1"/>
  <c r="G69" i="63" s="1"/>
  <c r="G70" i="63" s="1"/>
  <c r="G71" i="63" s="1"/>
  <c r="G72" i="63" s="1"/>
  <c r="G73" i="63" s="1"/>
  <c r="G74" i="63" s="1"/>
  <c r="G75" i="63" s="1"/>
  <c r="G76" i="63" s="1"/>
  <c r="G77" i="63" s="1"/>
  <c r="G78" i="63" s="1"/>
  <c r="G21" i="49"/>
  <c r="C2" i="55" l="1"/>
  <c r="G112" i="49" l="1"/>
  <c r="E83" i="80" l="1"/>
  <c r="D29" i="221"/>
  <c r="G153" i="49" l="1"/>
  <c r="G122" i="49"/>
  <c r="G121" i="49"/>
  <c r="G120" i="49"/>
  <c r="G115" i="49"/>
  <c r="G116" i="49"/>
  <c r="G118" i="49"/>
  <c r="G114" i="49"/>
  <c r="G113" i="49"/>
  <c r="G111" i="49" l="1"/>
  <c r="G68" i="49"/>
  <c r="G5" i="80" l="1"/>
  <c r="G6" i="80" s="1"/>
  <c r="G7" i="80" s="1"/>
  <c r="G8" i="80" s="1"/>
  <c r="G9" i="80" s="1"/>
  <c r="G10" i="80" s="1"/>
  <c r="G11" i="80" s="1"/>
  <c r="G12" i="80" s="1"/>
  <c r="G13" i="80" s="1"/>
  <c r="G14" i="80" s="1"/>
  <c r="G15" i="80" s="1"/>
  <c r="G16" i="80" s="1"/>
  <c r="G17" i="80" s="1"/>
  <c r="G18" i="80" s="1"/>
  <c r="G19" i="80" s="1"/>
  <c r="G20" i="80" s="1"/>
  <c r="G3" i="49"/>
  <c r="G10" i="49"/>
  <c r="G11" i="49"/>
  <c r="G14" i="49"/>
  <c r="G15" i="49"/>
  <c r="G16" i="49"/>
  <c r="G17" i="49"/>
  <c r="G18" i="49"/>
  <c r="G19" i="49"/>
  <c r="G20" i="49"/>
  <c r="G22" i="49"/>
  <c r="G23" i="49"/>
  <c r="G24" i="49"/>
  <c r="G25" i="49"/>
  <c r="G26" i="49"/>
  <c r="G27" i="49"/>
  <c r="G28" i="49"/>
  <c r="G29" i="49"/>
  <c r="G30" i="49"/>
  <c r="G33" i="49"/>
  <c r="G34" i="49"/>
  <c r="G36" i="49"/>
  <c r="G39" i="49"/>
  <c r="G40" i="49"/>
  <c r="G41" i="49"/>
  <c r="G51" i="49"/>
  <c r="G52" i="49"/>
  <c r="G55" i="49"/>
  <c r="G56" i="49"/>
  <c r="G57" i="49"/>
  <c r="G58" i="49"/>
  <c r="G59" i="49"/>
  <c r="G60" i="49"/>
  <c r="G61" i="49"/>
  <c r="G62" i="49"/>
  <c r="G63" i="49"/>
  <c r="G64" i="49"/>
  <c r="G65" i="49"/>
  <c r="G66" i="49"/>
  <c r="G67" i="49"/>
  <c r="G74" i="49"/>
  <c r="G76" i="49"/>
  <c r="G77" i="49"/>
  <c r="G88" i="49"/>
  <c r="G89" i="49"/>
  <c r="G90" i="49"/>
  <c r="G91" i="49"/>
  <c r="G92" i="49"/>
  <c r="G93" i="49"/>
  <c r="G94" i="49"/>
  <c r="G102" i="49"/>
  <c r="G103" i="49"/>
  <c r="G107" i="49"/>
  <c r="G108" i="49"/>
  <c r="G109" i="49"/>
  <c r="G110" i="49"/>
  <c r="G119" i="49"/>
  <c r="G123" i="49"/>
  <c r="G125" i="49"/>
  <c r="G126" i="49"/>
  <c r="G127" i="49"/>
  <c r="G128" i="49"/>
  <c r="G129" i="49"/>
  <c r="G130" i="49"/>
  <c r="G131" i="49"/>
  <c r="G132" i="49"/>
  <c r="G133" i="49"/>
  <c r="G134" i="49"/>
  <c r="G135" i="49"/>
  <c r="G136" i="49"/>
  <c r="G137" i="49"/>
  <c r="G138" i="49"/>
  <c r="G139" i="49"/>
  <c r="G140" i="49"/>
  <c r="G149" i="49"/>
  <c r="G150" i="49"/>
  <c r="G151" i="49"/>
  <c r="G152" i="49"/>
  <c r="G154" i="49"/>
  <c r="G155" i="49"/>
  <c r="G156" i="49"/>
  <c r="F12" i="55"/>
  <c r="H10" i="143"/>
  <c r="C10" i="143"/>
  <c r="G5" i="194"/>
  <c r="G6" i="194" s="1"/>
  <c r="G7" i="194" s="1"/>
  <c r="G8" i="194" s="1"/>
  <c r="G9" i="194" s="1"/>
  <c r="G10" i="194" s="1"/>
  <c r="G11" i="194" s="1"/>
  <c r="G12" i="194" s="1"/>
  <c r="I4" i="55"/>
  <c r="C11" i="55"/>
  <c r="I11" i="55" s="1"/>
  <c r="E103" i="255"/>
  <c r="G5" i="255"/>
  <c r="G6" i="255" s="1"/>
  <c r="G7" i="255" s="1"/>
  <c r="G8" i="255" s="1"/>
  <c r="G9" i="255" s="1"/>
  <c r="G10" i="255" s="1"/>
  <c r="G11" i="255" s="1"/>
  <c r="G12" i="255" s="1"/>
  <c r="H11" i="55"/>
  <c r="G20" i="143"/>
  <c r="I3" i="143"/>
  <c r="J3" i="143" s="1"/>
  <c r="I4" i="143"/>
  <c r="J4" i="143" s="1"/>
  <c r="I6" i="143"/>
  <c r="J6" i="143" s="1"/>
  <c r="I2" i="143"/>
  <c r="J2" i="143" s="1"/>
  <c r="C10" i="55"/>
  <c r="C16" i="143"/>
  <c r="I16" i="143" s="1"/>
  <c r="F5" i="116"/>
  <c r="E5" i="116"/>
  <c r="G5" i="116"/>
  <c r="H16" i="143"/>
  <c r="C11" i="143"/>
  <c r="I17" i="55"/>
  <c r="K40" i="216"/>
  <c r="L40" i="216"/>
  <c r="J40" i="216"/>
  <c r="I40" i="216"/>
  <c r="H10" i="55"/>
  <c r="C6" i="55"/>
  <c r="E15" i="176"/>
  <c r="E14" i="176"/>
  <c r="E6" i="176"/>
  <c r="E7" i="176"/>
  <c r="E8" i="176"/>
  <c r="E9" i="176"/>
  <c r="E17" i="176"/>
  <c r="E10" i="176"/>
  <c r="E11" i="176"/>
  <c r="E16" i="176"/>
  <c r="C8" i="143"/>
  <c r="E8" i="143"/>
  <c r="H8" i="143"/>
  <c r="K18" i="143"/>
  <c r="F11" i="143"/>
  <c r="F12" i="143" s="1"/>
  <c r="K10" i="176"/>
  <c r="K9" i="176"/>
  <c r="K20" i="176"/>
  <c r="K22" i="176"/>
  <c r="K23" i="176"/>
  <c r="K24" i="176"/>
  <c r="K6" i="176"/>
  <c r="K7" i="176"/>
  <c r="K8" i="176"/>
  <c r="M39" i="216"/>
  <c r="M40" i="216"/>
  <c r="I8" i="143"/>
  <c r="D8" i="143"/>
  <c r="D12" i="55"/>
  <c r="G11" i="143"/>
  <c r="G12" i="143" s="1"/>
  <c r="D11" i="143"/>
  <c r="D20" i="143" s="1"/>
  <c r="M2" i="55"/>
  <c r="M7" i="55" l="1"/>
  <c r="D2" i="55"/>
  <c r="I2" i="55" s="1"/>
  <c r="J16" i="143"/>
  <c r="J8" i="143"/>
  <c r="G21" i="80"/>
  <c r="G22" i="80" s="1"/>
  <c r="G23" i="80" s="1"/>
  <c r="G24" i="80" s="1"/>
  <c r="G103" i="255"/>
  <c r="H3" i="55" s="1"/>
  <c r="G13" i="194"/>
  <c r="G14" i="194" s="1"/>
  <c r="G15" i="194" s="1"/>
  <c r="G16" i="194" s="1"/>
  <c r="G17" i="194" s="1"/>
  <c r="H6" i="55" s="1"/>
  <c r="E20" i="176"/>
  <c r="E22" i="176" s="1"/>
  <c r="C20" i="143"/>
  <c r="I3" i="55"/>
  <c r="G211" i="49"/>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G36" i="255" s="1"/>
  <c r="G37" i="255" s="1"/>
  <c r="G38" i="255" s="1"/>
  <c r="G39" i="255" s="1"/>
  <c r="G40" i="255" s="1"/>
  <c r="G41" i="255" s="1"/>
  <c r="G42" i="255" s="1"/>
  <c r="G43" i="255" s="1"/>
  <c r="I10" i="143"/>
  <c r="I11" i="143" s="1"/>
  <c r="E11" i="143"/>
  <c r="E14" i="143" s="1"/>
  <c r="E20" i="143" s="1"/>
  <c r="E8" i="55"/>
  <c r="E12" i="55"/>
  <c r="J11" i="55"/>
  <c r="I10" i="55"/>
  <c r="J10" i="55" s="1"/>
  <c r="C8" i="55"/>
  <c r="I6" i="55"/>
  <c r="G83" i="80"/>
  <c r="H2" i="55" s="1"/>
  <c r="G79" i="63"/>
  <c r="E23" i="176" s="1"/>
  <c r="G12" i="55"/>
  <c r="H12" i="55"/>
  <c r="C12" i="55"/>
  <c r="H11" i="143"/>
  <c r="G25" i="80" l="1"/>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G50" i="80" s="1"/>
  <c r="I20" i="143"/>
  <c r="E24" i="176"/>
  <c r="G44" i="255"/>
  <c r="G45" i="255" s="1"/>
  <c r="D8" i="55"/>
  <c r="J2" i="55"/>
  <c r="J10" i="143"/>
  <c r="I8" i="55"/>
  <c r="E15" i="55"/>
  <c r="E21" i="55" s="1"/>
  <c r="I12" i="55"/>
  <c r="J12" i="55" s="1"/>
  <c r="J6" i="55"/>
  <c r="C21" i="55"/>
  <c r="H17" i="55"/>
  <c r="J17" i="55" s="1"/>
  <c r="J3" i="55"/>
  <c r="H20" i="143"/>
  <c r="J11" i="143"/>
  <c r="J20" i="143" l="1"/>
  <c r="G51" i="80"/>
  <c r="G52" i="80" s="1"/>
  <c r="G46" i="255"/>
  <c r="G47" i="255" s="1"/>
  <c r="G48" i="255" s="1"/>
  <c r="G49" i="255" s="1"/>
  <c r="G50" i="255" s="1"/>
  <c r="G51" i="255" s="1"/>
  <c r="G52" i="255" s="1"/>
  <c r="G53" i="255" s="1"/>
  <c r="I21" i="55"/>
  <c r="G53" i="80" l="1"/>
  <c r="G54" i="80" s="1"/>
  <c r="G55" i="80" s="1"/>
  <c r="G56" i="80" s="1"/>
  <c r="G57" i="80" s="1"/>
  <c r="G58" i="80" s="1"/>
  <c r="G59" i="80" s="1"/>
  <c r="G60" i="80" s="1"/>
  <c r="G61" i="80" s="1"/>
  <c r="G62" i="80" s="1"/>
  <c r="G63" i="80" s="1"/>
  <c r="G64" i="80" s="1"/>
  <c r="G65" i="80" s="1"/>
  <c r="G54" i="255"/>
  <c r="G55" i="255" s="1"/>
  <c r="G56" i="255" s="1"/>
  <c r="G66" i="80" l="1"/>
  <c r="G67" i="80" s="1"/>
  <c r="G68" i="80" s="1"/>
  <c r="G69" i="80" s="1"/>
  <c r="G70" i="80" s="1"/>
  <c r="G71" i="80" s="1"/>
  <c r="G72" i="80" s="1"/>
  <c r="G73" i="80" s="1"/>
  <c r="G74" i="80" s="1"/>
  <c r="G75" i="80" s="1"/>
  <c r="G76" i="80" s="1"/>
  <c r="G77" i="80" s="1"/>
  <c r="G78" i="80" s="1"/>
  <c r="G79" i="80" s="1"/>
  <c r="G80" i="80" s="1"/>
  <c r="G81" i="80" s="1"/>
  <c r="G82" i="80" s="1"/>
  <c r="G57" i="255"/>
  <c r="G58" i="255" s="1"/>
  <c r="G59" i="255" s="1"/>
  <c r="G60" i="255" s="1"/>
  <c r="G61" i="255" s="1"/>
  <c r="G62" i="255" s="1"/>
  <c r="G63" i="255" s="1"/>
  <c r="G64" i="255" s="1"/>
  <c r="G65" i="255" s="1"/>
  <c r="G66" i="255" s="1"/>
  <c r="G67" i="255" s="1"/>
  <c r="G68" i="255" s="1"/>
  <c r="G69" i="255" s="1"/>
  <c r="G70" i="255" s="1"/>
  <c r="G71" i="255" l="1"/>
  <c r="G72" i="255" s="1"/>
  <c r="G73" i="255" s="1"/>
  <c r="G74" i="255" s="1"/>
  <c r="G75" i="255" s="1"/>
  <c r="G76" i="255" s="1"/>
  <c r="G77" i="255" s="1"/>
  <c r="G78" i="255" s="1"/>
  <c r="G79" i="255" s="1"/>
  <c r="J4" i="55"/>
  <c r="H8" i="55"/>
  <c r="H21" i="55" s="1"/>
  <c r="J21" i="55" s="1"/>
  <c r="G80" i="255" l="1"/>
  <c r="G81" i="255" s="1"/>
  <c r="G82" i="255" s="1"/>
  <c r="G83" i="255" s="1"/>
  <c r="G84" i="255" s="1"/>
  <c r="G85" i="255" s="1"/>
  <c r="G86" i="255" s="1"/>
  <c r="G87" i="255" s="1"/>
  <c r="G88" i="255" s="1"/>
  <c r="G89" i="255" s="1"/>
  <c r="G90" i="255" s="1"/>
  <c r="G91" i="255" s="1"/>
  <c r="G92" i="255" s="1"/>
  <c r="J8" i="55"/>
  <c r="G93" i="255" l="1"/>
  <c r="G94" i="255" s="1"/>
  <c r="G95" i="255" s="1"/>
  <c r="G96" i="255" s="1"/>
  <c r="G97" i="255" s="1"/>
</calcChain>
</file>

<file path=xl/sharedStrings.xml><?xml version="1.0" encoding="utf-8"?>
<sst xmlns="http://schemas.openxmlformats.org/spreadsheetml/2006/main" count="5029" uniqueCount="345">
  <si>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</si>
  <si>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</si>
  <si>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</si>
  <si>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</si>
  <si>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</si>
  <si>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</si>
  <si>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</si>
  <si>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</si>
  <si>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</si>
  <si>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</si>
  <si>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</si>
  <si>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</si>
  <si>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</si>
  <si>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</si>
  <si>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</si>
  <si>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</si>
  <si>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</si>
  <si>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</si>
  <si>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</si>
  <si>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</si>
  <si>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</si>
  <si>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</si>
  <si>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</si>
  <si>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</si>
  <si>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</si>
  <si>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</si>
  <si>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</si>
  <si>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</si>
  <si>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</si>
  <si>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</si>
  <si>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</si>
  <si>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</si>
  <si>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</si>
  <si>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</si>
  <si>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</si>
  <si>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</si>
  <si>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</si>
  <si>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</si>
  <si>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</si>
  <si>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</si>
  <si>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</si>
  <si>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</si>
  <si>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</si>
  <si>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</si>
  <si>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</si>
  <si>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</si>
  <si>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</si>
  <si>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</si>
  <si>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</si>
  <si>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</si>
  <si>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</si>
  <si>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</si>
  <si>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</si>
  <si>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</si>
  <si>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</si>
  <si>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</si>
  <si>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</si>
  <si>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</si>
  <si>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</si>
  <si>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</si>
  <si>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</si>
  <si>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</si>
  <si>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</si>
  <si>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</si>
  <si>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</si>
  <si>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</si>
  <si>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</si>
  <si>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</si>
  <si>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</si>
  <si>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</si>
  <si>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</si>
  <si>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</si>
  <si>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</si>
  <si>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</si>
  <si>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</si>
  <si>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</si>
  <si>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</si>
  <si>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</si>
  <si>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</si>
  <si>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</si>
  <si>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</si>
  <si>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</si>
  <si>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</si>
  <si>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</si>
  <si>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</si>
  <si>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</si>
  <si>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</si>
  <si>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</si>
  <si>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</si>
  <si>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</si>
  <si>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</si>
  <si>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</si>
  <si>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</si>
  <si>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</si>
  <si>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</si>
  <si>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</si>
  <si>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</si>
  <si>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</si>
  <si>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</si>
  <si>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</si>
  <si>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</si>
  <si>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</si>
  <si>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</si>
  <si>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</si>
  <si>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</si>
  <si>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</si>
  <si>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</si>
  <si>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</si>
  <si>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</si>
  <si>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</si>
  <si>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</si>
  <si>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</si>
  <si>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</si>
  <si>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</si>
  <si>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</si>
  <si>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Mission Budget for 1 day</t>
  </si>
  <si>
    <t>Legal</t>
  </si>
  <si>
    <t>Local Transport</t>
  </si>
  <si>
    <t>Transport</t>
  </si>
  <si>
    <t>Telephone</t>
  </si>
  <si>
    <t>0-10-20223</t>
  </si>
  <si>
    <t>Services</t>
  </si>
  <si>
    <t>Column Labels</t>
  </si>
  <si>
    <t>Cashbox  -2023 USD</t>
  </si>
  <si>
    <t>Personal balance Legal</t>
  </si>
  <si>
    <t>Home/Office</t>
  </si>
  <si>
    <t>Office/Home</t>
  </si>
  <si>
    <t>Reimbursement to the project</t>
  </si>
  <si>
    <t>Deborah</t>
  </si>
  <si>
    <t>List Of advanced salaries EAGLE Uganda 2023</t>
  </si>
  <si>
    <t>List Of Personal Financial Report Balances salaries EAGLE Uganda 2023</t>
  </si>
  <si>
    <t>Office Materials</t>
  </si>
  <si>
    <t>Bank Fees</t>
  </si>
  <si>
    <t>Transfer from the UGX Account</t>
  </si>
  <si>
    <t>Bank UGX</t>
  </si>
  <si>
    <t>Internet</t>
  </si>
  <si>
    <t>Personnel</t>
  </si>
  <si>
    <t>Office/URA</t>
  </si>
  <si>
    <t>Office/Court</t>
  </si>
  <si>
    <t>Court/Office</t>
  </si>
  <si>
    <t>Eva</t>
  </si>
  <si>
    <t>Bank OPP</t>
  </si>
  <si>
    <t>Transfer Fees</t>
  </si>
  <si>
    <t>Rent &amp; Utilities</t>
  </si>
  <si>
    <t>Cash Box April 2023</t>
  </si>
  <si>
    <t>Balance from previous month April 23</t>
  </si>
  <si>
    <t>Balance from previous month (April) 23</t>
  </si>
  <si>
    <t>Mission Budget for 1 Day</t>
  </si>
  <si>
    <t>May_D_V1</t>
  </si>
  <si>
    <t>EAGLE UGANDA FINANCIAL REPORT MAY 2023</t>
  </si>
  <si>
    <t>May-E_V1</t>
  </si>
  <si>
    <t>May_E_V1</t>
  </si>
  <si>
    <t>May_D_V2</t>
  </si>
  <si>
    <t>May_E_V2</t>
  </si>
  <si>
    <t>May_L_V2</t>
  </si>
  <si>
    <t>May_Inv_1</t>
  </si>
  <si>
    <t>April gabagge collection</t>
  </si>
  <si>
    <t>May_L_R1</t>
  </si>
  <si>
    <t>May_D_V3</t>
  </si>
  <si>
    <t>May_L_V3</t>
  </si>
  <si>
    <t>May_L_V1</t>
  </si>
  <si>
    <t>Office/Samurai resturant</t>
  </si>
  <si>
    <t>Samurai R/Office</t>
  </si>
  <si>
    <t>May_E_V3</t>
  </si>
  <si>
    <t>May_D_V4</t>
  </si>
  <si>
    <t>May_E_V4</t>
  </si>
  <si>
    <t>Printing of call logs for Investigations</t>
  </si>
  <si>
    <t>Investigations</t>
  </si>
  <si>
    <t>Withdraw charges</t>
  </si>
  <si>
    <t>Sending charges</t>
  </si>
  <si>
    <t>URA/Office</t>
  </si>
  <si>
    <t>May_L_R2</t>
  </si>
  <si>
    <t>Transfer to Operational Account</t>
  </si>
  <si>
    <t>Bank Transfer Charges</t>
  </si>
  <si>
    <t>Cash withdraw Chq: 255</t>
  </si>
  <si>
    <t>Internal Transfer</t>
  </si>
  <si>
    <t>May_D_V5</t>
  </si>
  <si>
    <t>May_E_V5</t>
  </si>
  <si>
    <t>May_L-V3</t>
  </si>
  <si>
    <t>May_L_V5</t>
  </si>
  <si>
    <t>May_L_V6</t>
  </si>
  <si>
    <t>May_D_V6</t>
  </si>
  <si>
    <t>May_E_V6</t>
  </si>
  <si>
    <t>May_L_V7</t>
  </si>
  <si>
    <t>May_Inv_2</t>
  </si>
  <si>
    <t>May_E_V7</t>
  </si>
  <si>
    <t>May_D_V7</t>
  </si>
  <si>
    <t>Cash Withdraw chq 256</t>
  </si>
  <si>
    <t>Bank charges</t>
  </si>
  <si>
    <t>Airtime for Lydia</t>
  </si>
  <si>
    <t>Airtime for Deborah</t>
  </si>
  <si>
    <t>Airtime for Eva</t>
  </si>
  <si>
    <t>April water bill</t>
  </si>
  <si>
    <t>May Internet Subscription</t>
  </si>
  <si>
    <t>May_Inv_3</t>
  </si>
  <si>
    <t>Office/Rubaga</t>
  </si>
  <si>
    <t>Rubaga/Office</t>
  </si>
  <si>
    <t>Office/Mbuya</t>
  </si>
  <si>
    <t>Mbuya/Home</t>
  </si>
  <si>
    <t>2 glasses of bongo</t>
  </si>
  <si>
    <t>Travel Subsistence</t>
  </si>
  <si>
    <t>Compound maintenance</t>
  </si>
  <si>
    <t>May_D_V8</t>
  </si>
  <si>
    <t>May_E_V8</t>
  </si>
  <si>
    <t>Court/</t>
  </si>
  <si>
    <t>i31</t>
  </si>
  <si>
    <t>May_E_V9</t>
  </si>
  <si>
    <t>Office/court</t>
  </si>
  <si>
    <t>court/Office</t>
  </si>
  <si>
    <t>May_D_V9</t>
  </si>
  <si>
    <t>Office/Prisons</t>
  </si>
  <si>
    <t>Prisons/Office</t>
  </si>
  <si>
    <t>May_D_V10</t>
  </si>
  <si>
    <t>Office/ACD</t>
  </si>
  <si>
    <t>ACD/Office</t>
  </si>
  <si>
    <t>May_E_V10</t>
  </si>
  <si>
    <t>May_L_V8</t>
  </si>
  <si>
    <t>May_L_V9</t>
  </si>
  <si>
    <t>May_L-V8</t>
  </si>
  <si>
    <t>Office/Containe village</t>
  </si>
  <si>
    <t>Container village/Nakawa</t>
  </si>
  <si>
    <t>nakawa/office</t>
  </si>
  <si>
    <t>Purchase of snake repellant</t>
  </si>
  <si>
    <t>2packets of tea bags@7500</t>
  </si>
  <si>
    <t>1 packet of safari tea</t>
  </si>
  <si>
    <t>2 coca drinking chocolate@15.700</t>
  </si>
  <si>
    <t>1 packet tea bags</t>
  </si>
  <si>
    <t>Rotatrim photocoping paper</t>
  </si>
  <si>
    <t>Personal balance i31</t>
  </si>
  <si>
    <t>I31</t>
  </si>
  <si>
    <t>May_I31_V1</t>
  </si>
  <si>
    <t>May_E_V11</t>
  </si>
  <si>
    <t>May_D_V11</t>
  </si>
  <si>
    <t>May_L_V10</t>
  </si>
  <si>
    <t>Office/Bank</t>
  </si>
  <si>
    <t>Bank/Spartasec</t>
  </si>
  <si>
    <t>Spartasec/MBM</t>
  </si>
  <si>
    <t>MBM/Office</t>
  </si>
  <si>
    <t>April Lydia's PAYE chq 257</t>
  </si>
  <si>
    <t>URA commission charges</t>
  </si>
  <si>
    <t>April Lydia's NSSF chq</t>
  </si>
  <si>
    <t>May_L_V11</t>
  </si>
  <si>
    <t>Office/Kireka</t>
  </si>
  <si>
    <t>Kireka/Office</t>
  </si>
  <si>
    <t>Water for 2</t>
  </si>
  <si>
    <t>May_D_V12</t>
  </si>
  <si>
    <t>May_E_V12</t>
  </si>
  <si>
    <t>Trust Building</t>
  </si>
  <si>
    <t>Reimbursement to the Project</t>
  </si>
  <si>
    <t>May_I31_V2</t>
  </si>
  <si>
    <t>Office/Owino</t>
  </si>
  <si>
    <t>Owino/Namayiba</t>
  </si>
  <si>
    <t>Namayiba/Arua bus park</t>
  </si>
  <si>
    <t>Arua/Home</t>
  </si>
  <si>
    <t>Reimbursement to i31</t>
  </si>
  <si>
    <t>May_I31_V3</t>
  </si>
  <si>
    <t>Owino/Shawuriyako</t>
  </si>
  <si>
    <t>Shawuriyako/Owino</t>
  </si>
  <si>
    <t>Owino/Kisenya</t>
  </si>
  <si>
    <t>Kyisenyi/home</t>
  </si>
  <si>
    <t>May_D_V13</t>
  </si>
  <si>
    <t>May_E_V13</t>
  </si>
  <si>
    <t>May_I31_V4</t>
  </si>
  <si>
    <t>Home/Office/Field</t>
  </si>
  <si>
    <t>May_E_V14</t>
  </si>
  <si>
    <t>May_D_V14</t>
  </si>
  <si>
    <t>Office/Prison</t>
  </si>
  <si>
    <t>Prison/Office</t>
  </si>
  <si>
    <t>May_D_V15</t>
  </si>
  <si>
    <t>May_E_V15</t>
  </si>
  <si>
    <t>Purchase of computer mouse</t>
  </si>
  <si>
    <t>May_D_V16</t>
  </si>
  <si>
    <t>Cash Withdraw chq:259</t>
  </si>
  <si>
    <t>Cash withdraw chq: 259</t>
  </si>
  <si>
    <t>Lydia's May salary: Chq</t>
  </si>
  <si>
    <t>Lydia's May salary: chq</t>
  </si>
  <si>
    <t>May_D_V17</t>
  </si>
  <si>
    <t>Office/Kigo</t>
  </si>
  <si>
    <t>Kigo/Office</t>
  </si>
  <si>
    <t>May_D_V18</t>
  </si>
  <si>
    <t>May_D_V19</t>
  </si>
  <si>
    <t>Court/office</t>
  </si>
  <si>
    <t>Office/home</t>
  </si>
  <si>
    <t>Bank/Nakawa</t>
  </si>
  <si>
    <t>Nakawa/Office</t>
  </si>
  <si>
    <t>Airtime for i31</t>
  </si>
  <si>
    <t>2PC toilet paper</t>
  </si>
  <si>
    <t>2 velvext kitchen rolls @10,500</t>
  </si>
  <si>
    <t>1 velvex kitchen roll@5,500</t>
  </si>
  <si>
    <t>4 sackets of milk @12,000</t>
  </si>
  <si>
    <t>4 kgs of sugar</t>
  </si>
  <si>
    <t>2 bottles of Rwenzori water @13,000</t>
  </si>
  <si>
    <t>1 Benylin cough syrup for Lydia</t>
  </si>
  <si>
    <t>Team Building</t>
  </si>
  <si>
    <t>Office/Central Investigations</t>
  </si>
  <si>
    <t>Central Investigations/Office</t>
  </si>
  <si>
    <t>May_D_V20</t>
  </si>
  <si>
    <t>May_D_V21</t>
  </si>
  <si>
    <t>May_D_V22</t>
  </si>
  <si>
    <t>May_D_V23</t>
  </si>
  <si>
    <t>Prisons/office</t>
  </si>
  <si>
    <t>Office//home</t>
  </si>
  <si>
    <t>May Security services (BUKA) chq 260</t>
  </si>
  <si>
    <t>May_D_V24</t>
  </si>
  <si>
    <t>Office &amp; compound cleaners may salary</t>
  </si>
  <si>
    <t>May security services: chq 260</t>
  </si>
  <si>
    <t>May Cash Box 2023</t>
  </si>
  <si>
    <t>Balance from April 2023</t>
  </si>
  <si>
    <t>01.05.2023  Balance and advance</t>
  </si>
  <si>
    <t>31.05.2023  Balance and advance</t>
  </si>
  <si>
    <t>FINANCIAL POSITION AT 1/05/2023</t>
  </si>
  <si>
    <t>FINANCIAL POSITION AT 31/05/2023</t>
  </si>
  <si>
    <t>1.05.2023  Balance and advance</t>
  </si>
  <si>
    <t>May_BS_1</t>
  </si>
  <si>
    <t>May_L-V4</t>
  </si>
  <si>
    <t>May_BS_2</t>
  </si>
  <si>
    <t>May_L_R3</t>
  </si>
  <si>
    <t>May_L_R4</t>
  </si>
  <si>
    <t>May_L_R5</t>
  </si>
  <si>
    <t>May_L_R7</t>
  </si>
  <si>
    <t>May_L_R6</t>
  </si>
  <si>
    <t>May_Inv_4</t>
  </si>
  <si>
    <t>May_L_R9</t>
  </si>
  <si>
    <t>May_L_R8</t>
  </si>
  <si>
    <t>May_L_R10</t>
  </si>
  <si>
    <t>May_BS_3</t>
  </si>
  <si>
    <t>May_L_R11</t>
  </si>
  <si>
    <t>May_BS_4</t>
  </si>
  <si>
    <t>May_L_R12</t>
  </si>
  <si>
    <t>May_BS_5</t>
  </si>
  <si>
    <t>May_BS_7</t>
  </si>
  <si>
    <t>May_BS_8</t>
  </si>
  <si>
    <t>May_BS_6</t>
  </si>
  <si>
    <t>May_L_R13</t>
  </si>
  <si>
    <t>May_L_R14</t>
  </si>
  <si>
    <t>May_L_V13</t>
  </si>
  <si>
    <t>May_L_V14</t>
  </si>
  <si>
    <t>May_L_R15</t>
  </si>
  <si>
    <t>May_L_R16</t>
  </si>
  <si>
    <t>May_L_R17</t>
  </si>
  <si>
    <t>May_L_R18</t>
  </si>
  <si>
    <t>May_L_V15</t>
  </si>
  <si>
    <t>May_L_V16</t>
  </si>
  <si>
    <t>May_L_V17</t>
  </si>
  <si>
    <t>May_L_R19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</si>
</sst>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b/>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78">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3"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4"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5"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3" fontId="3"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2"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3" xfId="0" applyNumberFormat="1" applyFont="1" applyFill="1" applyBorder="1"/>
    <xf numFmtId="0" fontId="46"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0" fillId="6" borderId="19" xfId="0" applyNumberFormat="1" applyFont="1" applyFill="1" applyBorder="1" applyAlignment="1">
      <alignment wrapText="1"/>
    </xf>
    <xf numFmtId="164" fontId="0" fillId="0" borderId="0" xfId="2" applyFont="1" applyAlignment="1">
      <alignment horizontal="righ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4" fillId="6" borderId="19" xfId="1" applyNumberFormat="1" applyFont="1" applyFill="1" applyBorder="1" applyAlignment="1">
      <alignment horizontal="left" wrapText="1"/>
    </xf>
    <xf numFmtId="0" fontId="0" fillId="6" borderId="6"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3" fontId="42" fillId="22" borderId="19" xfId="1" applyNumberFormat="1" applyFont="1" applyFill="1" applyBorder="1" applyAlignment="1">
      <alignment horizontal="left" wrapText="1"/>
    </xf>
    <xf numFmtId="165" fontId="41" fillId="6" borderId="29" xfId="0" applyNumberFormat="1" applyFont="1" applyFill="1" applyBorder="1" applyAlignment="1">
      <alignment wrapText="1"/>
    </xf>
    <xf numFmtId="165" fontId="41" fillId="6" borderId="29"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5"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6"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2"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40" xfId="0" applyNumberFormat="1" applyFont="1" applyBorder="1" applyAlignment="1">
      <alignment vertical="center"/>
    </xf>
    <xf numFmtId="14" fontId="69" fillId="0" borderId="35"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6" xfId="0" applyNumberFormat="1" applyFont="1" applyBorder="1" applyAlignment="1">
      <alignment vertical="center"/>
    </xf>
    <xf numFmtId="14" fontId="69" fillId="0" borderId="23" xfId="0" applyNumberFormat="1" applyFont="1" applyBorder="1" applyAlignment="1">
      <alignment horizontal="center" vertical="center"/>
    </xf>
    <xf numFmtId="0" fontId="69" fillId="0" borderId="19" xfId="0" applyFont="1" applyBorder="1" applyAlignment="1">
      <alignment vertical="center"/>
    </xf>
    <xf numFmtId="165" fontId="69" fillId="0" borderId="19" xfId="0" applyNumberFormat="1" applyFont="1" applyBorder="1" applyAlignment="1">
      <alignment vertical="center"/>
    </xf>
    <xf numFmtId="165" fontId="69" fillId="0" borderId="14" xfId="0" applyNumberFormat="1" applyFont="1" applyBorder="1" applyAlignment="1">
      <alignment vertical="center"/>
    </xf>
    <xf numFmtId="14" fontId="68" fillId="0" borderId="18" xfId="0" applyNumberFormat="1" applyFont="1" applyBorder="1" applyAlignment="1">
      <alignment horizontal="center" vertical="center"/>
    </xf>
    <xf numFmtId="0" fontId="69" fillId="0" borderId="30" xfId="0" applyFont="1" applyBorder="1" applyAlignment="1">
      <alignment vertical="center"/>
    </xf>
    <xf numFmtId="0" fontId="73" fillId="0" borderId="18" xfId="0" applyFont="1" applyBorder="1" applyAlignment="1">
      <alignment vertical="center"/>
    </xf>
    <xf numFmtId="40" fontId="68" fillId="0" borderId="30" xfId="0" applyNumberFormat="1" applyFont="1" applyBorder="1" applyAlignment="1">
      <alignment vertical="center"/>
    </xf>
    <xf numFmtId="165" fontId="68" fillId="0" borderId="27" xfId="0" applyNumberFormat="1" applyFont="1" applyBorder="1" applyAlignment="1">
      <alignment vertical="center"/>
    </xf>
    <xf numFmtId="0" fontId="69" fillId="0" borderId="47"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7"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1" xfId="0" applyNumberFormat="1" applyFont="1" applyBorder="1" applyAlignment="1">
      <alignment vertical="center"/>
    </xf>
    <xf numFmtId="164" fontId="74" fillId="6" borderId="19" xfId="2" applyFont="1" applyFill="1" applyBorder="1" applyAlignment="1">
      <alignment horizontal="right" wrapText="1"/>
    </xf>
    <xf numFmtId="0" fontId="41" fillId="22" borderId="19" xfId="0" applyFont="1" applyFill="1" applyBorder="1" applyAlignment="1">
      <alignment horizontal="left" vertical="center"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2" xfId="0" applyFont="1" applyFill="1" applyBorder="1" applyAlignment="1">
      <alignment vertical="center"/>
    </xf>
    <xf numFmtId="0" fontId="61" fillId="11" borderId="52"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3"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4" xfId="0" applyNumberFormat="1" applyFont="1" applyFill="1" applyBorder="1" applyAlignment="1">
      <alignment horizontal="left" vertical="center"/>
    </xf>
    <xf numFmtId="0" fontId="16" fillId="7" borderId="41"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center"/>
    </xf>
    <xf numFmtId="0" fontId="16" fillId="0" borderId="51" xfId="0" applyFont="1" applyBorder="1" applyAlignment="1">
      <alignment vertical="center"/>
    </xf>
    <xf numFmtId="3" fontId="16" fillId="0" borderId="48"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50"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3" xfId="0" applyFont="1" applyBorder="1" applyAlignment="1">
      <alignment vertical="center"/>
    </xf>
    <xf numFmtId="165" fontId="0" fillId="6" borderId="19" xfId="40" applyNumberFormat="1" applyFont="1" applyFill="1" applyBorder="1" applyAlignment="1">
      <alignment horizontal="left" vertical="center" wrapText="1"/>
    </xf>
    <xf numFmtId="165" fontId="0" fillId="6" borderId="16" xfId="0" applyNumberFormat="1" applyFont="1" applyFill="1" applyBorder="1" applyAlignment="1">
      <alignment horizontal="right" wrapText="1"/>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65" fontId="41" fillId="23" borderId="18" xfId="0" applyNumberFormat="1" applyFont="1" applyFill="1" applyBorder="1" applyAlignment="1">
      <alignment horizontal="right" vertical="center"/>
    </xf>
    <xf numFmtId="165" fontId="41" fillId="23" borderId="15" xfId="0" applyNumberFormat="1" applyFont="1" applyFill="1" applyBorder="1" applyAlignment="1">
      <alignment horizontal="right" vertical="center"/>
    </xf>
    <xf numFmtId="165" fontId="41" fillId="23" borderId="27" xfId="0" applyNumberFormat="1" applyFont="1" applyFill="1" applyBorder="1" applyAlignment="1">
      <alignment horizontal="right" vertical="center"/>
    </xf>
    <xf numFmtId="165" fontId="41" fillId="0" borderId="3" xfId="0" applyNumberFormat="1" applyFont="1" applyBorder="1" applyAlignment="1">
      <alignment horizontal="righ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0" fontId="0" fillId="0" borderId="0" xfId="0" applyNumberFormat="1" applyAlignment="1">
      <alignment horizontal="right" wrapText="1"/>
    </xf>
    <xf numFmtId="14" fontId="4" fillId="22" borderId="19" xfId="1"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0" fillId="22" borderId="19" xfId="1"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5" fontId="4" fillId="22" borderId="19" xfId="2" applyNumberFormat="1"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3" fontId="4" fillId="22" borderId="19" xfId="1" applyNumberFormat="1" applyFont="1" applyFill="1" applyBorder="1" applyAlignment="1">
      <alignment horizontal="left" vertical="center" wrapText="1"/>
    </xf>
    <xf numFmtId="4" fontId="0" fillId="22" borderId="19" xfId="0" applyNumberFormat="1" applyFont="1" applyFill="1" applyBorder="1" applyAlignment="1">
      <alignment horizontal="left" vertical="center" wrapText="1"/>
    </xf>
    <xf numFmtId="0" fontId="0" fillId="22" borderId="19" xfId="0" applyFont="1" applyFill="1" applyBorder="1" applyAlignment="1">
      <alignment horizontal="left" vertical="center"/>
    </xf>
    <xf numFmtId="165" fontId="0" fillId="22" borderId="19" xfId="0" applyNumberFormat="1" applyFont="1" applyFill="1" applyBorder="1" applyAlignment="1">
      <alignment horizontal="right" vertical="center" wrapText="1"/>
    </xf>
    <xf numFmtId="3" fontId="19" fillId="22" borderId="11" xfId="1" applyNumberFormat="1" applyFont="1" applyFill="1" applyBorder="1" applyAlignment="1">
      <alignment horizontal="left" wrapText="1"/>
    </xf>
    <xf numFmtId="0" fontId="41" fillId="6" borderId="19" xfId="0" applyFont="1" applyFill="1" applyBorder="1" applyAlignment="1">
      <alignment horizontal="left" vertical="center"/>
    </xf>
    <xf numFmtId="0" fontId="41" fillId="6" borderId="19" xfId="0" applyFont="1" applyFill="1" applyBorder="1" applyAlignment="1">
      <alignment horizontal="left" vertical="center" wrapText="1"/>
    </xf>
    <xf numFmtId="0" fontId="75" fillId="6" borderId="19" xfId="0" applyFont="1" applyFill="1" applyBorder="1" applyAlignment="1">
      <alignment horizontal="left" vertical="center" wrapText="1"/>
    </xf>
    <xf numFmtId="4" fontId="42" fillId="6" borderId="19" xfId="0" applyNumberFormat="1" applyFont="1" applyFill="1" applyBorder="1" applyAlignment="1">
      <alignment horizontal="left" vertical="center" wrapText="1"/>
    </xf>
    <xf numFmtId="14" fontId="4" fillId="7" borderId="19" xfId="1" applyNumberFormat="1" applyFont="1" applyFill="1" applyBorder="1" applyAlignment="1">
      <alignment horizontal="left" vertical="center" wrapText="1"/>
    </xf>
    <xf numFmtId="165" fontId="0" fillId="7" borderId="19" xfId="0" applyNumberFormat="1" applyFont="1" applyFill="1" applyBorder="1" applyAlignment="1">
      <alignment horizontal="right" vertical="center" wrapText="1"/>
    </xf>
    <xf numFmtId="164" fontId="4" fillId="7" borderId="19" xfId="2" applyFont="1" applyFill="1" applyBorder="1" applyAlignment="1">
      <alignment horizontal="right" vertical="center" wrapText="1"/>
    </xf>
    <xf numFmtId="165" fontId="4" fillId="7" borderId="19" xfId="2" applyNumberFormat="1" applyFont="1" applyFill="1" applyBorder="1" applyAlignment="1">
      <alignment horizontal="right" vertical="center" wrapText="1"/>
    </xf>
    <xf numFmtId="165" fontId="4" fillId="7" borderId="19" xfId="40" applyNumberFormat="1" applyFont="1" applyFill="1" applyBorder="1" applyAlignment="1">
      <alignment horizontal="left" vertical="center" wrapText="1"/>
    </xf>
    <xf numFmtId="0" fontId="0" fillId="7" borderId="19" xfId="0" applyFont="1" applyFill="1" applyBorder="1" applyAlignment="1">
      <alignment horizontal="left" vertical="center"/>
    </xf>
    <xf numFmtId="3" fontId="19" fillId="7" borderId="11" xfId="1" applyNumberFormat="1" applyFont="1" applyFill="1" applyBorder="1" applyAlignment="1">
      <alignment horizontal="left" wrapText="1"/>
    </xf>
    <xf numFmtId="3" fontId="4" fillId="7" borderId="19" xfId="1" applyNumberFormat="1" applyFont="1" applyFill="1" applyBorder="1" applyAlignment="1">
      <alignment horizontal="left" vertical="center" wrapText="1"/>
    </xf>
    <xf numFmtId="0" fontId="0" fillId="7" borderId="19" xfId="0" applyFont="1" applyFill="1" applyBorder="1" applyAlignment="1">
      <alignment horizontal="left" vertical="center" wrapText="1"/>
    </xf>
    <xf numFmtId="14" fontId="41" fillId="7" borderId="19" xfId="1" applyNumberFormat="1" applyFont="1" applyFill="1" applyBorder="1" applyAlignment="1">
      <alignment horizontal="left" vertical="center" wrapText="1"/>
    </xf>
    <xf numFmtId="3" fontId="41" fillId="7" borderId="19" xfId="1" applyNumberFormat="1" applyFont="1" applyFill="1" applyBorder="1" applyAlignment="1">
      <alignment horizontal="left" vertical="center" wrapText="1"/>
    </xf>
    <xf numFmtId="165" fontId="41" fillId="7" borderId="19" xfId="1" applyNumberFormat="1" applyFont="1" applyFill="1" applyBorder="1" applyAlignment="1">
      <alignment horizontal="left" vertical="center" wrapText="1"/>
    </xf>
    <xf numFmtId="165" fontId="41" fillId="7" borderId="19" xfId="0" applyNumberFormat="1" applyFont="1" applyFill="1" applyBorder="1" applyAlignment="1">
      <alignment horizontal="right" vertical="center" wrapText="1"/>
    </xf>
    <xf numFmtId="164" fontId="41" fillId="7" borderId="19" xfId="2" applyFont="1" applyFill="1" applyBorder="1" applyAlignment="1">
      <alignment horizontal="right" vertical="center" wrapText="1"/>
    </xf>
    <xf numFmtId="165" fontId="41" fillId="7" borderId="19" xfId="2" applyNumberFormat="1" applyFont="1" applyFill="1" applyBorder="1" applyAlignment="1">
      <alignment horizontal="right" vertical="center" wrapText="1"/>
    </xf>
    <xf numFmtId="165" fontId="41" fillId="7" borderId="19" xfId="40" applyNumberFormat="1" applyFont="1" applyFill="1" applyBorder="1" applyAlignment="1">
      <alignment horizontal="left" vertical="center" wrapText="1"/>
    </xf>
    <xf numFmtId="0" fontId="41" fillId="7" borderId="19" xfId="0" applyFont="1" applyFill="1" applyBorder="1" applyAlignment="1">
      <alignment horizontal="left" vertical="center"/>
    </xf>
    <xf numFmtId="3" fontId="42" fillId="7" borderId="11" xfId="1" applyNumberFormat="1" applyFont="1" applyFill="1" applyBorder="1" applyAlignment="1">
      <alignment horizontal="left" wrapText="1"/>
    </xf>
    <xf numFmtId="0" fontId="41" fillId="7" borderId="19" xfId="0" applyFont="1" applyFill="1" applyBorder="1" applyAlignment="1">
      <alignment horizontal="left" vertical="center" wrapText="1"/>
    </xf>
    <xf numFmtId="165" fontId="4" fillId="7" borderId="19" xfId="1" applyNumberFormat="1" applyFont="1" applyFill="1" applyBorder="1" applyAlignment="1">
      <alignment horizontal="left" vertical="center" wrapText="1"/>
    </xf>
    <xf numFmtId="164" fontId="41" fillId="7" borderId="19" xfId="2" applyFont="1" applyFill="1" applyBorder="1" applyAlignment="1">
      <alignment horizontal="right" wrapText="1"/>
    </xf>
    <xf numFmtId="3" fontId="14" fillId="0" borderId="14" xfId="0" applyNumberFormat="1" applyFont="1" applyBorder="1" applyAlignment="1">
      <alignment vertical="center"/>
    </xf>
    <xf numFmtId="0" fontId="0" fillId="0" borderId="19" xfId="0" applyFont="1" applyBorder="1"/>
    <xf numFmtId="0" fontId="0" fillId="0" borderId="0" xfId="0" applyFont="1"/>
    <xf numFmtId="3" fontId="4" fillId="6" borderId="11" xfId="1" applyNumberFormat="1" applyFont="1" applyFill="1" applyBorder="1" applyAlignment="1">
      <alignment horizontal="left" vertical="center" wrapText="1"/>
    </xf>
    <xf numFmtId="164" fontId="4" fillId="6" borderId="18" xfId="2" applyFont="1" applyFill="1" applyBorder="1" applyAlignment="1">
      <alignment horizontal="right" wrapText="1"/>
    </xf>
    <xf numFmtId="164" fontId="4" fillId="6" borderId="29" xfId="2" applyFont="1" applyFill="1" applyBorder="1" applyAlignment="1">
      <alignment horizontal="right" wrapText="1"/>
    </xf>
    <xf numFmtId="164" fontId="4" fillId="6" borderId="46" xfId="2" applyFont="1" applyFill="1" applyBorder="1" applyAlignment="1">
      <alignment horizontal="right" wrapText="1"/>
    </xf>
    <xf numFmtId="165" fontId="41" fillId="22" borderId="19" xfId="0" applyNumberFormat="1" applyFont="1" applyFill="1" applyBorder="1" applyAlignment="1">
      <alignment horizontal="righ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wrapText="1"/>
    </xf>
    <xf numFmtId="0" fontId="0" fillId="22" borderId="19" xfId="0" applyFont="1" applyFill="1" applyBorder="1" applyAlignment="1">
      <alignment horizontal="left" vertical="center" wrapText="1"/>
    </xf>
    <xf numFmtId="164" fontId="4" fillId="22" borderId="19" xfId="2" applyFont="1" applyFill="1" applyBorder="1" applyAlignment="1">
      <alignment horizontal="right" wrapText="1"/>
    </xf>
    <xf numFmtId="165" fontId="41" fillId="22" borderId="6" xfId="1" applyNumberFormat="1" applyFont="1" applyFill="1" applyBorder="1" applyAlignment="1">
      <alignment horizontal="left" vertical="center" wrapText="1"/>
    </xf>
    <xf numFmtId="165" fontId="0" fillId="22" borderId="19" xfId="40" applyNumberFormat="1"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0" fontId="0" fillId="6" borderId="3" xfId="0" applyFont="1" applyFill="1" applyBorder="1" applyAlignment="1">
      <alignment horizontal="left" vertical="center"/>
    </xf>
    <xf numFmtId="165" fontId="4" fillId="6" borderId="16" xfId="2" applyNumberFormat="1" applyFont="1" applyFill="1" applyBorder="1" applyAlignment="1">
      <alignment horizontal="right" vertical="center" wrapText="1"/>
    </xf>
    <xf numFmtId="165" fontId="0" fillId="6" borderId="9" xfId="40" applyNumberFormat="1" applyFont="1" applyFill="1" applyBorder="1" applyAlignment="1">
      <alignment horizontal="left" vertical="center" wrapText="1"/>
    </xf>
    <xf numFmtId="165" fontId="41" fillId="22" borderId="9" xfId="40" applyNumberFormat="1" applyFont="1" applyFill="1" applyBorder="1" applyAlignment="1">
      <alignment horizontal="left" vertical="center" wrapText="1"/>
    </xf>
    <xf numFmtId="165" fontId="4" fillId="6" borderId="19" xfId="1" applyNumberFormat="1" applyFont="1" applyFill="1" applyBorder="1" applyAlignment="1">
      <alignment horizontal="left" wrapText="1"/>
    </xf>
    <xf numFmtId="3" fontId="4" fillId="0" borderId="19" xfId="0" applyNumberFormat="1" applyFont="1" applyBorder="1" applyAlignment="1">
      <alignment horizontal="left" vertical="center"/>
    </xf>
    <xf numFmtId="4" fontId="4" fillId="0" borderId="19" xfId="0" applyNumberFormat="1" applyFont="1" applyBorder="1" applyAlignment="1">
      <alignment horizontal="left" vertical="top" wrapText="1"/>
    </xf>
    <xf numFmtId="3" fontId="4" fillId="0" borderId="0" xfId="0" applyNumberFormat="1" applyFont="1" applyAlignment="1">
      <alignment horizontal="left" vertical="top"/>
    </xf>
    <xf numFmtId="165" fontId="4" fillId="6" borderId="19" xfId="0" applyNumberFormat="1" applyFont="1" applyFill="1" applyBorder="1" applyAlignment="1">
      <alignment horizontal="right" wrapText="1"/>
    </xf>
    <xf numFmtId="165" fontId="4" fillId="6" borderId="16" xfId="0" applyNumberFormat="1" applyFont="1" applyFill="1" applyBorder="1" applyAlignment="1">
      <alignment horizontal="right" wrapText="1"/>
    </xf>
    <xf numFmtId="0" fontId="4" fillId="6" borderId="19" xfId="0" applyFont="1" applyFill="1" applyBorder="1" applyAlignment="1">
      <alignment horizontal="left" wrapText="1"/>
    </xf>
    <xf numFmtId="0" fontId="4" fillId="6" borderId="6" xfId="0" applyFont="1" applyFill="1" applyBorder="1" applyAlignment="1">
      <alignment horizontal="left" wrapText="1"/>
    </xf>
    <xf numFmtId="14" fontId="4" fillId="0" borderId="19" xfId="0" applyNumberFormat="1" applyFont="1" applyBorder="1" applyAlignment="1">
      <alignment horizontal="left" vertical="center"/>
    </xf>
    <xf numFmtId="165" fontId="4" fillId="0" borderId="6" xfId="0" applyNumberFormat="1" applyFont="1" applyBorder="1" applyAlignment="1">
      <alignment horizontal="left" vertical="center"/>
    </xf>
    <xf numFmtId="165" fontId="4" fillId="0" borderId="9" xfId="0" applyNumberFormat="1" applyFont="1" applyBorder="1" applyAlignment="1">
      <alignment horizontal="left" vertical="center"/>
    </xf>
    <xf numFmtId="14" fontId="4" fillId="0" borderId="0" xfId="0" applyNumberFormat="1" applyFont="1" applyAlignment="1">
      <alignment horizontal="left" vertical="center"/>
    </xf>
    <xf numFmtId="3" fontId="4" fillId="0" borderId="0" xfId="0" applyNumberFormat="1" applyFont="1" applyAlignment="1">
      <alignment horizontal="left" vertical="center"/>
    </xf>
    <xf numFmtId="165" fontId="4" fillId="0" borderId="0" xfId="0" applyNumberFormat="1" applyFont="1" applyAlignment="1">
      <alignment horizontal="left" vertical="center"/>
    </xf>
    <xf numFmtId="4" fontId="4" fillId="0" borderId="0" xfId="0" applyNumberFormat="1" applyFont="1" applyAlignment="1">
      <alignment horizontal="left" vertical="top" wrapText="1"/>
    </xf>
    <xf numFmtId="4" fontId="4" fillId="0" borderId="0" xfId="0" applyNumberFormat="1" applyFont="1" applyAlignment="1">
      <alignment horizontal="left" vertical="center"/>
    </xf>
    <xf numFmtId="165" fontId="4" fillId="0" borderId="0" xfId="2" applyNumberFormat="1" applyFont="1" applyAlignment="1">
      <alignment horizontal="left" vertical="center"/>
    </xf>
    <xf numFmtId="14" fontId="42" fillId="22" borderId="19" xfId="1" applyNumberFormat="1" applyFont="1" applyFill="1" applyBorder="1" applyAlignment="1">
      <alignment horizontal="left" vertical="center" wrapText="1"/>
    </xf>
    <xf numFmtId="0" fontId="42" fillId="22" borderId="19" xfId="0" applyFont="1" applyFill="1" applyBorder="1" applyAlignment="1">
      <alignment horizontal="left" vertical="center" wrapText="1"/>
    </xf>
    <xf numFmtId="0" fontId="42" fillId="22" borderId="6" xfId="0" applyFont="1" applyFill="1" applyBorder="1" applyAlignment="1">
      <alignment horizontal="left" vertical="center" wrapText="1"/>
    </xf>
    <xf numFmtId="165" fontId="42" fillId="22" borderId="19" xfId="0" applyNumberFormat="1" applyFont="1" applyFill="1" applyBorder="1" applyAlignment="1">
      <alignment horizontal="right" vertical="center" wrapText="1"/>
    </xf>
    <xf numFmtId="164" fontId="42" fillId="22" borderId="19" xfId="2" applyFont="1" applyFill="1" applyBorder="1" applyAlignment="1">
      <alignment horizontal="right" vertical="center" wrapText="1"/>
    </xf>
    <xf numFmtId="165" fontId="42" fillId="22" borderId="19" xfId="2" applyNumberFormat="1" applyFont="1" applyFill="1" applyBorder="1" applyAlignment="1">
      <alignment horizontal="right" vertical="center" wrapText="1"/>
    </xf>
    <xf numFmtId="165" fontId="42" fillId="22" borderId="19" xfId="40" applyNumberFormat="1" applyFont="1" applyFill="1" applyBorder="1" applyAlignment="1">
      <alignment horizontal="left" vertical="center" wrapText="1"/>
    </xf>
    <xf numFmtId="0" fontId="42" fillId="22" borderId="19" xfId="0" applyFont="1" applyFill="1" applyBorder="1" applyAlignment="1">
      <alignment horizontal="left" vertical="center"/>
    </xf>
    <xf numFmtId="3" fontId="42" fillId="22" borderId="19" xfId="1" applyNumberFormat="1" applyFont="1" applyFill="1" applyBorder="1" applyAlignment="1">
      <alignment horizontal="left" vertical="center" wrapText="1"/>
    </xf>
    <xf numFmtId="3" fontId="19" fillId="22" borderId="19" xfId="1" applyNumberFormat="1" applyFont="1" applyFill="1" applyBorder="1" applyAlignment="1">
      <alignment horizontal="left" wrapText="1"/>
    </xf>
    <xf numFmtId="17" fontId="61" fillId="0" borderId="0" xfId="0" applyNumberFormat="1" applyFont="1" applyAlignment="1">
      <alignment horizontal="left" vertical="center"/>
    </xf>
    <xf numFmtId="0" fontId="41" fillId="22" borderId="6" xfId="0" applyFont="1" applyFill="1" applyBorder="1" applyAlignment="1">
      <alignment horizontal="left" vertical="center"/>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3" fontId="41" fillId="22" borderId="11" xfId="1" applyNumberFormat="1" applyFont="1" applyFill="1" applyBorder="1" applyAlignment="1">
      <alignment horizontal="left" vertical="center" wrapText="1"/>
    </xf>
    <xf numFmtId="164" fontId="42" fillId="22" borderId="19" xfId="2" applyFont="1" applyFill="1" applyBorder="1" applyAlignment="1">
      <alignment horizontal="right" wrapText="1"/>
    </xf>
    <xf numFmtId="164" fontId="42" fillId="22" borderId="16" xfId="2" applyFont="1" applyFill="1" applyBorder="1" applyAlignment="1">
      <alignment horizontal="right" wrapText="1"/>
    </xf>
    <xf numFmtId="165" fontId="41" fillId="22" borderId="19" xfId="40" applyNumberFormat="1" applyFont="1" applyFill="1" applyBorder="1" applyAlignment="1">
      <alignment horizontal="lef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4" fontId="0" fillId="6" borderId="19" xfId="1" applyNumberFormat="1" applyFont="1" applyFill="1" applyBorder="1" applyAlignment="1">
      <alignment horizontal="left" wrapText="1"/>
    </xf>
    <xf numFmtId="165" fontId="0" fillId="6" borderId="11" xfId="1" applyNumberFormat="1" applyFont="1" applyFill="1" applyBorder="1" applyAlignment="1">
      <alignment horizontal="left" wrapText="1"/>
    </xf>
    <xf numFmtId="165" fontId="0" fillId="6" borderId="6" xfId="1" applyNumberFormat="1" applyFont="1" applyFill="1" applyBorder="1" applyAlignment="1">
      <alignment horizontal="left" wrapText="1"/>
    </xf>
    <xf numFmtId="0" fontId="0" fillId="6" borderId="6" xfId="0" applyFont="1" applyFill="1" applyBorder="1" applyAlignment="1">
      <alignment horizontal="left"/>
    </xf>
    <xf numFmtId="0" fontId="0" fillId="0" borderId="19" xfId="0" applyFont="1" applyBorder="1" applyAlignment="1"/>
    <xf numFmtId="0" fontId="19" fillId="0" borderId="19" xfId="0" applyFont="1" applyBorder="1" applyAlignment="1"/>
    <xf numFmtId="165" fontId="1" fillId="6" borderId="19" xfId="0" applyNumberFormat="1" applyFont="1" applyFill="1" applyBorder="1" applyAlignment="1">
      <alignment horizontal="right" wrapText="1"/>
    </xf>
    <xf numFmtId="14" fontId="41" fillId="22" borderId="19" xfId="1"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2"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40"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1">
    <dxf>
      <alignment wrapText="1" readingOrder="0"/>
    </dxf>
    <dxf>
      <alignment horizontal="right" readingOrder="0"/>
    </dxf>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21</xdr:row>
      <xdr:rowOff>0</xdr:rowOff>
    </xdr:from>
    <xdr:to>
      <xdr:col>8</xdr:col>
      <xdr:colOff>190500</xdr:colOff>
      <xdr:row>22</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21</xdr:row>
      <xdr:rowOff>0</xdr:rowOff>
    </xdr:from>
    <xdr:to>
      <xdr:col>8</xdr:col>
      <xdr:colOff>190500</xdr:colOff>
      <xdr:row>22</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21</xdr:row>
      <xdr:rowOff>0</xdr:rowOff>
    </xdr:from>
    <xdr:to>
      <xdr:col>8</xdr:col>
      <xdr:colOff>704850</xdr:colOff>
      <xdr:row>22</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21</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21</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25</xdr:row>
      <xdr:rowOff>0</xdr:rowOff>
    </xdr:from>
    <xdr:to>
      <xdr:col>7</xdr:col>
      <xdr:colOff>190500</xdr:colOff>
      <xdr:row>26</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25</xdr:row>
      <xdr:rowOff>0</xdr:rowOff>
    </xdr:from>
    <xdr:to>
      <xdr:col>7</xdr:col>
      <xdr:colOff>190500</xdr:colOff>
      <xdr:row>26</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25</xdr:row>
      <xdr:rowOff>0</xdr:rowOff>
    </xdr:from>
    <xdr:to>
      <xdr:col>8</xdr:col>
      <xdr:colOff>19050</xdr:colOff>
      <xdr:row>26</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25</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25</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25</xdr:row>
      <xdr:rowOff>0</xdr:rowOff>
    </xdr:from>
    <xdr:to>
      <xdr:col>8</xdr:col>
      <xdr:colOff>190500</xdr:colOff>
      <xdr:row>26</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25</xdr:row>
      <xdr:rowOff>0</xdr:rowOff>
    </xdr:from>
    <xdr:to>
      <xdr:col>8</xdr:col>
      <xdr:colOff>190500</xdr:colOff>
      <xdr:row>26</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25</xdr:row>
      <xdr:rowOff>0</xdr:rowOff>
    </xdr:from>
    <xdr:to>
      <xdr:col>8</xdr:col>
      <xdr:colOff>704850</xdr:colOff>
      <xdr:row>26</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25</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25</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42</xdr:row>
      <xdr:rowOff>0</xdr:rowOff>
    </xdr:from>
    <xdr:to>
      <xdr:col>7</xdr:col>
      <xdr:colOff>190500</xdr:colOff>
      <xdr:row>43</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45</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45</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42</xdr:row>
      <xdr:rowOff>0</xdr:rowOff>
    </xdr:from>
    <xdr:to>
      <xdr:col>8</xdr:col>
      <xdr:colOff>190500</xdr:colOff>
      <xdr:row>43</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45</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45</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089.428598148152" createdVersion="5" refreshedVersion="5" minRefreshableVersion="3" recordCount="76">
  <cacheSource type="worksheet">
    <worksheetSource ref="A2:H78" sheet="UGX Cash Box May"/>
  </cacheSource>
  <cacheFields count="8">
    <cacheField name="Date" numFmtId="14">
      <sharedItems containsSemiMixedTypes="0" containsNonDate="0" containsDate="1" containsString="0" minDate="2023-05-01T00:00:00" maxDate="2023-06-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3000" maxValue="319000"/>
    </cacheField>
    <cacheField name="Received" numFmtId="164">
      <sharedItems containsString="0" containsBlank="1" containsNumber="1" containsInteger="1" minValue="2000" maxValue="1554000"/>
    </cacheField>
    <cacheField name="Balance" numFmtId="164">
      <sharedItems containsSemiMixedTypes="0" containsString="0" containsNumber="1" containsInteger="1" minValue="1221246" maxValue="2783246"/>
    </cacheField>
    <cacheField name="Name" numFmtId="14">
      <sharedItems containsBlank="1" count="6">
        <m/>
        <s v="Deborah"/>
        <s v="Eva"/>
        <s v="Lydia"/>
        <s v="Airtime"/>
        <s v="i3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089.428602662039" createdVersion="5" refreshedVersion="5" minRefreshableVersion="3" recordCount="208">
  <cacheSource type="worksheet">
    <worksheetSource ref="A2:H210" sheet="Total Expenses"/>
  </cacheSource>
  <cacheFields count="8">
    <cacheField name="Date" numFmtId="14">
      <sharedItems containsSemiMixedTypes="0" containsNonDate="0" containsDate="1" containsString="0" minDate="2023-05-02T00:00:00" maxDate="2023-06-01T00:00:00"/>
    </cacheField>
    <cacheField name="Details" numFmtId="0">
      <sharedItems/>
    </cacheField>
    <cacheField name="Type of expenses " numFmtId="0">
      <sharedItems count="12">
        <s v="Transport"/>
        <s v="Services"/>
        <s v="Office Materials"/>
        <s v="Transfer Fees"/>
        <s v="Bank Fees"/>
        <s v="Telephone"/>
        <s v="Rent &amp; Utilities"/>
        <s v="Internet"/>
        <s v="Travel Subsistence"/>
        <s v="Personnel"/>
        <s v="Trust Building"/>
        <s v="Team Building"/>
      </sharedItems>
    </cacheField>
    <cacheField name="Department" numFmtId="0">
      <sharedItems count="4">
        <s v="Legal"/>
        <s v="Office"/>
        <s v="Management"/>
        <s v="Investigations"/>
      </sharedItems>
    </cacheField>
    <cacheField name="Spent  in national currency (UGX)" numFmtId="0">
      <sharedItems containsSemiMixedTypes="0" containsString="0" containsNumber="1" containsInteger="1" minValue="1000" maxValue="2935000"/>
    </cacheField>
    <cacheField name="Exchange Rate $" numFmtId="4">
      <sharedItems containsSemiMixedTypes="0" containsString="0" containsNumber="1" containsInteger="1" minValue="3670" maxValue="3670"/>
    </cacheField>
    <cacheField name="Spent in $" numFmtId="165">
      <sharedItems containsSemiMixedTypes="0" containsString="0" containsNumber="1" minValue="0.27247956403269757" maxValue="799.72752043596734"/>
    </cacheField>
    <cacheField name="Name" numFmtId="0">
      <sharedItems count="6">
        <s v="Deborah"/>
        <s v="Eva"/>
        <s v="Lydia"/>
        <s v="Bank UGX"/>
        <s v="Bank OPP"/>
        <s v="i3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089.428606828704" createdVersion="5" refreshedVersion="5" minRefreshableVersion="3" recordCount="14">
  <cacheSource type="worksheet">
    <worksheetSource ref="A3:H17" sheet="Airtime summary"/>
  </cacheSource>
  <cacheFields count="8">
    <cacheField name="Date" numFmtId="14">
      <sharedItems containsSemiMixedTypes="0" containsNonDate="0" containsDate="1" containsString="0" minDate="2023-05-01T00:00:00" maxDate="2023-05-30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5000"/>
    </cacheField>
    <cacheField name="Received" numFmtId="164">
      <sharedItems containsString="0" containsBlank="1" containsNumber="1" containsInteger="1" minValue="120000" maxValue="210000"/>
    </cacheField>
    <cacheField name="Balance" numFmtId="164">
      <sharedItems containsSemiMixedTypes="0" containsString="0" containsNumber="1" containsInteger="1" minValue="0" maxValue="210000"/>
    </cacheField>
    <cacheField name="Name" numFmtId="0">
      <sharedItems containsBlank="1" count="5">
        <m/>
        <s v="Lydia"/>
        <s v="Deborah"/>
        <s v="Eva"/>
        <s v="i3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6">
  <r>
    <d v="2023-05-01T00:00:00"/>
    <s v="Cash Box April 2023"/>
    <m/>
    <m/>
    <m/>
    <m/>
    <n v="2523246"/>
    <x v="0"/>
  </r>
  <r>
    <d v="2023-05-02T00:00:00"/>
    <s v="Mission Budget for 1 day"/>
    <s v="Advance"/>
    <s v="Legal"/>
    <n v="26000"/>
    <m/>
    <n v="2497246"/>
    <x v="1"/>
  </r>
  <r>
    <d v="2023-05-02T00:00:00"/>
    <s v="Mission Budget for 1 day"/>
    <s v="Advance"/>
    <s v="Legal"/>
    <n v="12000"/>
    <m/>
    <n v="2485246"/>
    <x v="2"/>
  </r>
  <r>
    <d v="2023-05-03T00:00:00"/>
    <s v="Mission Budget for 1 day"/>
    <s v="Advance"/>
    <s v="Legal"/>
    <n v="39000"/>
    <m/>
    <n v="2446246"/>
    <x v="1"/>
  </r>
  <r>
    <d v="2023-05-03T00:00:00"/>
    <s v="Mission Budget for 1 day"/>
    <s v="Advance"/>
    <s v="Legal"/>
    <n v="24000"/>
    <m/>
    <n v="2422246"/>
    <x v="2"/>
  </r>
  <r>
    <d v="2023-05-03T00:00:00"/>
    <s v="Mission Budget for 1 day"/>
    <s v="Advance"/>
    <s v="Management"/>
    <n v="50000"/>
    <m/>
    <n v="2372246"/>
    <x v="3"/>
  </r>
  <r>
    <d v="2023-05-04T00:00:00"/>
    <s v="Mission Budget for 1 day"/>
    <s v="Advance"/>
    <s v="Legal"/>
    <n v="40000"/>
    <m/>
    <n v="2332246"/>
    <x v="1"/>
  </r>
  <r>
    <d v="2023-05-04T00:00:00"/>
    <s v="Mission Budget for 1 day"/>
    <s v="Advance"/>
    <s v="Legal"/>
    <n v="24000"/>
    <m/>
    <n v="2308246"/>
    <x v="2"/>
  </r>
  <r>
    <d v="2023-05-04T00:00:00"/>
    <s v="Mission Budget for 1 day"/>
    <s v="Advance"/>
    <s v="Management"/>
    <n v="38000"/>
    <m/>
    <n v="2270246"/>
    <x v="3"/>
  </r>
  <r>
    <d v="2023-05-04T00:00:00"/>
    <s v="Reimbursement to the project"/>
    <s v="Advance"/>
    <s v="Management"/>
    <m/>
    <n v="20000"/>
    <n v="2290246"/>
    <x v="3"/>
  </r>
  <r>
    <d v="2023-05-05T00:00:00"/>
    <s v="Mission Budget for 1 day"/>
    <s v="Advance"/>
    <s v="Legal"/>
    <n v="26000"/>
    <m/>
    <n v="2264246"/>
    <x v="1"/>
  </r>
  <r>
    <d v="2023-05-05T00:00:00"/>
    <s v="Mission Budget for 1 day"/>
    <s v="Advance"/>
    <s v="Legal"/>
    <n v="12000"/>
    <m/>
    <n v="2252246"/>
    <x v="2"/>
  </r>
  <r>
    <d v="2023-05-05T00:00:00"/>
    <s v="Mission Budget for 1 day"/>
    <s v="Advance"/>
    <s v="Management"/>
    <n v="158000"/>
    <m/>
    <n v="2094246"/>
    <x v="3"/>
  </r>
  <r>
    <d v="2023-05-05T00:00:00"/>
    <s v="Mission Budget for 1 day"/>
    <s v="Advance"/>
    <s v="Management"/>
    <n v="8000"/>
    <m/>
    <n v="2086246"/>
    <x v="3"/>
  </r>
  <r>
    <d v="2023-05-06T00:00:00"/>
    <s v="Mission Budget for 1 day"/>
    <s v="Advance"/>
    <s v="Legal"/>
    <n v="12000"/>
    <m/>
    <n v="2074246"/>
    <x v="2"/>
  </r>
  <r>
    <d v="2023-05-06T00:00:00"/>
    <s v="Mission Budget for 1 day"/>
    <s v="Advance"/>
    <s v="Legal"/>
    <n v="28000"/>
    <m/>
    <n v="2046246"/>
    <x v="1"/>
  </r>
  <r>
    <d v="2023-05-06T00:00:00"/>
    <s v="Mission Budget for 1 day"/>
    <s v="Advance"/>
    <s v="Management"/>
    <n v="60000"/>
    <m/>
    <n v="1986246"/>
    <x v="3"/>
  </r>
  <r>
    <d v="2023-05-08T00:00:00"/>
    <s v="Mission Budget for 1 day"/>
    <s v="Advance"/>
    <s v="Management"/>
    <n v="210000"/>
    <m/>
    <n v="1776246"/>
    <x v="4"/>
  </r>
  <r>
    <d v="2023-05-08T00:00:00"/>
    <s v="Mission Budget for 1 day"/>
    <s v="Advance"/>
    <s v="Management"/>
    <n v="67000"/>
    <m/>
    <n v="1709246"/>
    <x v="3"/>
  </r>
  <r>
    <d v="2023-05-08T00:00:00"/>
    <s v="Mission Budget for 1 day"/>
    <s v="Advance"/>
    <s v="Legal"/>
    <n v="26000"/>
    <m/>
    <n v="1683246"/>
    <x v="1"/>
  </r>
  <r>
    <d v="2023-05-08T00:00:00"/>
    <s v="Mission Budget for 1 day"/>
    <s v="Advance"/>
    <s v="Legal"/>
    <n v="12000"/>
    <m/>
    <n v="1671246"/>
    <x v="2"/>
  </r>
  <r>
    <d v="2023-05-08T00:00:00"/>
    <s v="Mission Budget for 1 day"/>
    <s v="Advance"/>
    <s v="Management"/>
    <n v="319000"/>
    <m/>
    <n v="1352246"/>
    <x v="3"/>
  </r>
  <r>
    <d v="2023-05-08T00:00:00"/>
    <s v="Reimbursement to the project"/>
    <s v="Advance"/>
    <s v="Management"/>
    <m/>
    <n v="28000"/>
    <n v="1380246"/>
    <x v="3"/>
  </r>
  <r>
    <d v="2023-05-09T00:00:00"/>
    <s v="Mission Budget for 1 day"/>
    <s v="Advance"/>
    <s v="Legal"/>
    <n v="12000"/>
    <m/>
    <n v="1368246"/>
    <x v="2"/>
  </r>
  <r>
    <d v="2023-05-09T00:00:00"/>
    <s v="Mission Budget for 1 day"/>
    <s v="Advance"/>
    <s v="Legal"/>
    <n v="27000"/>
    <m/>
    <n v="1341246"/>
    <x v="1"/>
  </r>
  <r>
    <d v="2023-05-09T00:00:00"/>
    <s v="Mission Budget for 1 day"/>
    <s v="Advance"/>
    <s v="Management"/>
    <n v="50000"/>
    <m/>
    <n v="1291246"/>
    <x v="3"/>
  </r>
  <r>
    <d v="2023-05-09T00:00:00"/>
    <s v="Mission Budget for 1 day"/>
    <s v="Advance"/>
    <s v="Management"/>
    <n v="70000"/>
    <m/>
    <n v="1221246"/>
    <x v="3"/>
  </r>
  <r>
    <d v="2023-05-09T00:00:00"/>
    <s v="Cash withdraw Chq: 255"/>
    <s v="Internal Transfer"/>
    <m/>
    <m/>
    <n v="1554000"/>
    <n v="2775246"/>
    <x v="0"/>
  </r>
  <r>
    <d v="2023-05-09T00:00:00"/>
    <s v="Reimbursement to the project"/>
    <s v="Advance"/>
    <s v="Management"/>
    <m/>
    <n v="8000"/>
    <n v="2783246"/>
    <x v="3"/>
  </r>
  <r>
    <d v="2023-05-10T00:00:00"/>
    <s v="Mission Budget for 1 day"/>
    <s v="Advance"/>
    <s v="Legal"/>
    <n v="40000"/>
    <m/>
    <n v="2743246"/>
    <x v="1"/>
  </r>
  <r>
    <d v="2023-05-10T00:00:00"/>
    <s v="Mission Budget for 1 day"/>
    <s v="Advance"/>
    <s v="Legal"/>
    <n v="24000"/>
    <m/>
    <n v="2719246"/>
    <x v="2"/>
  </r>
  <r>
    <d v="2023-05-11T00:00:00"/>
    <s v="Mission Budget for 1 day"/>
    <s v="Advance"/>
    <s v="Legal"/>
    <n v="25000"/>
    <m/>
    <n v="2694246"/>
    <x v="2"/>
  </r>
  <r>
    <d v="2023-05-11T00:00:00"/>
    <s v="Mission Budget for 1 day"/>
    <s v="Advance"/>
    <s v="Legal"/>
    <n v="38000"/>
    <m/>
    <n v="2656246"/>
    <x v="1"/>
  </r>
  <r>
    <d v="2023-05-12T00:00:00"/>
    <s v="Mission Budget for 1 day"/>
    <s v="Advance"/>
    <s v="Legal"/>
    <n v="40000"/>
    <m/>
    <n v="2616246"/>
    <x v="1"/>
  </r>
  <r>
    <d v="2023-05-12T00:00:00"/>
    <s v="Mission Budget for 1 day"/>
    <s v="Advance"/>
    <s v="Legal"/>
    <n v="12000"/>
    <m/>
    <n v="2604246"/>
    <x v="2"/>
  </r>
  <r>
    <d v="2023-05-12T00:00:00"/>
    <s v="Mission Budget for 1 day"/>
    <s v="Advance"/>
    <s v="Management"/>
    <n v="19000"/>
    <m/>
    <n v="2585246"/>
    <x v="3"/>
  </r>
  <r>
    <d v="2023-05-12T00:00:00"/>
    <s v="Mission Budget for 1 day"/>
    <s v="Advance"/>
    <s v="Management"/>
    <n v="205000"/>
    <m/>
    <n v="2380246"/>
    <x v="3"/>
  </r>
  <r>
    <d v="2023-05-12T00:00:00"/>
    <s v="Reimbursement to the project"/>
    <s v="Advance"/>
    <s v="Management"/>
    <m/>
    <n v="5080"/>
    <n v="2385326"/>
    <x v="3"/>
  </r>
  <r>
    <d v="2023-05-15T00:00:00"/>
    <s v="Mission Budget for 1 day"/>
    <s v="Advance"/>
    <s v="Investigations"/>
    <n v="12000"/>
    <m/>
    <n v="2373326"/>
    <x v="5"/>
  </r>
  <r>
    <d v="2023-05-15T00:00:00"/>
    <s v="Mission Budget for 1 day"/>
    <s v="Advance"/>
    <s v="Legal"/>
    <n v="13000"/>
    <m/>
    <n v="2360326"/>
    <x v="2"/>
  </r>
  <r>
    <d v="2023-05-15T00:00:00"/>
    <s v="Mission Budget for 1 day"/>
    <s v="Advance"/>
    <s v="Legal"/>
    <n v="27000"/>
    <m/>
    <n v="2333326"/>
    <x v="1"/>
  </r>
  <r>
    <d v="2023-05-15T00:00:00"/>
    <s v="Mission Budget for 1 day"/>
    <s v="Advance"/>
    <s v="Management"/>
    <n v="72000"/>
    <m/>
    <n v="2261326"/>
    <x v="3"/>
  </r>
  <r>
    <d v="2023-05-15T00:00:00"/>
    <s v="Reimbursement to the project"/>
    <s v="Advance"/>
    <s v="Management"/>
    <m/>
    <n v="4000"/>
    <n v="2265326"/>
    <x v="3"/>
  </r>
  <r>
    <d v="2023-05-16T00:00:00"/>
    <s v="Mission Budget for 1 day"/>
    <s v="Advance"/>
    <s v="Management"/>
    <n v="31000"/>
    <m/>
    <n v="2234326"/>
    <x v="3"/>
  </r>
  <r>
    <d v="2023-05-16T00:00:00"/>
    <s v="Mission Budget for 1 day"/>
    <s v="Advance"/>
    <s v="Legal"/>
    <n v="26000"/>
    <m/>
    <n v="2208326"/>
    <x v="1"/>
  </r>
  <r>
    <d v="2023-05-16T00:00:00"/>
    <s v="Mission Budget for 1 day"/>
    <s v="Advance"/>
    <s v="Legal"/>
    <n v="12000"/>
    <m/>
    <n v="2196326"/>
    <x v="2"/>
  </r>
  <r>
    <d v="2023-05-16T00:00:00"/>
    <s v="Mission Budget for 1 day"/>
    <s v="Advance"/>
    <s v="Investigations"/>
    <n v="34000"/>
    <m/>
    <n v="2162326"/>
    <x v="5"/>
  </r>
  <r>
    <d v="2023-05-16T00:00:00"/>
    <s v="Reimbursement to the project"/>
    <s v="Advance"/>
    <s v="Management"/>
    <m/>
    <n v="2000"/>
    <n v="2164326"/>
    <x v="3"/>
  </r>
  <r>
    <d v="2023-05-17T00:00:00"/>
    <s v="Reimbursement to the project"/>
    <s v="Advance"/>
    <s v="Investigations"/>
    <m/>
    <n v="3000"/>
    <n v="2167326"/>
    <x v="5"/>
  </r>
  <r>
    <d v="2023-05-17T00:00:00"/>
    <s v="Mission Budget for 1 day"/>
    <s v="Advance"/>
    <s v="Investigations"/>
    <n v="34000"/>
    <m/>
    <n v="2133326"/>
    <x v="5"/>
  </r>
  <r>
    <d v="2023-05-17T00:00:00"/>
    <s v="Mission Budget for 1 day"/>
    <s v="Advance"/>
    <s v="Legal"/>
    <n v="40000"/>
    <m/>
    <n v="2093326"/>
    <x v="1"/>
  </r>
  <r>
    <d v="2023-05-17T00:00:00"/>
    <s v="Mission Budget for 1 day"/>
    <s v="Advance"/>
    <s v="Legal"/>
    <n v="24000"/>
    <m/>
    <n v="2069326"/>
    <x v="2"/>
  </r>
  <r>
    <d v="2023-05-18T00:00:00"/>
    <s v="Reimbursement to i31"/>
    <s v="Advance"/>
    <s v="Investigations"/>
    <n v="3000"/>
    <m/>
    <n v="2066326"/>
    <x v="5"/>
  </r>
  <r>
    <d v="2023-05-18T00:00:00"/>
    <s v="Mission Budget for 1 day"/>
    <s v="Advance"/>
    <s v="Investigations"/>
    <n v="72000"/>
    <m/>
    <n v="1994326"/>
    <x v="5"/>
  </r>
  <r>
    <d v="2023-05-18T00:00:00"/>
    <s v="Mission Budget for 1 day"/>
    <s v="Advance"/>
    <s v="Legal"/>
    <n v="12000"/>
    <m/>
    <n v="1982326"/>
    <x v="2"/>
  </r>
  <r>
    <d v="2023-05-18T00:00:00"/>
    <s v="Mission Budget for 1 day"/>
    <s v="Advance"/>
    <s v="Legal"/>
    <n v="45000"/>
    <m/>
    <n v="1937326"/>
    <x v="1"/>
  </r>
  <r>
    <d v="2023-05-19T00:00:00"/>
    <s v="Mission Budget for 1 day"/>
    <s v="Advance"/>
    <s v="Management"/>
    <n v="70000"/>
    <m/>
    <n v="1867326"/>
    <x v="3"/>
  </r>
  <r>
    <d v="2023-05-19T00:00:00"/>
    <s v="Mission Budget for 1 day"/>
    <s v="Advance"/>
    <s v="Legal"/>
    <n v="26000"/>
    <m/>
    <n v="1841326"/>
    <x v="1"/>
  </r>
  <r>
    <d v="2023-05-19T00:00:00"/>
    <s v="Mission Budget for 1 day"/>
    <s v="Advance"/>
    <s v="Legal"/>
    <n v="12000"/>
    <m/>
    <n v="1829326"/>
    <x v="2"/>
  </r>
  <r>
    <d v="2023-05-19T00:00:00"/>
    <s v="Reimbursement to the project"/>
    <s v="Advance"/>
    <s v="Legal"/>
    <m/>
    <n v="10000"/>
    <n v="1839326"/>
    <x v="3"/>
  </r>
  <r>
    <d v="2023-05-22T00:00:00"/>
    <s v="Mission Budget for 1 day"/>
    <s v="Advance"/>
    <s v="Legal"/>
    <n v="36000"/>
    <m/>
    <n v="1803326"/>
    <x v="1"/>
  </r>
  <r>
    <d v="2023-05-23T00:00:00"/>
    <s v="Mission Budget for 1 day"/>
    <s v="Advance"/>
    <s v="Legal"/>
    <n v="78000"/>
    <m/>
    <n v="1725326"/>
    <x v="1"/>
  </r>
  <r>
    <d v="2023-05-24T00:00:00"/>
    <s v="Mission Budget for 1 day"/>
    <s v="Advance"/>
    <s v="Legal"/>
    <n v="39000"/>
    <m/>
    <n v="1686326"/>
    <x v="1"/>
  </r>
  <r>
    <d v="2023-05-24T00:00:00"/>
    <s v="Mission Budget for 1 day"/>
    <s v="Advance"/>
    <s v="Management"/>
    <n v="19000"/>
    <m/>
    <n v="1667326"/>
    <x v="3"/>
  </r>
  <r>
    <d v="2023-05-24T00:00:00"/>
    <s v="Mission Budget for 1 day"/>
    <s v="Advance"/>
    <s v="Management"/>
    <n v="120000"/>
    <m/>
    <n v="1547326"/>
    <x v="4"/>
  </r>
  <r>
    <d v="2023-05-24T00:00:00"/>
    <s v="Mission Budget for 1 day"/>
    <s v="Advance"/>
    <s v="Management"/>
    <n v="204000"/>
    <m/>
    <n v="1343326"/>
    <x v="3"/>
  </r>
  <r>
    <d v="2023-05-24T00:00:00"/>
    <s v="Cash Withdraw chq:259"/>
    <s v="Internal Transfer"/>
    <m/>
    <m/>
    <n v="1284000"/>
    <n v="2627326"/>
    <x v="0"/>
  </r>
  <r>
    <d v="2023-05-25T00:00:00"/>
    <s v="Mission Budget for 1 day"/>
    <s v="Advance"/>
    <s v="Legal"/>
    <n v="40000"/>
    <m/>
    <n v="2587326"/>
    <x v="1"/>
  </r>
  <r>
    <d v="2023-05-25T00:00:00"/>
    <s v="Mission Budget for 1 day"/>
    <s v="Advance"/>
    <s v="Management"/>
    <n v="19000"/>
    <m/>
    <n v="2568326"/>
    <x v="3"/>
  </r>
  <r>
    <d v="2023-05-26T00:00:00"/>
    <s v="Mission Budget for 1 day"/>
    <s v="Advance"/>
    <s v="Legal"/>
    <n v="30000"/>
    <m/>
    <n v="2538326"/>
    <x v="1"/>
  </r>
  <r>
    <d v="2023-05-27T00:00:00"/>
    <s v="Mission Budget for 1 day"/>
    <s v="Advance"/>
    <s v="Legal"/>
    <n v="28000"/>
    <m/>
    <n v="2510326"/>
    <x v="1"/>
  </r>
  <r>
    <d v="2023-05-27T00:00:00"/>
    <s v="Mission Budget for 1 day"/>
    <s v="Advance"/>
    <s v="Management"/>
    <n v="37000"/>
    <m/>
    <n v="2473326"/>
    <x v="3"/>
  </r>
  <r>
    <d v="2023-05-29T00:00:00"/>
    <s v="Mission Budget for 1 day"/>
    <s v="Advance"/>
    <s v="Legal"/>
    <n v="27000"/>
    <m/>
    <n v="2446326"/>
    <x v="1"/>
  </r>
  <r>
    <d v="2023-05-30T00:00:00"/>
    <s v="Mission Budget for 1 day"/>
    <s v="Advance"/>
    <s v="Legal"/>
    <n v="45000"/>
    <m/>
    <n v="2401326"/>
    <x v="1"/>
  </r>
  <r>
    <d v="2023-05-31T00:00:00"/>
    <s v="Mission Budget for 1 day"/>
    <s v="Advance"/>
    <s v="Legal"/>
    <n v="39000"/>
    <m/>
    <n v="2362326"/>
    <x v="1"/>
  </r>
  <r>
    <d v="2023-05-31T00:00:00"/>
    <s v="Mission Budget for 1 day"/>
    <s v="Advance"/>
    <s v="Management"/>
    <n v="200000"/>
    <m/>
    <n v="2162326"/>
    <x v="3"/>
  </r>
</pivotCacheRecords>
</file>

<file path=xl/pivotCache/pivotCacheRecords2.xml><?xml version="1.0" encoding="utf-8"?>
<pivotCacheRecords xmlns="http://schemas.openxmlformats.org/spreadsheetml/2006/main" xmlns:r="http://schemas.openxmlformats.org/officeDocument/2006/relationships" count="208">
  <r>
    <d v="2023-05-02T00:00:00"/>
    <s v="Local Transport"/>
    <x v="0"/>
    <x v="0"/>
    <n v="12000"/>
    <n v="3670"/>
    <n v="3.2697547683923704"/>
    <x v="0"/>
  </r>
  <r>
    <d v="2023-05-02T00:00:00"/>
    <s v="Local Transport"/>
    <x v="0"/>
    <x v="0"/>
    <n v="14000"/>
    <n v="3670"/>
    <n v="3.8147138964577656"/>
    <x v="0"/>
  </r>
  <r>
    <d v="2023-05-02T00:00:00"/>
    <s v="Local Transport"/>
    <x v="0"/>
    <x v="0"/>
    <n v="6000"/>
    <n v="3670"/>
    <n v="1.6348773841961852"/>
    <x v="1"/>
  </r>
  <r>
    <d v="2023-05-02T00:00:00"/>
    <s v="Local Transport"/>
    <x v="0"/>
    <x v="0"/>
    <n v="6000"/>
    <n v="3670"/>
    <n v="1.6348773841961852"/>
    <x v="1"/>
  </r>
  <r>
    <d v="2023-05-03T00:00:00"/>
    <s v="Local Transport"/>
    <x v="0"/>
    <x v="0"/>
    <n v="13000"/>
    <n v="3670"/>
    <n v="3.542234332425068"/>
    <x v="0"/>
  </r>
  <r>
    <d v="2023-05-03T00:00:00"/>
    <s v="Local Transport"/>
    <x v="0"/>
    <x v="0"/>
    <n v="6000"/>
    <n v="3670"/>
    <n v="1.6348773841961852"/>
    <x v="0"/>
  </r>
  <r>
    <d v="2023-05-03T00:00:00"/>
    <s v="Local Transport"/>
    <x v="0"/>
    <x v="0"/>
    <n v="6000"/>
    <n v="3670"/>
    <n v="1.6348773841961852"/>
    <x v="0"/>
  </r>
  <r>
    <d v="2023-05-03T00:00:00"/>
    <s v="Local Transport"/>
    <x v="0"/>
    <x v="0"/>
    <n v="14000"/>
    <n v="3670"/>
    <n v="3.8147138964577656"/>
    <x v="0"/>
  </r>
  <r>
    <d v="2023-05-03T00:00:00"/>
    <s v="Local Transport"/>
    <x v="0"/>
    <x v="0"/>
    <n v="6000"/>
    <n v="3670"/>
    <n v="1.6348773841961852"/>
    <x v="1"/>
  </r>
  <r>
    <d v="2023-05-03T00:00:00"/>
    <s v="Local Transport"/>
    <x v="0"/>
    <x v="0"/>
    <n v="6000"/>
    <n v="3670"/>
    <n v="1.6348773841961852"/>
    <x v="1"/>
  </r>
  <r>
    <d v="2023-05-03T00:00:00"/>
    <s v="Local Transport"/>
    <x v="0"/>
    <x v="0"/>
    <n v="6000"/>
    <n v="3670"/>
    <n v="1.6348773841961852"/>
    <x v="1"/>
  </r>
  <r>
    <d v="2023-05-03T00:00:00"/>
    <s v="Local Transport"/>
    <x v="0"/>
    <x v="0"/>
    <n v="6000"/>
    <n v="3670"/>
    <n v="1.6348773841961852"/>
    <x v="1"/>
  </r>
  <r>
    <d v="2023-05-03T00:00:00"/>
    <s v="April gabagge collection"/>
    <x v="1"/>
    <x v="1"/>
    <n v="50000"/>
    <n v="3670"/>
    <n v="13.623978201634877"/>
    <x v="2"/>
  </r>
  <r>
    <d v="2023-05-04T00:00:00"/>
    <s v="Local Transport"/>
    <x v="0"/>
    <x v="0"/>
    <n v="13000"/>
    <n v="3670"/>
    <n v="3.542234332425068"/>
    <x v="0"/>
  </r>
  <r>
    <d v="2023-05-04T00:00:00"/>
    <s v="Local Transport"/>
    <x v="0"/>
    <x v="0"/>
    <n v="6000"/>
    <n v="3670"/>
    <n v="1.6348773841961852"/>
    <x v="0"/>
  </r>
  <r>
    <d v="2023-05-04T00:00:00"/>
    <s v="Local Transport"/>
    <x v="0"/>
    <x v="0"/>
    <n v="6000"/>
    <n v="3670"/>
    <n v="1.6348773841961852"/>
    <x v="0"/>
  </r>
  <r>
    <d v="2023-05-04T00:00:00"/>
    <s v="Local Transport"/>
    <x v="0"/>
    <x v="0"/>
    <n v="15000"/>
    <n v="3670"/>
    <n v="4.0871934604904636"/>
    <x v="0"/>
  </r>
  <r>
    <d v="2023-05-04T00:00:00"/>
    <s v="Local Transport"/>
    <x v="0"/>
    <x v="0"/>
    <n v="6000"/>
    <n v="3670"/>
    <n v="1.6348773841961852"/>
    <x v="1"/>
  </r>
  <r>
    <d v="2023-05-04T00:00:00"/>
    <s v="Local Transport"/>
    <x v="0"/>
    <x v="0"/>
    <n v="6000"/>
    <n v="3670"/>
    <n v="1.6348773841961852"/>
    <x v="1"/>
  </r>
  <r>
    <d v="2023-05-04T00:00:00"/>
    <s v="Local Transport"/>
    <x v="0"/>
    <x v="0"/>
    <n v="6000"/>
    <n v="3670"/>
    <n v="1.6348773841961852"/>
    <x v="1"/>
  </r>
  <r>
    <d v="2023-05-04T00:00:00"/>
    <s v="Local Transport"/>
    <x v="0"/>
    <x v="0"/>
    <n v="6000"/>
    <n v="3670"/>
    <n v="1.6348773841961852"/>
    <x v="1"/>
  </r>
  <r>
    <d v="2023-05-04T00:00:00"/>
    <s v="Local Transport"/>
    <x v="0"/>
    <x v="2"/>
    <n v="5000"/>
    <n v="3670"/>
    <n v="1.3623978201634876"/>
    <x v="2"/>
  </r>
  <r>
    <d v="2023-05-04T00:00:00"/>
    <s v="Local Transport"/>
    <x v="0"/>
    <x v="2"/>
    <n v="8000"/>
    <n v="3670"/>
    <n v="2.1798365122615806"/>
    <x v="2"/>
  </r>
  <r>
    <d v="2023-05-05T00:00:00"/>
    <s v="Local Transport"/>
    <x v="0"/>
    <x v="0"/>
    <n v="12000"/>
    <n v="3670"/>
    <n v="3.2697547683923704"/>
    <x v="0"/>
  </r>
  <r>
    <d v="2023-05-05T00:00:00"/>
    <s v="Local Transport"/>
    <x v="0"/>
    <x v="0"/>
    <n v="14000"/>
    <n v="3670"/>
    <n v="3.8147138964577656"/>
    <x v="0"/>
  </r>
  <r>
    <d v="2023-05-05T00:00:00"/>
    <s v="Local Transport"/>
    <x v="0"/>
    <x v="0"/>
    <n v="6000"/>
    <n v="3670"/>
    <n v="1.6348773841961852"/>
    <x v="1"/>
  </r>
  <r>
    <d v="2023-05-05T00:00:00"/>
    <s v="Local Transport"/>
    <x v="0"/>
    <x v="0"/>
    <n v="6000"/>
    <n v="3670"/>
    <n v="1.6348773841961852"/>
    <x v="1"/>
  </r>
  <r>
    <d v="2023-05-05T00:00:00"/>
    <s v="Printing of call logs for Investigations"/>
    <x v="2"/>
    <x v="3"/>
    <n v="150000"/>
    <n v="3670"/>
    <n v="40.871934604904631"/>
    <x v="2"/>
  </r>
  <r>
    <d v="2023-05-05T00:00:00"/>
    <s v="Withdraw charges"/>
    <x v="3"/>
    <x v="1"/>
    <n v="7000"/>
    <n v="3670"/>
    <n v="1.9073569482288828"/>
    <x v="2"/>
  </r>
  <r>
    <d v="2023-05-05T00:00:00"/>
    <s v="Sending charges"/>
    <x v="3"/>
    <x v="1"/>
    <n v="1000"/>
    <n v="3670"/>
    <n v="0.27247956403269757"/>
    <x v="2"/>
  </r>
  <r>
    <d v="2023-05-05T00:00:00"/>
    <s v="Local Transport"/>
    <x v="0"/>
    <x v="2"/>
    <n v="4000"/>
    <n v="3670"/>
    <n v="1.0899182561307903"/>
    <x v="2"/>
  </r>
  <r>
    <d v="2023-05-05T00:00:00"/>
    <s v="Local Transport"/>
    <x v="0"/>
    <x v="2"/>
    <n v="4000"/>
    <n v="3670"/>
    <n v="1.0899182561307903"/>
    <x v="2"/>
  </r>
  <r>
    <d v="2023-05-06T00:00:00"/>
    <s v="Local Transport"/>
    <x v="0"/>
    <x v="0"/>
    <n v="13000"/>
    <n v="3670"/>
    <n v="35"/>
    <x v="0"/>
  </r>
  <r>
    <d v="2023-05-06T00:00:00"/>
    <s v="Local Transport"/>
    <x v="0"/>
    <x v="0"/>
    <n v="15000"/>
    <n v="3670"/>
    <n v="4.0871934604904636"/>
    <x v="0"/>
  </r>
  <r>
    <d v="2023-05-06T00:00:00"/>
    <s v="Local Transport"/>
    <x v="0"/>
    <x v="0"/>
    <n v="6000"/>
    <n v="3670"/>
    <n v="0.43"/>
    <x v="1"/>
  </r>
  <r>
    <d v="2023-05-06T00:00:00"/>
    <s v="Local Transport"/>
    <x v="0"/>
    <x v="0"/>
    <n v="6000"/>
    <n v="3670"/>
    <n v="7.24"/>
    <x v="1"/>
  </r>
  <r>
    <d v="2023-05-08T00:00:00"/>
    <s v="Local Transport"/>
    <x v="0"/>
    <x v="0"/>
    <n v="12000"/>
    <n v="3670"/>
    <n v="3.2697547683923704"/>
    <x v="0"/>
  </r>
  <r>
    <d v="2023-05-08T00:00:00"/>
    <s v="Local Transport"/>
    <x v="0"/>
    <x v="0"/>
    <n v="14000"/>
    <n v="3670"/>
    <n v="3.8147138964577656"/>
    <x v="0"/>
  </r>
  <r>
    <d v="2023-05-08T00:00:00"/>
    <s v="Local Transport"/>
    <x v="0"/>
    <x v="0"/>
    <n v="6000"/>
    <n v="3670"/>
    <n v="1.6348773841961852"/>
    <x v="1"/>
  </r>
  <r>
    <d v="2023-05-08T00:00:00"/>
    <s v="Local Transport"/>
    <x v="0"/>
    <x v="0"/>
    <n v="6000"/>
    <n v="3670"/>
    <n v="1.6348773841961852"/>
    <x v="1"/>
  </r>
  <r>
    <d v="2023-05-08T00:00:00"/>
    <s v="Bank Fees"/>
    <x v="4"/>
    <x v="1"/>
    <n v="2000"/>
    <n v="3670"/>
    <n v="0.54495912806539515"/>
    <x v="3"/>
  </r>
  <r>
    <d v="2023-05-08T00:00:00"/>
    <s v="Local Transport"/>
    <x v="0"/>
    <x v="2"/>
    <n v="15000"/>
    <n v="3670"/>
    <n v="4.0871934604904636"/>
    <x v="2"/>
  </r>
  <r>
    <d v="2023-05-08T00:00:00"/>
    <s v="Local Transport"/>
    <x v="0"/>
    <x v="2"/>
    <n v="15000"/>
    <n v="3670"/>
    <n v="4.0871934604904636"/>
    <x v="2"/>
  </r>
  <r>
    <d v="2023-05-08T00:00:00"/>
    <s v="Local Transport"/>
    <x v="0"/>
    <x v="2"/>
    <n v="3000"/>
    <n v="3670"/>
    <n v="0.81743869209809261"/>
    <x v="2"/>
  </r>
  <r>
    <d v="2023-05-08T00:00:00"/>
    <s v="Local Transport"/>
    <x v="0"/>
    <x v="2"/>
    <n v="6000"/>
    <n v="3670"/>
    <n v="1.6348773841961852"/>
    <x v="2"/>
  </r>
  <r>
    <d v="2023-05-09T00:00:00"/>
    <s v="Local Transport"/>
    <x v="0"/>
    <x v="0"/>
    <n v="6000"/>
    <n v="3670"/>
    <n v="1.6348773841961852"/>
    <x v="1"/>
  </r>
  <r>
    <d v="2023-05-09T00:00:00"/>
    <s v="Local Transport"/>
    <x v="0"/>
    <x v="0"/>
    <n v="6000"/>
    <n v="3670"/>
    <n v="1.6348773841961852"/>
    <x v="1"/>
  </r>
  <r>
    <d v="2023-05-09T00:00:00"/>
    <s v="Local Transport"/>
    <x v="0"/>
    <x v="0"/>
    <n v="12000"/>
    <n v="3670"/>
    <n v="3.2697547683923704"/>
    <x v="0"/>
  </r>
  <r>
    <d v="2023-05-09T00:00:00"/>
    <s v="Local Transport"/>
    <x v="0"/>
    <x v="0"/>
    <n v="15000"/>
    <n v="3670"/>
    <n v="4.0871934604904636"/>
    <x v="0"/>
  </r>
  <r>
    <d v="2023-05-09T00:00:00"/>
    <s v="Bank Fees"/>
    <x v="4"/>
    <x v="1"/>
    <n v="20000"/>
    <n v="3670"/>
    <n v="5.4495912806539506"/>
    <x v="4"/>
  </r>
  <r>
    <d v="2023-05-09T00:00:00"/>
    <s v="Airtime for Lydia"/>
    <x v="5"/>
    <x v="2"/>
    <n v="40000"/>
    <n v="3670"/>
    <n v="10.899182561307901"/>
    <x v="2"/>
  </r>
  <r>
    <d v="2023-05-09T00:00:00"/>
    <s v="Airtime for Deborah"/>
    <x v="5"/>
    <x v="0"/>
    <n v="20000"/>
    <n v="3670"/>
    <n v="5.4495912806539506"/>
    <x v="0"/>
  </r>
  <r>
    <d v="2023-05-09T00:00:00"/>
    <s v="Airtime for Eva"/>
    <x v="5"/>
    <x v="0"/>
    <n v="20000"/>
    <n v="3670"/>
    <n v="5.4495912806539506"/>
    <x v="1"/>
  </r>
  <r>
    <d v="2023-05-09T00:00:00"/>
    <s v="April water bill"/>
    <x v="6"/>
    <x v="1"/>
    <n v="57400"/>
    <n v="3670"/>
    <n v="15.640326975476839"/>
    <x v="2"/>
  </r>
  <r>
    <d v="2023-05-09T00:00:00"/>
    <s v="Transfer Fees"/>
    <x v="3"/>
    <x v="1"/>
    <n v="2600"/>
    <n v="3670"/>
    <n v="0.70844686648501365"/>
    <x v="2"/>
  </r>
  <r>
    <d v="2023-05-09T00:00:00"/>
    <s v="May Internet Subscription"/>
    <x v="7"/>
    <x v="1"/>
    <n v="319000"/>
    <n v="3670"/>
    <n v="86.920980926430516"/>
    <x v="2"/>
  </r>
  <r>
    <d v="2023-05-09T00:00:00"/>
    <s v="Local Transport"/>
    <x v="0"/>
    <x v="2"/>
    <n v="7000"/>
    <n v="3670"/>
    <n v="1.9073569482288828"/>
    <x v="2"/>
  </r>
  <r>
    <d v="2023-05-09T00:00:00"/>
    <s v="Local Transport"/>
    <x v="0"/>
    <x v="2"/>
    <n v="10000"/>
    <n v="3670"/>
    <n v="2.7247956403269753"/>
    <x v="2"/>
  </r>
  <r>
    <d v="2023-05-09T00:00:00"/>
    <s v="Local Transport"/>
    <x v="0"/>
    <x v="2"/>
    <n v="15000"/>
    <n v="3670"/>
    <n v="4.0871934604904636"/>
    <x v="2"/>
  </r>
  <r>
    <d v="2023-05-09T00:00:00"/>
    <s v="2 glasses of bongo"/>
    <x v="8"/>
    <x v="2"/>
    <n v="10000"/>
    <n v="3670"/>
    <n v="2.7247956403269753"/>
    <x v="2"/>
  </r>
  <r>
    <d v="2023-05-09T00:00:00"/>
    <s v="Compound maintenance"/>
    <x v="1"/>
    <x v="1"/>
    <n v="70000"/>
    <n v="3670"/>
    <n v="19.073569482288828"/>
    <x v="2"/>
  </r>
  <r>
    <d v="2023-05-10T00:00:00"/>
    <s v="Local Transport"/>
    <x v="0"/>
    <x v="0"/>
    <n v="13000"/>
    <n v="3670"/>
    <n v="3.542234332425068"/>
    <x v="0"/>
  </r>
  <r>
    <d v="2023-05-10T00:00:00"/>
    <s v="Local Transport"/>
    <x v="0"/>
    <x v="0"/>
    <n v="6000"/>
    <n v="3670"/>
    <n v="1.6348773841961852"/>
    <x v="0"/>
  </r>
  <r>
    <d v="2023-05-10T00:00:00"/>
    <s v="Local Transport"/>
    <x v="0"/>
    <x v="0"/>
    <n v="6000"/>
    <n v="3670"/>
    <n v="1.6348773841961852"/>
    <x v="0"/>
  </r>
  <r>
    <d v="2023-05-10T00:00:00"/>
    <s v="Local Transport"/>
    <x v="0"/>
    <x v="0"/>
    <n v="15000"/>
    <n v="3670"/>
    <n v="4.0871934604904636"/>
    <x v="0"/>
  </r>
  <r>
    <d v="2023-05-10T00:00:00"/>
    <s v="Local Transport"/>
    <x v="0"/>
    <x v="0"/>
    <n v="6000"/>
    <n v="3670"/>
    <n v="1.6348773841961852"/>
    <x v="1"/>
  </r>
  <r>
    <d v="2023-05-10T00:00:00"/>
    <s v="Local Transport"/>
    <x v="0"/>
    <x v="0"/>
    <n v="6000"/>
    <n v="3670"/>
    <n v="1.6348773841961852"/>
    <x v="1"/>
  </r>
  <r>
    <d v="2023-05-10T00:00:00"/>
    <s v="Local Transport"/>
    <x v="0"/>
    <x v="0"/>
    <n v="6000"/>
    <n v="3670"/>
    <n v="1.6348773841961852"/>
    <x v="1"/>
  </r>
  <r>
    <d v="2023-05-10T00:00:00"/>
    <s v="Local Transport"/>
    <x v="0"/>
    <x v="0"/>
    <n v="6000"/>
    <n v="3670"/>
    <n v="1.6348773841961852"/>
    <x v="1"/>
  </r>
  <r>
    <d v="2023-05-11T00:00:00"/>
    <s v="Local Transport"/>
    <x v="0"/>
    <x v="0"/>
    <n v="6000"/>
    <n v="3670"/>
    <n v="1.6348773841961852"/>
    <x v="1"/>
  </r>
  <r>
    <d v="2023-05-11T00:00:00"/>
    <s v="Local Transport"/>
    <x v="0"/>
    <x v="0"/>
    <n v="6000"/>
    <n v="3670"/>
    <n v="1.6348773841961852"/>
    <x v="1"/>
  </r>
  <r>
    <d v="2023-05-11T00:00:00"/>
    <s v="Local Transport"/>
    <x v="0"/>
    <x v="0"/>
    <n v="7000"/>
    <n v="3670"/>
    <n v="1.9073569482288828"/>
    <x v="1"/>
  </r>
  <r>
    <d v="2023-05-11T00:00:00"/>
    <s v="Local Transport"/>
    <x v="0"/>
    <x v="0"/>
    <n v="6000"/>
    <n v="3670"/>
    <n v="1.6348773841961852"/>
    <x v="1"/>
  </r>
  <r>
    <d v="2023-05-11T00:00:00"/>
    <s v="Local Transport"/>
    <x v="0"/>
    <x v="0"/>
    <n v="12000"/>
    <n v="3670"/>
    <n v="3.2697547683923704"/>
    <x v="0"/>
  </r>
  <r>
    <d v="2023-05-11T00:00:00"/>
    <s v="Local Transport"/>
    <x v="0"/>
    <x v="0"/>
    <n v="6000"/>
    <n v="3670"/>
    <n v="1.6348773841961852"/>
    <x v="0"/>
  </r>
  <r>
    <d v="2023-05-11T00:00:00"/>
    <s v="Local Transport"/>
    <x v="0"/>
    <x v="0"/>
    <n v="6000"/>
    <n v="3670"/>
    <n v="1.6348773841961852"/>
    <x v="0"/>
  </r>
  <r>
    <d v="2023-05-11T00:00:00"/>
    <s v="Local Transport"/>
    <x v="0"/>
    <x v="0"/>
    <n v="14000"/>
    <n v="3670"/>
    <n v="3.8147138964577656"/>
    <x v="0"/>
  </r>
  <r>
    <d v="2023-05-12T00:00:00"/>
    <s v="Local Transport"/>
    <x v="0"/>
    <x v="0"/>
    <n v="12000"/>
    <n v="3670"/>
    <n v="3.2697547683923704"/>
    <x v="0"/>
  </r>
  <r>
    <d v="2023-05-12T00:00:00"/>
    <s v="Local Transport"/>
    <x v="0"/>
    <x v="0"/>
    <n v="7000"/>
    <n v="3670"/>
    <n v="1.9073569482288828"/>
    <x v="0"/>
  </r>
  <r>
    <d v="2023-05-12T00:00:00"/>
    <s v="Local Transport"/>
    <x v="0"/>
    <x v="0"/>
    <n v="7000"/>
    <n v="3670"/>
    <n v="1.9073569482288828"/>
    <x v="0"/>
  </r>
  <r>
    <d v="2023-05-12T00:00:00"/>
    <s v="Local Transport"/>
    <x v="0"/>
    <x v="0"/>
    <n v="14000"/>
    <n v="3670"/>
    <n v="3.8147138964577656"/>
    <x v="0"/>
  </r>
  <r>
    <d v="2023-05-12T00:00:00"/>
    <s v="Local Transport"/>
    <x v="0"/>
    <x v="0"/>
    <n v="6000"/>
    <n v="3670"/>
    <n v="1.6348773841961852"/>
    <x v="1"/>
  </r>
  <r>
    <d v="2023-05-12T00:00:00"/>
    <s v="Local Transport"/>
    <x v="0"/>
    <x v="0"/>
    <n v="6000"/>
    <n v="3670"/>
    <n v="1.6348773841961852"/>
    <x v="1"/>
  </r>
  <r>
    <d v="2023-05-12T00:00:00"/>
    <s v="Local Transport"/>
    <x v="0"/>
    <x v="2"/>
    <n v="9000"/>
    <n v="3670"/>
    <n v="2.4523160762942777"/>
    <x v="2"/>
  </r>
  <r>
    <d v="2023-05-12T00:00:00"/>
    <s v="Local Transport"/>
    <x v="0"/>
    <x v="2"/>
    <n v="9000"/>
    <n v="3670"/>
    <n v="2.4523160762942777"/>
    <x v="2"/>
  </r>
  <r>
    <d v="2023-05-12T00:00:00"/>
    <s v="Local Transport"/>
    <x v="0"/>
    <x v="2"/>
    <n v="4000"/>
    <n v="3670"/>
    <n v="1.0899182561307903"/>
    <x v="2"/>
  </r>
  <r>
    <d v="2023-05-12T00:00:00"/>
    <s v="Purchase of snake repellant"/>
    <x v="2"/>
    <x v="1"/>
    <n v="31120"/>
    <n v="3670"/>
    <n v="8.4795640326975477"/>
    <x v="2"/>
  </r>
  <r>
    <d v="2023-05-12T00:00:00"/>
    <s v="2packets of tea bags@7500"/>
    <x v="2"/>
    <x v="1"/>
    <n v="15000"/>
    <n v="3670"/>
    <n v="4.0871934604904636"/>
    <x v="2"/>
  </r>
  <r>
    <d v="2023-05-12T00:00:00"/>
    <s v="1 packet of safari tea"/>
    <x v="2"/>
    <x v="1"/>
    <n v="9400"/>
    <n v="3670"/>
    <n v="2.561307901907357"/>
    <x v="2"/>
  </r>
  <r>
    <d v="2023-05-12T00:00:00"/>
    <s v="2 coca drinking chocolate@15.700"/>
    <x v="2"/>
    <x v="1"/>
    <n v="31400"/>
    <n v="3670"/>
    <n v="8.5558583106267037"/>
    <x v="2"/>
  </r>
  <r>
    <d v="2023-05-12T00:00:00"/>
    <s v="1 packet tea bags"/>
    <x v="2"/>
    <x v="1"/>
    <n v="3000"/>
    <n v="3670"/>
    <n v="0.81743869209809261"/>
    <x v="2"/>
  </r>
  <r>
    <d v="2023-05-12T00:00:00"/>
    <s v="Rotatrim photocoping paper"/>
    <x v="2"/>
    <x v="1"/>
    <n v="110000"/>
    <n v="3670"/>
    <n v="29.972752043596731"/>
    <x v="2"/>
  </r>
  <r>
    <d v="2023-05-15T00:00:00"/>
    <s v="Airtime for Lydia"/>
    <x v="5"/>
    <x v="2"/>
    <n v="40000"/>
    <n v="3670"/>
    <n v="10.899182561307901"/>
    <x v="2"/>
  </r>
  <r>
    <d v="2023-05-15T00:00:00"/>
    <s v="Airtime for Deborah"/>
    <x v="5"/>
    <x v="0"/>
    <n v="20000"/>
    <n v="3670"/>
    <n v="5.4495912806539506"/>
    <x v="0"/>
  </r>
  <r>
    <d v="2023-05-15T00:00:00"/>
    <s v="Airtime for Eva"/>
    <x v="5"/>
    <x v="0"/>
    <n v="20000"/>
    <n v="3670"/>
    <n v="5.4495912806539506"/>
    <x v="1"/>
  </r>
  <r>
    <d v="2023-05-15T00:00:00"/>
    <s v="Local Transport"/>
    <x v="0"/>
    <x v="3"/>
    <n v="6000"/>
    <n v="3670"/>
    <n v="1.6348773841961852"/>
    <x v="5"/>
  </r>
  <r>
    <d v="2023-05-15T00:00:00"/>
    <s v="Local Transport"/>
    <x v="0"/>
    <x v="3"/>
    <n v="6000"/>
    <n v="3670"/>
    <n v="1.6348773841961852"/>
    <x v="5"/>
  </r>
  <r>
    <d v="2023-05-15T00:00:00"/>
    <s v="Local Transport"/>
    <x v="0"/>
    <x v="0"/>
    <n v="7000"/>
    <n v="3670"/>
    <n v="1.9073569482288828"/>
    <x v="1"/>
  </r>
  <r>
    <d v="2023-05-15T00:00:00"/>
    <s v="Local Transport"/>
    <x v="0"/>
    <x v="0"/>
    <n v="6000"/>
    <n v="3670"/>
    <n v="1.6348773841961852"/>
    <x v="1"/>
  </r>
  <r>
    <d v="2023-05-15T00:00:00"/>
    <s v="Local Transport"/>
    <x v="0"/>
    <x v="0"/>
    <n v="12000"/>
    <n v="3670"/>
    <n v="3.2697547683923704"/>
    <x v="0"/>
  </r>
  <r>
    <d v="2023-05-15T00:00:00"/>
    <s v="Local Transport"/>
    <x v="0"/>
    <x v="0"/>
    <n v="15000"/>
    <n v="3670"/>
    <n v="4.0871934604904636"/>
    <x v="0"/>
  </r>
  <r>
    <d v="2023-05-15T00:00:00"/>
    <s v="Local Transport"/>
    <x v="0"/>
    <x v="2"/>
    <n v="7000"/>
    <n v="3670"/>
    <n v="1.9073569482288828"/>
    <x v="2"/>
  </r>
  <r>
    <d v="2023-05-15T00:00:00"/>
    <s v="Local Transport"/>
    <x v="0"/>
    <x v="2"/>
    <n v="18000"/>
    <n v="3670"/>
    <n v="4.9046321525885554"/>
    <x v="2"/>
  </r>
  <r>
    <d v="2023-05-15T00:00:00"/>
    <s v="Local Transport"/>
    <x v="0"/>
    <x v="2"/>
    <n v="23000"/>
    <n v="3670"/>
    <n v="6.2670299727520433"/>
    <x v="2"/>
  </r>
  <r>
    <d v="2023-05-15T00:00:00"/>
    <s v="Local Transport"/>
    <x v="0"/>
    <x v="2"/>
    <n v="20000"/>
    <n v="3670"/>
    <n v="5.4495912806539506"/>
    <x v="2"/>
  </r>
  <r>
    <d v="2023-05-15T00:00:00"/>
    <s v="April Lydia's PAYE chq 257"/>
    <x v="9"/>
    <x v="2"/>
    <n v="1211440"/>
    <n v="3670"/>
    <n v="330.09264305177112"/>
    <x v="4"/>
  </r>
  <r>
    <d v="2023-05-15T00:00:00"/>
    <s v="URA commission charges"/>
    <x v="4"/>
    <x v="1"/>
    <n v="2500"/>
    <n v="3670"/>
    <n v="0.68119891008174382"/>
    <x v="4"/>
  </r>
  <r>
    <d v="2023-05-15T00:00:00"/>
    <s v="April Lydia's NSSF chq"/>
    <x v="9"/>
    <x v="2"/>
    <n v="654720"/>
    <n v="3670"/>
    <n v="178.39782016348775"/>
    <x v="4"/>
  </r>
  <r>
    <d v="2023-05-15T00:00:00"/>
    <s v="Bank charges"/>
    <x v="4"/>
    <x v="1"/>
    <n v="2000"/>
    <n v="3670"/>
    <n v="0.54495912806539515"/>
    <x v="4"/>
  </r>
  <r>
    <d v="2023-05-16T00:00:00"/>
    <s v="Local Transport"/>
    <x v="0"/>
    <x v="2"/>
    <n v="5000"/>
    <n v="3670"/>
    <n v="1.3623978201634876"/>
    <x v="2"/>
  </r>
  <r>
    <d v="2023-05-16T00:00:00"/>
    <s v="Local Transport"/>
    <x v="0"/>
    <x v="2"/>
    <n v="5000"/>
    <n v="3670"/>
    <n v="1.3623978201634876"/>
    <x v="2"/>
  </r>
  <r>
    <d v="2023-05-16T00:00:00"/>
    <s v="Water for 2"/>
    <x v="8"/>
    <x v="2"/>
    <n v="4000"/>
    <n v="3670"/>
    <n v="1.0899182561307903"/>
    <x v="2"/>
  </r>
  <r>
    <d v="2023-05-16T00:00:00"/>
    <s v="Local Transport"/>
    <x v="0"/>
    <x v="2"/>
    <n v="15000"/>
    <n v="3670"/>
    <n v="4.0871934604904636"/>
    <x v="2"/>
  </r>
  <r>
    <d v="2023-05-16T00:00:00"/>
    <s v="Local Transport"/>
    <x v="0"/>
    <x v="0"/>
    <n v="12000"/>
    <n v="3670"/>
    <n v="3.2697547683923704"/>
    <x v="0"/>
  </r>
  <r>
    <d v="2023-05-16T00:00:00"/>
    <s v="Local Transport"/>
    <x v="0"/>
    <x v="0"/>
    <n v="14000"/>
    <n v="3670"/>
    <n v="3.8147138964577656"/>
    <x v="0"/>
  </r>
  <r>
    <d v="2023-05-16T00:00:00"/>
    <s v="Local Transport"/>
    <x v="0"/>
    <x v="0"/>
    <n v="6000"/>
    <n v="3670"/>
    <n v="1.6348773841961852"/>
    <x v="1"/>
  </r>
  <r>
    <d v="2023-05-16T00:00:00"/>
    <s v="Local Transport"/>
    <x v="0"/>
    <x v="0"/>
    <n v="6000"/>
    <n v="3670"/>
    <n v="1.6348773841961852"/>
    <x v="1"/>
  </r>
  <r>
    <d v="2023-05-16T00:00:00"/>
    <s v="Local Transport"/>
    <x v="0"/>
    <x v="3"/>
    <n v="6000"/>
    <n v="3670"/>
    <n v="1.6348773841961852"/>
    <x v="5"/>
  </r>
  <r>
    <d v="2023-05-16T00:00:00"/>
    <s v="Local Transport"/>
    <x v="0"/>
    <x v="3"/>
    <n v="5000"/>
    <n v="3670"/>
    <n v="1.3623978201634876"/>
    <x v="5"/>
  </r>
  <r>
    <d v="2023-05-16T00:00:00"/>
    <s v="Local Transport"/>
    <x v="0"/>
    <x v="3"/>
    <n v="4000"/>
    <n v="3670"/>
    <n v="1.0899182561307903"/>
    <x v="5"/>
  </r>
  <r>
    <d v="2023-05-16T00:00:00"/>
    <s v="Local Transport"/>
    <x v="0"/>
    <x v="3"/>
    <n v="2000"/>
    <n v="3670"/>
    <n v="0.54495912806539515"/>
    <x v="5"/>
  </r>
  <r>
    <d v="2023-05-16T00:00:00"/>
    <s v="Local Transport"/>
    <x v="0"/>
    <x v="3"/>
    <n v="6000"/>
    <n v="3670"/>
    <n v="1.6348773841961852"/>
    <x v="5"/>
  </r>
  <r>
    <d v="2023-05-16T00:00:00"/>
    <s v="Trust Building"/>
    <x v="10"/>
    <x v="3"/>
    <n v="4000"/>
    <n v="3670"/>
    <n v="1.0899182561307903"/>
    <x v="5"/>
  </r>
  <r>
    <d v="2023-05-16T00:00:00"/>
    <s v="Trust Building"/>
    <x v="10"/>
    <x v="3"/>
    <n v="2000"/>
    <n v="3670"/>
    <n v="0.54495912806539515"/>
    <x v="5"/>
  </r>
  <r>
    <d v="2023-05-16T00:00:00"/>
    <s v="Trust Building"/>
    <x v="10"/>
    <x v="3"/>
    <n v="2000"/>
    <n v="3670"/>
    <n v="0.54495912806539515"/>
    <x v="5"/>
  </r>
  <r>
    <d v="2023-05-17T00:00:00"/>
    <s v="Local Transport"/>
    <x v="0"/>
    <x v="3"/>
    <n v="8000"/>
    <n v="3670"/>
    <n v="2.1798365122615806"/>
    <x v="5"/>
  </r>
  <r>
    <d v="2023-05-17T00:00:00"/>
    <s v="Local Transport"/>
    <x v="0"/>
    <x v="3"/>
    <n v="6000"/>
    <n v="3670"/>
    <n v="1.6348773841961852"/>
    <x v="5"/>
  </r>
  <r>
    <d v="2023-05-17T00:00:00"/>
    <s v="Local Transport"/>
    <x v="0"/>
    <x v="3"/>
    <n v="3000"/>
    <n v="3670"/>
    <n v="0.81743869209809261"/>
    <x v="5"/>
  </r>
  <r>
    <d v="2023-05-17T00:00:00"/>
    <s v="Local Transport"/>
    <x v="0"/>
    <x v="3"/>
    <n v="3000"/>
    <n v="3670"/>
    <n v="0.81743869209809261"/>
    <x v="5"/>
  </r>
  <r>
    <d v="2023-05-17T00:00:00"/>
    <s v="Local Transport"/>
    <x v="0"/>
    <x v="3"/>
    <n v="3000"/>
    <n v="3670"/>
    <n v="0.81743869209809261"/>
    <x v="5"/>
  </r>
  <r>
    <d v="2023-05-17T00:00:00"/>
    <s v="Local Transport"/>
    <x v="0"/>
    <x v="3"/>
    <n v="7000"/>
    <n v="3670"/>
    <n v="1.9073569482288828"/>
    <x v="5"/>
  </r>
  <r>
    <d v="2023-05-17T00:00:00"/>
    <s v="Trust Building"/>
    <x v="10"/>
    <x v="3"/>
    <n v="7000"/>
    <n v="3670"/>
    <n v="1.9073569482288828"/>
    <x v="5"/>
  </r>
  <r>
    <d v="2023-05-17T00:00:00"/>
    <s v="Local Transport"/>
    <x v="0"/>
    <x v="0"/>
    <n v="13000"/>
    <n v="3670"/>
    <n v="3.542234332425068"/>
    <x v="0"/>
  </r>
  <r>
    <d v="2023-05-17T00:00:00"/>
    <s v="Local Transport"/>
    <x v="0"/>
    <x v="0"/>
    <n v="6000"/>
    <n v="3670"/>
    <n v="1.6348773841961852"/>
    <x v="0"/>
  </r>
  <r>
    <d v="2023-05-17T00:00:00"/>
    <s v="Local Transport"/>
    <x v="0"/>
    <x v="0"/>
    <n v="6000"/>
    <n v="3670"/>
    <n v="1.6348773841961852"/>
    <x v="0"/>
  </r>
  <r>
    <d v="2023-05-17T00:00:00"/>
    <s v="Local Transport"/>
    <x v="0"/>
    <x v="0"/>
    <n v="15000"/>
    <n v="3670"/>
    <n v="4.0871934604904636"/>
    <x v="0"/>
  </r>
  <r>
    <d v="2023-05-17T00:00:00"/>
    <s v="Local Transport"/>
    <x v="0"/>
    <x v="0"/>
    <n v="6000"/>
    <n v="3670"/>
    <n v="1.6348773841961852"/>
    <x v="1"/>
  </r>
  <r>
    <d v="2023-05-17T00:00:00"/>
    <s v="Local Transport"/>
    <x v="0"/>
    <x v="0"/>
    <n v="6000"/>
    <n v="3670"/>
    <n v="1.6348773841961852"/>
    <x v="1"/>
  </r>
  <r>
    <d v="2023-05-17T00:00:00"/>
    <s v="Local Transport"/>
    <x v="0"/>
    <x v="0"/>
    <n v="6000"/>
    <n v="3670"/>
    <n v="17"/>
    <x v="1"/>
  </r>
  <r>
    <d v="2023-05-17T00:00:00"/>
    <s v="Local Transport"/>
    <x v="0"/>
    <x v="0"/>
    <n v="6000"/>
    <n v="3670"/>
    <n v="8.61"/>
    <x v="1"/>
  </r>
  <r>
    <d v="2023-05-17T00:00:00"/>
    <s v="Airtime for i31"/>
    <x v="5"/>
    <x v="3"/>
    <n v="25000"/>
    <n v="3670"/>
    <n v="8.61"/>
    <x v="5"/>
  </r>
  <r>
    <d v="2023-05-18T00:00:00"/>
    <s v="Local Transport"/>
    <x v="0"/>
    <x v="3"/>
    <n v="62000"/>
    <n v="3670"/>
    <n v="16.893732970027248"/>
    <x v="5"/>
  </r>
  <r>
    <d v="2023-05-18T00:00:00"/>
    <s v="Local Transport"/>
    <x v="0"/>
    <x v="3"/>
    <n v="10000"/>
    <n v="3670"/>
    <n v="2.7247956403269753"/>
    <x v="5"/>
  </r>
  <r>
    <d v="2023-05-18T00:00:00"/>
    <s v="Local Transport"/>
    <x v="0"/>
    <x v="0"/>
    <n v="6000"/>
    <n v="3670"/>
    <n v="1.6348773841961852"/>
    <x v="1"/>
  </r>
  <r>
    <d v="2023-05-18T00:00:00"/>
    <s v="Local Transport"/>
    <x v="0"/>
    <x v="0"/>
    <n v="6000"/>
    <n v="3670"/>
    <n v="1.6348773841961852"/>
    <x v="1"/>
  </r>
  <r>
    <d v="2023-05-18T00:00:00"/>
    <s v="Local Transport"/>
    <x v="0"/>
    <x v="0"/>
    <n v="12000"/>
    <n v="3670"/>
    <n v="3.2697547683923704"/>
    <x v="0"/>
  </r>
  <r>
    <d v="2023-05-18T00:00:00"/>
    <s v="Local Transport"/>
    <x v="0"/>
    <x v="0"/>
    <n v="9000"/>
    <n v="3670"/>
    <n v="2.4523160762942777"/>
    <x v="0"/>
  </r>
  <r>
    <d v="2023-05-18T00:00:00"/>
    <s v="Local Transport"/>
    <x v="0"/>
    <x v="0"/>
    <n v="9000"/>
    <n v="3670"/>
    <n v="2.4523160762942777"/>
    <x v="0"/>
  </r>
  <r>
    <d v="2023-05-18T00:00:00"/>
    <s v="Local Transport"/>
    <x v="0"/>
    <x v="0"/>
    <n v="15000"/>
    <n v="3670"/>
    <n v="4.0871934604904636"/>
    <x v="0"/>
  </r>
  <r>
    <d v="2023-05-19T00:00:00"/>
    <s v="Local Transport"/>
    <x v="0"/>
    <x v="0"/>
    <n v="12000"/>
    <n v="3670"/>
    <n v="3.2697547683923704"/>
    <x v="0"/>
  </r>
  <r>
    <d v="2023-05-19T00:00:00"/>
    <s v="Local Transport"/>
    <x v="0"/>
    <x v="0"/>
    <n v="14000"/>
    <n v="3670"/>
    <n v="3.8147138964577656"/>
    <x v="0"/>
  </r>
  <r>
    <d v="2023-05-19T00:00:00"/>
    <s v="Local Transport"/>
    <x v="0"/>
    <x v="0"/>
    <n v="6000"/>
    <n v="3670"/>
    <n v="1.6348773841961852"/>
    <x v="1"/>
  </r>
  <r>
    <d v="2023-05-19T00:00:00"/>
    <s v="Local Transport"/>
    <x v="0"/>
    <x v="0"/>
    <n v="6000"/>
    <n v="3670"/>
    <n v="1.6348773841961852"/>
    <x v="1"/>
  </r>
  <r>
    <d v="2023-05-19T00:00:00"/>
    <s v="Purchase of computer mouse"/>
    <x v="2"/>
    <x v="1"/>
    <n v="60000"/>
    <n v="3670"/>
    <n v="16.348773841961854"/>
    <x v="2"/>
  </r>
  <r>
    <d v="2023-05-22T00:00:00"/>
    <s v="Local Transport"/>
    <x v="0"/>
    <x v="0"/>
    <n v="12000"/>
    <n v="3670"/>
    <n v="3.2697547683923704"/>
    <x v="0"/>
  </r>
  <r>
    <d v="2023-05-22T00:00:00"/>
    <s v="Local Transport"/>
    <x v="0"/>
    <x v="0"/>
    <n v="5000"/>
    <n v="3670"/>
    <n v="1.3623978201634876"/>
    <x v="0"/>
  </r>
  <r>
    <d v="2023-05-22T00:00:00"/>
    <s v="Local Transport"/>
    <x v="0"/>
    <x v="0"/>
    <n v="5000"/>
    <n v="3670"/>
    <n v="1.3623978201634876"/>
    <x v="0"/>
  </r>
  <r>
    <d v="2023-05-22T00:00:00"/>
    <s v="Local Transport"/>
    <x v="0"/>
    <x v="0"/>
    <n v="14000"/>
    <n v="3670"/>
    <n v="3.8147138964577656"/>
    <x v="0"/>
  </r>
  <r>
    <d v="2023-05-23T00:00:00"/>
    <s v="Bank charges"/>
    <x v="4"/>
    <x v="1"/>
    <n v="2000"/>
    <n v="3670"/>
    <n v="0.54495912806539515"/>
    <x v="3"/>
  </r>
  <r>
    <d v="2023-05-23T00:00:00"/>
    <s v="Local Transport"/>
    <x v="0"/>
    <x v="0"/>
    <n v="13000"/>
    <n v="3670"/>
    <n v="3.542234332425068"/>
    <x v="0"/>
  </r>
  <r>
    <d v="2023-05-23T00:00:00"/>
    <s v="Local Transport"/>
    <x v="0"/>
    <x v="0"/>
    <n v="25000"/>
    <n v="3670"/>
    <n v="6.8119891008174385"/>
    <x v="0"/>
  </r>
  <r>
    <d v="2023-05-23T00:00:00"/>
    <s v="Local Transport"/>
    <x v="0"/>
    <x v="0"/>
    <n v="25000"/>
    <n v="3670"/>
    <n v="6.8119891008174385"/>
    <x v="0"/>
  </r>
  <r>
    <d v="2023-05-23T00:00:00"/>
    <s v="Local Transport"/>
    <x v="0"/>
    <x v="0"/>
    <n v="15000"/>
    <n v="3670"/>
    <n v="4.0871934604904636"/>
    <x v="0"/>
  </r>
  <r>
    <d v="2023-05-24T00:00:00"/>
    <s v="Bank charges"/>
    <x v="4"/>
    <x v="1"/>
    <n v="20000"/>
    <n v="3670"/>
    <n v="5.4495912806539506"/>
    <x v="4"/>
  </r>
  <r>
    <d v="2023-05-24T00:00:00"/>
    <s v="Lydia's May salary: chq"/>
    <x v="9"/>
    <x v="2"/>
    <n v="2935000"/>
    <n v="3670"/>
    <n v="799.72752043596734"/>
    <x v="4"/>
  </r>
  <r>
    <d v="2023-05-24T00:00:00"/>
    <s v="Bank Fees"/>
    <x v="4"/>
    <x v="1"/>
    <n v="3000"/>
    <n v="3670"/>
    <n v="0.81743869209809261"/>
    <x v="4"/>
  </r>
  <r>
    <d v="2023-05-24T00:00:00"/>
    <s v="Local Transport"/>
    <x v="0"/>
    <x v="0"/>
    <n v="13000"/>
    <n v="3670"/>
    <n v="3.542234332425068"/>
    <x v="0"/>
  </r>
  <r>
    <d v="2023-05-24T00:00:00"/>
    <s v="Local Transport"/>
    <x v="0"/>
    <x v="0"/>
    <n v="6000"/>
    <n v="3670"/>
    <n v="1.6348773841961852"/>
    <x v="0"/>
  </r>
  <r>
    <d v="2023-05-24T00:00:00"/>
    <s v="Local Transport"/>
    <x v="0"/>
    <x v="0"/>
    <n v="6000"/>
    <n v="3670"/>
    <n v="1.6348773841961852"/>
    <x v="0"/>
  </r>
  <r>
    <d v="2023-05-24T00:00:00"/>
    <s v="Local Transport"/>
    <x v="0"/>
    <x v="0"/>
    <n v="14000"/>
    <n v="3670"/>
    <n v="3.8147138964577656"/>
    <x v="0"/>
  </r>
  <r>
    <d v="2023-05-24T00:00:00"/>
    <s v="Airtime for Lydia"/>
    <x v="5"/>
    <x v="2"/>
    <n v="45000"/>
    <n v="3670"/>
    <n v="12.26158038147139"/>
    <x v="2"/>
  </r>
  <r>
    <d v="2023-05-24T00:00:00"/>
    <s v="Airtime for Deborah"/>
    <x v="5"/>
    <x v="0"/>
    <n v="25000"/>
    <n v="3670"/>
    <n v="6.8119891008174385"/>
    <x v="0"/>
  </r>
  <r>
    <d v="2023-05-24T00:00:00"/>
    <s v="Local Transport"/>
    <x v="0"/>
    <x v="2"/>
    <n v="7000"/>
    <n v="3670"/>
    <n v="1.9073569482288828"/>
    <x v="2"/>
  </r>
  <r>
    <d v="2023-05-24T00:00:00"/>
    <s v="Local Transport"/>
    <x v="0"/>
    <x v="2"/>
    <n v="5000"/>
    <n v="3670"/>
    <n v="1.3623978201634876"/>
    <x v="2"/>
  </r>
  <r>
    <d v="2023-05-24T00:00:00"/>
    <s v="Local Transport"/>
    <x v="0"/>
    <x v="2"/>
    <n v="9000"/>
    <n v="3670"/>
    <n v="2.4523160762942777"/>
    <x v="2"/>
  </r>
  <r>
    <d v="2023-05-24T00:00:00"/>
    <s v="2PC toilet paper"/>
    <x v="2"/>
    <x v="1"/>
    <n v="38000"/>
    <n v="3670"/>
    <n v="10.354223433242506"/>
    <x v="2"/>
  </r>
  <r>
    <d v="2023-05-24T00:00:00"/>
    <s v="2 velvext kitchen rolls @10,500"/>
    <x v="2"/>
    <x v="1"/>
    <n v="21000"/>
    <n v="3670"/>
    <n v="5.7220708446866482"/>
    <x v="2"/>
  </r>
  <r>
    <d v="2023-05-24T00:00:00"/>
    <s v="1 velvex kitchen roll@5,500"/>
    <x v="2"/>
    <x v="1"/>
    <n v="5500"/>
    <n v="3670"/>
    <n v="1.4986376021798364"/>
    <x v="2"/>
  </r>
  <r>
    <d v="2023-05-24T00:00:00"/>
    <s v="4 sackets of milk @12,000"/>
    <x v="2"/>
    <x v="1"/>
    <n v="48000"/>
    <n v="3670"/>
    <n v="13.079019073569482"/>
    <x v="2"/>
  </r>
  <r>
    <d v="2023-05-24T00:00:00"/>
    <s v="4 kgs of sugar"/>
    <x v="2"/>
    <x v="1"/>
    <n v="23200"/>
    <n v="3670"/>
    <n v="6.3215258855585832"/>
    <x v="2"/>
  </r>
  <r>
    <d v="2023-05-24T00:00:00"/>
    <s v="2 bottles of Rwenzori water @13,000"/>
    <x v="2"/>
    <x v="1"/>
    <n v="26000"/>
    <n v="3670"/>
    <n v="7.084468664850136"/>
    <x v="2"/>
  </r>
  <r>
    <d v="2023-05-24T00:00:00"/>
    <s v="1 Benylin cough syrup for Lydia"/>
    <x v="11"/>
    <x v="1"/>
    <n v="30000"/>
    <n v="3670"/>
    <n v="8.1743869209809272"/>
    <x v="2"/>
  </r>
  <r>
    <d v="2023-05-25T00:00:00"/>
    <s v="1 Benylin cough syrup for Lydia"/>
    <x v="11"/>
    <x v="1"/>
    <n v="24000"/>
    <n v="3670"/>
    <n v="6.5395095367847409"/>
    <x v="2"/>
  </r>
  <r>
    <d v="2023-05-25T00:00:00"/>
    <s v="Local Transport"/>
    <x v="0"/>
    <x v="0"/>
    <n v="13000"/>
    <n v="3670"/>
    <n v="3.542234332425068"/>
    <x v="0"/>
  </r>
  <r>
    <d v="2023-05-25T00:00:00"/>
    <s v="Local Transport"/>
    <x v="0"/>
    <x v="0"/>
    <n v="6000"/>
    <n v="3670"/>
    <n v="1.6348773841961852"/>
    <x v="0"/>
  </r>
  <r>
    <d v="2023-05-25T00:00:00"/>
    <s v="Local Transport"/>
    <x v="0"/>
    <x v="0"/>
    <n v="6000"/>
    <n v="3670"/>
    <n v="1.6348773841961852"/>
    <x v="0"/>
  </r>
  <r>
    <d v="2023-05-25T00:00:00"/>
    <s v="Local Transport"/>
    <x v="0"/>
    <x v="0"/>
    <n v="15000"/>
    <n v="3670"/>
    <n v="4.0871934604904636"/>
    <x v="0"/>
  </r>
  <r>
    <d v="2023-05-25T00:00:00"/>
    <s v="Local Transport"/>
    <x v="0"/>
    <x v="2"/>
    <n v="9000"/>
    <n v="3670"/>
    <n v="2.4523160762942777"/>
    <x v="2"/>
  </r>
  <r>
    <d v="2023-05-25T00:00:00"/>
    <s v="Local Transport"/>
    <x v="0"/>
    <x v="2"/>
    <n v="10000"/>
    <n v="3670"/>
    <n v="2.7247956403269753"/>
    <x v="2"/>
  </r>
  <r>
    <d v="2023-05-26T00:00:00"/>
    <s v="Local Transport"/>
    <x v="0"/>
    <x v="0"/>
    <n v="15000"/>
    <n v="3670"/>
    <n v="4.0871934604904636"/>
    <x v="0"/>
  </r>
  <r>
    <d v="2023-05-26T00:00:00"/>
    <s v="Local Transport"/>
    <x v="0"/>
    <x v="0"/>
    <n v="15000"/>
    <n v="3670"/>
    <n v="4.0871934604904636"/>
    <x v="0"/>
  </r>
  <r>
    <d v="2023-05-27T00:00:00"/>
    <s v="Local Transport"/>
    <x v="0"/>
    <x v="0"/>
    <n v="13000"/>
    <n v="3670"/>
    <n v="3.542234332425068"/>
    <x v="0"/>
  </r>
  <r>
    <d v="2023-05-27T00:00:00"/>
    <s v="Local Transport"/>
    <x v="0"/>
    <x v="0"/>
    <n v="15000"/>
    <n v="3670"/>
    <n v="4.0871934604904636"/>
    <x v="0"/>
  </r>
  <r>
    <d v="2023-05-29T00:00:00"/>
    <s v="Local Transport"/>
    <x v="0"/>
    <x v="0"/>
    <n v="12000"/>
    <n v="3670"/>
    <n v="3.2697547683923704"/>
    <x v="0"/>
  </r>
  <r>
    <d v="2023-05-29T00:00:00"/>
    <s v="Local Transport"/>
    <x v="0"/>
    <x v="0"/>
    <n v="15000"/>
    <n v="3670"/>
    <n v="4.0871934604904636"/>
    <x v="0"/>
  </r>
  <r>
    <d v="2023-05-29T00:00:00"/>
    <s v="Airtime for Lydia"/>
    <x v="5"/>
    <x v="2"/>
    <n v="45000"/>
    <n v="3670"/>
    <n v="12.26158038147139"/>
    <x v="2"/>
  </r>
  <r>
    <d v="2023-05-29T00:00:00"/>
    <s v="Airtime for Deborah"/>
    <x v="5"/>
    <x v="0"/>
    <n v="20000"/>
    <n v="3670"/>
    <n v="5.4495912806539506"/>
    <x v="0"/>
  </r>
  <r>
    <d v="2023-05-30T00:00:00"/>
    <s v="Local Transport"/>
    <x v="0"/>
    <x v="0"/>
    <n v="13000"/>
    <n v="3670"/>
    <n v="3.542234332425068"/>
    <x v="0"/>
  </r>
  <r>
    <d v="2023-05-30T00:00:00"/>
    <s v="Local Transport"/>
    <x v="0"/>
    <x v="0"/>
    <n v="9000"/>
    <n v="3670"/>
    <n v="2.4523160762942777"/>
    <x v="0"/>
  </r>
  <r>
    <d v="2023-05-30T00:00:00"/>
    <s v="Local Transport"/>
    <x v="0"/>
    <x v="0"/>
    <n v="9000"/>
    <n v="3670"/>
    <n v="2.4523160762942777"/>
    <x v="0"/>
  </r>
  <r>
    <d v="2023-05-30T00:00:00"/>
    <s v="Local Transport"/>
    <x v="0"/>
    <x v="0"/>
    <n v="14000"/>
    <n v="3670"/>
    <n v="3.8147138964577656"/>
    <x v="0"/>
  </r>
  <r>
    <d v="2023-05-30T00:00:00"/>
    <s v="May security services: chq 260"/>
    <x v="1"/>
    <x v="1"/>
    <n v="1888000"/>
    <n v="3670"/>
    <n v="514.44141689373294"/>
    <x v="4"/>
  </r>
  <r>
    <d v="2023-05-30T00:00:00"/>
    <s v="Bank charges"/>
    <x v="4"/>
    <x v="1"/>
    <n v="3000"/>
    <n v="3670"/>
    <n v="0.81743869209809261"/>
    <x v="4"/>
  </r>
  <r>
    <d v="2023-05-31T00:00:00"/>
    <s v="Local Transport"/>
    <x v="0"/>
    <x v="0"/>
    <n v="12000"/>
    <n v="3670"/>
    <n v="3.2697547683923704"/>
    <x v="0"/>
  </r>
  <r>
    <d v="2023-05-31T00:00:00"/>
    <s v="Local Transport"/>
    <x v="0"/>
    <x v="0"/>
    <n v="6000"/>
    <n v="3670"/>
    <n v="1.6348773841961852"/>
    <x v="0"/>
  </r>
  <r>
    <d v="2023-05-31T00:00:00"/>
    <s v="Local Transport"/>
    <x v="0"/>
    <x v="0"/>
    <n v="6000"/>
    <n v="3670"/>
    <n v="1.6348773841961852"/>
    <x v="0"/>
  </r>
  <r>
    <d v="2023-05-31T00:00:00"/>
    <s v="Local Transport"/>
    <x v="0"/>
    <x v="0"/>
    <n v="15000"/>
    <n v="3670"/>
    <n v="4.0871934604904636"/>
    <x v="0"/>
  </r>
  <r>
    <d v="2023-05-31T00:00:00"/>
    <s v="Office &amp; compound cleaners may salary"/>
    <x v="1"/>
    <x v="1"/>
    <n v="200000"/>
    <n v="3670"/>
    <n v="54.495912806539508"/>
    <x v="2"/>
  </r>
</pivotCacheRecords>
</file>

<file path=xl/pivotCache/pivotCacheRecords3.xml><?xml version="1.0" encoding="utf-8"?>
<pivotCacheRecords xmlns="http://schemas.openxmlformats.org/spreadsheetml/2006/main" xmlns:r="http://schemas.openxmlformats.org/officeDocument/2006/relationships" count="14">
  <r>
    <d v="2023-05-01T00:00:00"/>
    <s v="Balance from April 2023"/>
    <m/>
    <m/>
    <m/>
    <m/>
    <n v="0"/>
    <x v="0"/>
  </r>
  <r>
    <d v="2023-05-09T00:00:00"/>
    <s v="Mission Budget for 1 day"/>
    <s v="Advance"/>
    <s v="Management"/>
    <m/>
    <n v="210000"/>
    <n v="210000"/>
    <x v="0"/>
  </r>
  <r>
    <d v="2023-05-09T00:00:00"/>
    <s v="Airtime for Lydia"/>
    <s v="Telephone"/>
    <s v="Management"/>
    <n v="40000"/>
    <m/>
    <n v="170000"/>
    <x v="1"/>
  </r>
  <r>
    <d v="2023-05-09T00:00:00"/>
    <s v="Airtime for Deborah"/>
    <s v="Telephone"/>
    <s v="Legal"/>
    <n v="20000"/>
    <m/>
    <n v="150000"/>
    <x v="2"/>
  </r>
  <r>
    <d v="2023-05-09T00:00:00"/>
    <s v="Airtime for Eva"/>
    <s v="Telephone"/>
    <s v="Legal"/>
    <n v="20000"/>
    <m/>
    <n v="130000"/>
    <x v="3"/>
  </r>
  <r>
    <d v="2023-05-15T00:00:00"/>
    <s v="Airtime for Lydia"/>
    <s v="Telephone"/>
    <s v="Management"/>
    <n v="40000"/>
    <m/>
    <n v="90000"/>
    <x v="1"/>
  </r>
  <r>
    <d v="2023-05-15T00:00:00"/>
    <s v="Airtime for Deborah"/>
    <s v="Telephone"/>
    <s v="Legal"/>
    <n v="20000"/>
    <m/>
    <n v="70000"/>
    <x v="2"/>
  </r>
  <r>
    <d v="2023-05-15T00:00:00"/>
    <s v="Airtime for Eva"/>
    <s v="Telephone"/>
    <s v="Legal"/>
    <n v="20000"/>
    <m/>
    <n v="50000"/>
    <x v="3"/>
  </r>
  <r>
    <d v="2023-05-17T00:00:00"/>
    <s v="Airtime for i31"/>
    <s v="Telephone"/>
    <s v="Investigations"/>
    <n v="25000"/>
    <m/>
    <n v="25000"/>
    <x v="4"/>
  </r>
  <r>
    <d v="2023-05-24T00:00:00"/>
    <s v="Mission Budget for 1 day"/>
    <s v="Advance"/>
    <s v="Management"/>
    <m/>
    <n v="120000"/>
    <n v="145000"/>
    <x v="0"/>
  </r>
  <r>
    <d v="2023-05-24T00:00:00"/>
    <s v="Airtime for Lydia"/>
    <s v="Telephone"/>
    <s v="Management"/>
    <n v="45000"/>
    <m/>
    <n v="100000"/>
    <x v="1"/>
  </r>
  <r>
    <d v="2023-05-24T00:00:00"/>
    <s v="Airtime for Deborah"/>
    <s v="Telephone"/>
    <s v="Legal"/>
    <n v="25000"/>
    <m/>
    <n v="75000"/>
    <x v="2"/>
  </r>
  <r>
    <d v="2023-05-29T00:00:00"/>
    <s v="Airtime for Lydia"/>
    <s v="Telephone"/>
    <s v="Management"/>
    <n v="45000"/>
    <m/>
    <n v="30000"/>
    <x v="1"/>
  </r>
  <r>
    <d v="2023-05-29T00:00:00"/>
    <s v="Airtime for Deborah"/>
    <s v="Telephone"/>
    <s v="Legal"/>
    <n v="20000"/>
    <m/>
    <n v="10000"/>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3" cacheId="11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9" firstHeaderRow="1" firstDataRow="2" firstDataCol="1"/>
  <pivotFields count="8">
    <pivotField numFmtId="14" showAll="0"/>
    <pivotField showAll="0"/>
    <pivotField axis="axisCol" showAll="0">
      <items count="13">
        <item x="4"/>
        <item x="7"/>
        <item x="2"/>
        <item x="9"/>
        <item x="6"/>
        <item x="1"/>
        <item x="5"/>
        <item x="3"/>
        <item x="0"/>
        <item x="8"/>
        <item x="10"/>
        <item x="11"/>
        <item t="default"/>
      </items>
    </pivotField>
    <pivotField axis="axisRow" showAll="0">
      <items count="5">
        <item x="3"/>
        <item x="0"/>
        <item x="2"/>
        <item x="1"/>
        <item t="default"/>
      </items>
    </pivotField>
    <pivotField dataField="1" showAll="0"/>
    <pivotField numFmtId="4" showAll="0"/>
    <pivotField numFmtId="165" showAll="0"/>
    <pivotField showAll="0"/>
  </pivotFields>
  <rowFields count="1">
    <field x="3"/>
  </rowFields>
  <rowItems count="5">
    <i>
      <x/>
    </i>
    <i>
      <x v="1"/>
    </i>
    <i>
      <x v="2"/>
    </i>
    <i>
      <x v="3"/>
    </i>
    <i t="grand">
      <x/>
    </i>
  </rowItems>
  <colFields count="1">
    <field x="2"/>
  </colFields>
  <colItems count="13">
    <i>
      <x/>
    </i>
    <i>
      <x v="1"/>
    </i>
    <i>
      <x v="2"/>
    </i>
    <i>
      <x v="3"/>
    </i>
    <i>
      <x v="4"/>
    </i>
    <i>
      <x v="5"/>
    </i>
    <i>
      <x v="6"/>
    </i>
    <i>
      <x v="7"/>
    </i>
    <i>
      <x v="8"/>
    </i>
    <i>
      <x v="9"/>
    </i>
    <i>
      <x v="10"/>
    </i>
    <i>
      <x v="11"/>
    </i>
    <i t="grand">
      <x/>
    </i>
  </colItems>
  <dataFields count="1">
    <dataField name="Sum of Spent  in national currency (UGX)" fld="4" baseField="0"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17"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7">
        <item x="4"/>
        <item x="3"/>
        <item x="0"/>
        <item x="1"/>
        <item x="5"/>
        <item x="2"/>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7">
      <pivotArea outline="0" collapsedLevelsAreSubtotals="1" fieldPosition="0"/>
    </format>
    <format dxfId="6">
      <pivotArea outline="0" collapsedLevelsAreSubtotals="1" fieldPosition="0"/>
    </format>
    <format dxfId="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11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7">
        <item x="4"/>
        <item x="1"/>
        <item x="2"/>
        <item x="5"/>
        <item x="3"/>
        <item x="0"/>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11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0:B26"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6">
        <item x="2"/>
        <item x="3"/>
        <item x="4"/>
        <item x="1"/>
        <item x="0"/>
        <item t="default"/>
      </items>
    </pivotField>
  </pivotFields>
  <rowFields count="1">
    <field x="7"/>
  </rowFields>
  <rowItems count="6">
    <i>
      <x/>
    </i>
    <i>
      <x v="1"/>
    </i>
    <i>
      <x v="2"/>
    </i>
    <i>
      <x v="3"/>
    </i>
    <i>
      <x v="4"/>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9"/>
  <sheetViews>
    <sheetView topLeftCell="D1" workbookViewId="0">
      <selection activeCell="I21" sqref="I21"/>
    </sheetView>
  </sheetViews>
  <sheetFormatPr defaultRowHeight="15" x14ac:dyDescent="0.25"/>
  <cols>
    <col min="1" max="1" width="37.7109375" bestFit="1" customWidth="1"/>
    <col min="2" max="2" width="16.28515625" customWidth="1"/>
    <col min="3" max="3" width="11.85546875" bestFit="1" customWidth="1"/>
    <col min="4" max="4" width="15.42578125" bestFit="1" customWidth="1"/>
    <col min="5" max="5" width="13.5703125" bestFit="1" customWidth="1"/>
    <col min="6" max="6" width="14.85546875" bestFit="1" customWidth="1"/>
    <col min="7" max="7" width="13.5703125" bestFit="1" customWidth="1"/>
    <col min="8" max="8" width="11.85546875" bestFit="1" customWidth="1"/>
    <col min="9" max="9" width="12.85546875" bestFit="1" customWidth="1"/>
    <col min="10" max="10" width="13.5703125" bestFit="1" customWidth="1"/>
    <col min="11" max="11" width="17.7109375" bestFit="1" customWidth="1"/>
    <col min="12" max="12" width="13.28515625" bestFit="1" customWidth="1"/>
    <col min="13" max="13" width="13.7109375" bestFit="1" customWidth="1"/>
    <col min="14" max="14" width="13.5703125" bestFit="1" customWidth="1"/>
  </cols>
  <sheetData>
    <row r="3" spans="1:14" x14ac:dyDescent="0.25">
      <c r="A3" s="429" t="s">
        <v>109</v>
      </c>
      <c r="B3" s="429" t="s">
        <v>122</v>
      </c>
    </row>
    <row r="4" spans="1:14" x14ac:dyDescent="0.25">
      <c r="A4" s="429" t="s">
        <v>106</v>
      </c>
      <c r="B4" t="s">
        <v>132</v>
      </c>
      <c r="C4" t="s">
        <v>135</v>
      </c>
      <c r="D4" t="s">
        <v>131</v>
      </c>
      <c r="E4" t="s">
        <v>136</v>
      </c>
      <c r="F4" t="s">
        <v>143</v>
      </c>
      <c r="G4" t="s">
        <v>121</v>
      </c>
      <c r="H4" t="s">
        <v>119</v>
      </c>
      <c r="I4" t="s">
        <v>142</v>
      </c>
      <c r="J4" t="s">
        <v>118</v>
      </c>
      <c r="K4" t="s">
        <v>200</v>
      </c>
      <c r="L4" t="s">
        <v>247</v>
      </c>
      <c r="M4" t="s">
        <v>293</v>
      </c>
      <c r="N4" t="s">
        <v>108</v>
      </c>
    </row>
    <row r="5" spans="1:14" x14ac:dyDescent="0.25">
      <c r="A5" s="178" t="s">
        <v>167</v>
      </c>
      <c r="B5" s="430"/>
      <c r="C5" s="430"/>
      <c r="D5" s="430">
        <v>150000</v>
      </c>
      <c r="E5" s="430"/>
      <c r="F5" s="430"/>
      <c r="G5" s="430"/>
      <c r="H5" s="430">
        <v>25000</v>
      </c>
      <c r="I5" s="430"/>
      <c r="J5" s="430">
        <v>137000</v>
      </c>
      <c r="K5" s="430"/>
      <c r="L5" s="430">
        <v>15000</v>
      </c>
      <c r="M5" s="430"/>
      <c r="N5" s="430">
        <v>327000</v>
      </c>
    </row>
    <row r="6" spans="1:14" x14ac:dyDescent="0.25">
      <c r="A6" s="178" t="s">
        <v>116</v>
      </c>
      <c r="B6" s="430"/>
      <c r="C6" s="430"/>
      <c r="D6" s="430"/>
      <c r="E6" s="430"/>
      <c r="F6" s="430"/>
      <c r="G6" s="430"/>
      <c r="H6" s="430">
        <v>125000</v>
      </c>
      <c r="I6" s="430"/>
      <c r="J6" s="430">
        <v>1098000</v>
      </c>
      <c r="K6" s="430"/>
      <c r="L6" s="430"/>
      <c r="M6" s="430"/>
      <c r="N6" s="430">
        <v>1223000</v>
      </c>
    </row>
    <row r="7" spans="1:14" x14ac:dyDescent="0.25">
      <c r="A7" s="178" t="s">
        <v>14</v>
      </c>
      <c r="B7" s="430"/>
      <c r="C7" s="430"/>
      <c r="D7" s="430"/>
      <c r="E7" s="430">
        <v>4801160</v>
      </c>
      <c r="F7" s="430"/>
      <c r="G7" s="430"/>
      <c r="H7" s="430">
        <v>170000</v>
      </c>
      <c r="I7" s="430"/>
      <c r="J7" s="430">
        <v>247000</v>
      </c>
      <c r="K7" s="430">
        <v>14000</v>
      </c>
      <c r="L7" s="430"/>
      <c r="M7" s="430"/>
      <c r="N7" s="430">
        <v>5232160</v>
      </c>
    </row>
    <row r="8" spans="1:14" x14ac:dyDescent="0.25">
      <c r="A8" s="178" t="s">
        <v>81</v>
      </c>
      <c r="B8" s="430">
        <v>54500</v>
      </c>
      <c r="C8" s="430">
        <v>319000</v>
      </c>
      <c r="D8" s="430">
        <v>421620</v>
      </c>
      <c r="E8" s="430"/>
      <c r="F8" s="430">
        <v>57400</v>
      </c>
      <c r="G8" s="430">
        <v>2208000</v>
      </c>
      <c r="H8" s="430"/>
      <c r="I8" s="430">
        <v>10600</v>
      </c>
      <c r="J8" s="430"/>
      <c r="K8" s="430"/>
      <c r="L8" s="430"/>
      <c r="M8" s="430">
        <v>54000</v>
      </c>
      <c r="N8" s="430">
        <v>3125120</v>
      </c>
    </row>
    <row r="9" spans="1:14" x14ac:dyDescent="0.25">
      <c r="A9" s="178" t="s">
        <v>108</v>
      </c>
      <c r="B9" s="430">
        <v>54500</v>
      </c>
      <c r="C9" s="430">
        <v>319000</v>
      </c>
      <c r="D9" s="430">
        <v>571620</v>
      </c>
      <c r="E9" s="430">
        <v>4801160</v>
      </c>
      <c r="F9" s="430">
        <v>57400</v>
      </c>
      <c r="G9" s="430">
        <v>2208000</v>
      </c>
      <c r="H9" s="430">
        <v>320000</v>
      </c>
      <c r="I9" s="430">
        <v>10600</v>
      </c>
      <c r="J9" s="430">
        <v>1482000</v>
      </c>
      <c r="K9" s="430">
        <v>14000</v>
      </c>
      <c r="L9" s="430">
        <v>15000</v>
      </c>
      <c r="M9" s="430">
        <v>54000</v>
      </c>
      <c r="N9" s="430">
        <v>9907280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topLeftCell="A10" zoomScale="125" workbookViewId="0">
      <selection activeCell="D28" sqref="D28"/>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41"/>
      <c r="B1" s="741"/>
      <c r="C1" s="741"/>
      <c r="D1" s="741"/>
      <c r="E1" s="741"/>
      <c r="F1" s="741"/>
      <c r="G1" s="741"/>
      <c r="H1" s="741"/>
      <c r="I1" s="741"/>
      <c r="J1" s="741"/>
      <c r="K1" s="741"/>
    </row>
    <row r="2" spans="1:12" x14ac:dyDescent="0.2">
      <c r="A2" s="320"/>
      <c r="B2" s="320"/>
      <c r="C2" s="320"/>
      <c r="D2" s="320"/>
      <c r="E2" s="320"/>
      <c r="F2" s="320"/>
      <c r="G2" s="320"/>
      <c r="H2" s="320"/>
      <c r="I2" s="320"/>
      <c r="J2" s="320"/>
      <c r="K2" s="320"/>
      <c r="L2" s="580"/>
    </row>
    <row r="3" spans="1:12" x14ac:dyDescent="0.2">
      <c r="A3" s="323" t="s">
        <v>16</v>
      </c>
      <c r="B3" s="325"/>
      <c r="C3" s="325"/>
      <c r="D3" s="325"/>
      <c r="E3" s="325"/>
      <c r="F3" s="325"/>
      <c r="G3" s="325"/>
      <c r="H3" s="325"/>
      <c r="I3" s="325"/>
      <c r="J3" s="325"/>
      <c r="K3" s="325"/>
      <c r="L3" s="580"/>
    </row>
    <row r="4" spans="1:12" x14ac:dyDescent="0.2">
      <c r="A4" s="323" t="s">
        <v>19</v>
      </c>
      <c r="B4" s="323"/>
      <c r="C4" s="323" t="s">
        <v>18</v>
      </c>
      <c r="D4" s="324"/>
      <c r="E4" s="323"/>
      <c r="F4" s="323"/>
      <c r="G4" s="323"/>
      <c r="H4" s="323"/>
      <c r="I4" s="325"/>
      <c r="J4" s="325"/>
      <c r="K4" s="325"/>
      <c r="L4" s="580"/>
    </row>
    <row r="5" spans="1:12" x14ac:dyDescent="0.2">
      <c r="A5" s="323" t="s">
        <v>82</v>
      </c>
      <c r="B5" s="323"/>
      <c r="C5" s="323" t="s">
        <v>94</v>
      </c>
      <c r="D5" s="323"/>
      <c r="E5" s="323"/>
      <c r="F5" s="323"/>
      <c r="G5" s="323"/>
      <c r="H5" s="323"/>
      <c r="I5" s="325"/>
      <c r="J5" s="325"/>
      <c r="K5" s="325"/>
      <c r="L5" s="580"/>
    </row>
    <row r="6" spans="1:12" x14ac:dyDescent="0.2">
      <c r="A6" s="325"/>
      <c r="B6" s="323"/>
      <c r="C6" s="470">
        <v>2023</v>
      </c>
      <c r="D6" s="323"/>
      <c r="E6" s="323"/>
      <c r="F6" s="323"/>
      <c r="G6" s="323"/>
      <c r="H6" s="323"/>
      <c r="I6" s="757" t="s">
        <v>20</v>
      </c>
      <c r="J6" s="758"/>
      <c r="K6" s="759"/>
      <c r="L6" s="580"/>
    </row>
    <row r="7" spans="1:12" x14ac:dyDescent="0.2">
      <c r="A7" s="325"/>
      <c r="B7" s="323"/>
      <c r="C7" s="323"/>
      <c r="D7" s="323"/>
      <c r="E7" s="323"/>
      <c r="F7" s="323"/>
      <c r="G7" s="323"/>
      <c r="H7" s="323"/>
      <c r="I7" s="326" t="s">
        <v>21</v>
      </c>
      <c r="J7" s="760" t="s">
        <v>31</v>
      </c>
      <c r="K7" s="761"/>
      <c r="L7" s="580"/>
    </row>
    <row r="8" spans="1:12" ht="12.75" customHeight="1" x14ac:dyDescent="0.2">
      <c r="A8" s="323"/>
      <c r="B8" s="323"/>
      <c r="C8" s="323"/>
      <c r="D8" s="323"/>
      <c r="E8" s="323"/>
      <c r="F8" s="323"/>
      <c r="G8" s="323"/>
      <c r="H8" s="325"/>
      <c r="I8" s="326" t="s">
        <v>22</v>
      </c>
      <c r="J8" s="762" t="s">
        <v>46</v>
      </c>
      <c r="K8" s="763"/>
      <c r="L8" s="580"/>
    </row>
    <row r="9" spans="1:12" ht="12.75" customHeight="1" x14ac:dyDescent="0.2">
      <c r="A9" s="754" t="s">
        <v>23</v>
      </c>
      <c r="B9" s="754"/>
      <c r="C9" s="754"/>
      <c r="D9" s="754"/>
      <c r="E9" s="754"/>
      <c r="F9" s="754"/>
      <c r="G9" s="754"/>
      <c r="H9" s="754"/>
      <c r="I9" s="327" t="s">
        <v>24</v>
      </c>
      <c r="J9" s="764" t="s">
        <v>33</v>
      </c>
      <c r="K9" s="765"/>
      <c r="L9" s="580"/>
    </row>
    <row r="10" spans="1:12" ht="15.75" customHeight="1" thickBot="1" x14ac:dyDescent="0.25">
      <c r="A10" s="754" t="s">
        <v>30</v>
      </c>
      <c r="B10" s="754"/>
      <c r="C10" s="754"/>
      <c r="D10" s="754"/>
      <c r="E10" s="754"/>
      <c r="F10" s="581"/>
      <c r="G10" s="328"/>
      <c r="H10" s="323"/>
      <c r="I10" s="325"/>
      <c r="J10" s="325"/>
      <c r="K10" s="325"/>
      <c r="L10" s="580"/>
    </row>
    <row r="11" spans="1:12" ht="12.75" customHeight="1" thickBot="1" x14ac:dyDescent="0.25">
      <c r="A11" s="751" t="s">
        <v>25</v>
      </c>
      <c r="B11" s="755"/>
      <c r="C11" s="755"/>
      <c r="D11" s="755"/>
      <c r="E11" s="756"/>
      <c r="F11" s="581"/>
      <c r="G11" s="751" t="s">
        <v>20</v>
      </c>
      <c r="H11" s="752"/>
      <c r="I11" s="752"/>
      <c r="J11" s="752"/>
      <c r="K11" s="753"/>
      <c r="L11" s="580"/>
    </row>
    <row r="12" spans="1:12" x14ac:dyDescent="0.2">
      <c r="A12" s="585"/>
      <c r="B12" s="613"/>
      <c r="C12" s="582"/>
      <c r="D12" s="582"/>
      <c r="E12" s="583"/>
      <c r="F12" s="584"/>
      <c r="G12" s="585"/>
      <c r="H12" s="586" t="s">
        <v>15</v>
      </c>
      <c r="I12" s="587" t="s">
        <v>15</v>
      </c>
      <c r="J12" s="587" t="s">
        <v>15</v>
      </c>
      <c r="K12" s="588" t="s">
        <v>15</v>
      </c>
      <c r="L12" s="580"/>
    </row>
    <row r="13" spans="1:12" s="6" customFormat="1" x14ac:dyDescent="0.2">
      <c r="A13" s="590" t="s">
        <v>0</v>
      </c>
      <c r="B13" s="591" t="s">
        <v>26</v>
      </c>
      <c r="C13" s="333" t="s">
        <v>27</v>
      </c>
      <c r="D13" s="333" t="s">
        <v>28</v>
      </c>
      <c r="E13" s="334" t="s">
        <v>29</v>
      </c>
      <c r="F13" s="589"/>
      <c r="G13" s="590" t="s">
        <v>0</v>
      </c>
      <c r="H13" s="591" t="s">
        <v>26</v>
      </c>
      <c r="I13" s="333" t="s">
        <v>27</v>
      </c>
      <c r="J13" s="333" t="s">
        <v>28</v>
      </c>
      <c r="K13" s="334" t="s">
        <v>29</v>
      </c>
    </row>
    <row r="14" spans="1:12" ht="12.75" customHeight="1" x14ac:dyDescent="0.2">
      <c r="A14" s="593">
        <v>45047</v>
      </c>
      <c r="B14" s="594"/>
      <c r="C14" s="95" t="s">
        <v>47</v>
      </c>
      <c r="D14" s="349">
        <v>9769151</v>
      </c>
      <c r="E14" s="592"/>
      <c r="F14" s="584"/>
      <c r="G14" s="593">
        <v>45047</v>
      </c>
      <c r="H14" s="594"/>
      <c r="I14" s="95" t="s">
        <v>47</v>
      </c>
      <c r="J14" s="349"/>
      <c r="K14" s="595">
        <v>9769151</v>
      </c>
      <c r="L14" s="580"/>
    </row>
    <row r="15" spans="1:12" ht="12.75" customHeight="1" x14ac:dyDescent="0.2">
      <c r="A15" s="593">
        <v>45054</v>
      </c>
      <c r="B15" s="594">
        <v>1</v>
      </c>
      <c r="C15" s="95" t="s">
        <v>172</v>
      </c>
      <c r="D15" s="349"/>
      <c r="E15" s="596">
        <v>3450160</v>
      </c>
      <c r="F15" s="584"/>
      <c r="G15" s="593">
        <v>45054</v>
      </c>
      <c r="H15" s="594">
        <v>1</v>
      </c>
      <c r="I15" s="95" t="s">
        <v>172</v>
      </c>
      <c r="J15" s="349">
        <v>3450160</v>
      </c>
      <c r="K15" s="595"/>
      <c r="L15" s="580"/>
    </row>
    <row r="16" spans="1:12" ht="12.75" customHeight="1" x14ac:dyDescent="0.2">
      <c r="A16" s="593">
        <v>45054</v>
      </c>
      <c r="B16" s="594">
        <v>2</v>
      </c>
      <c r="C16" s="95" t="s">
        <v>173</v>
      </c>
      <c r="D16" s="349"/>
      <c r="E16" s="596">
        <v>2000</v>
      </c>
      <c r="F16" s="584"/>
      <c r="G16" s="593">
        <v>45054</v>
      </c>
      <c r="H16" s="594">
        <v>2</v>
      </c>
      <c r="I16" s="95" t="s">
        <v>173</v>
      </c>
      <c r="J16" s="349">
        <v>2000</v>
      </c>
      <c r="K16" s="595"/>
      <c r="L16" s="580"/>
    </row>
    <row r="17" spans="1:15" ht="12.75" customHeight="1" x14ac:dyDescent="0.2">
      <c r="A17" s="593">
        <v>45069</v>
      </c>
      <c r="B17" s="594">
        <v>3</v>
      </c>
      <c r="C17" s="95" t="s">
        <v>172</v>
      </c>
      <c r="D17" s="349"/>
      <c r="E17" s="597">
        <v>6107000</v>
      </c>
      <c r="F17" s="584"/>
      <c r="G17" s="593">
        <v>45069</v>
      </c>
      <c r="H17" s="594">
        <v>3</v>
      </c>
      <c r="I17" s="95" t="s">
        <v>172</v>
      </c>
      <c r="J17" s="349">
        <v>6107000</v>
      </c>
      <c r="K17" s="595"/>
      <c r="L17" s="580"/>
    </row>
    <row r="18" spans="1:15" ht="12.75" customHeight="1" x14ac:dyDescent="0.2">
      <c r="A18" s="593">
        <v>45069</v>
      </c>
      <c r="B18" s="594">
        <v>4</v>
      </c>
      <c r="C18" s="95" t="s">
        <v>173</v>
      </c>
      <c r="D18" s="349"/>
      <c r="E18" s="597">
        <v>2000</v>
      </c>
      <c r="F18" s="584"/>
      <c r="G18" s="593">
        <v>45069</v>
      </c>
      <c r="H18" s="594">
        <v>4</v>
      </c>
      <c r="I18" s="95" t="s">
        <v>173</v>
      </c>
      <c r="J18" s="349">
        <v>2000</v>
      </c>
      <c r="K18" s="595"/>
      <c r="L18" s="580"/>
    </row>
    <row r="19" spans="1:15" ht="13.5" thickBot="1" x14ac:dyDescent="0.25">
      <c r="A19" s="600">
        <v>45077</v>
      </c>
      <c r="B19" s="614"/>
      <c r="C19" s="354" t="s">
        <v>63</v>
      </c>
      <c r="D19" s="355">
        <f>SUM(D14:D18)-SUM(E14:E18)</f>
        <v>207991</v>
      </c>
      <c r="E19" s="598"/>
      <c r="F19" s="599"/>
      <c r="G19" s="612">
        <v>45077</v>
      </c>
      <c r="H19" s="601"/>
      <c r="I19" s="602" t="s">
        <v>63</v>
      </c>
      <c r="J19" s="603"/>
      <c r="K19" s="604">
        <f>SUM(K14:K18)-SUM(J14:J18)</f>
        <v>207991</v>
      </c>
      <c r="L19" s="580"/>
    </row>
    <row r="20" spans="1:15" ht="13.5" thickBot="1" x14ac:dyDescent="0.25">
      <c r="A20" s="615"/>
      <c r="B20" s="605"/>
      <c r="C20" s="605"/>
      <c r="D20" s="605"/>
      <c r="E20" s="357"/>
      <c r="F20" s="599"/>
      <c r="G20" s="606"/>
      <c r="H20" s="607"/>
      <c r="I20" s="608"/>
      <c r="J20" s="608"/>
      <c r="K20" s="609"/>
      <c r="L20" s="580"/>
    </row>
    <row r="21" spans="1:15" x14ac:dyDescent="0.2">
      <c r="A21" s="5"/>
      <c r="B21" s="4"/>
      <c r="C21" s="4" t="s">
        <v>17</v>
      </c>
      <c r="D21" s="5"/>
      <c r="E21" s="5"/>
      <c r="F21" s="599"/>
      <c r="G21" s="5"/>
      <c r="H21" s="4"/>
      <c r="I21" s="4" t="s">
        <v>17</v>
      </c>
      <c r="J21" s="5"/>
      <c r="K21" s="610"/>
      <c r="L21" s="580"/>
    </row>
    <row r="22" spans="1:15" x14ac:dyDescent="0.2">
      <c r="A22" s="5"/>
      <c r="B22" s="4"/>
      <c r="C22" s="4"/>
      <c r="D22" s="5"/>
      <c r="E22" s="5"/>
      <c r="F22" s="611"/>
      <c r="G22" s="5"/>
      <c r="H22" s="4"/>
      <c r="I22" s="4"/>
      <c r="J22" s="5"/>
      <c r="K22" s="5"/>
      <c r="L22" s="580"/>
    </row>
    <row r="23" spans="1:15" x14ac:dyDescent="0.2">
      <c r="A23" s="7"/>
      <c r="B23" s="7"/>
      <c r="C23" s="358"/>
      <c r="D23" s="359"/>
      <c r="E23" s="8"/>
      <c r="F23" s="336"/>
      <c r="G23" s="7"/>
      <c r="H23" s="7"/>
      <c r="I23" s="358"/>
      <c r="J23" s="359"/>
      <c r="K23" s="8"/>
    </row>
    <row r="24" spans="1:15" x14ac:dyDescent="0.2">
      <c r="A24" s="7"/>
      <c r="B24" s="7"/>
      <c r="C24" s="360"/>
      <c r="D24" s="361"/>
      <c r="E24" s="8"/>
      <c r="F24" s="336"/>
      <c r="G24" s="7"/>
      <c r="H24" s="7"/>
      <c r="I24" s="360"/>
      <c r="J24" s="361"/>
      <c r="K24" s="8"/>
    </row>
    <row r="25" spans="1:15" x14ac:dyDescent="0.2">
      <c r="C25" s="362"/>
      <c r="D25" s="363"/>
      <c r="E25" s="154"/>
      <c r="F25" s="336"/>
      <c r="I25" s="362"/>
      <c r="J25" s="363"/>
      <c r="K25" s="154"/>
    </row>
    <row r="26" spans="1:15" x14ac:dyDescent="0.2">
      <c r="A26" s="434"/>
      <c r="B26" s="434"/>
      <c r="C26" s="434"/>
      <c r="D26" s="434"/>
      <c r="E26" s="434"/>
      <c r="F26" s="434"/>
      <c r="G26" s="434"/>
      <c r="H26" s="434"/>
      <c r="I26" s="434"/>
      <c r="J26" s="434"/>
      <c r="K26" s="434"/>
      <c r="L26" s="433"/>
      <c r="M26" s="433"/>
      <c r="N26" s="433"/>
      <c r="O26" s="433"/>
    </row>
    <row r="27" spans="1:15" x14ac:dyDescent="0.2">
      <c r="A27" s="434"/>
      <c r="B27" s="434"/>
      <c r="C27" s="436"/>
      <c r="D27" s="434"/>
      <c r="E27" s="434"/>
      <c r="F27" s="434"/>
      <c r="G27" s="434"/>
      <c r="H27" s="434"/>
      <c r="I27" s="434"/>
      <c r="J27" s="434"/>
      <c r="K27" s="434"/>
      <c r="L27" s="433"/>
      <c r="M27" s="433"/>
      <c r="N27" s="433"/>
      <c r="O27" s="433"/>
    </row>
    <row r="28" spans="1:15" x14ac:dyDescent="0.2">
      <c r="A28" s="434"/>
      <c r="B28" s="434"/>
      <c r="C28" s="434"/>
      <c r="D28" s="435"/>
      <c r="E28" s="434"/>
      <c r="F28" s="434"/>
      <c r="G28" s="434"/>
      <c r="H28" s="434"/>
      <c r="I28" s="434"/>
      <c r="J28" s="434"/>
      <c r="K28" s="434"/>
      <c r="L28" s="433"/>
      <c r="M28" s="433"/>
      <c r="N28" s="433"/>
      <c r="O28" s="433"/>
    </row>
    <row r="29" spans="1:15" x14ac:dyDescent="0.2">
      <c r="A29" s="434"/>
      <c r="B29" s="434"/>
      <c r="C29" s="434"/>
      <c r="D29" s="435"/>
      <c r="E29" s="434"/>
      <c r="F29" s="434"/>
      <c r="G29" s="434"/>
      <c r="H29" s="434"/>
      <c r="I29" s="434"/>
      <c r="J29" s="434"/>
      <c r="K29" s="434"/>
      <c r="L29" s="433"/>
      <c r="M29" s="433"/>
      <c r="N29" s="433"/>
      <c r="O29" s="433"/>
    </row>
    <row r="30" spans="1:15" x14ac:dyDescent="0.2">
      <c r="A30" s="433"/>
      <c r="B30" s="433"/>
      <c r="C30" s="438"/>
      <c r="D30" s="439"/>
      <c r="E30" s="433"/>
      <c r="F30" s="433"/>
      <c r="G30" s="433"/>
      <c r="H30" s="433"/>
      <c r="I30" s="433"/>
      <c r="J30" s="433"/>
      <c r="K30" s="433"/>
      <c r="L30" s="433"/>
      <c r="M30" s="433"/>
      <c r="N30" s="433"/>
      <c r="O30" s="433"/>
    </row>
    <row r="31" spans="1:15" x14ac:dyDescent="0.2">
      <c r="A31" s="433"/>
      <c r="B31" s="433"/>
      <c r="C31" s="433"/>
      <c r="D31" s="437"/>
      <c r="E31" s="433"/>
      <c r="F31" s="433"/>
      <c r="G31" s="433"/>
      <c r="H31" s="433"/>
      <c r="I31" s="433"/>
      <c r="J31" s="433"/>
      <c r="K31" s="433"/>
      <c r="L31" s="433"/>
      <c r="M31" s="433"/>
      <c r="N31" s="433"/>
      <c r="O31" s="433"/>
    </row>
    <row r="32" spans="1:15" x14ac:dyDescent="0.2">
      <c r="A32" s="433"/>
      <c r="B32" s="433"/>
      <c r="C32" s="433"/>
      <c r="D32" s="433"/>
      <c r="E32" s="433"/>
      <c r="F32" s="433"/>
      <c r="G32" s="433"/>
      <c r="H32" s="433"/>
      <c r="I32" s="433"/>
      <c r="J32" s="433"/>
      <c r="K32" s="433"/>
      <c r="L32" s="433"/>
      <c r="M32" s="433"/>
      <c r="N32" s="433"/>
      <c r="O32" s="433"/>
    </row>
    <row r="33" spans="1:15" x14ac:dyDescent="0.2">
      <c r="A33" s="433"/>
      <c r="B33" s="433"/>
      <c r="C33" s="433"/>
      <c r="D33" s="433"/>
      <c r="E33" s="433"/>
      <c r="F33" s="433"/>
      <c r="G33" s="433"/>
      <c r="H33" s="433"/>
      <c r="I33" s="433"/>
      <c r="J33" s="433"/>
      <c r="K33" s="433"/>
      <c r="L33" s="433"/>
      <c r="M33" s="433"/>
      <c r="N33" s="433"/>
      <c r="O33" s="433"/>
    </row>
    <row r="34" spans="1:15" x14ac:dyDescent="0.2">
      <c r="A34" s="433"/>
      <c r="B34" s="433"/>
      <c r="C34" s="433"/>
      <c r="D34" s="433"/>
      <c r="E34" s="433"/>
      <c r="F34" s="433"/>
      <c r="G34" s="433"/>
      <c r="H34" s="433"/>
      <c r="I34" s="433"/>
      <c r="J34" s="433"/>
      <c r="K34" s="433"/>
      <c r="L34" s="433"/>
      <c r="M34" s="433"/>
      <c r="N34" s="433"/>
      <c r="O34" s="433"/>
    </row>
    <row r="35" spans="1:15" x14ac:dyDescent="0.2">
      <c r="A35" s="433"/>
      <c r="B35" s="433"/>
      <c r="C35" s="433"/>
      <c r="D35" s="433"/>
      <c r="E35" s="433"/>
      <c r="F35" s="433"/>
      <c r="G35" s="433"/>
      <c r="H35" s="433"/>
      <c r="I35" s="433"/>
      <c r="J35" s="433"/>
      <c r="K35" s="433"/>
      <c r="L35" s="433"/>
      <c r="M35" s="433"/>
      <c r="N35" s="433"/>
      <c r="O35" s="433"/>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16" zoomScale="125" workbookViewId="0">
      <selection activeCell="E8" sqref="E8"/>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41"/>
      <c r="B1" s="741"/>
      <c r="C1" s="741"/>
      <c r="D1" s="741"/>
      <c r="E1" s="741"/>
      <c r="F1" s="741"/>
      <c r="G1" s="741"/>
      <c r="H1" s="741"/>
      <c r="I1" s="741"/>
      <c r="J1" s="741"/>
      <c r="K1" s="741"/>
    </row>
    <row r="2" spans="1:11" x14ac:dyDescent="0.2">
      <c r="A2" s="320"/>
      <c r="B2" s="320"/>
      <c r="C2" s="320"/>
      <c r="D2" s="320"/>
      <c r="E2" s="320"/>
      <c r="F2" s="320"/>
      <c r="G2" s="320"/>
      <c r="H2" s="320"/>
      <c r="I2" s="320"/>
      <c r="J2" s="320"/>
      <c r="K2" s="320"/>
    </row>
    <row r="3" spans="1:11" x14ac:dyDescent="0.2">
      <c r="A3" s="321" t="s">
        <v>16</v>
      </c>
      <c r="B3" s="322"/>
      <c r="C3" s="322"/>
      <c r="D3" s="322"/>
      <c r="E3" s="322"/>
      <c r="F3" s="322"/>
      <c r="G3" s="322"/>
      <c r="H3" s="322"/>
      <c r="I3" s="322"/>
      <c r="J3" s="322"/>
      <c r="K3" s="322"/>
    </row>
    <row r="4" spans="1:11" x14ac:dyDescent="0.2">
      <c r="A4" s="323" t="s">
        <v>19</v>
      </c>
      <c r="B4" s="323"/>
      <c r="C4" s="323" t="s">
        <v>18</v>
      </c>
      <c r="D4" s="324"/>
      <c r="E4" s="323"/>
      <c r="F4" s="323"/>
      <c r="G4" s="323"/>
      <c r="H4" s="323"/>
      <c r="I4" s="322"/>
      <c r="J4" s="322"/>
      <c r="K4" s="322"/>
    </row>
    <row r="5" spans="1:11" x14ac:dyDescent="0.2">
      <c r="A5" s="323" t="s">
        <v>82</v>
      </c>
      <c r="B5" s="323"/>
      <c r="C5" s="712">
        <v>45047</v>
      </c>
      <c r="D5" s="323"/>
      <c r="E5" s="323"/>
      <c r="F5" s="323"/>
      <c r="G5" s="323"/>
      <c r="H5" s="323"/>
      <c r="I5" s="322"/>
      <c r="J5" s="322"/>
      <c r="K5" s="322"/>
    </row>
    <row r="6" spans="1:11" x14ac:dyDescent="0.2">
      <c r="A6" s="325"/>
      <c r="B6" s="323"/>
      <c r="C6" s="470">
        <v>2023</v>
      </c>
      <c r="D6" s="323"/>
      <c r="E6" s="323"/>
      <c r="F6" s="323"/>
      <c r="G6" s="323"/>
      <c r="H6" s="323"/>
      <c r="I6" s="757" t="s">
        <v>20</v>
      </c>
      <c r="J6" s="758"/>
      <c r="K6" s="759"/>
    </row>
    <row r="7" spans="1:11" x14ac:dyDescent="0.2">
      <c r="A7" s="325"/>
      <c r="B7" s="323"/>
      <c r="C7" s="323"/>
      <c r="D7" s="323"/>
      <c r="E7" s="323"/>
      <c r="F7" s="323"/>
      <c r="G7" s="323"/>
      <c r="H7" s="323"/>
      <c r="I7" s="326" t="s">
        <v>21</v>
      </c>
      <c r="J7" s="767" t="s">
        <v>31</v>
      </c>
      <c r="K7" s="768"/>
    </row>
    <row r="8" spans="1:11" ht="12.75" customHeight="1" x14ac:dyDescent="0.2">
      <c r="A8" s="323"/>
      <c r="B8" s="323"/>
      <c r="C8" s="323"/>
      <c r="D8" s="323"/>
      <c r="E8" s="323"/>
      <c r="F8" s="323"/>
      <c r="G8" s="323"/>
      <c r="H8" s="322"/>
      <c r="I8" s="326" t="s">
        <v>22</v>
      </c>
      <c r="J8" s="769" t="s">
        <v>91</v>
      </c>
      <c r="K8" s="770"/>
    </row>
    <row r="9" spans="1:11" ht="12.75" customHeight="1" x14ac:dyDescent="0.2">
      <c r="A9" s="754" t="s">
        <v>23</v>
      </c>
      <c r="B9" s="754"/>
      <c r="C9" s="754"/>
      <c r="D9" s="754"/>
      <c r="E9" s="754"/>
      <c r="F9" s="754"/>
      <c r="G9" s="754"/>
      <c r="H9" s="754"/>
      <c r="I9" s="327" t="s">
        <v>24</v>
      </c>
      <c r="J9" s="771" t="s">
        <v>92</v>
      </c>
      <c r="K9" s="772"/>
    </row>
    <row r="10" spans="1:11" ht="15.75" customHeight="1" thickBot="1" x14ac:dyDescent="0.25">
      <c r="A10" s="754" t="s">
        <v>30</v>
      </c>
      <c r="B10" s="754"/>
      <c r="C10" s="754"/>
      <c r="D10" s="754"/>
      <c r="E10" s="754"/>
      <c r="F10" s="400"/>
      <c r="G10" s="328"/>
      <c r="H10" s="323"/>
      <c r="I10" s="322"/>
      <c r="J10" s="322"/>
      <c r="K10" s="322"/>
    </row>
    <row r="11" spans="1:11" ht="12.75" customHeight="1" x14ac:dyDescent="0.2">
      <c r="A11" s="766" t="s">
        <v>25</v>
      </c>
      <c r="B11" s="755"/>
      <c r="C11" s="755"/>
      <c r="D11" s="755"/>
      <c r="E11" s="756"/>
      <c r="F11" s="400"/>
      <c r="G11" s="766" t="s">
        <v>20</v>
      </c>
      <c r="H11" s="755"/>
      <c r="I11" s="755"/>
      <c r="J11" s="755"/>
      <c r="K11" s="756"/>
    </row>
    <row r="12" spans="1:11" x14ac:dyDescent="0.2">
      <c r="A12" s="329"/>
      <c r="B12" s="330"/>
      <c r="C12" s="330"/>
      <c r="D12" s="330"/>
      <c r="E12" s="331"/>
      <c r="F12" s="322"/>
      <c r="G12" s="329"/>
      <c r="H12" s="330" t="s">
        <v>15</v>
      </c>
      <c r="I12" s="330" t="s">
        <v>15</v>
      </c>
      <c r="J12" s="330" t="s">
        <v>15</v>
      </c>
      <c r="K12" s="331" t="s">
        <v>15</v>
      </c>
    </row>
    <row r="13" spans="1:11" s="6" customFormat="1" x14ac:dyDescent="0.2">
      <c r="A13" s="332" t="s">
        <v>0</v>
      </c>
      <c r="B13" s="333" t="s">
        <v>26</v>
      </c>
      <c r="C13" s="333" t="s">
        <v>27</v>
      </c>
      <c r="D13" s="333" t="s">
        <v>28</v>
      </c>
      <c r="E13" s="334" t="s">
        <v>29</v>
      </c>
      <c r="F13" s="335"/>
      <c r="G13" s="332" t="s">
        <v>0</v>
      </c>
      <c r="H13" s="333" t="s">
        <v>26</v>
      </c>
      <c r="I13" s="333" t="s">
        <v>27</v>
      </c>
      <c r="J13" s="333" t="s">
        <v>28</v>
      </c>
      <c r="K13" s="334" t="s">
        <v>29</v>
      </c>
    </row>
    <row r="14" spans="1:11" ht="12.75" customHeight="1" x14ac:dyDescent="0.2">
      <c r="A14" s="345">
        <v>45047</v>
      </c>
      <c r="B14" s="346"/>
      <c r="C14" s="10" t="s">
        <v>47</v>
      </c>
      <c r="D14" s="347">
        <v>1922623</v>
      </c>
      <c r="E14" s="348"/>
      <c r="F14" s="322"/>
      <c r="G14" s="345">
        <v>45047</v>
      </c>
      <c r="H14" s="346"/>
      <c r="I14" s="10" t="s">
        <v>47</v>
      </c>
      <c r="J14" s="347"/>
      <c r="K14" s="625">
        <v>1922623</v>
      </c>
    </row>
    <row r="15" spans="1:11" ht="12.75" customHeight="1" x14ac:dyDescent="0.2">
      <c r="A15" s="624">
        <v>45054</v>
      </c>
      <c r="B15" s="346">
        <v>1</v>
      </c>
      <c r="C15" s="10" t="s">
        <v>133</v>
      </c>
      <c r="D15" s="347">
        <v>3450160</v>
      </c>
      <c r="E15" s="625"/>
      <c r="F15" s="322"/>
      <c r="G15" s="624">
        <v>45054</v>
      </c>
      <c r="H15" s="346">
        <v>1</v>
      </c>
      <c r="I15" s="10" t="s">
        <v>133</v>
      </c>
      <c r="J15" s="347"/>
      <c r="K15" s="625">
        <v>3450160</v>
      </c>
    </row>
    <row r="16" spans="1:11" ht="12.75" customHeight="1" x14ac:dyDescent="0.2">
      <c r="A16" s="624">
        <v>45055</v>
      </c>
      <c r="B16" s="346">
        <v>2</v>
      </c>
      <c r="C16" s="10" t="s">
        <v>187</v>
      </c>
      <c r="D16" s="347"/>
      <c r="E16" s="625">
        <v>1554000</v>
      </c>
      <c r="F16" s="322"/>
      <c r="G16" s="624">
        <v>45055</v>
      </c>
      <c r="H16" s="346">
        <v>2</v>
      </c>
      <c r="I16" s="10" t="s">
        <v>187</v>
      </c>
      <c r="J16" s="347">
        <v>1554000</v>
      </c>
      <c r="K16" s="625"/>
    </row>
    <row r="17" spans="1:11" ht="12.75" customHeight="1" x14ac:dyDescent="0.2">
      <c r="A17" s="624">
        <v>45055</v>
      </c>
      <c r="B17" s="346">
        <v>3</v>
      </c>
      <c r="C17" s="10" t="s">
        <v>188</v>
      </c>
      <c r="D17" s="347"/>
      <c r="E17" s="663">
        <v>20000</v>
      </c>
      <c r="F17" s="322"/>
      <c r="G17" s="624">
        <v>45055</v>
      </c>
      <c r="H17" s="346">
        <v>3</v>
      </c>
      <c r="I17" s="10" t="s">
        <v>188</v>
      </c>
      <c r="J17" s="347">
        <v>20000</v>
      </c>
      <c r="K17" s="663"/>
    </row>
    <row r="18" spans="1:11" ht="12.75" customHeight="1" x14ac:dyDescent="0.2">
      <c r="A18" s="624">
        <v>45061</v>
      </c>
      <c r="B18" s="346">
        <v>4</v>
      </c>
      <c r="C18" s="10" t="s">
        <v>238</v>
      </c>
      <c r="D18" s="347"/>
      <c r="E18" s="625">
        <v>1211440</v>
      </c>
      <c r="F18" s="322"/>
      <c r="G18" s="624">
        <v>45061</v>
      </c>
      <c r="H18" s="346">
        <v>4</v>
      </c>
      <c r="I18" s="10" t="s">
        <v>238</v>
      </c>
      <c r="J18" s="347">
        <v>1211440</v>
      </c>
      <c r="K18" s="625"/>
    </row>
    <row r="19" spans="1:11" ht="15" x14ac:dyDescent="0.2">
      <c r="A19" s="96">
        <v>45061</v>
      </c>
      <c r="B19" s="346">
        <v>5</v>
      </c>
      <c r="C19" s="95" t="s">
        <v>239</v>
      </c>
      <c r="D19" s="349"/>
      <c r="E19" s="350">
        <v>2500</v>
      </c>
      <c r="F19" s="336"/>
      <c r="G19" s="96">
        <v>45061</v>
      </c>
      <c r="H19" s="346">
        <v>5</v>
      </c>
      <c r="I19" s="95" t="s">
        <v>239</v>
      </c>
      <c r="J19" s="349">
        <v>2500</v>
      </c>
      <c r="K19" s="350"/>
    </row>
    <row r="20" spans="1:11" ht="15" x14ac:dyDescent="0.2">
      <c r="A20" s="96">
        <v>45061</v>
      </c>
      <c r="B20" s="346">
        <v>6</v>
      </c>
      <c r="C20" s="95" t="s">
        <v>240</v>
      </c>
      <c r="D20" s="349"/>
      <c r="E20" s="350">
        <v>654720</v>
      </c>
      <c r="F20" s="336"/>
      <c r="G20" s="96">
        <v>45061</v>
      </c>
      <c r="H20" s="346">
        <v>6</v>
      </c>
      <c r="I20" s="95" t="s">
        <v>240</v>
      </c>
      <c r="J20" s="349">
        <v>654720</v>
      </c>
      <c r="K20" s="350"/>
    </row>
    <row r="21" spans="1:11" ht="12" customHeight="1" x14ac:dyDescent="0.2">
      <c r="A21" s="96">
        <v>45061</v>
      </c>
      <c r="B21" s="346">
        <v>7</v>
      </c>
      <c r="C21" s="95" t="s">
        <v>188</v>
      </c>
      <c r="D21" s="351"/>
      <c r="E21" s="11">
        <v>2000</v>
      </c>
      <c r="F21" s="336"/>
      <c r="G21" s="96">
        <v>45061</v>
      </c>
      <c r="H21" s="346">
        <v>7</v>
      </c>
      <c r="I21" s="95" t="s">
        <v>188</v>
      </c>
      <c r="J21" s="351">
        <v>2000</v>
      </c>
      <c r="K21" s="11"/>
    </row>
    <row r="22" spans="1:11" ht="12" customHeight="1" x14ac:dyDescent="0.2">
      <c r="A22" s="96">
        <v>45069</v>
      </c>
      <c r="B22" s="346">
        <v>8</v>
      </c>
      <c r="C22" s="95" t="s">
        <v>133</v>
      </c>
      <c r="D22" s="351">
        <v>6107000</v>
      </c>
      <c r="E22" s="11"/>
      <c r="F22" s="336"/>
      <c r="G22" s="96">
        <v>45069</v>
      </c>
      <c r="H22" s="346">
        <v>8</v>
      </c>
      <c r="I22" s="95" t="s">
        <v>133</v>
      </c>
      <c r="J22" s="351"/>
      <c r="K22" s="11">
        <v>6107000</v>
      </c>
    </row>
    <row r="23" spans="1:11" ht="12" customHeight="1" x14ac:dyDescent="0.2">
      <c r="A23" s="96">
        <v>45070</v>
      </c>
      <c r="B23" s="346">
        <v>9</v>
      </c>
      <c r="C23" s="95" t="s">
        <v>273</v>
      </c>
      <c r="D23" s="351"/>
      <c r="E23" s="11">
        <v>1284000</v>
      </c>
      <c r="F23" s="336"/>
      <c r="G23" s="96">
        <v>45070</v>
      </c>
      <c r="H23" s="346">
        <v>9</v>
      </c>
      <c r="I23" s="95" t="s">
        <v>273</v>
      </c>
      <c r="J23" s="351">
        <v>1284000</v>
      </c>
      <c r="K23" s="11"/>
    </row>
    <row r="24" spans="1:11" ht="12" customHeight="1" x14ac:dyDescent="0.2">
      <c r="A24" s="96">
        <v>45070</v>
      </c>
      <c r="B24" s="346">
        <v>10</v>
      </c>
      <c r="C24" s="95" t="s">
        <v>188</v>
      </c>
      <c r="D24" s="351"/>
      <c r="E24" s="11">
        <v>20000</v>
      </c>
      <c r="F24" s="336"/>
      <c r="G24" s="96">
        <v>45070</v>
      </c>
      <c r="H24" s="346">
        <v>10</v>
      </c>
      <c r="I24" s="95" t="s">
        <v>188</v>
      </c>
      <c r="J24" s="351">
        <v>20000</v>
      </c>
      <c r="K24" s="11"/>
    </row>
    <row r="25" spans="1:11" ht="12" customHeight="1" x14ac:dyDescent="0.2">
      <c r="A25" s="96">
        <v>45070</v>
      </c>
      <c r="B25" s="346">
        <v>11</v>
      </c>
      <c r="C25" s="95" t="s">
        <v>274</v>
      </c>
      <c r="D25" s="351"/>
      <c r="E25" s="11">
        <v>2935000</v>
      </c>
      <c r="F25" s="336"/>
      <c r="G25" s="96">
        <v>45070</v>
      </c>
      <c r="H25" s="346">
        <v>11</v>
      </c>
      <c r="I25" s="95" t="s">
        <v>274</v>
      </c>
      <c r="J25" s="351">
        <v>2935000</v>
      </c>
      <c r="K25" s="11"/>
    </row>
    <row r="26" spans="1:11" ht="12" customHeight="1" x14ac:dyDescent="0.2">
      <c r="A26" s="96">
        <v>45070</v>
      </c>
      <c r="B26" s="346">
        <v>12</v>
      </c>
      <c r="C26" s="95" t="s">
        <v>188</v>
      </c>
      <c r="D26" s="351"/>
      <c r="E26" s="11">
        <v>3000</v>
      </c>
      <c r="F26" s="336"/>
      <c r="G26" s="96">
        <v>45070</v>
      </c>
      <c r="H26" s="346">
        <v>12</v>
      </c>
      <c r="I26" s="95" t="s">
        <v>188</v>
      </c>
      <c r="J26" s="351">
        <v>3000</v>
      </c>
      <c r="K26" s="11"/>
    </row>
    <row r="27" spans="1:11" ht="12" customHeight="1" x14ac:dyDescent="0.2">
      <c r="A27" s="96">
        <v>45076</v>
      </c>
      <c r="B27" s="346">
        <v>13</v>
      </c>
      <c r="C27" s="95" t="s">
        <v>302</v>
      </c>
      <c r="D27" s="351"/>
      <c r="E27" s="11">
        <v>1888000</v>
      </c>
      <c r="F27" s="336"/>
      <c r="G27" s="96">
        <v>45076</v>
      </c>
      <c r="H27" s="346">
        <v>13</v>
      </c>
      <c r="I27" s="95" t="s">
        <v>302</v>
      </c>
      <c r="J27" s="351">
        <v>1888000</v>
      </c>
      <c r="K27" s="11"/>
    </row>
    <row r="28" spans="1:11" ht="12" customHeight="1" x14ac:dyDescent="0.2">
      <c r="A28" s="96">
        <v>45076</v>
      </c>
      <c r="B28" s="346">
        <v>14</v>
      </c>
      <c r="C28" s="95" t="s">
        <v>188</v>
      </c>
      <c r="D28" s="351"/>
      <c r="E28" s="11">
        <v>3000</v>
      </c>
      <c r="F28" s="336"/>
      <c r="G28" s="96">
        <v>45076</v>
      </c>
      <c r="H28" s="346">
        <v>14</v>
      </c>
      <c r="I28" s="95" t="s">
        <v>188</v>
      </c>
      <c r="J28" s="351">
        <v>3000</v>
      </c>
      <c r="K28" s="11"/>
    </row>
    <row r="29" spans="1:11" x14ac:dyDescent="0.2">
      <c r="A29" s="352">
        <v>45077</v>
      </c>
      <c r="B29" s="353"/>
      <c r="C29" s="354" t="s">
        <v>63</v>
      </c>
      <c r="D29" s="355">
        <f>SUM(D14:D28)-SUM(E14:E28)</f>
        <v>1902123</v>
      </c>
      <c r="E29" s="356"/>
      <c r="F29" s="336"/>
      <c r="G29" s="352">
        <v>45077</v>
      </c>
      <c r="H29" s="353"/>
      <c r="I29" s="354" t="s">
        <v>63</v>
      </c>
      <c r="J29" s="355"/>
      <c r="K29" s="390">
        <f>SUM(K14:K28)-SUM(J14:J28)</f>
        <v>1902123</v>
      </c>
    </row>
    <row r="30" spans="1:11" ht="13.5" thickBot="1" x14ac:dyDescent="0.25">
      <c r="A30" s="12"/>
      <c r="B30" s="13"/>
      <c r="C30" s="13"/>
      <c r="D30" s="13"/>
      <c r="E30" s="357"/>
      <c r="F30" s="336"/>
      <c r="G30" s="12"/>
      <c r="H30" s="13"/>
      <c r="I30" s="13"/>
      <c r="J30" s="13"/>
      <c r="K30" s="357"/>
    </row>
    <row r="31" spans="1:11" x14ac:dyDescent="0.2">
      <c r="A31" s="5"/>
      <c r="B31" s="4"/>
      <c r="C31" s="4" t="s">
        <v>17</v>
      </c>
      <c r="D31" s="5"/>
      <c r="E31" s="5"/>
      <c r="F31" s="336"/>
      <c r="G31" s="5"/>
      <c r="H31" s="4"/>
      <c r="I31" s="4" t="s">
        <v>17</v>
      </c>
      <c r="J31" s="5"/>
      <c r="K31" s="5"/>
    </row>
    <row r="32" spans="1:11" x14ac:dyDescent="0.2">
      <c r="A32" s="5"/>
      <c r="B32" s="4"/>
      <c r="C32" s="4"/>
      <c r="D32" s="5"/>
      <c r="E32" s="415"/>
      <c r="F32" s="336"/>
      <c r="G32" s="5"/>
      <c r="H32" s="4"/>
      <c r="I32" s="4"/>
      <c r="J32" s="5"/>
      <c r="K32" s="5"/>
    </row>
    <row r="33" spans="1:12" x14ac:dyDescent="0.2">
      <c r="A33" s="7"/>
      <c r="B33" s="7"/>
      <c r="C33" s="358"/>
      <c r="D33" s="359"/>
      <c r="E33" s="8"/>
      <c r="F33" s="336"/>
      <c r="G33" s="7"/>
      <c r="H33" s="7"/>
      <c r="I33" s="358"/>
      <c r="J33" s="359"/>
      <c r="K33" s="8"/>
    </row>
    <row r="34" spans="1:12" x14ac:dyDescent="0.2">
      <c r="A34" s="7"/>
      <c r="B34" s="7"/>
      <c r="C34" s="360"/>
      <c r="D34" s="361"/>
      <c r="E34" s="8"/>
      <c r="F34" s="336"/>
      <c r="G34" s="7"/>
      <c r="H34" s="7"/>
      <c r="I34" s="360"/>
      <c r="J34" s="361"/>
      <c r="K34" s="8"/>
    </row>
    <row r="35" spans="1:12" x14ac:dyDescent="0.2">
      <c r="C35" s="362"/>
      <c r="D35" s="363"/>
      <c r="E35" s="154"/>
      <c r="F35" s="336"/>
      <c r="I35" s="362"/>
      <c r="J35" s="363"/>
      <c r="K35" s="154"/>
    </row>
    <row r="36" spans="1:12" x14ac:dyDescent="0.2">
      <c r="C36" s="362"/>
      <c r="D36" s="363"/>
      <c r="F36" s="336"/>
      <c r="I36" s="362"/>
      <c r="J36" s="363"/>
    </row>
    <row r="37" spans="1:12" x14ac:dyDescent="0.2">
      <c r="A37" s="364"/>
      <c r="B37" s="365"/>
      <c r="C37" s="366"/>
      <c r="D37" s="367"/>
      <c r="E37" s="367"/>
      <c r="F37" s="367"/>
      <c r="G37" s="364"/>
      <c r="H37" s="365"/>
      <c r="I37" s="366"/>
      <c r="J37" s="367"/>
      <c r="K37" s="367"/>
      <c r="L37" s="368"/>
    </row>
    <row r="38" spans="1:12" x14ac:dyDescent="0.2">
      <c r="A38" s="364"/>
      <c r="B38" s="365"/>
      <c r="C38" s="366"/>
      <c r="D38" s="367"/>
      <c r="E38" s="367"/>
      <c r="F38" s="367"/>
      <c r="G38" s="364"/>
      <c r="H38" s="365"/>
      <c r="I38" s="366"/>
      <c r="J38" s="367"/>
      <c r="K38" s="367"/>
      <c r="L38" s="368"/>
    </row>
    <row r="39" spans="1:12" x14ac:dyDescent="0.2">
      <c r="A39" s="364"/>
      <c r="B39" s="369"/>
      <c r="C39" s="366"/>
      <c r="D39" s="367"/>
      <c r="E39" s="367"/>
      <c r="F39" s="367"/>
      <c r="G39" s="364"/>
      <c r="H39" s="369"/>
      <c r="I39" s="366"/>
      <c r="J39" s="367"/>
      <c r="K39" s="367"/>
      <c r="L39" s="368"/>
    </row>
    <row r="40" spans="1:12" x14ac:dyDescent="0.2">
      <c r="A40" s="364"/>
      <c r="B40" s="369"/>
      <c r="C40" s="366"/>
      <c r="D40" s="367"/>
      <c r="E40" s="367"/>
      <c r="F40" s="367"/>
      <c r="G40" s="364"/>
      <c r="H40" s="369"/>
      <c r="I40" s="366"/>
      <c r="J40" s="367"/>
      <c r="K40" s="367"/>
      <c r="L40" s="368"/>
    </row>
    <row r="41" spans="1:12" x14ac:dyDescent="0.2">
      <c r="A41" s="364"/>
      <c r="B41" s="369"/>
      <c r="C41" s="366"/>
      <c r="D41" s="367"/>
      <c r="E41" s="367"/>
      <c r="F41" s="367"/>
      <c r="G41" s="364"/>
      <c r="H41" s="369"/>
      <c r="I41" s="366"/>
      <c r="J41" s="367"/>
      <c r="K41" s="367"/>
      <c r="L41" s="368"/>
    </row>
    <row r="42" spans="1:12" x14ac:dyDescent="0.2">
      <c r="A42" s="370"/>
      <c r="B42" s="366"/>
      <c r="C42" s="371"/>
      <c r="D42" s="372"/>
      <c r="E42" s="366"/>
      <c r="F42" s="373"/>
      <c r="G42" s="370"/>
      <c r="H42" s="374"/>
      <c r="I42" s="371"/>
      <c r="J42" s="373"/>
      <c r="K42" s="375"/>
      <c r="L42" s="368"/>
    </row>
    <row r="43" spans="1:12" x14ac:dyDescent="0.2">
      <c r="A43" s="374"/>
      <c r="B43" s="374"/>
      <c r="C43" s="374"/>
      <c r="D43" s="374"/>
      <c r="E43" s="376"/>
      <c r="F43" s="374"/>
      <c r="G43" s="376"/>
      <c r="H43" s="374"/>
      <c r="I43" s="374"/>
      <c r="J43" s="374"/>
      <c r="K43" s="374"/>
      <c r="L43" s="368"/>
    </row>
    <row r="44" spans="1:12" x14ac:dyDescent="0.2">
      <c r="A44" s="366"/>
      <c r="B44" s="371"/>
      <c r="C44" s="371"/>
      <c r="D44" s="366"/>
      <c r="E44" s="366"/>
      <c r="F44" s="376"/>
      <c r="G44" s="371"/>
      <c r="H44" s="366"/>
      <c r="I44" s="371"/>
      <c r="J44" s="366"/>
      <c r="K44" s="377"/>
      <c r="L44" s="368"/>
    </row>
    <row r="45" spans="1:12" s="9" customFormat="1" x14ac:dyDescent="0.2">
      <c r="A45" s="378"/>
      <c r="B45" s="378"/>
      <c r="C45" s="379"/>
      <c r="D45" s="380"/>
      <c r="E45" s="381"/>
      <c r="F45" s="381"/>
      <c r="G45" s="381"/>
      <c r="H45" s="381"/>
      <c r="I45" s="382"/>
      <c r="J45" s="378"/>
      <c r="K45" s="378"/>
      <c r="L45" s="383"/>
    </row>
    <row r="46" spans="1:12" s="9" customFormat="1" x14ac:dyDescent="0.2">
      <c r="A46" s="384"/>
      <c r="B46" s="384"/>
      <c r="C46" s="385"/>
      <c r="D46" s="386"/>
      <c r="E46" s="387"/>
      <c r="F46" s="381"/>
      <c r="G46" s="384"/>
      <c r="H46" s="384"/>
      <c r="I46" s="384"/>
      <c r="J46" s="384"/>
      <c r="K46" s="384"/>
      <c r="L46" s="383"/>
    </row>
    <row r="47" spans="1:12" x14ac:dyDescent="0.2">
      <c r="A47" s="384"/>
      <c r="B47" s="384"/>
      <c r="C47" s="385"/>
      <c r="D47" s="386"/>
      <c r="E47" s="384"/>
      <c r="F47" s="384"/>
      <c r="G47" s="384"/>
      <c r="H47" s="384"/>
      <c r="I47" s="384"/>
      <c r="J47" s="384"/>
      <c r="K47" s="384"/>
      <c r="L47" s="368"/>
    </row>
    <row r="48" spans="1:12" x14ac:dyDescent="0.2">
      <c r="A48" s="384"/>
      <c r="B48" s="384"/>
      <c r="C48" s="385"/>
      <c r="D48" s="388"/>
      <c r="E48" s="387"/>
      <c r="F48" s="384"/>
      <c r="G48" s="384"/>
      <c r="H48" s="384"/>
      <c r="I48" s="384"/>
      <c r="J48" s="384"/>
      <c r="K48" s="384"/>
      <c r="L48" s="368"/>
    </row>
    <row r="49" spans="1:11" x14ac:dyDescent="0.2">
      <c r="A49" s="337"/>
      <c r="B49" s="337"/>
      <c r="C49" s="337"/>
      <c r="D49" s="338"/>
      <c r="E49" s="337"/>
      <c r="F49" s="337"/>
      <c r="G49" s="337"/>
      <c r="H49" s="337"/>
      <c r="I49" s="337"/>
      <c r="J49" s="337"/>
      <c r="K49" s="337"/>
    </row>
    <row r="50" spans="1:11" x14ac:dyDescent="0.2">
      <c r="A50" s="337"/>
      <c r="B50" s="337"/>
      <c r="C50" s="337"/>
      <c r="D50" s="337"/>
      <c r="E50" s="337"/>
      <c r="F50" s="337"/>
      <c r="G50" s="337"/>
      <c r="H50" s="337"/>
      <c r="I50" s="337"/>
      <c r="J50" s="337"/>
      <c r="K50" s="337"/>
    </row>
    <row r="51" spans="1:11" x14ac:dyDescent="0.2">
      <c r="A51" s="337"/>
      <c r="B51" s="337"/>
      <c r="C51" s="339"/>
      <c r="D51" s="337"/>
      <c r="E51" s="337"/>
      <c r="F51" s="337"/>
      <c r="G51" s="337"/>
      <c r="H51" s="337"/>
      <c r="I51" s="337"/>
      <c r="J51" s="337"/>
      <c r="K51" s="337"/>
    </row>
    <row r="52" spans="1:11" x14ac:dyDescent="0.2">
      <c r="A52" s="337"/>
      <c r="B52" s="337"/>
      <c r="C52" s="337"/>
      <c r="D52" s="338"/>
      <c r="E52" s="337"/>
      <c r="F52" s="337"/>
      <c r="G52" s="337"/>
      <c r="H52" s="337"/>
      <c r="I52" s="337"/>
      <c r="J52" s="337"/>
      <c r="K52" s="337"/>
    </row>
    <row r="53" spans="1:11" x14ac:dyDescent="0.2">
      <c r="A53" s="337"/>
      <c r="B53" s="337"/>
      <c r="C53" s="337"/>
      <c r="D53" s="338"/>
      <c r="E53" s="337"/>
      <c r="F53" s="337"/>
      <c r="G53" s="337"/>
      <c r="H53" s="337"/>
      <c r="I53" s="337"/>
      <c r="J53" s="337"/>
      <c r="K53" s="337"/>
    </row>
    <row r="54" spans="1:11" x14ac:dyDescent="0.2">
      <c r="C54" s="95"/>
      <c r="D54" s="11"/>
    </row>
    <row r="55" spans="1:11" x14ac:dyDescent="0.2">
      <c r="D55"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7" workbookViewId="0">
      <selection activeCell="H18" sqref="H18"/>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45077</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20</v>
      </c>
      <c r="E6" s="106">
        <f>B6*D6</f>
        <v>1000000</v>
      </c>
      <c r="G6" s="103"/>
      <c r="H6" s="103">
        <v>100</v>
      </c>
      <c r="I6" s="103" t="s">
        <v>51</v>
      </c>
      <c r="J6" s="103">
        <v>0</v>
      </c>
      <c r="K6" s="106">
        <f>H6*J6</f>
        <v>0</v>
      </c>
    </row>
    <row r="7" spans="1:11" x14ac:dyDescent="0.25">
      <c r="A7" s="103"/>
      <c r="B7" s="103">
        <v>20000</v>
      </c>
      <c r="C7" s="103" t="s">
        <v>51</v>
      </c>
      <c r="D7" s="103">
        <v>30</v>
      </c>
      <c r="E7" s="106">
        <f t="shared" ref="E7:E11" si="0">B7*D7</f>
        <v>600000</v>
      </c>
      <c r="G7" s="103"/>
      <c r="H7" s="103">
        <v>20</v>
      </c>
      <c r="I7" s="103" t="s">
        <v>51</v>
      </c>
      <c r="J7" s="103">
        <v>0</v>
      </c>
      <c r="K7" s="106">
        <f t="shared" ref="K7:K10" si="1">H7*J7</f>
        <v>0</v>
      </c>
    </row>
    <row r="8" spans="1:11" x14ac:dyDescent="0.25">
      <c r="A8" s="103"/>
      <c r="B8" s="103">
        <v>10000</v>
      </c>
      <c r="C8" s="103" t="s">
        <v>51</v>
      </c>
      <c r="D8" s="103">
        <v>32</v>
      </c>
      <c r="E8" s="106">
        <f t="shared" si="0"/>
        <v>320000</v>
      </c>
      <c r="G8" s="103"/>
      <c r="H8" s="103">
        <v>10</v>
      </c>
      <c r="I8" s="103" t="s">
        <v>51</v>
      </c>
      <c r="J8" s="103">
        <v>0</v>
      </c>
      <c r="K8" s="106">
        <f t="shared" si="1"/>
        <v>0</v>
      </c>
    </row>
    <row r="9" spans="1:11" x14ac:dyDescent="0.25">
      <c r="A9" s="103"/>
      <c r="B9" s="103">
        <v>5000</v>
      </c>
      <c r="C9" s="103" t="s">
        <v>51</v>
      </c>
      <c r="D9" s="103">
        <v>44</v>
      </c>
      <c r="E9" s="106">
        <f t="shared" si="0"/>
        <v>220000</v>
      </c>
      <c r="G9" s="103"/>
      <c r="H9" s="103">
        <v>5</v>
      </c>
      <c r="I9" s="103" t="s">
        <v>51</v>
      </c>
      <c r="J9" s="103">
        <v>1</v>
      </c>
      <c r="K9" s="106">
        <f t="shared" si="1"/>
        <v>5</v>
      </c>
    </row>
    <row r="10" spans="1:11" x14ac:dyDescent="0.25">
      <c r="A10" s="103"/>
      <c r="B10" s="103">
        <v>2000</v>
      </c>
      <c r="C10" s="103" t="s">
        <v>51</v>
      </c>
      <c r="D10" s="103">
        <v>11</v>
      </c>
      <c r="E10" s="106">
        <f t="shared" si="0"/>
        <v>22000</v>
      </c>
      <c r="G10" s="103"/>
      <c r="H10" s="103">
        <v>1</v>
      </c>
      <c r="I10" s="103" t="s">
        <v>51</v>
      </c>
      <c r="J10" s="103"/>
      <c r="K10" s="106">
        <f t="shared" si="1"/>
        <v>0</v>
      </c>
    </row>
    <row r="11" spans="1:11" x14ac:dyDescent="0.25">
      <c r="A11" s="103"/>
      <c r="B11" s="103">
        <v>1000</v>
      </c>
      <c r="C11" s="103" t="s">
        <v>51</v>
      </c>
      <c r="D11" s="103"/>
      <c r="E11" s="106">
        <f t="shared" si="0"/>
        <v>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c r="E14" s="103">
        <f>B14*D14</f>
        <v>0</v>
      </c>
      <c r="G14" s="103"/>
      <c r="H14" s="103"/>
      <c r="I14" s="103"/>
      <c r="J14" s="103"/>
      <c r="K14" s="103"/>
    </row>
    <row r="15" spans="1:11" x14ac:dyDescent="0.25">
      <c r="A15" s="103"/>
      <c r="B15" s="103">
        <v>200</v>
      </c>
      <c r="C15" s="103" t="s">
        <v>51</v>
      </c>
      <c r="D15" s="103">
        <v>1</v>
      </c>
      <c r="E15" s="103">
        <f t="shared" ref="E15:E17" si="2">B15*D15</f>
        <v>200</v>
      </c>
      <c r="G15" s="103"/>
      <c r="H15" s="103"/>
      <c r="I15" s="103"/>
      <c r="J15" s="103"/>
      <c r="K15" s="103"/>
    </row>
    <row r="16" spans="1:11" x14ac:dyDescent="0.25">
      <c r="A16" s="103"/>
      <c r="B16" s="103">
        <v>100</v>
      </c>
      <c r="C16" s="103" t="s">
        <v>51</v>
      </c>
      <c r="D16" s="103">
        <v>1</v>
      </c>
      <c r="E16" s="103">
        <f t="shared" si="2"/>
        <v>100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2162300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2162300</v>
      </c>
      <c r="G22" s="103" t="s">
        <v>52</v>
      </c>
      <c r="H22" s="103"/>
      <c r="I22" s="103"/>
      <c r="J22" s="103"/>
      <c r="K22" s="107">
        <f>K20</f>
        <v>5</v>
      </c>
    </row>
    <row r="23" spans="1:11" x14ac:dyDescent="0.25">
      <c r="A23" s="103" t="s">
        <v>40</v>
      </c>
      <c r="B23" s="103"/>
      <c r="C23" s="103"/>
      <c r="D23" s="103"/>
      <c r="E23" s="107">
        <f>'UGX Cash Box May'!G79</f>
        <v>2162326</v>
      </c>
      <c r="G23" s="103" t="s">
        <v>40</v>
      </c>
      <c r="H23" s="103"/>
      <c r="I23" s="103"/>
      <c r="J23" s="103"/>
      <c r="K23" s="107">
        <f>'USD-cash box May'!G5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3" workbookViewId="0">
      <selection activeCell="G30" sqref="G30"/>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73" t="s">
        <v>129</v>
      </c>
      <c r="E1" s="773"/>
      <c r="F1" s="773"/>
      <c r="G1" s="773"/>
      <c r="H1" s="773"/>
      <c r="I1" s="773"/>
      <c r="J1" s="773"/>
    </row>
    <row r="2" spans="1:14" ht="15" customHeight="1" x14ac:dyDescent="0.25">
      <c r="D2" s="773"/>
      <c r="E2" s="773"/>
      <c r="F2" s="773"/>
      <c r="G2" s="773"/>
      <c r="H2" s="773"/>
      <c r="I2" s="773"/>
      <c r="J2" s="773"/>
    </row>
    <row r="4" spans="1:14" x14ac:dyDescent="0.25">
      <c r="A4" s="284"/>
      <c r="B4" s="269"/>
      <c r="C4" s="774"/>
      <c r="D4" s="774"/>
      <c r="E4" s="774"/>
      <c r="F4" s="774"/>
      <c r="G4" s="774"/>
      <c r="H4" s="774"/>
      <c r="I4" s="774"/>
      <c r="J4" s="774"/>
      <c r="K4" s="774"/>
      <c r="L4" s="774"/>
      <c r="M4" s="774"/>
      <c r="N4" s="775"/>
    </row>
    <row r="5" spans="1:14" x14ac:dyDescent="0.25">
      <c r="A5" s="285" t="s">
        <v>2</v>
      </c>
      <c r="B5" s="270"/>
      <c r="C5" s="271" t="s">
        <v>95</v>
      </c>
      <c r="D5" s="271" t="s">
        <v>96</v>
      </c>
      <c r="E5" s="271" t="s">
        <v>97</v>
      </c>
      <c r="F5" s="271" t="s">
        <v>98</v>
      </c>
      <c r="G5" s="271" t="s">
        <v>94</v>
      </c>
      <c r="H5" s="271" t="s">
        <v>99</v>
      </c>
      <c r="I5" s="271" t="s">
        <v>100</v>
      </c>
      <c r="J5" s="271" t="s">
        <v>101</v>
      </c>
      <c r="K5" s="271" t="s">
        <v>102</v>
      </c>
      <c r="L5" s="271" t="s">
        <v>103</v>
      </c>
      <c r="M5" s="271" t="s">
        <v>104</v>
      </c>
      <c r="N5" s="271" t="s">
        <v>105</v>
      </c>
    </row>
    <row r="6" spans="1:14" x14ac:dyDescent="0.25">
      <c r="A6" s="286"/>
      <c r="B6" s="272" t="s">
        <v>85</v>
      </c>
      <c r="C6" s="273"/>
      <c r="D6" s="274"/>
      <c r="E6" s="275"/>
      <c r="F6" s="274"/>
      <c r="G6" s="274"/>
      <c r="H6" s="274"/>
      <c r="I6" s="294"/>
      <c r="J6" s="274"/>
      <c r="K6" s="274"/>
      <c r="L6" s="274"/>
      <c r="M6" s="274"/>
      <c r="N6" s="274"/>
    </row>
    <row r="7" spans="1:14" x14ac:dyDescent="0.25">
      <c r="A7" s="287"/>
      <c r="B7" s="276" t="s">
        <v>86</v>
      </c>
      <c r="C7" s="277"/>
      <c r="D7" s="277"/>
      <c r="E7" s="277"/>
      <c r="F7" s="277"/>
      <c r="G7" s="277"/>
      <c r="H7" s="277"/>
      <c r="I7" s="277"/>
      <c r="J7" s="277"/>
      <c r="K7" s="277"/>
      <c r="L7" s="277"/>
      <c r="M7" s="277"/>
      <c r="N7" s="277"/>
    </row>
    <row r="8" spans="1:14" x14ac:dyDescent="0.25">
      <c r="A8" s="288"/>
      <c r="B8" s="278" t="s">
        <v>41</v>
      </c>
      <c r="C8" s="279"/>
      <c r="D8" s="280"/>
      <c r="E8" s="280"/>
      <c r="F8" s="280"/>
      <c r="G8" s="280"/>
      <c r="H8" s="280"/>
      <c r="I8" s="280"/>
      <c r="J8" s="280"/>
      <c r="K8" s="280"/>
      <c r="L8" s="280"/>
      <c r="M8" s="280"/>
      <c r="N8" s="280"/>
    </row>
    <row r="9" spans="1:14" x14ac:dyDescent="0.25">
      <c r="A9" s="285"/>
      <c r="B9" s="281" t="s">
        <v>85</v>
      </c>
      <c r="C9" s="282"/>
      <c r="D9" s="282"/>
      <c r="E9" s="283"/>
      <c r="F9" s="283"/>
      <c r="G9" s="282"/>
      <c r="H9" s="282"/>
      <c r="I9" s="283"/>
      <c r="J9" s="282"/>
      <c r="K9" s="282"/>
      <c r="L9" s="282"/>
      <c r="M9" s="282"/>
      <c r="N9" s="282"/>
    </row>
    <row r="10" spans="1:14" x14ac:dyDescent="0.25">
      <c r="A10" s="287"/>
      <c r="B10" s="276" t="s">
        <v>86</v>
      </c>
      <c r="C10" s="277"/>
      <c r="D10" s="277"/>
      <c r="E10" s="277"/>
      <c r="F10" s="277"/>
      <c r="G10" s="277"/>
      <c r="H10" s="277"/>
      <c r="I10" s="277"/>
      <c r="J10" s="277"/>
      <c r="K10" s="277"/>
      <c r="L10" s="277"/>
      <c r="M10" s="277"/>
      <c r="N10" s="277"/>
    </row>
    <row r="11" spans="1:14" x14ac:dyDescent="0.25">
      <c r="A11" s="288"/>
      <c r="B11" s="278" t="s">
        <v>41</v>
      </c>
      <c r="C11" s="280"/>
      <c r="D11" s="280"/>
      <c r="E11" s="280"/>
      <c r="F11" s="280"/>
      <c r="G11" s="280"/>
      <c r="H11" s="280"/>
      <c r="I11" s="280"/>
      <c r="J11" s="280"/>
      <c r="K11" s="280"/>
      <c r="L11" s="280"/>
      <c r="M11" s="280"/>
      <c r="N11" s="280"/>
    </row>
    <row r="12" spans="1:14" x14ac:dyDescent="0.25">
      <c r="A12" s="285"/>
      <c r="B12" s="281" t="s">
        <v>85</v>
      </c>
      <c r="C12" s="282"/>
      <c r="D12" s="282"/>
      <c r="E12" s="283"/>
      <c r="F12" s="283"/>
      <c r="G12" s="282"/>
      <c r="H12" s="282"/>
      <c r="I12" s="283"/>
      <c r="J12" s="282"/>
      <c r="K12" s="282"/>
      <c r="L12" s="282"/>
      <c r="M12" s="282"/>
      <c r="N12" s="282"/>
    </row>
    <row r="13" spans="1:14" x14ac:dyDescent="0.25">
      <c r="A13" s="287"/>
      <c r="B13" s="276" t="s">
        <v>86</v>
      </c>
      <c r="C13" s="277"/>
      <c r="D13" s="277"/>
      <c r="E13" s="277"/>
      <c r="F13" s="277"/>
      <c r="G13" s="277"/>
      <c r="H13" s="277"/>
      <c r="I13" s="277"/>
      <c r="J13" s="277"/>
      <c r="K13" s="277"/>
      <c r="L13" s="277"/>
      <c r="M13" s="277"/>
      <c r="N13" s="277"/>
    </row>
    <row r="14" spans="1:14" x14ac:dyDescent="0.25">
      <c r="A14" s="288"/>
      <c r="B14" s="278" t="s">
        <v>41</v>
      </c>
      <c r="C14" s="280"/>
      <c r="D14" s="280"/>
      <c r="E14" s="280"/>
      <c r="F14" s="280"/>
      <c r="G14" s="280"/>
      <c r="H14" s="280"/>
      <c r="I14" s="280"/>
      <c r="J14" s="280"/>
      <c r="K14" s="280"/>
      <c r="L14" s="280"/>
      <c r="M14" s="280"/>
      <c r="N14" s="280"/>
    </row>
    <row r="15" spans="1:14" x14ac:dyDescent="0.25">
      <c r="A15" s="285"/>
      <c r="B15" s="281" t="s">
        <v>85</v>
      </c>
      <c r="C15" s="282"/>
      <c r="D15" s="282"/>
      <c r="E15" s="283"/>
      <c r="F15" s="283"/>
      <c r="G15" s="282"/>
      <c r="H15" s="282"/>
      <c r="I15" s="283"/>
      <c r="J15" s="282"/>
      <c r="K15" s="282"/>
      <c r="L15" s="282"/>
      <c r="M15" s="282"/>
      <c r="N15" s="282"/>
    </row>
    <row r="16" spans="1:14" x14ac:dyDescent="0.25">
      <c r="A16" s="287"/>
      <c r="B16" s="276" t="s">
        <v>86</v>
      </c>
      <c r="C16" s="277"/>
      <c r="D16" s="277"/>
      <c r="E16" s="277"/>
      <c r="F16" s="277"/>
      <c r="G16" s="277"/>
      <c r="H16" s="277"/>
      <c r="I16" s="277"/>
      <c r="J16" s="277"/>
      <c r="K16" s="277"/>
      <c r="L16" s="277"/>
      <c r="M16" s="277"/>
      <c r="N16" s="277"/>
    </row>
    <row r="17" spans="1:14" x14ac:dyDescent="0.25">
      <c r="A17" s="288"/>
      <c r="B17" s="278" t="s">
        <v>41</v>
      </c>
      <c r="C17" s="280"/>
      <c r="D17" s="280"/>
      <c r="E17" s="280"/>
      <c r="F17" s="280"/>
      <c r="G17" s="280"/>
      <c r="H17" s="280"/>
      <c r="I17" s="280"/>
      <c r="J17" s="280"/>
      <c r="K17" s="280"/>
      <c r="L17" s="280"/>
      <c r="M17" s="280"/>
      <c r="N17" s="280"/>
    </row>
    <row r="18" spans="1:14" x14ac:dyDescent="0.25">
      <c r="A18" s="457"/>
      <c r="B18" s="457"/>
      <c r="C18" s="458"/>
      <c r="D18" s="458"/>
      <c r="E18" s="458"/>
      <c r="F18" s="458"/>
      <c r="G18" s="458"/>
      <c r="H18" s="458"/>
      <c r="I18" s="458"/>
      <c r="J18" s="458"/>
      <c r="K18" s="458"/>
      <c r="L18" s="458"/>
      <c r="M18" s="458"/>
      <c r="N18" s="458"/>
    </row>
    <row r="19" spans="1:14" x14ac:dyDescent="0.25">
      <c r="A19" s="457"/>
      <c r="B19" s="457"/>
      <c r="C19" s="458"/>
      <c r="D19" s="458"/>
      <c r="E19" s="458"/>
      <c r="F19" s="458"/>
      <c r="G19" s="458"/>
      <c r="H19" s="458"/>
      <c r="I19" s="458"/>
      <c r="J19" s="458"/>
      <c r="K19" s="458"/>
      <c r="L19" s="458"/>
      <c r="M19" s="458"/>
      <c r="N19" s="458"/>
    </row>
    <row r="20" spans="1:14" ht="15" customHeight="1" x14ac:dyDescent="0.25">
      <c r="C20" s="440"/>
      <c r="D20" s="441" t="s">
        <v>130</v>
      </c>
      <c r="E20" s="441"/>
      <c r="F20" s="441"/>
      <c r="G20" s="441"/>
      <c r="H20" s="441"/>
      <c r="I20" s="441"/>
      <c r="J20" s="441"/>
      <c r="K20" s="442"/>
    </row>
    <row r="21" spans="1:14" ht="15" customHeight="1" x14ac:dyDescent="0.25">
      <c r="C21" s="440"/>
      <c r="D21" s="441"/>
      <c r="E21" s="441"/>
      <c r="F21" s="441"/>
      <c r="G21" s="441"/>
      <c r="H21" s="441"/>
      <c r="I21" s="441"/>
      <c r="J21" s="441"/>
      <c r="K21" s="442"/>
    </row>
    <row r="23" spans="1:14" x14ac:dyDescent="0.25">
      <c r="A23" s="284"/>
      <c r="B23" s="269"/>
      <c r="C23" s="774"/>
      <c r="D23" s="774"/>
      <c r="E23" s="774"/>
      <c r="F23" s="774"/>
      <c r="G23" s="774"/>
      <c r="H23" s="774"/>
      <c r="I23" s="774"/>
      <c r="J23" s="774"/>
      <c r="K23" s="774"/>
      <c r="L23" s="774"/>
      <c r="M23" s="774"/>
      <c r="N23" s="775"/>
    </row>
    <row r="24" spans="1:14" x14ac:dyDescent="0.25">
      <c r="A24" s="285" t="s">
        <v>2</v>
      </c>
      <c r="B24" s="270"/>
      <c r="C24" s="271" t="s">
        <v>95</v>
      </c>
      <c r="D24" s="271" t="s">
        <v>96</v>
      </c>
      <c r="E24" s="271" t="s">
        <v>97</v>
      </c>
      <c r="F24" s="271" t="s">
        <v>98</v>
      </c>
      <c r="G24" s="271" t="s">
        <v>94</v>
      </c>
      <c r="H24" s="271" t="s">
        <v>99</v>
      </c>
      <c r="I24" s="271" t="s">
        <v>100</v>
      </c>
      <c r="J24" s="271" t="s">
        <v>101</v>
      </c>
      <c r="K24" s="271" t="s">
        <v>102</v>
      </c>
      <c r="L24" s="271" t="s">
        <v>103</v>
      </c>
      <c r="M24" s="271" t="s">
        <v>104</v>
      </c>
      <c r="N24" s="271" t="s">
        <v>105</v>
      </c>
    </row>
    <row r="25" spans="1:14" x14ac:dyDescent="0.25">
      <c r="A25" s="286"/>
      <c r="B25" s="272" t="s">
        <v>41</v>
      </c>
      <c r="C25" s="273"/>
      <c r="D25" s="274"/>
      <c r="E25" s="275"/>
      <c r="F25" s="274"/>
      <c r="G25" s="274"/>
      <c r="H25" s="274"/>
      <c r="I25" s="294"/>
      <c r="J25" s="274"/>
      <c r="K25" s="274"/>
      <c r="L25" s="274"/>
      <c r="M25" s="274"/>
      <c r="N25" s="274"/>
    </row>
    <row r="26" spans="1:14" x14ac:dyDescent="0.25">
      <c r="A26" s="287"/>
      <c r="B26" s="276" t="s">
        <v>86</v>
      </c>
      <c r="C26" s="277"/>
      <c r="D26" s="277"/>
      <c r="E26" s="277"/>
      <c r="F26" s="277"/>
      <c r="G26" s="277"/>
      <c r="H26" s="277"/>
      <c r="I26" s="277"/>
      <c r="J26" s="277"/>
      <c r="K26" s="277"/>
      <c r="L26" s="277"/>
      <c r="M26" s="277"/>
      <c r="N26" s="277"/>
    </row>
    <row r="27" spans="1:14" x14ac:dyDescent="0.25">
      <c r="A27" s="288"/>
      <c r="B27" s="278" t="s">
        <v>110</v>
      </c>
      <c r="C27" s="279"/>
      <c r="D27" s="280"/>
      <c r="E27" s="280"/>
      <c r="F27" s="280"/>
      <c r="G27" s="280"/>
      <c r="H27" s="280"/>
      <c r="I27" s="280"/>
      <c r="J27" s="280"/>
      <c r="K27" s="280"/>
      <c r="L27" s="280"/>
      <c r="M27" s="280"/>
      <c r="N27" s="280"/>
    </row>
    <row r="28" spans="1:14" x14ac:dyDescent="0.25">
      <c r="A28" s="285"/>
      <c r="B28" s="281" t="s">
        <v>41</v>
      </c>
      <c r="C28" s="282"/>
      <c r="D28" s="282"/>
      <c r="E28" s="283"/>
      <c r="F28" s="283"/>
      <c r="G28" s="282"/>
      <c r="H28" s="282"/>
      <c r="I28" s="283"/>
      <c r="J28" s="282"/>
      <c r="K28" s="282"/>
      <c r="L28" s="282"/>
      <c r="M28" s="282"/>
      <c r="N28" s="282"/>
    </row>
    <row r="29" spans="1:14" x14ac:dyDescent="0.25">
      <c r="A29" s="287"/>
      <c r="B29" s="276" t="s">
        <v>86</v>
      </c>
      <c r="C29" s="277"/>
      <c r="D29" s="277"/>
      <c r="E29" s="277"/>
      <c r="F29" s="277"/>
      <c r="G29" s="277"/>
      <c r="H29" s="277"/>
      <c r="I29" s="277"/>
      <c r="J29" s="277"/>
      <c r="K29" s="277"/>
      <c r="L29" s="277"/>
      <c r="M29" s="277"/>
      <c r="N29" s="277"/>
    </row>
    <row r="30" spans="1:14" x14ac:dyDescent="0.25">
      <c r="A30" s="288"/>
      <c r="B30" s="278" t="s">
        <v>110</v>
      </c>
      <c r="C30" s="280"/>
      <c r="D30" s="280"/>
      <c r="E30" s="280"/>
      <c r="F30" s="280"/>
      <c r="G30" s="280"/>
      <c r="H30" s="280"/>
      <c r="I30" s="280"/>
      <c r="J30" s="280"/>
      <c r="K30" s="280"/>
      <c r="L30" s="280"/>
      <c r="M30" s="280"/>
      <c r="N30" s="280"/>
    </row>
    <row r="31" spans="1:14" x14ac:dyDescent="0.25">
      <c r="A31" s="286"/>
      <c r="B31" s="272" t="s">
        <v>41</v>
      </c>
      <c r="C31" s="273"/>
      <c r="D31" s="274"/>
      <c r="E31" s="275"/>
      <c r="F31" s="274"/>
      <c r="G31" s="274"/>
      <c r="H31" s="274"/>
      <c r="I31" s="294"/>
      <c r="J31" s="274"/>
      <c r="K31" s="274"/>
      <c r="L31" s="274"/>
      <c r="M31" s="274"/>
      <c r="N31" s="274"/>
    </row>
    <row r="32" spans="1:14" x14ac:dyDescent="0.25">
      <c r="A32" s="287"/>
      <c r="B32" s="276" t="s">
        <v>86</v>
      </c>
      <c r="C32" s="277"/>
      <c r="D32" s="277"/>
      <c r="E32" s="277"/>
      <c r="F32" s="277"/>
      <c r="G32" s="277"/>
      <c r="H32" s="277"/>
      <c r="I32" s="277"/>
      <c r="J32" s="277"/>
      <c r="K32" s="277"/>
      <c r="L32" s="277"/>
      <c r="M32" s="277"/>
      <c r="N32" s="277"/>
    </row>
    <row r="33" spans="1:14" x14ac:dyDescent="0.25">
      <c r="A33" s="288"/>
      <c r="B33" s="278" t="s">
        <v>110</v>
      </c>
      <c r="C33" s="279"/>
      <c r="D33" s="280"/>
      <c r="E33" s="280"/>
      <c r="F33" s="280"/>
      <c r="G33" s="280"/>
      <c r="H33" s="280"/>
      <c r="I33" s="280"/>
      <c r="J33" s="280"/>
      <c r="K33" s="280"/>
      <c r="L33" s="280"/>
      <c r="M33" s="280"/>
      <c r="N33" s="280"/>
    </row>
    <row r="34" spans="1:14" x14ac:dyDescent="0.25">
      <c r="A34" s="285"/>
      <c r="B34" s="281" t="s">
        <v>41</v>
      </c>
      <c r="C34" s="282"/>
      <c r="D34" s="282"/>
      <c r="E34" s="283"/>
      <c r="F34" s="283"/>
      <c r="G34" s="282"/>
      <c r="H34" s="282"/>
      <c r="I34" s="283"/>
      <c r="J34" s="282"/>
      <c r="K34" s="282"/>
      <c r="L34" s="282"/>
      <c r="M34" s="282"/>
      <c r="N34" s="282"/>
    </row>
    <row r="35" spans="1:14" x14ac:dyDescent="0.25">
      <c r="A35" s="287"/>
      <c r="B35" s="276" t="s">
        <v>86</v>
      </c>
      <c r="C35" s="277"/>
      <c r="D35" s="277"/>
      <c r="E35" s="277"/>
      <c r="F35" s="277"/>
      <c r="G35" s="277"/>
      <c r="H35" s="277"/>
      <c r="I35" s="277"/>
      <c r="J35" s="277"/>
      <c r="K35" s="277"/>
      <c r="L35" s="277"/>
      <c r="M35" s="277"/>
      <c r="N35" s="277"/>
    </row>
    <row r="36" spans="1:14" x14ac:dyDescent="0.25">
      <c r="A36" s="288"/>
      <c r="B36" s="278" t="s">
        <v>110</v>
      </c>
      <c r="C36" s="280"/>
      <c r="D36" s="280"/>
      <c r="E36" s="280"/>
      <c r="F36" s="280"/>
      <c r="G36" s="280"/>
      <c r="H36" s="280"/>
      <c r="I36" s="280"/>
      <c r="J36" s="280"/>
      <c r="K36" s="280"/>
      <c r="L36" s="280"/>
      <c r="M36" s="280"/>
      <c r="N36" s="280"/>
    </row>
    <row r="37" spans="1:14" x14ac:dyDescent="0.25">
      <c r="A37" s="285"/>
      <c r="B37" s="281" t="s">
        <v>41</v>
      </c>
      <c r="C37" s="282"/>
      <c r="D37" s="282"/>
      <c r="E37" s="283"/>
      <c r="F37" s="283"/>
      <c r="G37" s="282"/>
      <c r="H37" s="282"/>
      <c r="I37" s="283"/>
      <c r="J37" s="282"/>
      <c r="K37" s="282"/>
      <c r="L37" s="282"/>
      <c r="M37" s="282"/>
      <c r="N37" s="282"/>
    </row>
    <row r="38" spans="1:14" x14ac:dyDescent="0.25">
      <c r="A38" s="287"/>
      <c r="B38" s="276" t="s">
        <v>86</v>
      </c>
      <c r="C38" s="277"/>
      <c r="D38" s="277"/>
      <c r="E38" s="277"/>
      <c r="F38" s="277"/>
      <c r="G38" s="277"/>
      <c r="H38" s="277"/>
      <c r="I38" s="277"/>
      <c r="J38" s="277"/>
      <c r="K38" s="277"/>
      <c r="L38" s="277"/>
      <c r="M38" s="277"/>
      <c r="N38" s="277"/>
    </row>
    <row r="39" spans="1:14" ht="15.75" thickBot="1" x14ac:dyDescent="0.3">
      <c r="A39" s="288"/>
      <c r="B39" s="278" t="s">
        <v>110</v>
      </c>
      <c r="C39" s="280"/>
      <c r="D39" s="280"/>
      <c r="E39" s="280"/>
      <c r="F39" s="280"/>
      <c r="G39" s="280"/>
      <c r="H39" s="444"/>
      <c r="I39" s="280"/>
      <c r="J39" s="280"/>
      <c r="K39" s="280"/>
      <c r="L39" s="280"/>
      <c r="M39" s="280">
        <f>M37-M38</f>
        <v>0</v>
      </c>
      <c r="N39" s="280"/>
    </row>
    <row r="40" spans="1:14" ht="15.75" thickBot="1" x14ac:dyDescent="0.3">
      <c r="H40" s="445"/>
      <c r="I40" s="445">
        <f>I27+I30+I33+I36+I39</f>
        <v>0</v>
      </c>
      <c r="J40" s="445">
        <f>J27+J30+J33+J36+J39</f>
        <v>0</v>
      </c>
      <c r="K40" s="445">
        <f>K27+K30+K33+K36+K39</f>
        <v>0</v>
      </c>
      <c r="L40" s="445">
        <f t="shared" ref="L40" si="0">L27+L30+L33+L36+L39</f>
        <v>0</v>
      </c>
      <c r="M40" s="445">
        <f>M27+M30+M33+M36+M39</f>
        <v>0</v>
      </c>
      <c r="N40" s="445"/>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opLeftCell="C1" zoomScale="117" zoomScaleNormal="85" workbookViewId="0">
      <selection activeCell="G88" sqref="G88"/>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8" bestFit="1"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76" t="s">
        <v>44</v>
      </c>
      <c r="B1" s="776"/>
      <c r="C1" s="776"/>
      <c r="D1" s="776"/>
      <c r="E1" s="776"/>
      <c r="F1" s="776"/>
      <c r="G1" s="776"/>
      <c r="H1" s="776"/>
      <c r="I1" s="776"/>
      <c r="J1" s="776"/>
      <c r="K1" s="776"/>
      <c r="L1" s="776"/>
      <c r="M1" s="776"/>
      <c r="N1" s="776"/>
    </row>
    <row r="2" spans="1:14" s="67" customFormat="1" ht="18.75" x14ac:dyDescent="0.25">
      <c r="A2" s="777" t="s">
        <v>48</v>
      </c>
      <c r="B2" s="777"/>
      <c r="C2" s="777"/>
      <c r="D2" s="777"/>
      <c r="E2" s="777"/>
      <c r="F2" s="777"/>
      <c r="G2" s="777"/>
      <c r="H2" s="777"/>
      <c r="I2" s="777"/>
      <c r="J2" s="777"/>
      <c r="K2" s="777"/>
      <c r="L2" s="777"/>
      <c r="M2" s="777"/>
      <c r="N2" s="777"/>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7">
        <v>45047</v>
      </c>
      <c r="B4" s="418" t="s">
        <v>145</v>
      </c>
      <c r="C4" s="418"/>
      <c r="D4" s="459"/>
      <c r="E4" s="460"/>
      <c r="F4" s="460"/>
      <c r="G4" s="461">
        <v>57700</v>
      </c>
      <c r="H4" s="462"/>
      <c r="I4" s="463"/>
      <c r="J4" s="464"/>
      <c r="K4" s="465"/>
      <c r="L4" s="186"/>
      <c r="M4" s="466"/>
      <c r="N4" s="467"/>
    </row>
    <row r="5" spans="1:14" s="14" customFormat="1" ht="13.5" customHeight="1" x14ac:dyDescent="0.25">
      <c r="A5" s="484">
        <v>45049</v>
      </c>
      <c r="B5" s="485" t="s">
        <v>115</v>
      </c>
      <c r="C5" s="485" t="s">
        <v>49</v>
      </c>
      <c r="D5" s="486" t="s">
        <v>14</v>
      </c>
      <c r="E5" s="487"/>
      <c r="F5" s="487">
        <v>50000</v>
      </c>
      <c r="G5" s="488">
        <f>G4-E5+F5</f>
        <v>107700</v>
      </c>
      <c r="H5" s="489" t="s">
        <v>42</v>
      </c>
      <c r="I5" s="489" t="s">
        <v>18</v>
      </c>
      <c r="J5" s="524" t="s">
        <v>155</v>
      </c>
      <c r="K5" s="485" t="s">
        <v>64</v>
      </c>
      <c r="L5" s="485" t="s">
        <v>45</v>
      </c>
      <c r="M5" s="493"/>
      <c r="N5" s="492"/>
    </row>
    <row r="6" spans="1:14" s="14" customFormat="1" ht="13.5" customHeight="1" x14ac:dyDescent="0.25">
      <c r="A6" s="171">
        <v>45049</v>
      </c>
      <c r="B6" s="172" t="s">
        <v>156</v>
      </c>
      <c r="C6" s="172" t="s">
        <v>121</v>
      </c>
      <c r="D6" s="173" t="s">
        <v>81</v>
      </c>
      <c r="E6" s="152">
        <v>50000</v>
      </c>
      <c r="F6" s="152"/>
      <c r="G6" s="307">
        <f t="shared" ref="G6:G35" si="0">G5-E6+F6</f>
        <v>57700</v>
      </c>
      <c r="H6" s="293" t="s">
        <v>42</v>
      </c>
      <c r="I6" s="293" t="s">
        <v>18</v>
      </c>
      <c r="J6" s="496" t="s">
        <v>157</v>
      </c>
      <c r="K6" s="394" t="s">
        <v>64</v>
      </c>
      <c r="L6" s="394" t="s">
        <v>45</v>
      </c>
      <c r="M6" s="482"/>
      <c r="N6" s="483"/>
    </row>
    <row r="7" spans="1:14" x14ac:dyDescent="0.25">
      <c r="A7" s="484">
        <v>45050</v>
      </c>
      <c r="B7" s="485" t="s">
        <v>115</v>
      </c>
      <c r="C7" s="485" t="s">
        <v>49</v>
      </c>
      <c r="D7" s="486" t="s">
        <v>14</v>
      </c>
      <c r="E7" s="487"/>
      <c r="F7" s="487">
        <v>38000</v>
      </c>
      <c r="G7" s="488">
        <f>G6-E7+F7</f>
        <v>95700</v>
      </c>
      <c r="H7" s="489" t="s">
        <v>42</v>
      </c>
      <c r="I7" s="490" t="s">
        <v>18</v>
      </c>
      <c r="J7" s="524" t="s">
        <v>160</v>
      </c>
      <c r="K7" s="485" t="s">
        <v>64</v>
      </c>
      <c r="L7" s="490" t="s">
        <v>45</v>
      </c>
      <c r="M7" s="490"/>
      <c r="N7" s="492"/>
    </row>
    <row r="8" spans="1:14" x14ac:dyDescent="0.25">
      <c r="A8" s="171">
        <v>45050</v>
      </c>
      <c r="B8" s="172" t="s">
        <v>117</v>
      </c>
      <c r="C8" s="172" t="s">
        <v>118</v>
      </c>
      <c r="D8" s="173" t="s">
        <v>14</v>
      </c>
      <c r="E8" s="152">
        <v>5000</v>
      </c>
      <c r="F8" s="152"/>
      <c r="G8" s="307">
        <f t="shared" ref="G8:G15" si="1">G7-E8+F8</f>
        <v>90700</v>
      </c>
      <c r="H8" s="293" t="s">
        <v>42</v>
      </c>
      <c r="I8" s="155" t="s">
        <v>18</v>
      </c>
      <c r="J8" s="496" t="s">
        <v>160</v>
      </c>
      <c r="K8" s="394" t="s">
        <v>64</v>
      </c>
      <c r="L8" s="155" t="s">
        <v>45</v>
      </c>
      <c r="M8" s="155"/>
      <c r="N8" s="483" t="s">
        <v>161</v>
      </c>
    </row>
    <row r="9" spans="1:14" x14ac:dyDescent="0.25">
      <c r="A9" s="171">
        <v>45050</v>
      </c>
      <c r="B9" s="172" t="s">
        <v>117</v>
      </c>
      <c r="C9" s="172" t="s">
        <v>118</v>
      </c>
      <c r="D9" s="173" t="s">
        <v>14</v>
      </c>
      <c r="E9" s="167">
        <v>8000</v>
      </c>
      <c r="F9" s="152"/>
      <c r="G9" s="307">
        <f t="shared" si="1"/>
        <v>82700</v>
      </c>
      <c r="H9" s="293" t="s">
        <v>42</v>
      </c>
      <c r="I9" s="155" t="s">
        <v>18</v>
      </c>
      <c r="J9" s="496" t="s">
        <v>160</v>
      </c>
      <c r="K9" s="394" t="s">
        <v>64</v>
      </c>
      <c r="L9" s="155" t="s">
        <v>45</v>
      </c>
      <c r="M9" s="155"/>
      <c r="N9" s="483" t="s">
        <v>162</v>
      </c>
    </row>
    <row r="10" spans="1:14" x14ac:dyDescent="0.25">
      <c r="A10" s="171">
        <v>45050</v>
      </c>
      <c r="B10" s="172" t="s">
        <v>127</v>
      </c>
      <c r="C10" s="172" t="s">
        <v>49</v>
      </c>
      <c r="D10" s="173" t="s">
        <v>14</v>
      </c>
      <c r="E10" s="167"/>
      <c r="F10" s="152">
        <v>-20000</v>
      </c>
      <c r="G10" s="307">
        <f t="shared" si="1"/>
        <v>62700</v>
      </c>
      <c r="H10" s="293" t="s">
        <v>42</v>
      </c>
      <c r="I10" s="155" t="s">
        <v>18</v>
      </c>
      <c r="J10" s="496" t="s">
        <v>160</v>
      </c>
      <c r="K10" s="394" t="s">
        <v>64</v>
      </c>
      <c r="L10" s="155" t="s">
        <v>45</v>
      </c>
      <c r="M10" s="155"/>
      <c r="N10" s="483"/>
    </row>
    <row r="11" spans="1:14" x14ac:dyDescent="0.25">
      <c r="A11" s="484">
        <v>45051</v>
      </c>
      <c r="B11" s="485" t="s">
        <v>115</v>
      </c>
      <c r="C11" s="485" t="s">
        <v>49</v>
      </c>
      <c r="D11" s="486" t="s">
        <v>14</v>
      </c>
      <c r="E11" s="487"/>
      <c r="F11" s="487">
        <v>158000</v>
      </c>
      <c r="G11" s="488">
        <f t="shared" si="1"/>
        <v>220700</v>
      </c>
      <c r="H11" s="489" t="s">
        <v>42</v>
      </c>
      <c r="I11" s="490" t="s">
        <v>18</v>
      </c>
      <c r="J11" s="524" t="s">
        <v>154</v>
      </c>
      <c r="K11" s="485" t="s">
        <v>64</v>
      </c>
      <c r="L11" s="490" t="s">
        <v>45</v>
      </c>
      <c r="M11" s="490"/>
      <c r="N11" s="492"/>
    </row>
    <row r="12" spans="1:14" x14ac:dyDescent="0.25">
      <c r="A12" s="484">
        <v>45051</v>
      </c>
      <c r="B12" s="485" t="s">
        <v>115</v>
      </c>
      <c r="C12" s="485" t="s">
        <v>49</v>
      </c>
      <c r="D12" s="486" t="s">
        <v>14</v>
      </c>
      <c r="E12" s="487"/>
      <c r="F12" s="487">
        <v>8000</v>
      </c>
      <c r="G12" s="488">
        <f t="shared" si="1"/>
        <v>228700</v>
      </c>
      <c r="H12" s="489" t="s">
        <v>42</v>
      </c>
      <c r="I12" s="490" t="s">
        <v>18</v>
      </c>
      <c r="J12" s="524" t="s">
        <v>159</v>
      </c>
      <c r="K12" s="485" t="s">
        <v>64</v>
      </c>
      <c r="L12" s="490" t="s">
        <v>45</v>
      </c>
      <c r="M12" s="490"/>
      <c r="N12" s="492"/>
    </row>
    <row r="13" spans="1:14" ht="15" customHeight="1" x14ac:dyDescent="0.25">
      <c r="A13" s="519">
        <v>45051</v>
      </c>
      <c r="B13" s="172" t="s">
        <v>166</v>
      </c>
      <c r="C13" s="172" t="s">
        <v>131</v>
      </c>
      <c r="D13" s="173" t="s">
        <v>167</v>
      </c>
      <c r="E13" s="161">
        <v>150000</v>
      </c>
      <c r="F13" s="152"/>
      <c r="G13" s="307">
        <f t="shared" si="1"/>
        <v>78700</v>
      </c>
      <c r="H13" s="293" t="s">
        <v>42</v>
      </c>
      <c r="I13" s="155" t="s">
        <v>18</v>
      </c>
      <c r="J13" s="496" t="s">
        <v>171</v>
      </c>
      <c r="K13" s="394" t="s">
        <v>64</v>
      </c>
      <c r="L13" s="155" t="s">
        <v>45</v>
      </c>
      <c r="M13" s="155"/>
      <c r="N13" s="483"/>
    </row>
    <row r="14" spans="1:14" ht="15.75" customHeight="1" x14ac:dyDescent="0.25">
      <c r="A14" s="519">
        <v>45051</v>
      </c>
      <c r="B14" s="172" t="s">
        <v>168</v>
      </c>
      <c r="C14" s="172" t="s">
        <v>142</v>
      </c>
      <c r="D14" s="173" t="s">
        <v>81</v>
      </c>
      <c r="E14" s="471">
        <v>7000</v>
      </c>
      <c r="F14" s="152"/>
      <c r="G14" s="307">
        <f t="shared" si="1"/>
        <v>71700</v>
      </c>
      <c r="H14" s="293" t="s">
        <v>42</v>
      </c>
      <c r="I14" s="155" t="s">
        <v>18</v>
      </c>
      <c r="J14" s="496" t="s">
        <v>171</v>
      </c>
      <c r="K14" s="394" t="s">
        <v>64</v>
      </c>
      <c r="L14" s="155" t="s">
        <v>45</v>
      </c>
      <c r="M14" s="155"/>
      <c r="N14" s="483"/>
    </row>
    <row r="15" spans="1:14" ht="14.25" customHeight="1" x14ac:dyDescent="0.25">
      <c r="A15" s="519">
        <v>45051</v>
      </c>
      <c r="B15" s="172" t="s">
        <v>169</v>
      </c>
      <c r="C15" s="172" t="s">
        <v>142</v>
      </c>
      <c r="D15" s="173" t="s">
        <v>81</v>
      </c>
      <c r="E15" s="152">
        <v>1000</v>
      </c>
      <c r="F15" s="161"/>
      <c r="G15" s="307">
        <f t="shared" si="1"/>
        <v>70700</v>
      </c>
      <c r="H15" s="404" t="s">
        <v>42</v>
      </c>
      <c r="I15" s="181" t="s">
        <v>18</v>
      </c>
      <c r="J15" s="496" t="s">
        <v>159</v>
      </c>
      <c r="K15" s="185" t="s">
        <v>64</v>
      </c>
      <c r="L15" s="181" t="s">
        <v>45</v>
      </c>
      <c r="M15" s="181"/>
      <c r="N15" s="157"/>
    </row>
    <row r="16" spans="1:14" x14ac:dyDescent="0.25">
      <c r="A16" s="519">
        <v>45051</v>
      </c>
      <c r="B16" s="172" t="s">
        <v>117</v>
      </c>
      <c r="C16" s="172" t="s">
        <v>118</v>
      </c>
      <c r="D16" s="173" t="s">
        <v>14</v>
      </c>
      <c r="E16" s="167">
        <v>4000</v>
      </c>
      <c r="F16" s="152"/>
      <c r="G16" s="307">
        <f t="shared" si="0"/>
        <v>66700</v>
      </c>
      <c r="H16" s="293" t="s">
        <v>42</v>
      </c>
      <c r="I16" s="155" t="s">
        <v>18</v>
      </c>
      <c r="J16" s="496" t="s">
        <v>159</v>
      </c>
      <c r="K16" s="394" t="s">
        <v>64</v>
      </c>
      <c r="L16" s="155" t="s">
        <v>45</v>
      </c>
      <c r="M16" s="155"/>
      <c r="N16" s="157" t="s">
        <v>137</v>
      </c>
    </row>
    <row r="17" spans="1:14" ht="16.5" customHeight="1" x14ac:dyDescent="0.25">
      <c r="A17" s="519">
        <v>45051</v>
      </c>
      <c r="B17" s="172" t="s">
        <v>117</v>
      </c>
      <c r="C17" s="172" t="s">
        <v>118</v>
      </c>
      <c r="D17" s="173" t="s">
        <v>14</v>
      </c>
      <c r="E17" s="167">
        <v>4000</v>
      </c>
      <c r="F17" s="472"/>
      <c r="G17" s="307">
        <f t="shared" si="0"/>
        <v>62700</v>
      </c>
      <c r="H17" s="293" t="s">
        <v>42</v>
      </c>
      <c r="I17" s="155" t="s">
        <v>18</v>
      </c>
      <c r="J17" s="496" t="s">
        <v>159</v>
      </c>
      <c r="K17" s="394" t="s">
        <v>64</v>
      </c>
      <c r="L17" s="155" t="s">
        <v>45</v>
      </c>
      <c r="M17" s="155"/>
      <c r="N17" s="157" t="s">
        <v>170</v>
      </c>
    </row>
    <row r="18" spans="1:14" ht="16.5" customHeight="1" x14ac:dyDescent="0.25">
      <c r="A18" s="484">
        <v>45052</v>
      </c>
      <c r="B18" s="485" t="s">
        <v>115</v>
      </c>
      <c r="C18" s="485" t="s">
        <v>49</v>
      </c>
      <c r="D18" s="486" t="s">
        <v>14</v>
      </c>
      <c r="E18" s="522"/>
      <c r="F18" s="706">
        <v>60000</v>
      </c>
      <c r="G18" s="488">
        <f t="shared" si="0"/>
        <v>122700</v>
      </c>
      <c r="H18" s="489" t="s">
        <v>42</v>
      </c>
      <c r="I18" s="490" t="s">
        <v>18</v>
      </c>
      <c r="J18" s="524" t="s">
        <v>184</v>
      </c>
      <c r="K18" s="485" t="s">
        <v>64</v>
      </c>
      <c r="L18" s="490" t="s">
        <v>45</v>
      </c>
      <c r="M18" s="490"/>
      <c r="N18" s="579"/>
    </row>
    <row r="19" spans="1:14" ht="15.75" customHeight="1" x14ac:dyDescent="0.25">
      <c r="A19" s="484">
        <v>45054</v>
      </c>
      <c r="B19" s="485" t="s">
        <v>115</v>
      </c>
      <c r="C19" s="485" t="s">
        <v>49</v>
      </c>
      <c r="D19" s="486" t="s">
        <v>14</v>
      </c>
      <c r="E19" s="522"/>
      <c r="F19" s="523">
        <v>67000</v>
      </c>
      <c r="G19" s="488">
        <f t="shared" si="0"/>
        <v>189700</v>
      </c>
      <c r="H19" s="489" t="s">
        <v>42</v>
      </c>
      <c r="I19" s="490" t="s">
        <v>18</v>
      </c>
      <c r="J19" s="524" t="s">
        <v>179</v>
      </c>
      <c r="K19" s="485" t="s">
        <v>64</v>
      </c>
      <c r="L19" s="490" t="s">
        <v>45</v>
      </c>
      <c r="M19" s="490"/>
      <c r="N19" s="579"/>
    </row>
    <row r="20" spans="1:14" ht="13.5" customHeight="1" x14ac:dyDescent="0.25">
      <c r="A20" s="484">
        <v>45054</v>
      </c>
      <c r="B20" s="485" t="s">
        <v>115</v>
      </c>
      <c r="C20" s="485" t="s">
        <v>49</v>
      </c>
      <c r="D20" s="486" t="s">
        <v>14</v>
      </c>
      <c r="E20" s="522"/>
      <c r="F20" s="523">
        <v>319000</v>
      </c>
      <c r="G20" s="488">
        <f t="shared" si="0"/>
        <v>508700</v>
      </c>
      <c r="H20" s="489" t="s">
        <v>42</v>
      </c>
      <c r="I20" s="490" t="s">
        <v>18</v>
      </c>
      <c r="J20" s="491" t="s">
        <v>194</v>
      </c>
      <c r="K20" s="485" t="s">
        <v>64</v>
      </c>
      <c r="L20" s="490" t="s">
        <v>45</v>
      </c>
      <c r="M20" s="490"/>
      <c r="N20" s="579"/>
    </row>
    <row r="21" spans="1:14" ht="13.5" customHeight="1" x14ac:dyDescent="0.25">
      <c r="A21" s="171">
        <v>45054</v>
      </c>
      <c r="B21" s="172" t="s">
        <v>117</v>
      </c>
      <c r="C21" s="172" t="s">
        <v>118</v>
      </c>
      <c r="D21" s="173" t="s">
        <v>14</v>
      </c>
      <c r="E21" s="167">
        <v>15000</v>
      </c>
      <c r="F21" s="161"/>
      <c r="G21" s="307">
        <f t="shared" si="0"/>
        <v>493700</v>
      </c>
      <c r="H21" s="293" t="s">
        <v>42</v>
      </c>
      <c r="I21" s="155" t="s">
        <v>18</v>
      </c>
      <c r="J21" s="496" t="s">
        <v>179</v>
      </c>
      <c r="K21" s="172" t="s">
        <v>64</v>
      </c>
      <c r="L21" s="155" t="s">
        <v>45</v>
      </c>
      <c r="M21" s="155"/>
      <c r="N21" s="157" t="s">
        <v>195</v>
      </c>
    </row>
    <row r="22" spans="1:14" ht="13.5" customHeight="1" x14ac:dyDescent="0.25">
      <c r="A22" s="171">
        <v>45054</v>
      </c>
      <c r="B22" s="157" t="s">
        <v>117</v>
      </c>
      <c r="C22" s="157" t="s">
        <v>118</v>
      </c>
      <c r="D22" s="179" t="s">
        <v>14</v>
      </c>
      <c r="E22" s="167">
        <v>15000</v>
      </c>
      <c r="F22" s="161"/>
      <c r="G22" s="307">
        <f t="shared" si="0"/>
        <v>478700</v>
      </c>
      <c r="H22" s="293" t="s">
        <v>42</v>
      </c>
      <c r="I22" s="155" t="s">
        <v>18</v>
      </c>
      <c r="J22" s="496" t="s">
        <v>179</v>
      </c>
      <c r="K22" s="172" t="s">
        <v>64</v>
      </c>
      <c r="L22" s="155" t="s">
        <v>45</v>
      </c>
      <c r="M22" s="155"/>
      <c r="N22" s="157" t="s">
        <v>196</v>
      </c>
    </row>
    <row r="23" spans="1:14" ht="13.5" customHeight="1" x14ac:dyDescent="0.25">
      <c r="A23" s="171">
        <v>45054</v>
      </c>
      <c r="B23" s="157" t="s">
        <v>117</v>
      </c>
      <c r="C23" s="157" t="s">
        <v>118</v>
      </c>
      <c r="D23" s="179" t="s">
        <v>14</v>
      </c>
      <c r="E23" s="167">
        <v>3000</v>
      </c>
      <c r="F23" s="161"/>
      <c r="G23" s="307">
        <f t="shared" si="0"/>
        <v>475700</v>
      </c>
      <c r="H23" s="293" t="s">
        <v>42</v>
      </c>
      <c r="I23" s="155" t="s">
        <v>18</v>
      </c>
      <c r="J23" s="496" t="s">
        <v>179</v>
      </c>
      <c r="K23" s="172" t="s">
        <v>64</v>
      </c>
      <c r="L23" s="155" t="s">
        <v>45</v>
      </c>
      <c r="M23" s="155"/>
      <c r="N23" s="157" t="s">
        <v>197</v>
      </c>
    </row>
    <row r="24" spans="1:14" ht="13.5" customHeight="1" x14ac:dyDescent="0.25">
      <c r="A24" s="171">
        <v>45054</v>
      </c>
      <c r="B24" s="172" t="s">
        <v>117</v>
      </c>
      <c r="C24" s="157" t="s">
        <v>118</v>
      </c>
      <c r="D24" s="179" t="s">
        <v>14</v>
      </c>
      <c r="E24" s="167">
        <v>6000</v>
      </c>
      <c r="F24" s="161"/>
      <c r="G24" s="307">
        <f t="shared" si="0"/>
        <v>469700</v>
      </c>
      <c r="H24" s="293" t="s">
        <v>42</v>
      </c>
      <c r="I24" s="155" t="s">
        <v>18</v>
      </c>
      <c r="J24" s="496" t="s">
        <v>179</v>
      </c>
      <c r="K24" s="172" t="s">
        <v>64</v>
      </c>
      <c r="L24" s="155" t="s">
        <v>45</v>
      </c>
      <c r="M24" s="155"/>
      <c r="N24" s="157" t="s">
        <v>198</v>
      </c>
    </row>
    <row r="25" spans="1:14" ht="13.5" customHeight="1" x14ac:dyDescent="0.25">
      <c r="A25" s="171">
        <v>45054</v>
      </c>
      <c r="B25" s="172" t="s">
        <v>127</v>
      </c>
      <c r="C25" s="157" t="s">
        <v>49</v>
      </c>
      <c r="D25" s="179" t="s">
        <v>14</v>
      </c>
      <c r="E25" s="167"/>
      <c r="F25" s="161">
        <v>-28000</v>
      </c>
      <c r="G25" s="307">
        <f t="shared" si="0"/>
        <v>441700</v>
      </c>
      <c r="H25" s="616" t="s">
        <v>42</v>
      </c>
      <c r="I25" s="155" t="s">
        <v>18</v>
      </c>
      <c r="J25" s="496" t="s">
        <v>179</v>
      </c>
      <c r="K25" s="172" t="s">
        <v>64</v>
      </c>
      <c r="L25" s="155" t="s">
        <v>45</v>
      </c>
      <c r="M25" s="155"/>
      <c r="N25" s="157"/>
    </row>
    <row r="26" spans="1:14" x14ac:dyDescent="0.25">
      <c r="A26" s="484">
        <v>45055</v>
      </c>
      <c r="B26" s="485" t="s">
        <v>115</v>
      </c>
      <c r="C26" s="485" t="s">
        <v>49</v>
      </c>
      <c r="D26" s="486" t="s">
        <v>14</v>
      </c>
      <c r="E26" s="522"/>
      <c r="F26" s="487">
        <v>50000</v>
      </c>
      <c r="G26" s="488">
        <f t="shared" si="0"/>
        <v>491700</v>
      </c>
      <c r="H26" s="489" t="s">
        <v>42</v>
      </c>
      <c r="I26" s="490" t="s">
        <v>18</v>
      </c>
      <c r="J26" s="524" t="s">
        <v>180</v>
      </c>
      <c r="K26" s="485" t="s">
        <v>64</v>
      </c>
      <c r="L26" s="490" t="s">
        <v>45</v>
      </c>
      <c r="M26" s="490"/>
      <c r="N26" s="579"/>
    </row>
    <row r="27" spans="1:14" x14ac:dyDescent="0.25">
      <c r="A27" s="484">
        <v>45055</v>
      </c>
      <c r="B27" s="485" t="s">
        <v>115</v>
      </c>
      <c r="C27" s="485" t="s">
        <v>49</v>
      </c>
      <c r="D27" s="486" t="s">
        <v>14</v>
      </c>
      <c r="E27" s="522"/>
      <c r="F27" s="487">
        <v>70000</v>
      </c>
      <c r="G27" s="488">
        <f t="shared" si="0"/>
        <v>561700</v>
      </c>
      <c r="H27" s="489" t="s">
        <v>42</v>
      </c>
      <c r="I27" s="490" t="s">
        <v>18</v>
      </c>
      <c r="J27" s="524" t="s">
        <v>321</v>
      </c>
      <c r="K27" s="485" t="s">
        <v>64</v>
      </c>
      <c r="L27" s="490" t="s">
        <v>45</v>
      </c>
      <c r="M27" s="490"/>
      <c r="N27" s="579"/>
    </row>
    <row r="28" spans="1:14" x14ac:dyDescent="0.25">
      <c r="A28" s="171">
        <v>45055</v>
      </c>
      <c r="B28" s="172" t="s">
        <v>192</v>
      </c>
      <c r="C28" s="172" t="s">
        <v>143</v>
      </c>
      <c r="D28" s="173" t="s">
        <v>81</v>
      </c>
      <c r="E28" s="167">
        <v>57400</v>
      </c>
      <c r="F28" s="152"/>
      <c r="G28" s="307">
        <f t="shared" si="0"/>
        <v>504300</v>
      </c>
      <c r="H28" s="293" t="s">
        <v>42</v>
      </c>
      <c r="I28" s="155" t="s">
        <v>18</v>
      </c>
      <c r="J28" s="496" t="s">
        <v>318</v>
      </c>
      <c r="K28" s="394" t="s">
        <v>64</v>
      </c>
      <c r="L28" s="155" t="s">
        <v>45</v>
      </c>
      <c r="M28" s="155"/>
      <c r="N28" s="157"/>
    </row>
    <row r="29" spans="1:14" x14ac:dyDescent="0.25">
      <c r="A29" s="171">
        <v>45055</v>
      </c>
      <c r="B29" s="172" t="s">
        <v>142</v>
      </c>
      <c r="C29" s="172" t="s">
        <v>142</v>
      </c>
      <c r="D29" s="173" t="s">
        <v>81</v>
      </c>
      <c r="E29" s="167">
        <v>2600</v>
      </c>
      <c r="F29" s="152"/>
      <c r="G29" s="307">
        <f t="shared" si="0"/>
        <v>501700</v>
      </c>
      <c r="H29" s="293" t="s">
        <v>42</v>
      </c>
      <c r="I29" s="155" t="s">
        <v>18</v>
      </c>
      <c r="J29" s="496" t="s">
        <v>318</v>
      </c>
      <c r="K29" s="394" t="s">
        <v>64</v>
      </c>
      <c r="L29" s="155" t="s">
        <v>45</v>
      </c>
      <c r="M29" s="155"/>
      <c r="N29" s="157"/>
    </row>
    <row r="30" spans="1:14" x14ac:dyDescent="0.25">
      <c r="A30" s="171">
        <v>45055</v>
      </c>
      <c r="B30" s="172" t="s">
        <v>193</v>
      </c>
      <c r="C30" s="172" t="s">
        <v>135</v>
      </c>
      <c r="D30" s="173" t="s">
        <v>81</v>
      </c>
      <c r="E30" s="167">
        <v>319000</v>
      </c>
      <c r="F30" s="152"/>
      <c r="G30" s="307">
        <f t="shared" si="0"/>
        <v>182700</v>
      </c>
      <c r="H30" s="293" t="s">
        <v>42</v>
      </c>
      <c r="I30" s="155" t="s">
        <v>18</v>
      </c>
      <c r="J30" s="496" t="s">
        <v>320</v>
      </c>
      <c r="K30" s="394" t="s">
        <v>64</v>
      </c>
      <c r="L30" s="155" t="s">
        <v>45</v>
      </c>
      <c r="M30" s="155"/>
      <c r="N30" s="157"/>
    </row>
    <row r="31" spans="1:14" x14ac:dyDescent="0.25">
      <c r="A31" s="171">
        <v>45055</v>
      </c>
      <c r="B31" s="172" t="s">
        <v>117</v>
      </c>
      <c r="C31" s="172" t="s">
        <v>118</v>
      </c>
      <c r="D31" s="173" t="s">
        <v>14</v>
      </c>
      <c r="E31" s="167">
        <v>7000</v>
      </c>
      <c r="F31" s="152"/>
      <c r="G31" s="307">
        <f t="shared" si="0"/>
        <v>175700</v>
      </c>
      <c r="H31" s="293" t="s">
        <v>42</v>
      </c>
      <c r="I31" s="155" t="s">
        <v>18</v>
      </c>
      <c r="J31" s="496" t="s">
        <v>180</v>
      </c>
      <c r="K31" s="394" t="s">
        <v>64</v>
      </c>
      <c r="L31" s="155" t="s">
        <v>45</v>
      </c>
      <c r="M31" s="155"/>
      <c r="N31" s="157"/>
    </row>
    <row r="32" spans="1:14" x14ac:dyDescent="0.25">
      <c r="A32" s="171">
        <v>45055</v>
      </c>
      <c r="B32" s="172" t="s">
        <v>117</v>
      </c>
      <c r="C32" s="172" t="s">
        <v>118</v>
      </c>
      <c r="D32" s="173" t="s">
        <v>14</v>
      </c>
      <c r="E32" s="167">
        <v>10000</v>
      </c>
      <c r="F32" s="152"/>
      <c r="G32" s="307">
        <f t="shared" si="0"/>
        <v>165700</v>
      </c>
      <c r="H32" s="293" t="s">
        <v>42</v>
      </c>
      <c r="I32" s="155" t="s">
        <v>18</v>
      </c>
      <c r="J32" s="496" t="s">
        <v>180</v>
      </c>
      <c r="K32" s="394" t="s">
        <v>64</v>
      </c>
      <c r="L32" s="155" t="s">
        <v>45</v>
      </c>
      <c r="M32" s="155"/>
      <c r="N32" s="157"/>
    </row>
    <row r="33" spans="1:14" x14ac:dyDescent="0.25">
      <c r="A33" s="171">
        <v>45055</v>
      </c>
      <c r="B33" s="172" t="s">
        <v>117</v>
      </c>
      <c r="C33" s="172" t="s">
        <v>118</v>
      </c>
      <c r="D33" s="514" t="s">
        <v>14</v>
      </c>
      <c r="E33" s="167">
        <v>15000</v>
      </c>
      <c r="F33" s="152"/>
      <c r="G33" s="307">
        <f t="shared" si="0"/>
        <v>150700</v>
      </c>
      <c r="H33" s="293" t="s">
        <v>42</v>
      </c>
      <c r="I33" s="155" t="s">
        <v>18</v>
      </c>
      <c r="J33" s="496" t="s">
        <v>180</v>
      </c>
      <c r="K33" s="394" t="s">
        <v>64</v>
      </c>
      <c r="L33" s="155" t="s">
        <v>45</v>
      </c>
      <c r="M33" s="155"/>
      <c r="N33" s="157"/>
    </row>
    <row r="34" spans="1:14" x14ac:dyDescent="0.25">
      <c r="A34" s="171">
        <v>45055</v>
      </c>
      <c r="B34" s="172" t="s">
        <v>199</v>
      </c>
      <c r="C34" s="172" t="s">
        <v>200</v>
      </c>
      <c r="D34" s="514" t="s">
        <v>14</v>
      </c>
      <c r="E34" s="167">
        <v>10000</v>
      </c>
      <c r="F34" s="152"/>
      <c r="G34" s="307">
        <f t="shared" si="0"/>
        <v>140700</v>
      </c>
      <c r="H34" s="293" t="s">
        <v>42</v>
      </c>
      <c r="I34" s="155" t="s">
        <v>18</v>
      </c>
      <c r="J34" s="496" t="s">
        <v>180</v>
      </c>
      <c r="K34" s="394" t="s">
        <v>64</v>
      </c>
      <c r="L34" s="155" t="s">
        <v>45</v>
      </c>
      <c r="M34" s="155"/>
      <c r="N34" s="157"/>
    </row>
    <row r="35" spans="1:14" x14ac:dyDescent="0.25">
      <c r="A35" s="171">
        <v>45055</v>
      </c>
      <c r="B35" s="172" t="s">
        <v>201</v>
      </c>
      <c r="C35" s="172" t="s">
        <v>121</v>
      </c>
      <c r="D35" s="514" t="s">
        <v>81</v>
      </c>
      <c r="E35" s="167">
        <v>70000</v>
      </c>
      <c r="F35" s="152"/>
      <c r="G35" s="307">
        <f t="shared" si="0"/>
        <v>70700</v>
      </c>
      <c r="H35" s="293" t="s">
        <v>42</v>
      </c>
      <c r="I35" s="155" t="s">
        <v>18</v>
      </c>
      <c r="J35" s="496" t="s">
        <v>319</v>
      </c>
      <c r="K35" s="394" t="s">
        <v>64</v>
      </c>
      <c r="L35" s="155" t="s">
        <v>45</v>
      </c>
      <c r="M35" s="155"/>
      <c r="N35" s="157"/>
    </row>
    <row r="36" spans="1:14" x14ac:dyDescent="0.25">
      <c r="A36" s="171">
        <v>45055</v>
      </c>
      <c r="B36" s="172" t="s">
        <v>127</v>
      </c>
      <c r="C36" s="172" t="s">
        <v>49</v>
      </c>
      <c r="D36" s="514" t="s">
        <v>14</v>
      </c>
      <c r="E36" s="167"/>
      <c r="F36" s="152">
        <v>-8000</v>
      </c>
      <c r="G36" s="307">
        <f t="shared" ref="G36:G46" si="2">G35-E36+F36</f>
        <v>62700</v>
      </c>
      <c r="H36" s="293" t="s">
        <v>42</v>
      </c>
      <c r="I36" s="155" t="s">
        <v>18</v>
      </c>
      <c r="J36" s="496" t="s">
        <v>180</v>
      </c>
      <c r="K36" s="394" t="s">
        <v>64</v>
      </c>
      <c r="L36" s="155" t="s">
        <v>45</v>
      </c>
      <c r="M36" s="155"/>
      <c r="N36" s="157"/>
    </row>
    <row r="37" spans="1:14" x14ac:dyDescent="0.25">
      <c r="A37" s="484">
        <v>45058</v>
      </c>
      <c r="B37" s="485" t="s">
        <v>115</v>
      </c>
      <c r="C37" s="485" t="s">
        <v>49</v>
      </c>
      <c r="D37" s="679" t="s">
        <v>14</v>
      </c>
      <c r="E37" s="522"/>
      <c r="F37" s="487">
        <v>19000</v>
      </c>
      <c r="G37" s="488">
        <f t="shared" si="2"/>
        <v>81700</v>
      </c>
      <c r="H37" s="489" t="s">
        <v>42</v>
      </c>
      <c r="I37" s="490" t="s">
        <v>18</v>
      </c>
      <c r="J37" s="524" t="s">
        <v>183</v>
      </c>
      <c r="K37" s="485" t="s">
        <v>64</v>
      </c>
      <c r="L37" s="490" t="s">
        <v>45</v>
      </c>
      <c r="M37" s="490"/>
      <c r="N37" s="579"/>
    </row>
    <row r="38" spans="1:14" x14ac:dyDescent="0.25">
      <c r="A38" s="484">
        <v>45058</v>
      </c>
      <c r="B38" s="485" t="s">
        <v>115</v>
      </c>
      <c r="C38" s="485" t="s">
        <v>49</v>
      </c>
      <c r="D38" s="679" t="s">
        <v>14</v>
      </c>
      <c r="E38" s="522"/>
      <c r="F38" s="487">
        <v>205000</v>
      </c>
      <c r="G38" s="488">
        <f t="shared" si="2"/>
        <v>286700</v>
      </c>
      <c r="H38" s="489" t="s">
        <v>42</v>
      </c>
      <c r="I38" s="490" t="s">
        <v>18</v>
      </c>
      <c r="J38" s="524" t="s">
        <v>216</v>
      </c>
      <c r="K38" s="485" t="s">
        <v>64</v>
      </c>
      <c r="L38" s="490" t="s">
        <v>45</v>
      </c>
      <c r="M38" s="490"/>
      <c r="N38" s="579"/>
    </row>
    <row r="39" spans="1:14" x14ac:dyDescent="0.25">
      <c r="A39" s="171">
        <v>45058</v>
      </c>
      <c r="B39" s="172" t="s">
        <v>117</v>
      </c>
      <c r="C39" s="172" t="s">
        <v>118</v>
      </c>
      <c r="D39" s="409" t="s">
        <v>14</v>
      </c>
      <c r="E39" s="167">
        <v>9000</v>
      </c>
      <c r="F39" s="152"/>
      <c r="G39" s="307">
        <f t="shared" si="2"/>
        <v>277700</v>
      </c>
      <c r="H39" s="293" t="s">
        <v>42</v>
      </c>
      <c r="I39" s="155" t="s">
        <v>18</v>
      </c>
      <c r="J39" s="496" t="s">
        <v>183</v>
      </c>
      <c r="K39" s="394" t="s">
        <v>64</v>
      </c>
      <c r="L39" s="155" t="s">
        <v>45</v>
      </c>
      <c r="M39" s="155"/>
      <c r="N39" s="157" t="s">
        <v>219</v>
      </c>
    </row>
    <row r="40" spans="1:14" x14ac:dyDescent="0.25">
      <c r="A40" s="171">
        <v>45058</v>
      </c>
      <c r="B40" s="172" t="s">
        <v>117</v>
      </c>
      <c r="C40" s="172" t="s">
        <v>118</v>
      </c>
      <c r="D40" s="173" t="s">
        <v>14</v>
      </c>
      <c r="E40" s="167">
        <v>9000</v>
      </c>
      <c r="F40" s="161"/>
      <c r="G40" s="307">
        <f t="shared" si="2"/>
        <v>268700</v>
      </c>
      <c r="H40" s="404" t="s">
        <v>42</v>
      </c>
      <c r="I40" s="181" t="s">
        <v>18</v>
      </c>
      <c r="J40" s="496" t="s">
        <v>183</v>
      </c>
      <c r="K40" s="185" t="s">
        <v>64</v>
      </c>
      <c r="L40" s="181" t="s">
        <v>45</v>
      </c>
      <c r="M40" s="181"/>
      <c r="N40" s="474" t="s">
        <v>220</v>
      </c>
    </row>
    <row r="41" spans="1:14" x14ac:dyDescent="0.25">
      <c r="A41" s="171">
        <v>45058</v>
      </c>
      <c r="B41" s="172" t="s">
        <v>117</v>
      </c>
      <c r="C41" s="172" t="s">
        <v>118</v>
      </c>
      <c r="D41" s="173" t="s">
        <v>14</v>
      </c>
      <c r="E41" s="471">
        <v>4000</v>
      </c>
      <c r="F41" s="161"/>
      <c r="G41" s="307">
        <f t="shared" si="2"/>
        <v>264700</v>
      </c>
      <c r="H41" s="404" t="s">
        <v>42</v>
      </c>
      <c r="I41" s="181" t="s">
        <v>18</v>
      </c>
      <c r="J41" s="496" t="s">
        <v>183</v>
      </c>
      <c r="K41" s="185" t="s">
        <v>64</v>
      </c>
      <c r="L41" s="181" t="s">
        <v>45</v>
      </c>
      <c r="M41" s="181"/>
      <c r="N41" s="474" t="s">
        <v>221</v>
      </c>
    </row>
    <row r="42" spans="1:14" ht="15.75" customHeight="1" x14ac:dyDescent="0.25">
      <c r="A42" s="171">
        <v>45058</v>
      </c>
      <c r="B42" s="180" t="s">
        <v>222</v>
      </c>
      <c r="C42" s="157" t="s">
        <v>131</v>
      </c>
      <c r="D42" s="179" t="s">
        <v>81</v>
      </c>
      <c r="E42" s="161">
        <v>31120</v>
      </c>
      <c r="F42" s="161"/>
      <c r="G42" s="306">
        <f t="shared" si="2"/>
        <v>233580</v>
      </c>
      <c r="H42" s="404" t="s">
        <v>42</v>
      </c>
      <c r="I42" s="181" t="s">
        <v>18</v>
      </c>
      <c r="J42" s="496" t="s">
        <v>323</v>
      </c>
      <c r="K42" s="185" t="s">
        <v>64</v>
      </c>
      <c r="L42" s="181" t="s">
        <v>45</v>
      </c>
      <c r="M42" s="181"/>
      <c r="N42" s="474"/>
    </row>
    <row r="43" spans="1:14" ht="15" customHeight="1" x14ac:dyDescent="0.25">
      <c r="A43" s="171">
        <v>45058</v>
      </c>
      <c r="B43" s="180" t="s">
        <v>223</v>
      </c>
      <c r="C43" s="157" t="s">
        <v>131</v>
      </c>
      <c r="D43" s="179" t="s">
        <v>81</v>
      </c>
      <c r="E43" s="161">
        <v>15000</v>
      </c>
      <c r="F43" s="161"/>
      <c r="G43" s="306">
        <f t="shared" si="2"/>
        <v>218580</v>
      </c>
      <c r="H43" s="404" t="s">
        <v>42</v>
      </c>
      <c r="I43" s="181" t="s">
        <v>18</v>
      </c>
      <c r="J43" s="496" t="s">
        <v>322</v>
      </c>
      <c r="K43" s="185" t="s">
        <v>64</v>
      </c>
      <c r="L43" s="181" t="s">
        <v>45</v>
      </c>
      <c r="M43" s="181"/>
      <c r="N43" s="474"/>
    </row>
    <row r="44" spans="1:14" x14ac:dyDescent="0.25">
      <c r="A44" s="171">
        <v>45058</v>
      </c>
      <c r="B44" s="172" t="s">
        <v>224</v>
      </c>
      <c r="C44" s="172" t="s">
        <v>131</v>
      </c>
      <c r="D44" s="173" t="s">
        <v>81</v>
      </c>
      <c r="E44" s="167">
        <v>9400</v>
      </c>
      <c r="F44" s="152"/>
      <c r="G44" s="306">
        <f t="shared" si="2"/>
        <v>209180</v>
      </c>
      <c r="H44" s="293" t="s">
        <v>42</v>
      </c>
      <c r="I44" s="155" t="s">
        <v>18</v>
      </c>
      <c r="J44" s="496" t="s">
        <v>322</v>
      </c>
      <c r="K44" s="394" t="s">
        <v>64</v>
      </c>
      <c r="L44" s="155" t="s">
        <v>45</v>
      </c>
      <c r="M44" s="155"/>
      <c r="N44" s="157"/>
    </row>
    <row r="45" spans="1:14" x14ac:dyDescent="0.25">
      <c r="A45" s="171">
        <v>45058</v>
      </c>
      <c r="B45" s="172" t="s">
        <v>225</v>
      </c>
      <c r="C45" s="172" t="s">
        <v>131</v>
      </c>
      <c r="D45" s="173" t="s">
        <v>81</v>
      </c>
      <c r="E45" s="167">
        <v>31400</v>
      </c>
      <c r="F45" s="152"/>
      <c r="G45" s="306">
        <f t="shared" si="2"/>
        <v>177780</v>
      </c>
      <c r="H45" s="293" t="s">
        <v>42</v>
      </c>
      <c r="I45" s="155" t="s">
        <v>18</v>
      </c>
      <c r="J45" s="496" t="s">
        <v>322</v>
      </c>
      <c r="K45" s="394" t="s">
        <v>64</v>
      </c>
      <c r="L45" s="155" t="s">
        <v>45</v>
      </c>
      <c r="M45" s="155"/>
      <c r="N45" s="157"/>
    </row>
    <row r="46" spans="1:14" x14ac:dyDescent="0.25">
      <c r="A46" s="171">
        <v>45058</v>
      </c>
      <c r="B46" s="157" t="s">
        <v>226</v>
      </c>
      <c r="C46" s="157" t="s">
        <v>131</v>
      </c>
      <c r="D46" s="179" t="s">
        <v>81</v>
      </c>
      <c r="E46" s="167">
        <v>3000</v>
      </c>
      <c r="F46" s="152"/>
      <c r="G46" s="306">
        <f t="shared" si="2"/>
        <v>174780</v>
      </c>
      <c r="H46" s="293" t="s">
        <v>42</v>
      </c>
      <c r="I46" s="155" t="s">
        <v>18</v>
      </c>
      <c r="J46" s="496" t="s">
        <v>322</v>
      </c>
      <c r="K46" s="394" t="s">
        <v>64</v>
      </c>
      <c r="L46" s="155" t="s">
        <v>45</v>
      </c>
      <c r="M46" s="155"/>
      <c r="N46" s="157"/>
    </row>
    <row r="47" spans="1:14" x14ac:dyDescent="0.25">
      <c r="A47" s="171">
        <v>45058</v>
      </c>
      <c r="B47" s="157" t="s">
        <v>227</v>
      </c>
      <c r="C47" s="157" t="s">
        <v>131</v>
      </c>
      <c r="D47" s="179" t="s">
        <v>81</v>
      </c>
      <c r="E47" s="167">
        <v>110000</v>
      </c>
      <c r="F47" s="152"/>
      <c r="G47" s="307">
        <f t="shared" ref="G47:G82" si="3">G46-E47+F47</f>
        <v>64780</v>
      </c>
      <c r="H47" s="293" t="s">
        <v>42</v>
      </c>
      <c r="I47" s="155" t="s">
        <v>18</v>
      </c>
      <c r="J47" s="496" t="s">
        <v>322</v>
      </c>
      <c r="K47" s="394" t="s">
        <v>64</v>
      </c>
      <c r="L47" s="155" t="s">
        <v>45</v>
      </c>
      <c r="M47" s="155"/>
      <c r="N47" s="157"/>
    </row>
    <row r="48" spans="1:14" x14ac:dyDescent="0.25">
      <c r="A48" s="171">
        <v>45058</v>
      </c>
      <c r="B48" s="157" t="s">
        <v>127</v>
      </c>
      <c r="C48" s="157" t="s">
        <v>49</v>
      </c>
      <c r="D48" s="179" t="s">
        <v>14</v>
      </c>
      <c r="E48" s="167"/>
      <c r="F48" s="152">
        <v>-5080</v>
      </c>
      <c r="G48" s="307">
        <f t="shared" si="3"/>
        <v>59700</v>
      </c>
      <c r="H48" s="293" t="s">
        <v>42</v>
      </c>
      <c r="I48" s="155" t="s">
        <v>18</v>
      </c>
      <c r="J48" s="496" t="s">
        <v>216</v>
      </c>
      <c r="K48" s="394" t="s">
        <v>64</v>
      </c>
      <c r="L48" s="155" t="s">
        <v>45</v>
      </c>
      <c r="M48" s="155"/>
      <c r="N48" s="157"/>
    </row>
    <row r="49" spans="1:14" x14ac:dyDescent="0.25">
      <c r="A49" s="484">
        <v>45061</v>
      </c>
      <c r="B49" s="579" t="s">
        <v>115</v>
      </c>
      <c r="C49" s="579" t="s">
        <v>49</v>
      </c>
      <c r="D49" s="680" t="s">
        <v>14</v>
      </c>
      <c r="E49" s="522"/>
      <c r="F49" s="487">
        <v>72000</v>
      </c>
      <c r="G49" s="488">
        <f t="shared" si="3"/>
        <v>131700</v>
      </c>
      <c r="H49" s="489" t="s">
        <v>42</v>
      </c>
      <c r="I49" s="490" t="s">
        <v>18</v>
      </c>
      <c r="J49" s="524" t="s">
        <v>217</v>
      </c>
      <c r="K49" s="485" t="s">
        <v>64</v>
      </c>
      <c r="L49" s="490" t="s">
        <v>45</v>
      </c>
      <c r="M49" s="490"/>
      <c r="N49" s="579"/>
    </row>
    <row r="50" spans="1:14" x14ac:dyDescent="0.25">
      <c r="A50" s="171">
        <v>45061</v>
      </c>
      <c r="B50" s="157" t="s">
        <v>117</v>
      </c>
      <c r="C50" s="157" t="s">
        <v>118</v>
      </c>
      <c r="D50" s="179" t="s">
        <v>14</v>
      </c>
      <c r="E50" s="167">
        <v>7000</v>
      </c>
      <c r="F50" s="152"/>
      <c r="G50" s="307">
        <f t="shared" si="3"/>
        <v>124700</v>
      </c>
      <c r="H50" s="293" t="s">
        <v>42</v>
      </c>
      <c r="I50" s="155" t="s">
        <v>18</v>
      </c>
      <c r="J50" s="496" t="s">
        <v>217</v>
      </c>
      <c r="K50" s="394" t="s">
        <v>64</v>
      </c>
      <c r="L50" s="155" t="s">
        <v>45</v>
      </c>
      <c r="M50" s="155"/>
      <c r="N50" s="157" t="s">
        <v>234</v>
      </c>
    </row>
    <row r="51" spans="1:14" x14ac:dyDescent="0.25">
      <c r="A51" s="171">
        <v>45061</v>
      </c>
      <c r="B51" s="157" t="s">
        <v>117</v>
      </c>
      <c r="C51" s="157" t="s">
        <v>118</v>
      </c>
      <c r="D51" s="179" t="s">
        <v>14</v>
      </c>
      <c r="E51" s="167">
        <v>18000</v>
      </c>
      <c r="F51" s="152"/>
      <c r="G51" s="307">
        <f>G50-E51+F51</f>
        <v>106700</v>
      </c>
      <c r="H51" s="293" t="s">
        <v>42</v>
      </c>
      <c r="I51" s="155" t="s">
        <v>18</v>
      </c>
      <c r="J51" s="496" t="s">
        <v>217</v>
      </c>
      <c r="K51" s="394" t="s">
        <v>64</v>
      </c>
      <c r="L51" s="155" t="s">
        <v>45</v>
      </c>
      <c r="M51" s="155"/>
      <c r="N51" s="157" t="s">
        <v>235</v>
      </c>
    </row>
    <row r="52" spans="1:14" x14ac:dyDescent="0.25">
      <c r="A52" s="171">
        <v>45061</v>
      </c>
      <c r="B52" s="172" t="s">
        <v>117</v>
      </c>
      <c r="C52" s="157" t="s">
        <v>118</v>
      </c>
      <c r="D52" s="469" t="s">
        <v>14</v>
      </c>
      <c r="E52" s="167">
        <v>23000</v>
      </c>
      <c r="F52" s="152"/>
      <c r="G52" s="307">
        <f t="shared" si="3"/>
        <v>83700</v>
      </c>
      <c r="H52" s="293" t="s">
        <v>42</v>
      </c>
      <c r="I52" s="155" t="s">
        <v>18</v>
      </c>
      <c r="J52" s="496" t="s">
        <v>217</v>
      </c>
      <c r="K52" s="394" t="s">
        <v>64</v>
      </c>
      <c r="L52" s="155" t="s">
        <v>45</v>
      </c>
      <c r="M52" s="155"/>
      <c r="N52" s="157" t="s">
        <v>236</v>
      </c>
    </row>
    <row r="53" spans="1:14" x14ac:dyDescent="0.25">
      <c r="A53" s="171">
        <v>45061</v>
      </c>
      <c r="B53" s="172" t="s">
        <v>117</v>
      </c>
      <c r="C53" s="157" t="s">
        <v>118</v>
      </c>
      <c r="D53" s="469" t="s">
        <v>14</v>
      </c>
      <c r="E53" s="167">
        <v>20000</v>
      </c>
      <c r="F53" s="152"/>
      <c r="G53" s="307">
        <f t="shared" si="3"/>
        <v>63700</v>
      </c>
      <c r="H53" s="293" t="s">
        <v>42</v>
      </c>
      <c r="I53" s="155" t="s">
        <v>18</v>
      </c>
      <c r="J53" s="496" t="s">
        <v>217</v>
      </c>
      <c r="K53" s="394" t="s">
        <v>64</v>
      </c>
      <c r="L53" s="155" t="s">
        <v>45</v>
      </c>
      <c r="M53" s="155"/>
      <c r="N53" s="157" t="s">
        <v>237</v>
      </c>
    </row>
    <row r="54" spans="1:14" x14ac:dyDescent="0.25">
      <c r="A54" s="171">
        <v>45061</v>
      </c>
      <c r="B54" s="172" t="s">
        <v>127</v>
      </c>
      <c r="C54" s="172" t="s">
        <v>49</v>
      </c>
      <c r="D54" s="469" t="s">
        <v>14</v>
      </c>
      <c r="E54" s="167"/>
      <c r="F54" s="152">
        <v>-4000</v>
      </c>
      <c r="G54" s="307">
        <f t="shared" si="3"/>
        <v>59700</v>
      </c>
      <c r="H54" s="293" t="s">
        <v>42</v>
      </c>
      <c r="I54" s="155" t="s">
        <v>18</v>
      </c>
      <c r="J54" s="496" t="s">
        <v>217</v>
      </c>
      <c r="K54" s="394" t="s">
        <v>64</v>
      </c>
      <c r="L54" s="155" t="s">
        <v>45</v>
      </c>
      <c r="M54" s="155"/>
      <c r="N54" s="157"/>
    </row>
    <row r="55" spans="1:14" x14ac:dyDescent="0.25">
      <c r="A55" s="484">
        <v>45062</v>
      </c>
      <c r="B55" s="579" t="s">
        <v>115</v>
      </c>
      <c r="C55" s="579" t="s">
        <v>49</v>
      </c>
      <c r="D55" s="680" t="s">
        <v>14</v>
      </c>
      <c r="E55" s="522"/>
      <c r="F55" s="487">
        <v>31000</v>
      </c>
      <c r="G55" s="488">
        <f t="shared" si="3"/>
        <v>90700</v>
      </c>
      <c r="H55" s="489" t="s">
        <v>42</v>
      </c>
      <c r="I55" s="490" t="s">
        <v>18</v>
      </c>
      <c r="J55" s="711" t="s">
        <v>233</v>
      </c>
      <c r="K55" s="485" t="s">
        <v>64</v>
      </c>
      <c r="L55" s="490" t="s">
        <v>45</v>
      </c>
      <c r="M55" s="490"/>
      <c r="N55" s="579"/>
    </row>
    <row r="56" spans="1:14" x14ac:dyDescent="0.25">
      <c r="A56" s="171">
        <v>45062</v>
      </c>
      <c r="B56" s="157" t="s">
        <v>117</v>
      </c>
      <c r="C56" s="157" t="s">
        <v>118</v>
      </c>
      <c r="D56" s="179" t="s">
        <v>14</v>
      </c>
      <c r="E56" s="167">
        <v>5000</v>
      </c>
      <c r="F56" s="152"/>
      <c r="G56" s="307">
        <f t="shared" si="3"/>
        <v>85700</v>
      </c>
      <c r="H56" s="293" t="s">
        <v>42</v>
      </c>
      <c r="I56" s="155" t="s">
        <v>18</v>
      </c>
      <c r="J56" s="496" t="s">
        <v>233</v>
      </c>
      <c r="K56" s="394" t="s">
        <v>64</v>
      </c>
      <c r="L56" s="155" t="s">
        <v>45</v>
      </c>
      <c r="M56" s="155"/>
      <c r="N56" s="157" t="s">
        <v>242</v>
      </c>
    </row>
    <row r="57" spans="1:14" x14ac:dyDescent="0.25">
      <c r="A57" s="171">
        <v>45062</v>
      </c>
      <c r="B57" s="157" t="s">
        <v>117</v>
      </c>
      <c r="C57" s="157" t="s">
        <v>118</v>
      </c>
      <c r="D57" s="179" t="s">
        <v>14</v>
      </c>
      <c r="E57" s="167">
        <v>5000</v>
      </c>
      <c r="F57" s="152"/>
      <c r="G57" s="307">
        <f t="shared" si="3"/>
        <v>80700</v>
      </c>
      <c r="H57" s="293" t="s">
        <v>42</v>
      </c>
      <c r="I57" s="155" t="s">
        <v>18</v>
      </c>
      <c r="J57" s="496" t="s">
        <v>233</v>
      </c>
      <c r="K57" s="394" t="s">
        <v>64</v>
      </c>
      <c r="L57" s="155" t="s">
        <v>45</v>
      </c>
      <c r="M57" s="155"/>
      <c r="N57" s="157" t="s">
        <v>243</v>
      </c>
    </row>
    <row r="58" spans="1:14" x14ac:dyDescent="0.25">
      <c r="A58" s="171">
        <v>45062</v>
      </c>
      <c r="B58" s="157" t="s">
        <v>244</v>
      </c>
      <c r="C58" s="157" t="s">
        <v>200</v>
      </c>
      <c r="D58" s="179" t="s">
        <v>14</v>
      </c>
      <c r="E58" s="167">
        <v>4000</v>
      </c>
      <c r="F58" s="152"/>
      <c r="G58" s="307">
        <f t="shared" si="3"/>
        <v>76700</v>
      </c>
      <c r="H58" s="293" t="s">
        <v>42</v>
      </c>
      <c r="I58" s="155" t="s">
        <v>18</v>
      </c>
      <c r="J58" s="496" t="s">
        <v>233</v>
      </c>
      <c r="K58" s="394" t="s">
        <v>64</v>
      </c>
      <c r="L58" s="155" t="s">
        <v>45</v>
      </c>
      <c r="M58" s="155"/>
      <c r="N58" s="157"/>
    </row>
    <row r="59" spans="1:14" x14ac:dyDescent="0.25">
      <c r="A59" s="171">
        <v>45062</v>
      </c>
      <c r="B59" s="157" t="s">
        <v>117</v>
      </c>
      <c r="C59" s="157" t="s">
        <v>118</v>
      </c>
      <c r="D59" s="179" t="s">
        <v>14</v>
      </c>
      <c r="E59" s="167">
        <v>15000</v>
      </c>
      <c r="F59" s="152"/>
      <c r="G59" s="307">
        <f t="shared" si="3"/>
        <v>61700</v>
      </c>
      <c r="H59" s="293" t="s">
        <v>42</v>
      </c>
      <c r="I59" s="155" t="s">
        <v>18</v>
      </c>
      <c r="J59" s="496" t="s">
        <v>233</v>
      </c>
      <c r="K59" s="394" t="s">
        <v>64</v>
      </c>
      <c r="L59" s="155" t="s">
        <v>45</v>
      </c>
      <c r="M59" s="155"/>
      <c r="N59" s="157"/>
    </row>
    <row r="60" spans="1:14" x14ac:dyDescent="0.25">
      <c r="A60" s="171">
        <v>45062</v>
      </c>
      <c r="B60" s="172" t="s">
        <v>117</v>
      </c>
      <c r="C60" s="157" t="s">
        <v>118</v>
      </c>
      <c r="D60" s="514" t="s">
        <v>14</v>
      </c>
      <c r="E60" s="167"/>
      <c r="F60" s="152">
        <v>-2000</v>
      </c>
      <c r="G60" s="307">
        <f t="shared" si="3"/>
        <v>59700</v>
      </c>
      <c r="H60" s="293" t="s">
        <v>42</v>
      </c>
      <c r="I60" s="155" t="s">
        <v>18</v>
      </c>
      <c r="J60" s="496" t="s">
        <v>233</v>
      </c>
      <c r="K60" s="394" t="s">
        <v>64</v>
      </c>
      <c r="L60" s="155" t="s">
        <v>45</v>
      </c>
      <c r="M60" s="155"/>
      <c r="N60" s="157"/>
    </row>
    <row r="61" spans="1:14" x14ac:dyDescent="0.25">
      <c r="A61" s="484">
        <v>45065</v>
      </c>
      <c r="B61" s="485" t="s">
        <v>115</v>
      </c>
      <c r="C61" s="485" t="s">
        <v>49</v>
      </c>
      <c r="D61" s="677" t="s">
        <v>14</v>
      </c>
      <c r="E61" s="522"/>
      <c r="F61" s="487">
        <v>70000</v>
      </c>
      <c r="G61" s="488">
        <f t="shared" si="3"/>
        <v>129700</v>
      </c>
      <c r="H61" s="489" t="s">
        <v>42</v>
      </c>
      <c r="I61" s="490" t="s">
        <v>18</v>
      </c>
      <c r="J61" s="524" t="s">
        <v>241</v>
      </c>
      <c r="K61" s="485" t="s">
        <v>64</v>
      </c>
      <c r="L61" s="490" t="s">
        <v>45</v>
      </c>
      <c r="M61" s="490"/>
      <c r="N61" s="579"/>
    </row>
    <row r="62" spans="1:14" x14ac:dyDescent="0.25">
      <c r="A62" s="171">
        <v>45065</v>
      </c>
      <c r="B62" s="157" t="s">
        <v>270</v>
      </c>
      <c r="C62" s="157" t="s">
        <v>131</v>
      </c>
      <c r="D62" s="179" t="s">
        <v>81</v>
      </c>
      <c r="E62" s="167">
        <v>60000</v>
      </c>
      <c r="F62" s="152"/>
      <c r="G62" s="307">
        <f t="shared" si="3"/>
        <v>69700</v>
      </c>
      <c r="H62" s="293" t="s">
        <v>42</v>
      </c>
      <c r="I62" s="155" t="s">
        <v>18</v>
      </c>
      <c r="J62" s="409" t="s">
        <v>328</v>
      </c>
      <c r="K62" s="394" t="s">
        <v>64</v>
      </c>
      <c r="L62" s="155" t="s">
        <v>45</v>
      </c>
      <c r="M62" s="155"/>
      <c r="N62" s="157"/>
    </row>
    <row r="63" spans="1:14" x14ac:dyDescent="0.25">
      <c r="A63" s="171">
        <v>45035</v>
      </c>
      <c r="B63" s="157" t="s">
        <v>127</v>
      </c>
      <c r="C63" s="157" t="s">
        <v>49</v>
      </c>
      <c r="D63" s="179" t="s">
        <v>14</v>
      </c>
      <c r="E63" s="167"/>
      <c r="F63" s="152">
        <v>-10000</v>
      </c>
      <c r="G63" s="307">
        <f t="shared" si="3"/>
        <v>59700</v>
      </c>
      <c r="H63" s="616" t="s">
        <v>42</v>
      </c>
      <c r="I63" s="155" t="s">
        <v>18</v>
      </c>
      <c r="J63" s="496" t="s">
        <v>241</v>
      </c>
      <c r="K63" s="172" t="s">
        <v>64</v>
      </c>
      <c r="L63" s="155" t="s">
        <v>45</v>
      </c>
      <c r="M63" s="155"/>
      <c r="N63" s="157"/>
    </row>
    <row r="64" spans="1:14" x14ac:dyDescent="0.25">
      <c r="A64" s="484">
        <v>45070</v>
      </c>
      <c r="B64" s="485" t="s">
        <v>115</v>
      </c>
      <c r="C64" s="485" t="s">
        <v>49</v>
      </c>
      <c r="D64" s="677" t="s">
        <v>14</v>
      </c>
      <c r="E64" s="522"/>
      <c r="F64" s="487">
        <v>19000</v>
      </c>
      <c r="G64" s="488">
        <f t="shared" si="3"/>
        <v>78700</v>
      </c>
      <c r="H64" s="489" t="s">
        <v>42</v>
      </c>
      <c r="I64" s="490" t="s">
        <v>18</v>
      </c>
      <c r="J64" s="491" t="s">
        <v>335</v>
      </c>
      <c r="K64" s="485" t="s">
        <v>64</v>
      </c>
      <c r="L64" s="490" t="s">
        <v>45</v>
      </c>
      <c r="M64" s="490"/>
      <c r="N64" s="579"/>
    </row>
    <row r="65" spans="1:14" x14ac:dyDescent="0.25">
      <c r="A65" s="484">
        <v>45070</v>
      </c>
      <c r="B65" s="485" t="s">
        <v>115</v>
      </c>
      <c r="C65" s="485" t="s">
        <v>49</v>
      </c>
      <c r="D65" s="677" t="s">
        <v>14</v>
      </c>
      <c r="E65" s="522"/>
      <c r="F65" s="487">
        <v>204000</v>
      </c>
      <c r="G65" s="488">
        <f t="shared" si="3"/>
        <v>282700</v>
      </c>
      <c r="H65" s="489" t="s">
        <v>42</v>
      </c>
      <c r="I65" s="490" t="s">
        <v>18</v>
      </c>
      <c r="J65" s="491" t="s">
        <v>336</v>
      </c>
      <c r="K65" s="485" t="s">
        <v>64</v>
      </c>
      <c r="L65" s="490" t="s">
        <v>45</v>
      </c>
      <c r="M65" s="490"/>
      <c r="N65" s="579"/>
    </row>
    <row r="66" spans="1:14" x14ac:dyDescent="0.25">
      <c r="A66" s="171">
        <v>45070</v>
      </c>
      <c r="B66" s="172" t="s">
        <v>117</v>
      </c>
      <c r="C66" s="172" t="s">
        <v>118</v>
      </c>
      <c r="D66" s="469" t="s">
        <v>14</v>
      </c>
      <c r="E66" s="167">
        <v>7000</v>
      </c>
      <c r="F66" s="152"/>
      <c r="G66" s="307">
        <f t="shared" si="3"/>
        <v>275700</v>
      </c>
      <c r="H66" s="293" t="s">
        <v>42</v>
      </c>
      <c r="I66" s="155" t="s">
        <v>18</v>
      </c>
      <c r="J66" s="409" t="s">
        <v>337</v>
      </c>
      <c r="K66" s="394" t="s">
        <v>64</v>
      </c>
      <c r="L66" s="155" t="s">
        <v>45</v>
      </c>
      <c r="M66" s="155"/>
      <c r="N66" s="157" t="s">
        <v>234</v>
      </c>
    </row>
    <row r="67" spans="1:14" x14ac:dyDescent="0.25">
      <c r="A67" s="171">
        <v>45070</v>
      </c>
      <c r="B67" s="172" t="s">
        <v>117</v>
      </c>
      <c r="C67" s="172" t="s">
        <v>118</v>
      </c>
      <c r="D67" s="469" t="s">
        <v>14</v>
      </c>
      <c r="E67" s="167">
        <v>5000</v>
      </c>
      <c r="F67" s="152"/>
      <c r="G67" s="307">
        <f t="shared" si="3"/>
        <v>270700</v>
      </c>
      <c r="H67" s="293" t="s">
        <v>42</v>
      </c>
      <c r="I67" s="155" t="s">
        <v>18</v>
      </c>
      <c r="J67" s="409" t="s">
        <v>337</v>
      </c>
      <c r="K67" s="394" t="s">
        <v>64</v>
      </c>
      <c r="L67" s="155" t="s">
        <v>45</v>
      </c>
      <c r="M67" s="155"/>
      <c r="N67" s="157" t="s">
        <v>283</v>
      </c>
    </row>
    <row r="68" spans="1:14" x14ac:dyDescent="0.25">
      <c r="A68" s="171">
        <v>45070</v>
      </c>
      <c r="B68" s="172" t="s">
        <v>117</v>
      </c>
      <c r="C68" s="172" t="s">
        <v>118</v>
      </c>
      <c r="D68" s="469" t="s">
        <v>14</v>
      </c>
      <c r="E68" s="167">
        <v>9000</v>
      </c>
      <c r="F68" s="152"/>
      <c r="G68" s="307">
        <f t="shared" si="3"/>
        <v>261700</v>
      </c>
      <c r="H68" s="293" t="s">
        <v>42</v>
      </c>
      <c r="I68" s="155" t="s">
        <v>18</v>
      </c>
      <c r="J68" s="409" t="s">
        <v>337</v>
      </c>
      <c r="K68" s="394" t="s">
        <v>64</v>
      </c>
      <c r="L68" s="155" t="s">
        <v>45</v>
      </c>
      <c r="M68" s="155"/>
      <c r="N68" s="157" t="s">
        <v>284</v>
      </c>
    </row>
    <row r="69" spans="1:14" x14ac:dyDescent="0.25">
      <c r="A69" s="171">
        <v>45070</v>
      </c>
      <c r="B69" s="172" t="s">
        <v>286</v>
      </c>
      <c r="C69" s="172" t="s">
        <v>131</v>
      </c>
      <c r="D69" s="469" t="s">
        <v>81</v>
      </c>
      <c r="E69" s="167">
        <v>38000</v>
      </c>
      <c r="F69" s="152"/>
      <c r="G69" s="307">
        <f t="shared" si="3"/>
        <v>223700</v>
      </c>
      <c r="H69" s="293" t="s">
        <v>42</v>
      </c>
      <c r="I69" s="155" t="s">
        <v>18</v>
      </c>
      <c r="J69" s="409" t="s">
        <v>337</v>
      </c>
      <c r="K69" s="394" t="s">
        <v>64</v>
      </c>
      <c r="L69" s="155" t="s">
        <v>45</v>
      </c>
      <c r="M69" s="155"/>
      <c r="N69" s="157"/>
    </row>
    <row r="70" spans="1:14" x14ac:dyDescent="0.25">
      <c r="A70" s="171">
        <v>45070</v>
      </c>
      <c r="B70" s="157" t="s">
        <v>287</v>
      </c>
      <c r="C70" s="157" t="s">
        <v>131</v>
      </c>
      <c r="D70" s="179" t="s">
        <v>81</v>
      </c>
      <c r="E70" s="167">
        <v>21000</v>
      </c>
      <c r="F70" s="152"/>
      <c r="G70" s="307">
        <f t="shared" si="3"/>
        <v>202700</v>
      </c>
      <c r="H70" s="293" t="s">
        <v>42</v>
      </c>
      <c r="I70" s="155" t="s">
        <v>18</v>
      </c>
      <c r="J70" s="409" t="s">
        <v>337</v>
      </c>
      <c r="K70" s="394" t="s">
        <v>64</v>
      </c>
      <c r="L70" s="155" t="s">
        <v>45</v>
      </c>
      <c r="M70" s="155"/>
      <c r="N70" s="157"/>
    </row>
    <row r="71" spans="1:14" x14ac:dyDescent="0.25">
      <c r="A71" s="171">
        <v>45070</v>
      </c>
      <c r="B71" s="157" t="s">
        <v>288</v>
      </c>
      <c r="C71" s="157" t="s">
        <v>131</v>
      </c>
      <c r="D71" s="179" t="s">
        <v>81</v>
      </c>
      <c r="E71" s="167">
        <v>5500</v>
      </c>
      <c r="F71" s="152"/>
      <c r="G71" s="307">
        <f t="shared" si="3"/>
        <v>197200</v>
      </c>
      <c r="H71" s="293" t="s">
        <v>42</v>
      </c>
      <c r="I71" s="155" t="s">
        <v>18</v>
      </c>
      <c r="J71" s="409" t="s">
        <v>337</v>
      </c>
      <c r="K71" s="394" t="s">
        <v>64</v>
      </c>
      <c r="L71" s="155" t="s">
        <v>45</v>
      </c>
      <c r="M71" s="155"/>
      <c r="N71" s="157"/>
    </row>
    <row r="72" spans="1:14" x14ac:dyDescent="0.25">
      <c r="A72" s="171">
        <v>45070</v>
      </c>
      <c r="B72" s="157" t="s">
        <v>289</v>
      </c>
      <c r="C72" s="157" t="s">
        <v>131</v>
      </c>
      <c r="D72" s="179" t="s">
        <v>81</v>
      </c>
      <c r="E72" s="167">
        <v>48000</v>
      </c>
      <c r="F72" s="152"/>
      <c r="G72" s="307">
        <f t="shared" si="3"/>
        <v>149200</v>
      </c>
      <c r="H72" s="293" t="s">
        <v>42</v>
      </c>
      <c r="I72" s="155" t="s">
        <v>18</v>
      </c>
      <c r="J72" s="409" t="s">
        <v>337</v>
      </c>
      <c r="K72" s="394" t="s">
        <v>64</v>
      </c>
      <c r="L72" s="155" t="s">
        <v>45</v>
      </c>
      <c r="M72" s="155"/>
      <c r="N72" s="157"/>
    </row>
    <row r="73" spans="1:14" x14ac:dyDescent="0.25">
      <c r="A73" s="171">
        <v>45070</v>
      </c>
      <c r="B73" s="157" t="s">
        <v>290</v>
      </c>
      <c r="C73" s="157" t="s">
        <v>131</v>
      </c>
      <c r="D73" s="179" t="s">
        <v>81</v>
      </c>
      <c r="E73" s="167">
        <v>23200</v>
      </c>
      <c r="F73" s="152"/>
      <c r="G73" s="307">
        <f t="shared" si="3"/>
        <v>126000</v>
      </c>
      <c r="H73" s="293" t="s">
        <v>42</v>
      </c>
      <c r="I73" s="155" t="s">
        <v>18</v>
      </c>
      <c r="J73" s="409" t="s">
        <v>337</v>
      </c>
      <c r="K73" s="394" t="s">
        <v>64</v>
      </c>
      <c r="L73" s="155" t="s">
        <v>45</v>
      </c>
      <c r="M73" s="155"/>
      <c r="N73" s="157"/>
    </row>
    <row r="74" spans="1:14" x14ac:dyDescent="0.25">
      <c r="A74" s="171">
        <v>45070</v>
      </c>
      <c r="B74" s="157" t="s">
        <v>291</v>
      </c>
      <c r="C74" s="157" t="s">
        <v>131</v>
      </c>
      <c r="D74" s="179" t="s">
        <v>81</v>
      </c>
      <c r="E74" s="167">
        <v>26000</v>
      </c>
      <c r="F74" s="152"/>
      <c r="G74" s="307">
        <f t="shared" si="3"/>
        <v>100000</v>
      </c>
      <c r="H74" s="293" t="s">
        <v>42</v>
      </c>
      <c r="I74" s="155" t="s">
        <v>18</v>
      </c>
      <c r="J74" s="409" t="s">
        <v>337</v>
      </c>
      <c r="K74" s="394" t="s">
        <v>64</v>
      </c>
      <c r="L74" s="155" t="s">
        <v>45</v>
      </c>
      <c r="M74" s="155"/>
      <c r="N74" s="157"/>
    </row>
    <row r="75" spans="1:14" x14ac:dyDescent="0.25">
      <c r="A75" s="171">
        <v>45070</v>
      </c>
      <c r="B75" s="157" t="s">
        <v>292</v>
      </c>
      <c r="C75" s="157" t="s">
        <v>293</v>
      </c>
      <c r="D75" s="179" t="s">
        <v>81</v>
      </c>
      <c r="E75" s="167">
        <v>30000</v>
      </c>
      <c r="F75" s="152"/>
      <c r="G75" s="307">
        <f t="shared" si="3"/>
        <v>70000</v>
      </c>
      <c r="H75" s="293" t="s">
        <v>42</v>
      </c>
      <c r="I75" s="155" t="s">
        <v>18</v>
      </c>
      <c r="J75" s="409" t="s">
        <v>339</v>
      </c>
      <c r="K75" s="394" t="s">
        <v>64</v>
      </c>
      <c r="L75" s="155" t="s">
        <v>45</v>
      </c>
      <c r="M75" s="155"/>
      <c r="N75" s="157"/>
    </row>
    <row r="76" spans="1:14" x14ac:dyDescent="0.25">
      <c r="A76" s="171">
        <v>45071</v>
      </c>
      <c r="B76" s="157" t="s">
        <v>292</v>
      </c>
      <c r="C76" s="157" t="s">
        <v>293</v>
      </c>
      <c r="D76" s="179" t="s">
        <v>81</v>
      </c>
      <c r="E76" s="167">
        <v>24000</v>
      </c>
      <c r="F76" s="152"/>
      <c r="G76" s="307">
        <f t="shared" si="3"/>
        <v>46000</v>
      </c>
      <c r="H76" s="293" t="s">
        <v>42</v>
      </c>
      <c r="I76" s="155" t="s">
        <v>18</v>
      </c>
      <c r="J76" s="409" t="s">
        <v>339</v>
      </c>
      <c r="K76" s="394" t="s">
        <v>64</v>
      </c>
      <c r="L76" s="155" t="s">
        <v>45</v>
      </c>
      <c r="M76" s="155"/>
      <c r="N76" s="157"/>
    </row>
    <row r="77" spans="1:14" x14ac:dyDescent="0.25">
      <c r="A77" s="484">
        <v>45071</v>
      </c>
      <c r="B77" s="579" t="s">
        <v>115</v>
      </c>
      <c r="C77" s="579" t="s">
        <v>49</v>
      </c>
      <c r="D77" s="680" t="s">
        <v>14</v>
      </c>
      <c r="E77" s="522"/>
      <c r="F77" s="487">
        <v>19000</v>
      </c>
      <c r="G77" s="488">
        <f t="shared" si="3"/>
        <v>65000</v>
      </c>
      <c r="H77" s="489" t="s">
        <v>42</v>
      </c>
      <c r="I77" s="490" t="s">
        <v>18</v>
      </c>
      <c r="J77" s="491" t="s">
        <v>341</v>
      </c>
      <c r="K77" s="485" t="s">
        <v>64</v>
      </c>
      <c r="L77" s="490" t="s">
        <v>45</v>
      </c>
      <c r="M77" s="490"/>
      <c r="N77" s="579"/>
    </row>
    <row r="78" spans="1:14" x14ac:dyDescent="0.25">
      <c r="A78" s="171">
        <v>45071</v>
      </c>
      <c r="B78" s="157" t="s">
        <v>117</v>
      </c>
      <c r="C78" s="157" t="s">
        <v>118</v>
      </c>
      <c r="D78" s="179" t="s">
        <v>14</v>
      </c>
      <c r="E78" s="167">
        <v>9000</v>
      </c>
      <c r="F78" s="152"/>
      <c r="G78" s="307">
        <f t="shared" si="3"/>
        <v>56000</v>
      </c>
      <c r="H78" s="293" t="s">
        <v>42</v>
      </c>
      <c r="I78" s="155" t="s">
        <v>18</v>
      </c>
      <c r="J78" s="409" t="s">
        <v>341</v>
      </c>
      <c r="K78" s="394" t="s">
        <v>64</v>
      </c>
      <c r="L78" s="155" t="s">
        <v>45</v>
      </c>
      <c r="M78" s="155"/>
      <c r="N78" s="157" t="s">
        <v>294</v>
      </c>
    </row>
    <row r="79" spans="1:14" ht="15" customHeight="1" x14ac:dyDescent="0.25">
      <c r="A79" s="171">
        <v>45071</v>
      </c>
      <c r="B79" s="474" t="s">
        <v>117</v>
      </c>
      <c r="C79" s="474" t="s">
        <v>118</v>
      </c>
      <c r="D79" s="518" t="s">
        <v>14</v>
      </c>
      <c r="E79" s="471">
        <v>10000</v>
      </c>
      <c r="F79" s="161"/>
      <c r="G79" s="307">
        <f t="shared" si="3"/>
        <v>46000</v>
      </c>
      <c r="H79" s="404" t="s">
        <v>42</v>
      </c>
      <c r="I79" s="181" t="s">
        <v>18</v>
      </c>
      <c r="J79" s="409" t="s">
        <v>341</v>
      </c>
      <c r="K79" s="185" t="s">
        <v>64</v>
      </c>
      <c r="L79" s="181" t="s">
        <v>45</v>
      </c>
      <c r="M79" s="181"/>
      <c r="N79" s="474" t="s">
        <v>295</v>
      </c>
    </row>
    <row r="80" spans="1:14" x14ac:dyDescent="0.25">
      <c r="A80" s="730">
        <v>45073</v>
      </c>
      <c r="B80" s="579" t="s">
        <v>115</v>
      </c>
      <c r="C80" s="579" t="s">
        <v>49</v>
      </c>
      <c r="D80" s="680" t="s">
        <v>14</v>
      </c>
      <c r="E80" s="522"/>
      <c r="F80" s="487">
        <v>37000</v>
      </c>
      <c r="G80" s="488">
        <f t="shared" si="3"/>
        <v>83000</v>
      </c>
      <c r="H80" s="489" t="s">
        <v>42</v>
      </c>
      <c r="I80" s="490" t="s">
        <v>18</v>
      </c>
      <c r="J80" s="491" t="s">
        <v>342</v>
      </c>
      <c r="K80" s="485" t="s">
        <v>64</v>
      </c>
      <c r="L80" s="490" t="s">
        <v>45</v>
      </c>
      <c r="M80" s="490"/>
      <c r="N80" s="579"/>
    </row>
    <row r="81" spans="1:14" x14ac:dyDescent="0.25">
      <c r="A81" s="730">
        <v>45077</v>
      </c>
      <c r="B81" s="579" t="s">
        <v>115</v>
      </c>
      <c r="C81" s="579" t="s">
        <v>49</v>
      </c>
      <c r="D81" s="680" t="s">
        <v>14</v>
      </c>
      <c r="E81" s="522"/>
      <c r="F81" s="487">
        <v>200000</v>
      </c>
      <c r="G81" s="488">
        <f t="shared" si="3"/>
        <v>283000</v>
      </c>
      <c r="H81" s="489" t="s">
        <v>42</v>
      </c>
      <c r="I81" s="490" t="s">
        <v>18</v>
      </c>
      <c r="J81" s="491" t="s">
        <v>343</v>
      </c>
      <c r="K81" s="485" t="s">
        <v>64</v>
      </c>
      <c r="L81" s="490" t="s">
        <v>45</v>
      </c>
      <c r="M81" s="490"/>
      <c r="N81" s="579"/>
    </row>
    <row r="82" spans="1:14" ht="15.75" thickBot="1" x14ac:dyDescent="0.3">
      <c r="A82" s="517">
        <v>45077</v>
      </c>
      <c r="B82" s="157" t="s">
        <v>304</v>
      </c>
      <c r="C82" s="157" t="s">
        <v>121</v>
      </c>
      <c r="D82" s="179" t="s">
        <v>81</v>
      </c>
      <c r="E82" s="167">
        <v>200000</v>
      </c>
      <c r="F82" s="152"/>
      <c r="G82" s="307">
        <f t="shared" si="3"/>
        <v>83000</v>
      </c>
      <c r="H82" s="293" t="s">
        <v>42</v>
      </c>
      <c r="I82" s="155" t="s">
        <v>18</v>
      </c>
      <c r="J82" s="496"/>
      <c r="K82" s="394" t="s">
        <v>64</v>
      </c>
      <c r="L82" s="155" t="s">
        <v>45</v>
      </c>
      <c r="M82" s="155"/>
      <c r="N82" s="157"/>
    </row>
    <row r="83" spans="1:14" ht="15.75" thickBot="1" x14ac:dyDescent="0.3">
      <c r="E83" s="507">
        <f>SUM(E4:E82)</f>
        <v>1593620</v>
      </c>
      <c r="F83" s="508">
        <f>SUM(F4:F82)+G4</f>
        <v>1676620</v>
      </c>
      <c r="G83" s="509">
        <f>F83-E83</f>
        <v>83000</v>
      </c>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6"/>
  <sheetViews>
    <sheetView topLeftCell="A7" zoomScaleNormal="100" workbookViewId="0">
      <selection activeCell="C14" sqref="C14"/>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8" bestFit="1" customWidth="1"/>
    <col min="6" max="6" width="15.85546875" style="308"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76" t="s">
        <v>44</v>
      </c>
      <c r="B1" s="776"/>
      <c r="C1" s="776"/>
      <c r="D1" s="776"/>
      <c r="E1" s="776"/>
      <c r="F1" s="776"/>
      <c r="G1" s="776"/>
      <c r="H1" s="776"/>
      <c r="I1" s="776"/>
      <c r="J1" s="776"/>
      <c r="K1" s="776"/>
      <c r="L1" s="776"/>
      <c r="M1" s="776"/>
      <c r="N1" s="776"/>
    </row>
    <row r="2" spans="1:15" s="67" customFormat="1" ht="18.75" x14ac:dyDescent="0.25">
      <c r="A2" s="777" t="s">
        <v>124</v>
      </c>
      <c r="B2" s="777"/>
      <c r="C2" s="777"/>
      <c r="D2" s="777"/>
      <c r="E2" s="777"/>
      <c r="F2" s="777"/>
      <c r="G2" s="777"/>
      <c r="H2" s="777"/>
      <c r="I2" s="777"/>
      <c r="J2" s="777"/>
      <c r="K2" s="777"/>
      <c r="L2" s="777"/>
      <c r="M2" s="777"/>
      <c r="N2" s="77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7">
        <v>45047</v>
      </c>
      <c r="B4" s="418" t="s">
        <v>146</v>
      </c>
      <c r="C4" s="418"/>
      <c r="D4" s="459"/>
      <c r="E4" s="460"/>
      <c r="F4" s="460"/>
      <c r="G4" s="461">
        <v>0</v>
      </c>
      <c r="H4" s="462"/>
      <c r="I4" s="463"/>
      <c r="J4" s="464"/>
      <c r="K4" s="465"/>
      <c r="L4" s="186"/>
      <c r="M4" s="466"/>
      <c r="N4" s="467"/>
    </row>
    <row r="5" spans="1:15" s="14" customFormat="1" ht="13.5" customHeight="1" x14ac:dyDescent="0.25">
      <c r="A5" s="484">
        <v>45048</v>
      </c>
      <c r="B5" s="485" t="s">
        <v>147</v>
      </c>
      <c r="C5" s="485" t="s">
        <v>49</v>
      </c>
      <c r="D5" s="486" t="s">
        <v>116</v>
      </c>
      <c r="E5" s="487"/>
      <c r="F5" s="487">
        <v>26000</v>
      </c>
      <c r="G5" s="488">
        <f>G4-E5+F5</f>
        <v>26000</v>
      </c>
      <c r="H5" s="489" t="s">
        <v>128</v>
      </c>
      <c r="I5" s="489" t="s">
        <v>18</v>
      </c>
      <c r="J5" s="491" t="s">
        <v>148</v>
      </c>
      <c r="K5" s="485" t="s">
        <v>64</v>
      </c>
      <c r="L5" s="485" t="s">
        <v>45</v>
      </c>
      <c r="M5" s="493"/>
      <c r="N5" s="492"/>
    </row>
    <row r="6" spans="1:15" s="14" customFormat="1" ht="13.5" customHeight="1" x14ac:dyDescent="0.25">
      <c r="A6" s="171">
        <v>45048</v>
      </c>
      <c r="B6" s="172" t="s">
        <v>117</v>
      </c>
      <c r="C6" s="172" t="s">
        <v>118</v>
      </c>
      <c r="D6" s="173" t="s">
        <v>116</v>
      </c>
      <c r="E6" s="152">
        <v>12000</v>
      </c>
      <c r="F6" s="152"/>
      <c r="G6" s="307">
        <f t="shared" ref="G6:G38" si="0">G5-E6+F6</f>
        <v>14000</v>
      </c>
      <c r="H6" s="293" t="s">
        <v>128</v>
      </c>
      <c r="I6" s="293" t="s">
        <v>18</v>
      </c>
      <c r="J6" s="409" t="s">
        <v>148</v>
      </c>
      <c r="K6" s="394" t="s">
        <v>64</v>
      </c>
      <c r="L6" s="394" t="s">
        <v>45</v>
      </c>
      <c r="M6" s="482"/>
      <c r="N6" s="483" t="s">
        <v>125</v>
      </c>
    </row>
    <row r="7" spans="1:15" x14ac:dyDescent="0.25">
      <c r="A7" s="171">
        <v>45048</v>
      </c>
      <c r="B7" s="172" t="s">
        <v>117</v>
      </c>
      <c r="C7" s="172" t="s">
        <v>118</v>
      </c>
      <c r="D7" s="173" t="s">
        <v>116</v>
      </c>
      <c r="E7" s="152">
        <v>14000</v>
      </c>
      <c r="F7" s="152"/>
      <c r="G7" s="307">
        <f>G6-E7+F7</f>
        <v>0</v>
      </c>
      <c r="H7" s="293" t="s">
        <v>128</v>
      </c>
      <c r="I7" s="155" t="s">
        <v>18</v>
      </c>
      <c r="J7" s="409" t="s">
        <v>148</v>
      </c>
      <c r="K7" s="394" t="s">
        <v>64</v>
      </c>
      <c r="L7" s="155" t="s">
        <v>45</v>
      </c>
      <c r="M7" s="155"/>
      <c r="N7" s="483" t="s">
        <v>126</v>
      </c>
    </row>
    <row r="8" spans="1:15" x14ac:dyDescent="0.25">
      <c r="A8" s="484">
        <v>45049</v>
      </c>
      <c r="B8" s="485" t="s">
        <v>147</v>
      </c>
      <c r="C8" s="485" t="s">
        <v>49</v>
      </c>
      <c r="D8" s="486" t="s">
        <v>116</v>
      </c>
      <c r="E8" s="487"/>
      <c r="F8" s="487">
        <v>39000</v>
      </c>
      <c r="G8" s="488">
        <f t="shared" ref="G8:G14" si="1">G7-E8+F8</f>
        <v>39000</v>
      </c>
      <c r="H8" s="489" t="s">
        <v>128</v>
      </c>
      <c r="I8" s="490" t="s">
        <v>18</v>
      </c>
      <c r="J8" s="491" t="s">
        <v>152</v>
      </c>
      <c r="K8" s="485" t="s">
        <v>64</v>
      </c>
      <c r="L8" s="490" t="s">
        <v>45</v>
      </c>
      <c r="M8" s="490"/>
      <c r="N8" s="492"/>
    </row>
    <row r="9" spans="1:15" x14ac:dyDescent="0.25">
      <c r="A9" s="171">
        <v>45049</v>
      </c>
      <c r="B9" s="172" t="s">
        <v>117</v>
      </c>
      <c r="C9" s="172" t="s">
        <v>118</v>
      </c>
      <c r="D9" s="173" t="s">
        <v>116</v>
      </c>
      <c r="E9" s="152">
        <v>13000</v>
      </c>
      <c r="F9" s="152"/>
      <c r="G9" s="307">
        <f t="shared" si="1"/>
        <v>26000</v>
      </c>
      <c r="H9" s="293" t="s">
        <v>128</v>
      </c>
      <c r="I9" s="155" t="s">
        <v>18</v>
      </c>
      <c r="J9" s="409" t="s">
        <v>152</v>
      </c>
      <c r="K9" s="394" t="s">
        <v>64</v>
      </c>
      <c r="L9" s="155" t="s">
        <v>45</v>
      </c>
      <c r="M9" s="155"/>
      <c r="N9" s="483" t="s">
        <v>125</v>
      </c>
    </row>
    <row r="10" spans="1:15" x14ac:dyDescent="0.25">
      <c r="A10" s="171">
        <v>45049</v>
      </c>
      <c r="B10" s="172" t="s">
        <v>117</v>
      </c>
      <c r="C10" s="172" t="s">
        <v>118</v>
      </c>
      <c r="D10" s="173" t="s">
        <v>116</v>
      </c>
      <c r="E10" s="152">
        <v>6000</v>
      </c>
      <c r="F10" s="152"/>
      <c r="G10" s="307">
        <f t="shared" si="1"/>
        <v>20000</v>
      </c>
      <c r="H10" s="293" t="s">
        <v>128</v>
      </c>
      <c r="I10" s="155" t="s">
        <v>18</v>
      </c>
      <c r="J10" s="409" t="s">
        <v>152</v>
      </c>
      <c r="K10" s="394" t="s">
        <v>64</v>
      </c>
      <c r="L10" s="155" t="s">
        <v>45</v>
      </c>
      <c r="M10" s="155"/>
      <c r="N10" s="483" t="s">
        <v>138</v>
      </c>
    </row>
    <row r="11" spans="1:15" x14ac:dyDescent="0.25">
      <c r="A11" s="171">
        <v>45049</v>
      </c>
      <c r="B11" s="172" t="s">
        <v>117</v>
      </c>
      <c r="C11" s="172" t="s">
        <v>118</v>
      </c>
      <c r="D11" s="173" t="s">
        <v>116</v>
      </c>
      <c r="E11" s="152">
        <v>6000</v>
      </c>
      <c r="F11" s="152"/>
      <c r="G11" s="307">
        <f t="shared" si="1"/>
        <v>14000</v>
      </c>
      <c r="H11" s="293" t="s">
        <v>128</v>
      </c>
      <c r="I11" s="155" t="s">
        <v>18</v>
      </c>
      <c r="J11" s="409" t="s">
        <v>152</v>
      </c>
      <c r="K11" s="394" t="s">
        <v>64</v>
      </c>
      <c r="L11" s="155" t="s">
        <v>45</v>
      </c>
      <c r="M11" s="155"/>
      <c r="N11" s="483" t="s">
        <v>139</v>
      </c>
    </row>
    <row r="12" spans="1:15" x14ac:dyDescent="0.25">
      <c r="A12" s="171">
        <v>45049</v>
      </c>
      <c r="B12" s="172" t="s">
        <v>117</v>
      </c>
      <c r="C12" s="172" t="s">
        <v>118</v>
      </c>
      <c r="D12" s="173" t="s">
        <v>116</v>
      </c>
      <c r="E12" s="152">
        <v>14000</v>
      </c>
      <c r="F12" s="152"/>
      <c r="G12" s="307">
        <f t="shared" si="1"/>
        <v>0</v>
      </c>
      <c r="H12" s="293" t="s">
        <v>128</v>
      </c>
      <c r="I12" s="155" t="s">
        <v>18</v>
      </c>
      <c r="J12" s="409" t="s">
        <v>152</v>
      </c>
      <c r="K12" s="394" t="s">
        <v>64</v>
      </c>
      <c r="L12" s="155" t="s">
        <v>45</v>
      </c>
      <c r="M12" s="155"/>
      <c r="N12" s="483" t="s">
        <v>126</v>
      </c>
    </row>
    <row r="13" spans="1:15" x14ac:dyDescent="0.25">
      <c r="A13" s="627">
        <v>45050</v>
      </c>
      <c r="B13" s="628" t="s">
        <v>147</v>
      </c>
      <c r="C13" s="628" t="s">
        <v>49</v>
      </c>
      <c r="D13" s="629" t="s">
        <v>116</v>
      </c>
      <c r="E13" s="636"/>
      <c r="F13" s="630">
        <v>40000</v>
      </c>
      <c r="G13" s="631">
        <f t="shared" si="1"/>
        <v>40000</v>
      </c>
      <c r="H13" s="632" t="s">
        <v>128</v>
      </c>
      <c r="I13" s="635" t="s">
        <v>18</v>
      </c>
      <c r="J13" s="637" t="s">
        <v>158</v>
      </c>
      <c r="K13" s="633" t="s">
        <v>64</v>
      </c>
      <c r="L13" s="635" t="s">
        <v>45</v>
      </c>
      <c r="M13" s="635"/>
      <c r="N13" s="634"/>
    </row>
    <row r="14" spans="1:15" x14ac:dyDescent="0.25">
      <c r="A14" s="171">
        <v>45050</v>
      </c>
      <c r="B14" s="172" t="s">
        <v>117</v>
      </c>
      <c r="C14" s="172" t="s">
        <v>118</v>
      </c>
      <c r="D14" s="173" t="s">
        <v>116</v>
      </c>
      <c r="E14" s="167">
        <v>13000</v>
      </c>
      <c r="F14" s="161"/>
      <c r="G14" s="307">
        <f t="shared" si="1"/>
        <v>27000</v>
      </c>
      <c r="H14" s="293" t="s">
        <v>128</v>
      </c>
      <c r="I14" s="181" t="s">
        <v>18</v>
      </c>
      <c r="J14" s="409" t="s">
        <v>158</v>
      </c>
      <c r="K14" s="185" t="s">
        <v>64</v>
      </c>
      <c r="L14" s="181" t="s">
        <v>45</v>
      </c>
      <c r="M14" s="181"/>
      <c r="N14" s="157" t="s">
        <v>125</v>
      </c>
    </row>
    <row r="15" spans="1:15" x14ac:dyDescent="0.25">
      <c r="A15" s="171">
        <v>45050</v>
      </c>
      <c r="B15" s="172" t="s">
        <v>117</v>
      </c>
      <c r="C15" s="172" t="s">
        <v>118</v>
      </c>
      <c r="D15" s="173" t="s">
        <v>116</v>
      </c>
      <c r="E15" s="167">
        <v>6000</v>
      </c>
      <c r="F15" s="152"/>
      <c r="G15" s="307">
        <f t="shared" si="0"/>
        <v>21000</v>
      </c>
      <c r="H15" s="293" t="s">
        <v>128</v>
      </c>
      <c r="I15" s="155" t="s">
        <v>18</v>
      </c>
      <c r="J15" s="409" t="s">
        <v>158</v>
      </c>
      <c r="K15" s="394" t="s">
        <v>64</v>
      </c>
      <c r="L15" s="155" t="s">
        <v>45</v>
      </c>
      <c r="M15" s="155"/>
      <c r="N15" s="157" t="s">
        <v>138</v>
      </c>
    </row>
    <row r="16" spans="1:15" x14ac:dyDescent="0.25">
      <c r="A16" s="171">
        <v>45050</v>
      </c>
      <c r="B16" s="172" t="s">
        <v>117</v>
      </c>
      <c r="C16" s="172" t="s">
        <v>118</v>
      </c>
      <c r="D16" s="173" t="s">
        <v>116</v>
      </c>
      <c r="E16" s="167">
        <v>6000</v>
      </c>
      <c r="F16" s="472"/>
      <c r="G16" s="307">
        <f t="shared" si="0"/>
        <v>15000</v>
      </c>
      <c r="H16" s="293" t="s">
        <v>128</v>
      </c>
      <c r="I16" s="155" t="s">
        <v>18</v>
      </c>
      <c r="J16" s="409" t="s">
        <v>158</v>
      </c>
      <c r="K16" s="394" t="s">
        <v>64</v>
      </c>
      <c r="L16" s="155" t="s">
        <v>45</v>
      </c>
      <c r="M16" s="155"/>
      <c r="N16" s="157" t="s">
        <v>139</v>
      </c>
      <c r="O16" s="423"/>
    </row>
    <row r="17" spans="1:14" ht="15.75" customHeight="1" x14ac:dyDescent="0.25">
      <c r="A17" s="171">
        <v>45050</v>
      </c>
      <c r="B17" s="172" t="s">
        <v>117</v>
      </c>
      <c r="C17" s="172" t="s">
        <v>118</v>
      </c>
      <c r="D17" s="173" t="s">
        <v>116</v>
      </c>
      <c r="E17" s="177">
        <v>15000</v>
      </c>
      <c r="F17" s="161"/>
      <c r="G17" s="307">
        <f t="shared" si="0"/>
        <v>0</v>
      </c>
      <c r="H17" s="293" t="s">
        <v>128</v>
      </c>
      <c r="I17" s="155" t="s">
        <v>18</v>
      </c>
      <c r="J17" s="409" t="s">
        <v>158</v>
      </c>
      <c r="K17" s="394" t="s">
        <v>64</v>
      </c>
      <c r="L17" s="155" t="s">
        <v>45</v>
      </c>
      <c r="M17" s="155"/>
      <c r="N17" s="157" t="s">
        <v>126</v>
      </c>
    </row>
    <row r="18" spans="1:14" x14ac:dyDescent="0.25">
      <c r="A18" s="484">
        <v>45051</v>
      </c>
      <c r="B18" s="485" t="s">
        <v>147</v>
      </c>
      <c r="C18" s="485" t="s">
        <v>49</v>
      </c>
      <c r="D18" s="486" t="s">
        <v>116</v>
      </c>
      <c r="E18" s="523"/>
      <c r="F18" s="487">
        <v>26000</v>
      </c>
      <c r="G18" s="488">
        <f t="shared" si="0"/>
        <v>26000</v>
      </c>
      <c r="H18" s="489" t="s">
        <v>128</v>
      </c>
      <c r="I18" s="490" t="s">
        <v>18</v>
      </c>
      <c r="J18" s="491" t="s">
        <v>164</v>
      </c>
      <c r="K18" s="485" t="s">
        <v>64</v>
      </c>
      <c r="L18" s="490" t="s">
        <v>45</v>
      </c>
      <c r="M18" s="490"/>
      <c r="N18" s="579"/>
    </row>
    <row r="19" spans="1:14" x14ac:dyDescent="0.25">
      <c r="A19" s="171">
        <v>45051</v>
      </c>
      <c r="B19" s="172" t="s">
        <v>117</v>
      </c>
      <c r="C19" s="172" t="s">
        <v>118</v>
      </c>
      <c r="D19" s="173" t="s">
        <v>116</v>
      </c>
      <c r="E19" s="167">
        <v>12000</v>
      </c>
      <c r="F19" s="152"/>
      <c r="G19" s="307">
        <f t="shared" si="0"/>
        <v>14000</v>
      </c>
      <c r="H19" s="293" t="s">
        <v>128</v>
      </c>
      <c r="I19" s="155" t="s">
        <v>18</v>
      </c>
      <c r="J19" s="409" t="s">
        <v>164</v>
      </c>
      <c r="K19" s="394" t="s">
        <v>64</v>
      </c>
      <c r="L19" s="155" t="s">
        <v>45</v>
      </c>
      <c r="M19" s="155"/>
      <c r="N19" s="157" t="s">
        <v>125</v>
      </c>
    </row>
    <row r="20" spans="1:14" x14ac:dyDescent="0.25">
      <c r="A20" s="171">
        <v>45051</v>
      </c>
      <c r="B20" s="172" t="s">
        <v>117</v>
      </c>
      <c r="C20" s="172" t="s">
        <v>118</v>
      </c>
      <c r="D20" s="173" t="s">
        <v>116</v>
      </c>
      <c r="E20" s="167">
        <v>14000</v>
      </c>
      <c r="F20" s="152"/>
      <c r="G20" s="307">
        <f t="shared" si="0"/>
        <v>0</v>
      </c>
      <c r="H20" s="293" t="s">
        <v>128</v>
      </c>
      <c r="I20" s="155" t="s">
        <v>18</v>
      </c>
      <c r="J20" s="409" t="s">
        <v>164</v>
      </c>
      <c r="K20" s="394" t="s">
        <v>64</v>
      </c>
      <c r="L20" s="155" t="s">
        <v>45</v>
      </c>
      <c r="M20" s="155"/>
      <c r="N20" s="157" t="s">
        <v>126</v>
      </c>
    </row>
    <row r="21" spans="1:14" x14ac:dyDescent="0.25">
      <c r="A21" s="484">
        <v>45052</v>
      </c>
      <c r="B21" s="485" t="s">
        <v>147</v>
      </c>
      <c r="C21" s="485" t="s">
        <v>49</v>
      </c>
      <c r="D21" s="486" t="s">
        <v>116</v>
      </c>
      <c r="E21" s="522"/>
      <c r="F21" s="487">
        <v>28000</v>
      </c>
      <c r="G21" s="488">
        <f>G20-E21+F21</f>
        <v>28000</v>
      </c>
      <c r="H21" s="489" t="s">
        <v>128</v>
      </c>
      <c r="I21" s="490" t="s">
        <v>18</v>
      </c>
      <c r="J21" s="491" t="s">
        <v>176</v>
      </c>
      <c r="K21" s="485" t="s">
        <v>64</v>
      </c>
      <c r="L21" s="490" t="s">
        <v>45</v>
      </c>
      <c r="M21" s="490"/>
      <c r="N21" s="579"/>
    </row>
    <row r="22" spans="1:14" x14ac:dyDescent="0.25">
      <c r="A22" s="171">
        <v>45052</v>
      </c>
      <c r="B22" s="172" t="s">
        <v>117</v>
      </c>
      <c r="C22" s="172" t="s">
        <v>118</v>
      </c>
      <c r="D22" s="173" t="s">
        <v>116</v>
      </c>
      <c r="E22" s="167">
        <v>13000</v>
      </c>
      <c r="F22" s="152"/>
      <c r="G22" s="307">
        <f t="shared" si="0"/>
        <v>15000</v>
      </c>
      <c r="H22" s="293" t="s">
        <v>128</v>
      </c>
      <c r="I22" s="155" t="s">
        <v>18</v>
      </c>
      <c r="J22" s="409" t="s">
        <v>176</v>
      </c>
      <c r="K22" s="394" t="s">
        <v>64</v>
      </c>
      <c r="L22" s="155" t="s">
        <v>45</v>
      </c>
      <c r="M22" s="155"/>
      <c r="N22" s="157" t="s">
        <v>125</v>
      </c>
    </row>
    <row r="23" spans="1:14" x14ac:dyDescent="0.25">
      <c r="A23" s="171">
        <v>45052</v>
      </c>
      <c r="B23" s="172" t="s">
        <v>117</v>
      </c>
      <c r="C23" s="172" t="s">
        <v>118</v>
      </c>
      <c r="D23" s="173" t="s">
        <v>116</v>
      </c>
      <c r="E23" s="167">
        <v>15000</v>
      </c>
      <c r="F23" s="152"/>
      <c r="G23" s="307">
        <f t="shared" si="0"/>
        <v>0</v>
      </c>
      <c r="H23" s="293" t="s">
        <v>128</v>
      </c>
      <c r="I23" s="155" t="s">
        <v>18</v>
      </c>
      <c r="J23" s="409" t="s">
        <v>176</v>
      </c>
      <c r="K23" s="394" t="s">
        <v>64</v>
      </c>
      <c r="L23" s="155" t="s">
        <v>45</v>
      </c>
      <c r="M23" s="155"/>
      <c r="N23" s="157" t="s">
        <v>126</v>
      </c>
    </row>
    <row r="24" spans="1:14" x14ac:dyDescent="0.25">
      <c r="A24" s="651">
        <v>45054</v>
      </c>
      <c r="B24" s="652" t="s">
        <v>147</v>
      </c>
      <c r="C24" s="652" t="s">
        <v>49</v>
      </c>
      <c r="D24" s="653" t="s">
        <v>116</v>
      </c>
      <c r="E24" s="654"/>
      <c r="F24" s="655">
        <v>26000</v>
      </c>
      <c r="G24" s="656">
        <f t="shared" si="0"/>
        <v>26000</v>
      </c>
      <c r="H24" s="657" t="s">
        <v>128</v>
      </c>
      <c r="I24" s="658" t="s">
        <v>18</v>
      </c>
      <c r="J24" s="659" t="s">
        <v>181</v>
      </c>
      <c r="K24" s="652" t="s">
        <v>64</v>
      </c>
      <c r="L24" s="658" t="s">
        <v>45</v>
      </c>
      <c r="M24" s="658"/>
      <c r="N24" s="660"/>
    </row>
    <row r="25" spans="1:14" x14ac:dyDescent="0.25">
      <c r="A25" s="171">
        <v>45054</v>
      </c>
      <c r="B25" s="172" t="s">
        <v>117</v>
      </c>
      <c r="C25" s="172" t="s">
        <v>118</v>
      </c>
      <c r="D25" s="173" t="s">
        <v>116</v>
      </c>
      <c r="E25" s="167">
        <v>12000</v>
      </c>
      <c r="F25" s="152"/>
      <c r="G25" s="307">
        <f t="shared" si="0"/>
        <v>14000</v>
      </c>
      <c r="H25" s="293" t="s">
        <v>128</v>
      </c>
      <c r="I25" s="155" t="s">
        <v>18</v>
      </c>
      <c r="J25" s="409" t="s">
        <v>181</v>
      </c>
      <c r="K25" s="394" t="s">
        <v>64</v>
      </c>
      <c r="L25" s="155" t="s">
        <v>45</v>
      </c>
      <c r="M25" s="155"/>
      <c r="N25" s="157" t="s">
        <v>125</v>
      </c>
    </row>
    <row r="26" spans="1:14" x14ac:dyDescent="0.25">
      <c r="A26" s="171">
        <v>45054</v>
      </c>
      <c r="B26" s="172" t="s">
        <v>117</v>
      </c>
      <c r="C26" s="172" t="s">
        <v>118</v>
      </c>
      <c r="D26" s="173" t="s">
        <v>116</v>
      </c>
      <c r="E26" s="161">
        <v>14000</v>
      </c>
      <c r="F26" s="152"/>
      <c r="G26" s="307">
        <f t="shared" si="0"/>
        <v>0</v>
      </c>
      <c r="H26" s="293" t="s">
        <v>128</v>
      </c>
      <c r="I26" s="155" t="s">
        <v>18</v>
      </c>
      <c r="J26" s="409" t="s">
        <v>181</v>
      </c>
      <c r="K26" s="394" t="s">
        <v>64</v>
      </c>
      <c r="L26" s="155" t="s">
        <v>45</v>
      </c>
      <c r="M26" s="155"/>
      <c r="N26" s="157" t="s">
        <v>126</v>
      </c>
    </row>
    <row r="27" spans="1:14" x14ac:dyDescent="0.25">
      <c r="A27" s="651">
        <v>45055</v>
      </c>
      <c r="B27" s="652" t="s">
        <v>147</v>
      </c>
      <c r="C27" s="652" t="s">
        <v>49</v>
      </c>
      <c r="D27" s="653" t="s">
        <v>116</v>
      </c>
      <c r="E27" s="662"/>
      <c r="F27" s="655">
        <v>27000</v>
      </c>
      <c r="G27" s="656">
        <f t="shared" si="0"/>
        <v>27000</v>
      </c>
      <c r="H27" s="657" t="s">
        <v>128</v>
      </c>
      <c r="I27" s="658" t="s">
        <v>18</v>
      </c>
      <c r="J27" s="659" t="s">
        <v>186</v>
      </c>
      <c r="K27" s="652" t="s">
        <v>64</v>
      </c>
      <c r="L27" s="658" t="s">
        <v>45</v>
      </c>
      <c r="M27" s="658"/>
      <c r="N27" s="660"/>
    </row>
    <row r="28" spans="1:14" x14ac:dyDescent="0.25">
      <c r="A28" s="171">
        <v>45055</v>
      </c>
      <c r="B28" s="172" t="s">
        <v>117</v>
      </c>
      <c r="C28" s="172" t="s">
        <v>118</v>
      </c>
      <c r="D28" s="173" t="s">
        <v>116</v>
      </c>
      <c r="E28" s="471">
        <v>12000</v>
      </c>
      <c r="F28" s="161"/>
      <c r="G28" s="306">
        <f t="shared" si="0"/>
        <v>15000</v>
      </c>
      <c r="H28" s="293" t="s">
        <v>128</v>
      </c>
      <c r="I28" s="181" t="s">
        <v>18</v>
      </c>
      <c r="J28" s="409" t="s">
        <v>186</v>
      </c>
      <c r="K28" s="185" t="s">
        <v>64</v>
      </c>
      <c r="L28" s="181" t="s">
        <v>45</v>
      </c>
      <c r="M28" s="181"/>
      <c r="N28" s="474" t="s">
        <v>125</v>
      </c>
    </row>
    <row r="29" spans="1:14" x14ac:dyDescent="0.25">
      <c r="A29" s="171">
        <v>45055</v>
      </c>
      <c r="B29" s="172" t="s">
        <v>117</v>
      </c>
      <c r="C29" s="172" t="s">
        <v>118</v>
      </c>
      <c r="D29" s="173" t="s">
        <v>116</v>
      </c>
      <c r="E29" s="471">
        <v>15000</v>
      </c>
      <c r="F29" s="161"/>
      <c r="G29" s="306">
        <f t="shared" si="0"/>
        <v>0</v>
      </c>
      <c r="H29" s="293" t="s">
        <v>128</v>
      </c>
      <c r="I29" s="181" t="s">
        <v>18</v>
      </c>
      <c r="J29" s="409" t="s">
        <v>186</v>
      </c>
      <c r="K29" s="185" t="s">
        <v>64</v>
      </c>
      <c r="L29" s="181" t="s">
        <v>45</v>
      </c>
      <c r="M29" s="181"/>
      <c r="N29" s="474" t="s">
        <v>126</v>
      </c>
    </row>
    <row r="30" spans="1:14" x14ac:dyDescent="0.25">
      <c r="A30" s="484">
        <v>45056</v>
      </c>
      <c r="B30" s="485" t="s">
        <v>147</v>
      </c>
      <c r="C30" s="485" t="s">
        <v>49</v>
      </c>
      <c r="D30" s="486" t="s">
        <v>116</v>
      </c>
      <c r="E30" s="670"/>
      <c r="F30" s="523">
        <v>40000</v>
      </c>
      <c r="G30" s="671">
        <f t="shared" si="0"/>
        <v>40000</v>
      </c>
      <c r="H30" s="489" t="s">
        <v>128</v>
      </c>
      <c r="I30" s="672" t="s">
        <v>18</v>
      </c>
      <c r="J30" s="491" t="s">
        <v>202</v>
      </c>
      <c r="K30" s="673" t="s">
        <v>64</v>
      </c>
      <c r="L30" s="672" t="s">
        <v>45</v>
      </c>
      <c r="M30" s="672"/>
      <c r="N30" s="674"/>
    </row>
    <row r="31" spans="1:14" ht="15.75" customHeight="1" x14ac:dyDescent="0.25">
      <c r="A31" s="171">
        <v>45056</v>
      </c>
      <c r="B31" s="172" t="s">
        <v>117</v>
      </c>
      <c r="C31" s="172" t="s">
        <v>118</v>
      </c>
      <c r="D31" s="173" t="s">
        <v>116</v>
      </c>
      <c r="E31" s="167">
        <v>13000</v>
      </c>
      <c r="F31" s="161"/>
      <c r="G31" s="306">
        <f t="shared" si="0"/>
        <v>27000</v>
      </c>
      <c r="H31" s="293" t="s">
        <v>128</v>
      </c>
      <c r="I31" s="181" t="s">
        <v>18</v>
      </c>
      <c r="J31" s="409" t="s">
        <v>202</v>
      </c>
      <c r="K31" s="185" t="s">
        <v>64</v>
      </c>
      <c r="L31" s="181" t="s">
        <v>45</v>
      </c>
      <c r="M31" s="181"/>
      <c r="N31" s="474" t="s">
        <v>125</v>
      </c>
    </row>
    <row r="32" spans="1:14" x14ac:dyDescent="0.25">
      <c r="A32" s="171">
        <v>45056</v>
      </c>
      <c r="B32" s="172" t="s">
        <v>117</v>
      </c>
      <c r="C32" s="172" t="s">
        <v>118</v>
      </c>
      <c r="D32" s="173" t="s">
        <v>116</v>
      </c>
      <c r="E32" s="161">
        <v>6000</v>
      </c>
      <c r="F32" s="161"/>
      <c r="G32" s="306">
        <f t="shared" si="0"/>
        <v>21000</v>
      </c>
      <c r="H32" s="293" t="s">
        <v>128</v>
      </c>
      <c r="I32" s="181" t="s">
        <v>18</v>
      </c>
      <c r="J32" s="409" t="s">
        <v>202</v>
      </c>
      <c r="K32" s="185" t="s">
        <v>64</v>
      </c>
      <c r="L32" s="181" t="s">
        <v>45</v>
      </c>
      <c r="M32" s="181"/>
      <c r="N32" s="474" t="s">
        <v>138</v>
      </c>
    </row>
    <row r="33" spans="1:14" x14ac:dyDescent="0.25">
      <c r="A33" s="171">
        <v>45056</v>
      </c>
      <c r="B33" s="172" t="s">
        <v>117</v>
      </c>
      <c r="C33" s="172" t="s">
        <v>118</v>
      </c>
      <c r="D33" s="173" t="s">
        <v>116</v>
      </c>
      <c r="E33" s="161">
        <v>6000</v>
      </c>
      <c r="F33" s="161"/>
      <c r="G33" s="306">
        <f t="shared" si="0"/>
        <v>15000</v>
      </c>
      <c r="H33" s="293" t="s">
        <v>128</v>
      </c>
      <c r="I33" s="181" t="s">
        <v>18</v>
      </c>
      <c r="J33" s="409" t="s">
        <v>202</v>
      </c>
      <c r="K33" s="185" t="s">
        <v>64</v>
      </c>
      <c r="L33" s="181" t="s">
        <v>45</v>
      </c>
      <c r="M33" s="181"/>
      <c r="N33" s="474" t="s">
        <v>139</v>
      </c>
    </row>
    <row r="34" spans="1:14" x14ac:dyDescent="0.25">
      <c r="A34" s="171">
        <v>45056</v>
      </c>
      <c r="B34" s="172" t="s">
        <v>117</v>
      </c>
      <c r="C34" s="172" t="s">
        <v>118</v>
      </c>
      <c r="D34" s="173" t="s">
        <v>116</v>
      </c>
      <c r="E34" s="161">
        <v>15000</v>
      </c>
      <c r="F34" s="161"/>
      <c r="G34" s="306">
        <f t="shared" si="0"/>
        <v>0</v>
      </c>
      <c r="H34" s="293" t="s">
        <v>128</v>
      </c>
      <c r="I34" s="181" t="s">
        <v>18</v>
      </c>
      <c r="J34" s="409" t="s">
        <v>202</v>
      </c>
      <c r="K34" s="185" t="s">
        <v>64</v>
      </c>
      <c r="L34" s="181" t="s">
        <v>45</v>
      </c>
      <c r="M34" s="181"/>
      <c r="N34" s="474" t="s">
        <v>138</v>
      </c>
    </row>
    <row r="35" spans="1:14" x14ac:dyDescent="0.25">
      <c r="A35" s="484">
        <v>45057</v>
      </c>
      <c r="B35" s="485" t="s">
        <v>147</v>
      </c>
      <c r="C35" s="485" t="s">
        <v>49</v>
      </c>
      <c r="D35" s="486" t="s">
        <v>116</v>
      </c>
      <c r="E35" s="522"/>
      <c r="F35" s="487">
        <v>38000</v>
      </c>
      <c r="G35" s="488">
        <f t="shared" si="0"/>
        <v>38000</v>
      </c>
      <c r="H35" s="489" t="s">
        <v>128</v>
      </c>
      <c r="I35" s="490" t="s">
        <v>18</v>
      </c>
      <c r="J35" s="491" t="s">
        <v>209</v>
      </c>
      <c r="K35" s="485" t="s">
        <v>64</v>
      </c>
      <c r="L35" s="490" t="s">
        <v>45</v>
      </c>
      <c r="M35" s="490"/>
      <c r="N35" s="579"/>
    </row>
    <row r="36" spans="1:14" x14ac:dyDescent="0.25">
      <c r="A36" s="171">
        <v>45057</v>
      </c>
      <c r="B36" s="172" t="s">
        <v>117</v>
      </c>
      <c r="C36" s="172" t="s">
        <v>118</v>
      </c>
      <c r="D36" s="173" t="s">
        <v>116</v>
      </c>
      <c r="E36" s="167">
        <v>12000</v>
      </c>
      <c r="F36" s="152"/>
      <c r="G36" s="307">
        <f t="shared" si="0"/>
        <v>26000</v>
      </c>
      <c r="H36" s="293" t="s">
        <v>128</v>
      </c>
      <c r="I36" s="155" t="s">
        <v>18</v>
      </c>
      <c r="J36" s="409" t="s">
        <v>209</v>
      </c>
      <c r="K36" s="394" t="s">
        <v>64</v>
      </c>
      <c r="L36" s="155" t="s">
        <v>45</v>
      </c>
      <c r="M36" s="155"/>
      <c r="N36" s="157" t="s">
        <v>125</v>
      </c>
    </row>
    <row r="37" spans="1:14" x14ac:dyDescent="0.25">
      <c r="A37" s="171">
        <v>45057</v>
      </c>
      <c r="B37" s="172" t="s">
        <v>117</v>
      </c>
      <c r="C37" s="172" t="s">
        <v>118</v>
      </c>
      <c r="D37" s="173" t="s">
        <v>116</v>
      </c>
      <c r="E37" s="167">
        <v>6000</v>
      </c>
      <c r="F37" s="152"/>
      <c r="G37" s="307">
        <f t="shared" si="0"/>
        <v>20000</v>
      </c>
      <c r="H37" s="293" t="s">
        <v>128</v>
      </c>
      <c r="I37" s="155" t="s">
        <v>18</v>
      </c>
      <c r="J37" s="409" t="s">
        <v>209</v>
      </c>
      <c r="K37" s="394" t="s">
        <v>64</v>
      </c>
      <c r="L37" s="155" t="s">
        <v>45</v>
      </c>
      <c r="M37" s="155"/>
      <c r="N37" s="157" t="s">
        <v>210</v>
      </c>
    </row>
    <row r="38" spans="1:14" x14ac:dyDescent="0.25">
      <c r="A38" s="171">
        <v>45057</v>
      </c>
      <c r="B38" s="172" t="s">
        <v>117</v>
      </c>
      <c r="C38" s="172" t="s">
        <v>118</v>
      </c>
      <c r="D38" s="173" t="s">
        <v>116</v>
      </c>
      <c r="E38" s="167">
        <v>6000</v>
      </c>
      <c r="F38" s="152"/>
      <c r="G38" s="307">
        <f t="shared" si="0"/>
        <v>14000</v>
      </c>
      <c r="H38" s="293" t="s">
        <v>128</v>
      </c>
      <c r="I38" s="155" t="s">
        <v>18</v>
      </c>
      <c r="J38" s="409" t="s">
        <v>209</v>
      </c>
      <c r="K38" s="394" t="s">
        <v>64</v>
      </c>
      <c r="L38" s="155" t="s">
        <v>45</v>
      </c>
      <c r="M38" s="155"/>
      <c r="N38" s="157" t="s">
        <v>211</v>
      </c>
    </row>
    <row r="39" spans="1:14" x14ac:dyDescent="0.25">
      <c r="A39" s="171">
        <v>45057</v>
      </c>
      <c r="B39" s="172" t="s">
        <v>117</v>
      </c>
      <c r="C39" s="172" t="s">
        <v>118</v>
      </c>
      <c r="D39" s="173" t="s">
        <v>116</v>
      </c>
      <c r="E39" s="161">
        <v>14000</v>
      </c>
      <c r="F39" s="152"/>
      <c r="G39" s="307">
        <f>G38-E39+F39</f>
        <v>0</v>
      </c>
      <c r="H39" s="293" t="s">
        <v>128</v>
      </c>
      <c r="I39" s="155" t="s">
        <v>18</v>
      </c>
      <c r="J39" s="409" t="s">
        <v>209</v>
      </c>
      <c r="K39" s="394" t="s">
        <v>64</v>
      </c>
      <c r="L39" s="155" t="s">
        <v>45</v>
      </c>
      <c r="M39" s="155"/>
      <c r="N39" s="157" t="s">
        <v>126</v>
      </c>
    </row>
    <row r="40" spans="1:14" x14ac:dyDescent="0.25">
      <c r="A40" s="484">
        <v>45058</v>
      </c>
      <c r="B40" s="485" t="s">
        <v>147</v>
      </c>
      <c r="C40" s="485" t="s">
        <v>49</v>
      </c>
      <c r="D40" s="677" t="s">
        <v>116</v>
      </c>
      <c r="E40" s="523"/>
      <c r="F40" s="487">
        <v>40000</v>
      </c>
      <c r="G40" s="488">
        <f t="shared" ref="G40:G41" si="2">G39-E40+F40</f>
        <v>40000</v>
      </c>
      <c r="H40" s="489" t="s">
        <v>128</v>
      </c>
      <c r="I40" s="490" t="s">
        <v>18</v>
      </c>
      <c r="J40" s="491" t="s">
        <v>212</v>
      </c>
      <c r="K40" s="485" t="s">
        <v>64</v>
      </c>
      <c r="L40" s="490" t="s">
        <v>45</v>
      </c>
      <c r="M40" s="490"/>
      <c r="N40" s="579"/>
    </row>
    <row r="41" spans="1:14" x14ac:dyDescent="0.25">
      <c r="A41" s="171">
        <v>45058</v>
      </c>
      <c r="B41" s="172" t="s">
        <v>117</v>
      </c>
      <c r="C41" s="172" t="s">
        <v>118</v>
      </c>
      <c r="D41" s="469" t="s">
        <v>116</v>
      </c>
      <c r="E41" s="161">
        <v>12000</v>
      </c>
      <c r="F41" s="152"/>
      <c r="G41" s="307">
        <f t="shared" si="2"/>
        <v>28000</v>
      </c>
      <c r="H41" s="293" t="s">
        <v>128</v>
      </c>
      <c r="I41" s="155" t="s">
        <v>18</v>
      </c>
      <c r="J41" s="409" t="s">
        <v>212</v>
      </c>
      <c r="K41" s="394" t="s">
        <v>64</v>
      </c>
      <c r="L41" s="155" t="s">
        <v>45</v>
      </c>
      <c r="M41" s="155"/>
      <c r="N41" s="157" t="s">
        <v>125</v>
      </c>
    </row>
    <row r="42" spans="1:14" x14ac:dyDescent="0.25">
      <c r="A42" s="171">
        <v>45058</v>
      </c>
      <c r="B42" s="172" t="s">
        <v>117</v>
      </c>
      <c r="C42" s="172" t="s">
        <v>118</v>
      </c>
      <c r="D42" s="469" t="s">
        <v>116</v>
      </c>
      <c r="E42" s="161">
        <v>7000</v>
      </c>
      <c r="F42" s="152"/>
      <c r="G42" s="307">
        <f>G41-E42+F42</f>
        <v>21000</v>
      </c>
      <c r="H42" s="293" t="s">
        <v>128</v>
      </c>
      <c r="I42" s="155" t="s">
        <v>18</v>
      </c>
      <c r="J42" s="409" t="s">
        <v>212</v>
      </c>
      <c r="K42" s="394" t="s">
        <v>64</v>
      </c>
      <c r="L42" s="155" t="s">
        <v>45</v>
      </c>
      <c r="M42" s="155"/>
      <c r="N42" s="157" t="s">
        <v>213</v>
      </c>
    </row>
    <row r="43" spans="1:14" x14ac:dyDescent="0.25">
      <c r="A43" s="171">
        <v>45058</v>
      </c>
      <c r="B43" s="172" t="s">
        <v>117</v>
      </c>
      <c r="C43" s="172" t="s">
        <v>118</v>
      </c>
      <c r="D43" s="469" t="s">
        <v>116</v>
      </c>
      <c r="E43" s="161">
        <v>7000</v>
      </c>
      <c r="F43" s="152"/>
      <c r="G43" s="307">
        <f t="shared" ref="G43:G102" si="3">G42-E43+F43</f>
        <v>14000</v>
      </c>
      <c r="H43" s="293" t="s">
        <v>128</v>
      </c>
      <c r="I43" s="155" t="s">
        <v>18</v>
      </c>
      <c r="J43" s="409" t="s">
        <v>212</v>
      </c>
      <c r="K43" s="394" t="s">
        <v>64</v>
      </c>
      <c r="L43" s="155" t="s">
        <v>45</v>
      </c>
      <c r="M43" s="155"/>
      <c r="N43" s="157" t="s">
        <v>214</v>
      </c>
    </row>
    <row r="44" spans="1:14" x14ac:dyDescent="0.25">
      <c r="A44" s="171">
        <v>45058</v>
      </c>
      <c r="B44" s="172" t="s">
        <v>117</v>
      </c>
      <c r="C44" s="172" t="s">
        <v>118</v>
      </c>
      <c r="D44" s="469" t="s">
        <v>116</v>
      </c>
      <c r="E44" s="161">
        <v>14000</v>
      </c>
      <c r="F44" s="152"/>
      <c r="G44" s="307">
        <f t="shared" si="3"/>
        <v>0</v>
      </c>
      <c r="H44" s="293" t="s">
        <v>128</v>
      </c>
      <c r="I44" s="155" t="s">
        <v>18</v>
      </c>
      <c r="J44" s="409" t="s">
        <v>212</v>
      </c>
      <c r="K44" s="394" t="s">
        <v>64</v>
      </c>
      <c r="L44" s="155" t="s">
        <v>45</v>
      </c>
      <c r="M44" s="155"/>
      <c r="N44" s="157" t="s">
        <v>126</v>
      </c>
    </row>
    <row r="45" spans="1:14" x14ac:dyDescent="0.25">
      <c r="A45" s="484">
        <v>45061</v>
      </c>
      <c r="B45" s="485" t="s">
        <v>147</v>
      </c>
      <c r="C45" s="485" t="s">
        <v>49</v>
      </c>
      <c r="D45" s="677" t="s">
        <v>116</v>
      </c>
      <c r="E45" s="523"/>
      <c r="F45" s="487">
        <v>27000</v>
      </c>
      <c r="G45" s="488">
        <f t="shared" si="3"/>
        <v>27000</v>
      </c>
      <c r="H45" s="489" t="s">
        <v>128</v>
      </c>
      <c r="I45" s="490" t="s">
        <v>18</v>
      </c>
      <c r="J45" s="491" t="s">
        <v>232</v>
      </c>
      <c r="K45" s="485" t="s">
        <v>64</v>
      </c>
      <c r="L45" s="490" t="s">
        <v>45</v>
      </c>
      <c r="M45" s="490"/>
      <c r="N45" s="579"/>
    </row>
    <row r="46" spans="1:14" x14ac:dyDescent="0.25">
      <c r="A46" s="171">
        <v>45061</v>
      </c>
      <c r="B46" s="172" t="s">
        <v>117</v>
      </c>
      <c r="C46" s="172" t="s">
        <v>118</v>
      </c>
      <c r="D46" s="469" t="s">
        <v>116</v>
      </c>
      <c r="E46" s="161">
        <v>12000</v>
      </c>
      <c r="F46" s="152"/>
      <c r="G46" s="307">
        <f t="shared" si="3"/>
        <v>15000</v>
      </c>
      <c r="H46" s="293" t="s">
        <v>128</v>
      </c>
      <c r="I46" s="155" t="s">
        <v>18</v>
      </c>
      <c r="J46" s="409" t="s">
        <v>232</v>
      </c>
      <c r="K46" s="394" t="s">
        <v>64</v>
      </c>
      <c r="L46" s="155" t="s">
        <v>45</v>
      </c>
      <c r="M46" s="155"/>
      <c r="N46" s="157" t="s">
        <v>125</v>
      </c>
    </row>
    <row r="47" spans="1:14" x14ac:dyDescent="0.25">
      <c r="A47" s="171">
        <v>45061</v>
      </c>
      <c r="B47" s="172" t="s">
        <v>117</v>
      </c>
      <c r="C47" s="172" t="s">
        <v>118</v>
      </c>
      <c r="D47" s="469" t="s">
        <v>116</v>
      </c>
      <c r="E47" s="161">
        <v>15000</v>
      </c>
      <c r="F47" s="152"/>
      <c r="G47" s="307">
        <f t="shared" si="3"/>
        <v>0</v>
      </c>
      <c r="H47" s="293" t="s">
        <v>128</v>
      </c>
      <c r="I47" s="155" t="s">
        <v>18</v>
      </c>
      <c r="J47" s="409" t="s">
        <v>232</v>
      </c>
      <c r="K47" s="394" t="s">
        <v>64</v>
      </c>
      <c r="L47" s="155" t="s">
        <v>45</v>
      </c>
      <c r="M47" s="155"/>
      <c r="N47" s="157" t="s">
        <v>126</v>
      </c>
    </row>
    <row r="48" spans="1:14" x14ac:dyDescent="0.25">
      <c r="A48" s="484">
        <v>45062</v>
      </c>
      <c r="B48" s="485" t="s">
        <v>147</v>
      </c>
      <c r="C48" s="485" t="s">
        <v>49</v>
      </c>
      <c r="D48" s="677" t="s">
        <v>116</v>
      </c>
      <c r="E48" s="523"/>
      <c r="F48" s="487">
        <v>26000</v>
      </c>
      <c r="G48" s="488">
        <f t="shared" si="3"/>
        <v>26000</v>
      </c>
      <c r="H48" s="489" t="s">
        <v>128</v>
      </c>
      <c r="I48" s="490" t="s">
        <v>18</v>
      </c>
      <c r="J48" s="491" t="s">
        <v>245</v>
      </c>
      <c r="K48" s="485" t="s">
        <v>64</v>
      </c>
      <c r="L48" s="490" t="s">
        <v>45</v>
      </c>
      <c r="M48" s="490"/>
      <c r="N48" s="579"/>
    </row>
    <row r="49" spans="1:14" x14ac:dyDescent="0.25">
      <c r="A49" s="171">
        <v>45062</v>
      </c>
      <c r="B49" s="172" t="s">
        <v>117</v>
      </c>
      <c r="C49" s="172" t="s">
        <v>118</v>
      </c>
      <c r="D49" s="469" t="s">
        <v>116</v>
      </c>
      <c r="E49" s="161">
        <v>12000</v>
      </c>
      <c r="F49" s="152"/>
      <c r="G49" s="307">
        <f t="shared" si="3"/>
        <v>14000</v>
      </c>
      <c r="H49" s="293" t="s">
        <v>128</v>
      </c>
      <c r="I49" s="155" t="s">
        <v>18</v>
      </c>
      <c r="J49" s="409" t="s">
        <v>245</v>
      </c>
      <c r="K49" s="394" t="s">
        <v>64</v>
      </c>
      <c r="L49" s="155" t="s">
        <v>45</v>
      </c>
      <c r="M49" s="155"/>
      <c r="N49" s="157" t="s">
        <v>125</v>
      </c>
    </row>
    <row r="50" spans="1:14" x14ac:dyDescent="0.25">
      <c r="A50" s="171">
        <v>45062</v>
      </c>
      <c r="B50" s="172" t="s">
        <v>117</v>
      </c>
      <c r="C50" s="172" t="s">
        <v>118</v>
      </c>
      <c r="D50" s="469" t="s">
        <v>116</v>
      </c>
      <c r="E50" s="161">
        <v>14000</v>
      </c>
      <c r="F50" s="152"/>
      <c r="G50" s="307">
        <f t="shared" si="3"/>
        <v>0</v>
      </c>
      <c r="H50" s="293" t="s">
        <v>128</v>
      </c>
      <c r="I50" s="155" t="s">
        <v>18</v>
      </c>
      <c r="J50" s="409" t="s">
        <v>245</v>
      </c>
      <c r="K50" s="394" t="s">
        <v>64</v>
      </c>
      <c r="L50" s="155" t="s">
        <v>45</v>
      </c>
      <c r="M50" s="155"/>
      <c r="N50" s="157" t="s">
        <v>126</v>
      </c>
    </row>
    <row r="51" spans="1:14" x14ac:dyDescent="0.25">
      <c r="A51" s="484">
        <v>45063</v>
      </c>
      <c r="B51" s="485" t="s">
        <v>147</v>
      </c>
      <c r="C51" s="485" t="s">
        <v>49</v>
      </c>
      <c r="D51" s="677" t="s">
        <v>116</v>
      </c>
      <c r="E51" s="523"/>
      <c r="F51" s="487">
        <v>40000</v>
      </c>
      <c r="G51" s="488">
        <f t="shared" si="3"/>
        <v>40000</v>
      </c>
      <c r="H51" s="489" t="s">
        <v>128</v>
      </c>
      <c r="I51" s="490" t="s">
        <v>18</v>
      </c>
      <c r="J51" s="491" t="s">
        <v>260</v>
      </c>
      <c r="K51" s="485" t="s">
        <v>64</v>
      </c>
      <c r="L51" s="490" t="s">
        <v>45</v>
      </c>
      <c r="M51" s="490"/>
      <c r="N51" s="579"/>
    </row>
    <row r="52" spans="1:14" x14ac:dyDescent="0.25">
      <c r="A52" s="171">
        <v>45063</v>
      </c>
      <c r="B52" s="172" t="s">
        <v>117</v>
      </c>
      <c r="C52" s="172" t="s">
        <v>118</v>
      </c>
      <c r="D52" s="469" t="s">
        <v>116</v>
      </c>
      <c r="E52" s="161">
        <v>13000</v>
      </c>
      <c r="F52" s="152"/>
      <c r="G52" s="307">
        <f t="shared" si="3"/>
        <v>27000</v>
      </c>
      <c r="H52" s="293" t="s">
        <v>128</v>
      </c>
      <c r="I52" s="155" t="s">
        <v>18</v>
      </c>
      <c r="J52" s="409" t="s">
        <v>260</v>
      </c>
      <c r="K52" s="394" t="s">
        <v>64</v>
      </c>
      <c r="L52" s="155" t="s">
        <v>45</v>
      </c>
      <c r="M52" s="155"/>
      <c r="N52" s="157" t="s">
        <v>125</v>
      </c>
    </row>
    <row r="53" spans="1:14" x14ac:dyDescent="0.25">
      <c r="A53" s="171">
        <v>45063</v>
      </c>
      <c r="B53" s="172" t="s">
        <v>117</v>
      </c>
      <c r="C53" s="172" t="s">
        <v>118</v>
      </c>
      <c r="D53" s="469" t="s">
        <v>116</v>
      </c>
      <c r="E53" s="161">
        <v>6000</v>
      </c>
      <c r="F53" s="152"/>
      <c r="G53" s="307">
        <f t="shared" si="3"/>
        <v>21000</v>
      </c>
      <c r="H53" s="293" t="s">
        <v>128</v>
      </c>
      <c r="I53" s="155" t="s">
        <v>18</v>
      </c>
      <c r="J53" s="409" t="s">
        <v>260</v>
      </c>
      <c r="K53" s="394" t="s">
        <v>64</v>
      </c>
      <c r="L53" s="155" t="s">
        <v>45</v>
      </c>
      <c r="M53" s="155"/>
      <c r="N53" s="157" t="s">
        <v>207</v>
      </c>
    </row>
    <row r="54" spans="1:14" x14ac:dyDescent="0.25">
      <c r="A54" s="171">
        <v>45063</v>
      </c>
      <c r="B54" s="172" t="s">
        <v>117</v>
      </c>
      <c r="C54" s="172" t="s">
        <v>118</v>
      </c>
      <c r="D54" s="469" t="s">
        <v>116</v>
      </c>
      <c r="E54" s="161">
        <v>6000</v>
      </c>
      <c r="F54" s="152"/>
      <c r="G54" s="307">
        <f t="shared" si="3"/>
        <v>15000</v>
      </c>
      <c r="H54" s="293" t="s">
        <v>128</v>
      </c>
      <c r="I54" s="155" t="s">
        <v>18</v>
      </c>
      <c r="J54" s="409" t="s">
        <v>260</v>
      </c>
      <c r="K54" s="394" t="s">
        <v>64</v>
      </c>
      <c r="L54" s="155" t="s">
        <v>45</v>
      </c>
      <c r="M54" s="155"/>
      <c r="N54" s="157" t="s">
        <v>139</v>
      </c>
    </row>
    <row r="55" spans="1:14" ht="18" customHeight="1" x14ac:dyDescent="0.25">
      <c r="A55" s="171">
        <v>45063</v>
      </c>
      <c r="B55" s="157" t="s">
        <v>117</v>
      </c>
      <c r="C55" s="157" t="s">
        <v>118</v>
      </c>
      <c r="D55" s="179" t="s">
        <v>116</v>
      </c>
      <c r="E55" s="161">
        <v>15000</v>
      </c>
      <c r="F55" s="152"/>
      <c r="G55" s="307">
        <f t="shared" si="3"/>
        <v>0</v>
      </c>
      <c r="H55" s="293" t="s">
        <v>128</v>
      </c>
      <c r="I55" s="155" t="s">
        <v>18</v>
      </c>
      <c r="J55" s="409" t="s">
        <v>260</v>
      </c>
      <c r="K55" s="394" t="s">
        <v>64</v>
      </c>
      <c r="L55" s="155" t="s">
        <v>45</v>
      </c>
      <c r="M55" s="155"/>
      <c r="N55" s="157" t="s">
        <v>126</v>
      </c>
    </row>
    <row r="56" spans="1:14" ht="18" customHeight="1" x14ac:dyDescent="0.25">
      <c r="A56" s="484">
        <v>45064</v>
      </c>
      <c r="B56" s="579" t="s">
        <v>147</v>
      </c>
      <c r="C56" s="579" t="s">
        <v>49</v>
      </c>
      <c r="D56" s="680" t="s">
        <v>116</v>
      </c>
      <c r="E56" s="523"/>
      <c r="F56" s="487">
        <v>45000</v>
      </c>
      <c r="G56" s="488">
        <f t="shared" si="3"/>
        <v>45000</v>
      </c>
      <c r="H56" s="489" t="s">
        <v>128</v>
      </c>
      <c r="I56" s="490" t="s">
        <v>18</v>
      </c>
      <c r="J56" s="491" t="s">
        <v>265</v>
      </c>
      <c r="K56" s="485" t="s">
        <v>64</v>
      </c>
      <c r="L56" s="490" t="s">
        <v>45</v>
      </c>
      <c r="M56" s="490"/>
      <c r="N56" s="579"/>
    </row>
    <row r="57" spans="1:14" ht="18" customHeight="1" x14ac:dyDescent="0.25">
      <c r="A57" s="171">
        <v>45064</v>
      </c>
      <c r="B57" s="157" t="s">
        <v>117</v>
      </c>
      <c r="C57" s="157" t="s">
        <v>118</v>
      </c>
      <c r="D57" s="179" t="s">
        <v>116</v>
      </c>
      <c r="E57" s="161">
        <v>12000</v>
      </c>
      <c r="F57" s="152"/>
      <c r="G57" s="307">
        <f t="shared" si="3"/>
        <v>33000</v>
      </c>
      <c r="H57" s="293" t="s">
        <v>128</v>
      </c>
      <c r="I57" s="155" t="s">
        <v>18</v>
      </c>
      <c r="J57" s="409" t="s">
        <v>265</v>
      </c>
      <c r="K57" s="394" t="s">
        <v>64</v>
      </c>
      <c r="L57" s="155" t="s">
        <v>45</v>
      </c>
      <c r="M57" s="155"/>
      <c r="N57" s="157" t="s">
        <v>125</v>
      </c>
    </row>
    <row r="58" spans="1:14" ht="18" customHeight="1" x14ac:dyDescent="0.25">
      <c r="A58" s="171">
        <v>45064</v>
      </c>
      <c r="B58" s="157" t="s">
        <v>117</v>
      </c>
      <c r="C58" s="157" t="s">
        <v>118</v>
      </c>
      <c r="D58" s="179" t="s">
        <v>116</v>
      </c>
      <c r="E58" s="161">
        <v>9000</v>
      </c>
      <c r="F58" s="152"/>
      <c r="G58" s="307">
        <f t="shared" si="3"/>
        <v>24000</v>
      </c>
      <c r="H58" s="293" t="s">
        <v>128</v>
      </c>
      <c r="I58" s="155" t="s">
        <v>18</v>
      </c>
      <c r="J58" s="409" t="s">
        <v>265</v>
      </c>
      <c r="K58" s="394" t="s">
        <v>64</v>
      </c>
      <c r="L58" s="155" t="s">
        <v>45</v>
      </c>
      <c r="M58" s="155"/>
      <c r="N58" s="157" t="s">
        <v>266</v>
      </c>
    </row>
    <row r="59" spans="1:14" ht="18" customHeight="1" x14ac:dyDescent="0.25">
      <c r="A59" s="171">
        <v>45064</v>
      </c>
      <c r="B59" s="157" t="s">
        <v>117</v>
      </c>
      <c r="C59" s="157" t="s">
        <v>118</v>
      </c>
      <c r="D59" s="179" t="s">
        <v>116</v>
      </c>
      <c r="E59" s="161">
        <v>9000</v>
      </c>
      <c r="F59" s="152"/>
      <c r="G59" s="307">
        <f t="shared" si="3"/>
        <v>15000</v>
      </c>
      <c r="H59" s="293" t="s">
        <v>128</v>
      </c>
      <c r="I59" s="155" t="s">
        <v>18</v>
      </c>
      <c r="J59" s="409" t="s">
        <v>265</v>
      </c>
      <c r="K59" s="394" t="s">
        <v>64</v>
      </c>
      <c r="L59" s="155" t="s">
        <v>45</v>
      </c>
      <c r="M59" s="155"/>
      <c r="N59" s="157" t="s">
        <v>267</v>
      </c>
    </row>
    <row r="60" spans="1:14" ht="18" customHeight="1" x14ac:dyDescent="0.25">
      <c r="A60" s="171">
        <v>45064</v>
      </c>
      <c r="B60" s="157" t="s">
        <v>117</v>
      </c>
      <c r="C60" s="157" t="s">
        <v>118</v>
      </c>
      <c r="D60" s="179" t="s">
        <v>116</v>
      </c>
      <c r="E60" s="161">
        <v>15000</v>
      </c>
      <c r="F60" s="152"/>
      <c r="G60" s="307">
        <f t="shared" si="3"/>
        <v>0</v>
      </c>
      <c r="H60" s="293" t="s">
        <v>128</v>
      </c>
      <c r="I60" s="155" t="s">
        <v>18</v>
      </c>
      <c r="J60" s="409" t="s">
        <v>265</v>
      </c>
      <c r="K60" s="394" t="s">
        <v>64</v>
      </c>
      <c r="L60" s="155" t="s">
        <v>45</v>
      </c>
      <c r="M60" s="155"/>
      <c r="N60" s="157" t="s">
        <v>126</v>
      </c>
    </row>
    <row r="61" spans="1:14" ht="18" customHeight="1" x14ac:dyDescent="0.25">
      <c r="A61" s="484">
        <v>45065</v>
      </c>
      <c r="B61" s="579" t="s">
        <v>147</v>
      </c>
      <c r="C61" s="579" t="s">
        <v>49</v>
      </c>
      <c r="D61" s="680" t="s">
        <v>116</v>
      </c>
      <c r="E61" s="523"/>
      <c r="F61" s="487">
        <v>26000</v>
      </c>
      <c r="G61" s="488">
        <f t="shared" si="3"/>
        <v>26000</v>
      </c>
      <c r="H61" s="489" t="s">
        <v>128</v>
      </c>
      <c r="I61" s="490" t="s">
        <v>18</v>
      </c>
      <c r="J61" s="491" t="s">
        <v>268</v>
      </c>
      <c r="K61" s="485" t="s">
        <v>64</v>
      </c>
      <c r="L61" s="490" t="s">
        <v>45</v>
      </c>
      <c r="M61" s="490"/>
      <c r="N61" s="579"/>
    </row>
    <row r="62" spans="1:14" ht="18" customHeight="1" x14ac:dyDescent="0.25">
      <c r="A62" s="519">
        <v>45065</v>
      </c>
      <c r="B62" s="157" t="s">
        <v>117</v>
      </c>
      <c r="C62" s="157" t="s">
        <v>118</v>
      </c>
      <c r="D62" s="179" t="s">
        <v>116</v>
      </c>
      <c r="E62" s="161">
        <v>12000</v>
      </c>
      <c r="F62" s="152"/>
      <c r="G62" s="307">
        <f t="shared" si="3"/>
        <v>14000</v>
      </c>
      <c r="H62" s="293" t="s">
        <v>128</v>
      </c>
      <c r="I62" s="155" t="s">
        <v>18</v>
      </c>
      <c r="J62" s="409" t="s">
        <v>268</v>
      </c>
      <c r="K62" s="394" t="s">
        <v>64</v>
      </c>
      <c r="L62" s="155" t="s">
        <v>45</v>
      </c>
      <c r="M62" s="155"/>
      <c r="N62" s="157" t="s">
        <v>125</v>
      </c>
    </row>
    <row r="63" spans="1:14" ht="18" customHeight="1" x14ac:dyDescent="0.25">
      <c r="A63" s="519">
        <v>45065</v>
      </c>
      <c r="B63" s="157" t="s">
        <v>117</v>
      </c>
      <c r="C63" s="157" t="s">
        <v>118</v>
      </c>
      <c r="D63" s="179" t="s">
        <v>116</v>
      </c>
      <c r="E63" s="161">
        <v>14000</v>
      </c>
      <c r="F63" s="152"/>
      <c r="G63" s="307">
        <f t="shared" si="3"/>
        <v>0</v>
      </c>
      <c r="H63" s="293" t="s">
        <v>128</v>
      </c>
      <c r="I63" s="155" t="s">
        <v>18</v>
      </c>
      <c r="J63" s="409" t="s">
        <v>268</v>
      </c>
      <c r="K63" s="394" t="s">
        <v>64</v>
      </c>
      <c r="L63" s="155" t="s">
        <v>45</v>
      </c>
      <c r="M63" s="155"/>
      <c r="N63" s="157" t="s">
        <v>126</v>
      </c>
    </row>
    <row r="64" spans="1:14" x14ac:dyDescent="0.25">
      <c r="A64" s="484">
        <v>45068</v>
      </c>
      <c r="B64" s="579" t="s">
        <v>147</v>
      </c>
      <c r="C64" s="579" t="s">
        <v>49</v>
      </c>
      <c r="D64" s="680" t="s">
        <v>116</v>
      </c>
      <c r="E64" s="522"/>
      <c r="F64" s="487">
        <v>36000</v>
      </c>
      <c r="G64" s="488">
        <f t="shared" si="3"/>
        <v>36000</v>
      </c>
      <c r="H64" s="489" t="s">
        <v>128</v>
      </c>
      <c r="I64" s="490" t="s">
        <v>18</v>
      </c>
      <c r="J64" s="491" t="s">
        <v>271</v>
      </c>
      <c r="K64" s="485" t="s">
        <v>64</v>
      </c>
      <c r="L64" s="490" t="s">
        <v>45</v>
      </c>
      <c r="M64" s="490"/>
      <c r="N64" s="579"/>
    </row>
    <row r="65" spans="1:14" x14ac:dyDescent="0.25">
      <c r="A65" s="171">
        <v>45068</v>
      </c>
      <c r="B65" s="157" t="s">
        <v>117</v>
      </c>
      <c r="C65" s="157" t="s">
        <v>118</v>
      </c>
      <c r="D65" s="179" t="s">
        <v>116</v>
      </c>
      <c r="E65" s="167">
        <v>12000</v>
      </c>
      <c r="F65" s="152"/>
      <c r="G65" s="307">
        <f t="shared" si="3"/>
        <v>24000</v>
      </c>
      <c r="H65" s="293" t="s">
        <v>128</v>
      </c>
      <c r="I65" s="155" t="s">
        <v>18</v>
      </c>
      <c r="J65" s="409" t="s">
        <v>271</v>
      </c>
      <c r="K65" s="394" t="s">
        <v>64</v>
      </c>
      <c r="L65" s="155" t="s">
        <v>45</v>
      </c>
      <c r="M65" s="155"/>
      <c r="N65" s="157" t="s">
        <v>125</v>
      </c>
    </row>
    <row r="66" spans="1:14" x14ac:dyDescent="0.25">
      <c r="A66" s="171">
        <v>45068</v>
      </c>
      <c r="B66" s="157" t="s">
        <v>117</v>
      </c>
      <c r="C66" s="157" t="s">
        <v>118</v>
      </c>
      <c r="D66" s="179" t="s">
        <v>116</v>
      </c>
      <c r="E66" s="167">
        <v>5000</v>
      </c>
      <c r="F66" s="152"/>
      <c r="G66" s="307">
        <f t="shared" si="3"/>
        <v>19000</v>
      </c>
      <c r="H66" s="293" t="s">
        <v>128</v>
      </c>
      <c r="I66" s="155" t="s">
        <v>18</v>
      </c>
      <c r="J66" s="409" t="s">
        <v>271</v>
      </c>
      <c r="K66" s="394" t="s">
        <v>64</v>
      </c>
      <c r="L66" s="155" t="s">
        <v>45</v>
      </c>
      <c r="M66" s="155"/>
      <c r="N66" s="157" t="s">
        <v>137</v>
      </c>
    </row>
    <row r="67" spans="1:14" x14ac:dyDescent="0.25">
      <c r="A67" s="171">
        <v>45068</v>
      </c>
      <c r="B67" s="157" t="s">
        <v>117</v>
      </c>
      <c r="C67" s="157" t="s">
        <v>118</v>
      </c>
      <c r="D67" s="179" t="s">
        <v>116</v>
      </c>
      <c r="E67" s="167">
        <v>5000</v>
      </c>
      <c r="F67" s="152"/>
      <c r="G67" s="307">
        <f t="shared" si="3"/>
        <v>14000</v>
      </c>
      <c r="H67" s="293" t="s">
        <v>128</v>
      </c>
      <c r="I67" s="155" t="s">
        <v>18</v>
      </c>
      <c r="J67" s="409" t="s">
        <v>271</v>
      </c>
      <c r="K67" s="394" t="s">
        <v>64</v>
      </c>
      <c r="L67" s="155" t="s">
        <v>45</v>
      </c>
      <c r="M67" s="155"/>
      <c r="N67" s="157" t="s">
        <v>170</v>
      </c>
    </row>
    <row r="68" spans="1:14" x14ac:dyDescent="0.25">
      <c r="A68" s="171">
        <v>45068</v>
      </c>
      <c r="B68" s="157" t="s">
        <v>117</v>
      </c>
      <c r="C68" s="157" t="s">
        <v>118</v>
      </c>
      <c r="D68" s="179" t="s">
        <v>116</v>
      </c>
      <c r="E68" s="167">
        <v>14000</v>
      </c>
      <c r="F68" s="152"/>
      <c r="G68" s="307">
        <f t="shared" si="3"/>
        <v>0</v>
      </c>
      <c r="H68" s="293" t="s">
        <v>128</v>
      </c>
      <c r="I68" s="155" t="s">
        <v>18</v>
      </c>
      <c r="J68" s="409" t="s">
        <v>271</v>
      </c>
      <c r="K68" s="394" t="s">
        <v>64</v>
      </c>
      <c r="L68" s="155" t="s">
        <v>45</v>
      </c>
      <c r="M68" s="155"/>
      <c r="N68" s="157" t="s">
        <v>126</v>
      </c>
    </row>
    <row r="69" spans="1:14" x14ac:dyDescent="0.25">
      <c r="A69" s="702">
        <v>45069</v>
      </c>
      <c r="B69" s="703" t="s">
        <v>147</v>
      </c>
      <c r="C69" s="703" t="s">
        <v>49</v>
      </c>
      <c r="D69" s="704" t="s">
        <v>116</v>
      </c>
      <c r="E69" s="705"/>
      <c r="F69" s="706">
        <v>78000</v>
      </c>
      <c r="G69" s="707">
        <f t="shared" si="3"/>
        <v>78000</v>
      </c>
      <c r="H69" s="708" t="s">
        <v>128</v>
      </c>
      <c r="I69" s="709" t="s">
        <v>18</v>
      </c>
      <c r="J69" s="491" t="s">
        <v>276</v>
      </c>
      <c r="K69" s="710" t="s">
        <v>64</v>
      </c>
      <c r="L69" s="709" t="s">
        <v>45</v>
      </c>
      <c r="M69" s="709"/>
      <c r="N69" s="703"/>
    </row>
    <row r="70" spans="1:14" x14ac:dyDescent="0.25">
      <c r="A70" s="171">
        <v>45069</v>
      </c>
      <c r="B70" s="157" t="s">
        <v>117</v>
      </c>
      <c r="C70" s="157" t="s">
        <v>118</v>
      </c>
      <c r="D70" s="179" t="s">
        <v>116</v>
      </c>
      <c r="E70" s="167">
        <v>13000</v>
      </c>
      <c r="F70" s="152"/>
      <c r="G70" s="307">
        <f t="shared" si="3"/>
        <v>65000</v>
      </c>
      <c r="H70" s="293" t="s">
        <v>128</v>
      </c>
      <c r="I70" s="155" t="s">
        <v>18</v>
      </c>
      <c r="J70" s="409" t="s">
        <v>276</v>
      </c>
      <c r="K70" s="394" t="s">
        <v>64</v>
      </c>
      <c r="L70" s="155" t="s">
        <v>45</v>
      </c>
      <c r="M70" s="155"/>
      <c r="N70" s="157" t="s">
        <v>125</v>
      </c>
    </row>
    <row r="71" spans="1:14" x14ac:dyDescent="0.25">
      <c r="A71" s="171">
        <v>45069</v>
      </c>
      <c r="B71" s="157" t="s">
        <v>117</v>
      </c>
      <c r="C71" s="157" t="s">
        <v>118</v>
      </c>
      <c r="D71" s="179" t="s">
        <v>116</v>
      </c>
      <c r="E71" s="167">
        <v>25000</v>
      </c>
      <c r="F71" s="152"/>
      <c r="G71" s="307">
        <f t="shared" si="3"/>
        <v>40000</v>
      </c>
      <c r="H71" s="293" t="s">
        <v>128</v>
      </c>
      <c r="I71" s="155" t="s">
        <v>18</v>
      </c>
      <c r="J71" s="409" t="s">
        <v>276</v>
      </c>
      <c r="K71" s="394" t="s">
        <v>64</v>
      </c>
      <c r="L71" s="155" t="s">
        <v>45</v>
      </c>
      <c r="M71" s="155"/>
      <c r="N71" s="157" t="s">
        <v>277</v>
      </c>
    </row>
    <row r="72" spans="1:14" x14ac:dyDescent="0.25">
      <c r="A72" s="171">
        <v>45069</v>
      </c>
      <c r="B72" s="157" t="s">
        <v>117</v>
      </c>
      <c r="C72" s="157" t="s">
        <v>118</v>
      </c>
      <c r="D72" s="179" t="s">
        <v>116</v>
      </c>
      <c r="E72" s="167">
        <v>25000</v>
      </c>
      <c r="F72" s="152"/>
      <c r="G72" s="307">
        <f t="shared" si="3"/>
        <v>15000</v>
      </c>
      <c r="H72" s="293" t="s">
        <v>128</v>
      </c>
      <c r="I72" s="155" t="s">
        <v>18</v>
      </c>
      <c r="J72" s="409" t="s">
        <v>276</v>
      </c>
      <c r="K72" s="394" t="s">
        <v>64</v>
      </c>
      <c r="L72" s="155" t="s">
        <v>45</v>
      </c>
      <c r="M72" s="155"/>
      <c r="N72" s="157" t="s">
        <v>278</v>
      </c>
    </row>
    <row r="73" spans="1:14" x14ac:dyDescent="0.25">
      <c r="A73" s="171">
        <v>45069</v>
      </c>
      <c r="B73" s="157" t="s">
        <v>117</v>
      </c>
      <c r="C73" s="157" t="s">
        <v>118</v>
      </c>
      <c r="D73" s="179" t="s">
        <v>116</v>
      </c>
      <c r="E73" s="167">
        <v>15000</v>
      </c>
      <c r="F73" s="152"/>
      <c r="G73" s="307">
        <f t="shared" si="3"/>
        <v>0</v>
      </c>
      <c r="H73" s="293" t="s">
        <v>128</v>
      </c>
      <c r="I73" s="155" t="s">
        <v>18</v>
      </c>
      <c r="J73" s="409" t="s">
        <v>276</v>
      </c>
      <c r="K73" s="394" t="s">
        <v>64</v>
      </c>
      <c r="L73" s="155" t="s">
        <v>45</v>
      </c>
      <c r="M73" s="155"/>
      <c r="N73" s="157" t="s">
        <v>126</v>
      </c>
    </row>
    <row r="74" spans="1:14" x14ac:dyDescent="0.25">
      <c r="A74" s="484">
        <v>45070</v>
      </c>
      <c r="B74" s="579" t="s">
        <v>147</v>
      </c>
      <c r="C74" s="579" t="s">
        <v>49</v>
      </c>
      <c r="D74" s="680" t="s">
        <v>116</v>
      </c>
      <c r="E74" s="522"/>
      <c r="F74" s="487">
        <v>39000</v>
      </c>
      <c r="G74" s="488">
        <f t="shared" si="3"/>
        <v>39000</v>
      </c>
      <c r="H74" s="489" t="s">
        <v>128</v>
      </c>
      <c r="I74" s="490" t="s">
        <v>18</v>
      </c>
      <c r="J74" s="491" t="s">
        <v>279</v>
      </c>
      <c r="K74" s="485" t="s">
        <v>64</v>
      </c>
      <c r="L74" s="490" t="s">
        <v>45</v>
      </c>
      <c r="M74" s="490"/>
      <c r="N74" s="579"/>
    </row>
    <row r="75" spans="1:14" x14ac:dyDescent="0.25">
      <c r="A75" s="171">
        <v>45070</v>
      </c>
      <c r="B75" s="157" t="s">
        <v>117</v>
      </c>
      <c r="C75" s="157" t="s">
        <v>118</v>
      </c>
      <c r="D75" s="179" t="s">
        <v>116</v>
      </c>
      <c r="E75" s="167">
        <v>13000</v>
      </c>
      <c r="F75" s="152"/>
      <c r="G75" s="307">
        <f t="shared" si="3"/>
        <v>26000</v>
      </c>
      <c r="H75" s="293" t="s">
        <v>128</v>
      </c>
      <c r="I75" s="155" t="s">
        <v>18</v>
      </c>
      <c r="J75" s="409" t="s">
        <v>279</v>
      </c>
      <c r="K75" s="394" t="s">
        <v>64</v>
      </c>
      <c r="L75" s="155" t="s">
        <v>45</v>
      </c>
      <c r="M75" s="155"/>
      <c r="N75" s="157" t="s">
        <v>125</v>
      </c>
    </row>
    <row r="76" spans="1:14" x14ac:dyDescent="0.25">
      <c r="A76" s="171">
        <v>45070</v>
      </c>
      <c r="B76" s="157" t="s">
        <v>117</v>
      </c>
      <c r="C76" s="157" t="s">
        <v>118</v>
      </c>
      <c r="D76" s="179" t="s">
        <v>116</v>
      </c>
      <c r="E76" s="167">
        <v>6000</v>
      </c>
      <c r="F76" s="152"/>
      <c r="G76" s="307">
        <f t="shared" si="3"/>
        <v>20000</v>
      </c>
      <c r="H76" s="293" t="s">
        <v>128</v>
      </c>
      <c r="I76" s="155" t="s">
        <v>18</v>
      </c>
      <c r="J76" s="409" t="s">
        <v>279</v>
      </c>
      <c r="K76" s="394" t="s">
        <v>64</v>
      </c>
      <c r="L76" s="155" t="s">
        <v>45</v>
      </c>
      <c r="M76" s="155"/>
      <c r="N76" s="157" t="s">
        <v>138</v>
      </c>
    </row>
    <row r="77" spans="1:14" x14ac:dyDescent="0.25">
      <c r="A77" s="171">
        <v>45070</v>
      </c>
      <c r="B77" s="157" t="s">
        <v>117</v>
      </c>
      <c r="C77" s="157" t="s">
        <v>118</v>
      </c>
      <c r="D77" s="179" t="s">
        <v>116</v>
      </c>
      <c r="E77" s="167">
        <v>6000</v>
      </c>
      <c r="F77" s="152"/>
      <c r="G77" s="307">
        <f t="shared" si="3"/>
        <v>14000</v>
      </c>
      <c r="H77" s="293" t="s">
        <v>128</v>
      </c>
      <c r="I77" s="155" t="s">
        <v>18</v>
      </c>
      <c r="J77" s="409" t="s">
        <v>279</v>
      </c>
      <c r="K77" s="394" t="s">
        <v>64</v>
      </c>
      <c r="L77" s="155" t="s">
        <v>45</v>
      </c>
      <c r="M77" s="155"/>
      <c r="N77" s="157" t="s">
        <v>139</v>
      </c>
    </row>
    <row r="78" spans="1:14" x14ac:dyDescent="0.25">
      <c r="A78" s="171">
        <v>45070</v>
      </c>
      <c r="B78" s="157" t="s">
        <v>117</v>
      </c>
      <c r="C78" s="157" t="s">
        <v>118</v>
      </c>
      <c r="D78" s="179" t="s">
        <v>116</v>
      </c>
      <c r="E78" s="167">
        <v>14000</v>
      </c>
      <c r="F78" s="152"/>
      <c r="G78" s="307">
        <f t="shared" si="3"/>
        <v>0</v>
      </c>
      <c r="H78" s="293" t="s">
        <v>128</v>
      </c>
      <c r="I78" s="155" t="s">
        <v>18</v>
      </c>
      <c r="J78" s="409" t="s">
        <v>279</v>
      </c>
      <c r="K78" s="394" t="s">
        <v>64</v>
      </c>
      <c r="L78" s="155" t="s">
        <v>45</v>
      </c>
      <c r="M78" s="155"/>
      <c r="N78" s="157" t="s">
        <v>126</v>
      </c>
    </row>
    <row r="79" spans="1:14" x14ac:dyDescent="0.25">
      <c r="A79" s="484">
        <v>45071</v>
      </c>
      <c r="B79" s="579" t="s">
        <v>147</v>
      </c>
      <c r="C79" s="579" t="s">
        <v>49</v>
      </c>
      <c r="D79" s="680" t="s">
        <v>116</v>
      </c>
      <c r="E79" s="522"/>
      <c r="F79" s="487">
        <v>40000</v>
      </c>
      <c r="G79" s="488">
        <f t="shared" si="3"/>
        <v>40000</v>
      </c>
      <c r="H79" s="489" t="s">
        <v>128</v>
      </c>
      <c r="I79" s="490" t="s">
        <v>18</v>
      </c>
      <c r="J79" s="491" t="s">
        <v>280</v>
      </c>
      <c r="K79" s="485" t="s">
        <v>64</v>
      </c>
      <c r="L79" s="490" t="s">
        <v>45</v>
      </c>
      <c r="M79" s="490"/>
      <c r="N79" s="579"/>
    </row>
    <row r="80" spans="1:14" x14ac:dyDescent="0.25">
      <c r="A80" s="171">
        <v>45071</v>
      </c>
      <c r="B80" s="157" t="s">
        <v>117</v>
      </c>
      <c r="C80" s="157" t="s">
        <v>118</v>
      </c>
      <c r="D80" s="179" t="s">
        <v>116</v>
      </c>
      <c r="E80" s="167">
        <v>13000</v>
      </c>
      <c r="F80" s="152"/>
      <c r="G80" s="307">
        <f t="shared" si="3"/>
        <v>27000</v>
      </c>
      <c r="H80" s="293" t="s">
        <v>128</v>
      </c>
      <c r="I80" s="155" t="s">
        <v>18</v>
      </c>
      <c r="J80" s="409" t="s">
        <v>280</v>
      </c>
      <c r="K80" s="394" t="s">
        <v>64</v>
      </c>
      <c r="L80" s="155" t="s">
        <v>45</v>
      </c>
      <c r="M80" s="155"/>
      <c r="N80" s="157" t="s">
        <v>125</v>
      </c>
    </row>
    <row r="81" spans="1:14" x14ac:dyDescent="0.25">
      <c r="A81" s="171">
        <v>45071</v>
      </c>
      <c r="B81" s="157" t="s">
        <v>117</v>
      </c>
      <c r="C81" s="157" t="s">
        <v>118</v>
      </c>
      <c r="D81" s="179" t="s">
        <v>116</v>
      </c>
      <c r="E81" s="167">
        <v>6000</v>
      </c>
      <c r="F81" s="152"/>
      <c r="G81" s="307">
        <f t="shared" si="3"/>
        <v>21000</v>
      </c>
      <c r="H81" s="293" t="s">
        <v>128</v>
      </c>
      <c r="I81" s="155" t="s">
        <v>18</v>
      </c>
      <c r="J81" s="409" t="s">
        <v>280</v>
      </c>
      <c r="K81" s="394" t="s">
        <v>64</v>
      </c>
      <c r="L81" s="155" t="s">
        <v>45</v>
      </c>
      <c r="M81" s="155"/>
      <c r="N81" s="157" t="s">
        <v>207</v>
      </c>
    </row>
    <row r="82" spans="1:14" x14ac:dyDescent="0.25">
      <c r="A82" s="171">
        <v>45071</v>
      </c>
      <c r="B82" s="157" t="s">
        <v>117</v>
      </c>
      <c r="C82" s="157" t="s">
        <v>118</v>
      </c>
      <c r="D82" s="179" t="s">
        <v>116</v>
      </c>
      <c r="E82" s="167">
        <v>6000</v>
      </c>
      <c r="F82" s="152"/>
      <c r="G82" s="307">
        <f t="shared" si="3"/>
        <v>15000</v>
      </c>
      <c r="H82" s="293" t="s">
        <v>128</v>
      </c>
      <c r="I82" s="155" t="s">
        <v>18</v>
      </c>
      <c r="J82" s="409" t="s">
        <v>280</v>
      </c>
      <c r="K82" s="394" t="s">
        <v>64</v>
      </c>
      <c r="L82" s="155" t="s">
        <v>45</v>
      </c>
      <c r="M82" s="155"/>
      <c r="N82" s="157" t="s">
        <v>281</v>
      </c>
    </row>
    <row r="83" spans="1:14" x14ac:dyDescent="0.25">
      <c r="A83" s="171">
        <v>45071</v>
      </c>
      <c r="B83" s="157" t="s">
        <v>117</v>
      </c>
      <c r="C83" s="157" t="s">
        <v>118</v>
      </c>
      <c r="D83" s="179" t="s">
        <v>116</v>
      </c>
      <c r="E83" s="167">
        <v>15000</v>
      </c>
      <c r="F83" s="152"/>
      <c r="G83" s="307">
        <f t="shared" si="3"/>
        <v>0</v>
      </c>
      <c r="H83" s="293" t="s">
        <v>128</v>
      </c>
      <c r="I83" s="155" t="s">
        <v>18</v>
      </c>
      <c r="J83" s="409" t="s">
        <v>280</v>
      </c>
      <c r="K83" s="394" t="s">
        <v>64</v>
      </c>
      <c r="L83" s="155" t="s">
        <v>45</v>
      </c>
      <c r="M83" s="155"/>
      <c r="N83" s="157" t="s">
        <v>282</v>
      </c>
    </row>
    <row r="84" spans="1:14" x14ac:dyDescent="0.25">
      <c r="A84" s="484">
        <v>45072</v>
      </c>
      <c r="B84" s="485" t="s">
        <v>115</v>
      </c>
      <c r="C84" s="485" t="s">
        <v>49</v>
      </c>
      <c r="D84" s="677" t="s">
        <v>116</v>
      </c>
      <c r="E84" s="522"/>
      <c r="F84" s="487">
        <v>30000</v>
      </c>
      <c r="G84" s="488">
        <f t="shared" si="3"/>
        <v>30000</v>
      </c>
      <c r="H84" s="489" t="s">
        <v>128</v>
      </c>
      <c r="I84" s="490" t="s">
        <v>18</v>
      </c>
      <c r="J84" s="491" t="s">
        <v>296</v>
      </c>
      <c r="K84" s="485" t="s">
        <v>64</v>
      </c>
      <c r="L84" s="490" t="s">
        <v>45</v>
      </c>
      <c r="M84" s="490"/>
      <c r="N84" s="579"/>
    </row>
    <row r="85" spans="1:14" x14ac:dyDescent="0.25">
      <c r="A85" s="171">
        <v>45072</v>
      </c>
      <c r="B85" s="172" t="s">
        <v>117</v>
      </c>
      <c r="C85" s="172" t="s">
        <v>118</v>
      </c>
      <c r="D85" s="469" t="s">
        <v>116</v>
      </c>
      <c r="E85" s="416">
        <v>15000</v>
      </c>
      <c r="F85" s="152"/>
      <c r="G85" s="307">
        <f t="shared" si="3"/>
        <v>15000</v>
      </c>
      <c r="H85" s="293" t="s">
        <v>128</v>
      </c>
      <c r="I85" s="155" t="s">
        <v>18</v>
      </c>
      <c r="J85" s="409" t="s">
        <v>296</v>
      </c>
      <c r="K85" s="394" t="s">
        <v>64</v>
      </c>
      <c r="L85" s="155" t="s">
        <v>45</v>
      </c>
      <c r="M85" s="155"/>
      <c r="N85" s="157"/>
    </row>
    <row r="86" spans="1:14" x14ac:dyDescent="0.25">
      <c r="A86" s="171">
        <v>45072</v>
      </c>
      <c r="B86" s="157" t="s">
        <v>117</v>
      </c>
      <c r="C86" s="157" t="s">
        <v>118</v>
      </c>
      <c r="D86" s="179" t="s">
        <v>116</v>
      </c>
      <c r="E86" s="167">
        <v>15000</v>
      </c>
      <c r="F86" s="152"/>
      <c r="G86" s="307">
        <f t="shared" si="3"/>
        <v>0</v>
      </c>
      <c r="H86" s="293" t="s">
        <v>128</v>
      </c>
      <c r="I86" s="155" t="s">
        <v>18</v>
      </c>
      <c r="J86" s="409" t="s">
        <v>296</v>
      </c>
      <c r="K86" s="394" t="s">
        <v>64</v>
      </c>
      <c r="L86" s="155" t="s">
        <v>45</v>
      </c>
      <c r="M86" s="155"/>
      <c r="N86" s="157"/>
    </row>
    <row r="87" spans="1:14" x14ac:dyDescent="0.25">
      <c r="A87" s="484">
        <v>45073</v>
      </c>
      <c r="B87" s="579" t="s">
        <v>147</v>
      </c>
      <c r="C87" s="579" t="s">
        <v>49</v>
      </c>
      <c r="D87" s="680" t="s">
        <v>116</v>
      </c>
      <c r="E87" s="522"/>
      <c r="F87" s="487">
        <v>28000</v>
      </c>
      <c r="G87" s="488">
        <f t="shared" si="3"/>
        <v>28000</v>
      </c>
      <c r="H87" s="489" t="s">
        <v>128</v>
      </c>
      <c r="I87" s="490" t="s">
        <v>18</v>
      </c>
      <c r="J87" s="491" t="s">
        <v>297</v>
      </c>
      <c r="K87" s="485" t="s">
        <v>64</v>
      </c>
      <c r="L87" s="490" t="s">
        <v>45</v>
      </c>
      <c r="M87" s="490"/>
      <c r="N87" s="579"/>
    </row>
    <row r="88" spans="1:14" x14ac:dyDescent="0.25">
      <c r="A88" s="171">
        <v>45073</v>
      </c>
      <c r="B88" s="157" t="s">
        <v>117</v>
      </c>
      <c r="C88" s="157" t="s">
        <v>118</v>
      </c>
      <c r="D88" s="179" t="s">
        <v>116</v>
      </c>
      <c r="E88" s="167">
        <v>13000</v>
      </c>
      <c r="F88" s="152"/>
      <c r="G88" s="307">
        <f t="shared" si="3"/>
        <v>15000</v>
      </c>
      <c r="H88" s="293" t="s">
        <v>128</v>
      </c>
      <c r="I88" s="155" t="s">
        <v>18</v>
      </c>
      <c r="J88" s="409" t="s">
        <v>297</v>
      </c>
      <c r="K88" s="394" t="s">
        <v>64</v>
      </c>
      <c r="L88" s="155" t="s">
        <v>45</v>
      </c>
      <c r="M88" s="155"/>
      <c r="N88" s="157" t="s">
        <v>125</v>
      </c>
    </row>
    <row r="89" spans="1:14" x14ac:dyDescent="0.25">
      <c r="A89" s="171">
        <v>45073</v>
      </c>
      <c r="B89" s="157" t="s">
        <v>117</v>
      </c>
      <c r="C89" s="157" t="s">
        <v>118</v>
      </c>
      <c r="D89" s="179" t="s">
        <v>116</v>
      </c>
      <c r="E89" s="167">
        <v>15000</v>
      </c>
      <c r="F89" s="152"/>
      <c r="G89" s="307">
        <f t="shared" si="3"/>
        <v>0</v>
      </c>
      <c r="H89" s="293" t="s">
        <v>128</v>
      </c>
      <c r="I89" s="155" t="s">
        <v>18</v>
      </c>
      <c r="J89" s="409" t="s">
        <v>297</v>
      </c>
      <c r="K89" s="394" t="s">
        <v>64</v>
      </c>
      <c r="L89" s="155" t="s">
        <v>45</v>
      </c>
      <c r="M89" s="155"/>
      <c r="N89" s="157" t="s">
        <v>126</v>
      </c>
    </row>
    <row r="90" spans="1:14" x14ac:dyDescent="0.25">
      <c r="A90" s="484">
        <v>45075</v>
      </c>
      <c r="B90" s="579" t="s">
        <v>147</v>
      </c>
      <c r="C90" s="579" t="s">
        <v>49</v>
      </c>
      <c r="D90" s="680" t="s">
        <v>116</v>
      </c>
      <c r="E90" s="522"/>
      <c r="F90" s="487">
        <v>27000</v>
      </c>
      <c r="G90" s="488">
        <f t="shared" si="3"/>
        <v>27000</v>
      </c>
      <c r="H90" s="489" t="s">
        <v>128</v>
      </c>
      <c r="I90" s="490" t="s">
        <v>18</v>
      </c>
      <c r="J90" s="491" t="s">
        <v>298</v>
      </c>
      <c r="K90" s="485" t="s">
        <v>64</v>
      </c>
      <c r="L90" s="490" t="s">
        <v>45</v>
      </c>
      <c r="M90" s="490"/>
      <c r="N90" s="579"/>
    </row>
    <row r="91" spans="1:14" x14ac:dyDescent="0.25">
      <c r="A91" s="171">
        <v>45075</v>
      </c>
      <c r="B91" s="157" t="s">
        <v>117</v>
      </c>
      <c r="C91" s="157" t="s">
        <v>118</v>
      </c>
      <c r="D91" s="179" t="s">
        <v>116</v>
      </c>
      <c r="E91" s="161">
        <v>12000</v>
      </c>
      <c r="F91" s="152"/>
      <c r="G91" s="307">
        <f t="shared" si="3"/>
        <v>15000</v>
      </c>
      <c r="H91" s="293" t="s">
        <v>128</v>
      </c>
      <c r="I91" s="155" t="s">
        <v>18</v>
      </c>
      <c r="J91" s="409" t="s">
        <v>298</v>
      </c>
      <c r="K91" s="394" t="s">
        <v>64</v>
      </c>
      <c r="L91" s="155" t="s">
        <v>45</v>
      </c>
      <c r="M91" s="155"/>
      <c r="N91" s="157" t="s">
        <v>125</v>
      </c>
    </row>
    <row r="92" spans="1:14" x14ac:dyDescent="0.25">
      <c r="A92" s="171">
        <v>45075</v>
      </c>
      <c r="B92" s="157" t="s">
        <v>117</v>
      </c>
      <c r="C92" s="157" t="s">
        <v>118</v>
      </c>
      <c r="D92" s="179" t="s">
        <v>116</v>
      </c>
      <c r="E92" s="161">
        <v>15000</v>
      </c>
      <c r="F92" s="152"/>
      <c r="G92" s="307">
        <f t="shared" si="3"/>
        <v>0</v>
      </c>
      <c r="H92" s="293" t="s">
        <v>128</v>
      </c>
      <c r="I92" s="155" t="s">
        <v>18</v>
      </c>
      <c r="J92" s="409" t="s">
        <v>298</v>
      </c>
      <c r="K92" s="394" t="s">
        <v>64</v>
      </c>
      <c r="L92" s="155" t="s">
        <v>45</v>
      </c>
      <c r="M92" s="155"/>
      <c r="N92" s="157" t="s">
        <v>126</v>
      </c>
    </row>
    <row r="93" spans="1:14" x14ac:dyDescent="0.25">
      <c r="A93" s="484">
        <v>45076</v>
      </c>
      <c r="B93" s="579" t="s">
        <v>147</v>
      </c>
      <c r="C93" s="579" t="s">
        <v>49</v>
      </c>
      <c r="D93" s="680" t="s">
        <v>116</v>
      </c>
      <c r="E93" s="523"/>
      <c r="F93" s="487">
        <v>45000</v>
      </c>
      <c r="G93" s="488">
        <f t="shared" si="3"/>
        <v>45000</v>
      </c>
      <c r="H93" s="489" t="s">
        <v>128</v>
      </c>
      <c r="I93" s="490" t="s">
        <v>18</v>
      </c>
      <c r="J93" s="491" t="s">
        <v>299</v>
      </c>
      <c r="K93" s="485" t="s">
        <v>64</v>
      </c>
      <c r="L93" s="490" t="s">
        <v>45</v>
      </c>
      <c r="M93" s="490"/>
      <c r="N93" s="579"/>
    </row>
    <row r="94" spans="1:14" x14ac:dyDescent="0.25">
      <c r="A94" s="171">
        <v>45076</v>
      </c>
      <c r="B94" s="157" t="s">
        <v>117</v>
      </c>
      <c r="C94" s="157" t="s">
        <v>118</v>
      </c>
      <c r="D94" s="179" t="s">
        <v>116</v>
      </c>
      <c r="E94" s="161">
        <v>13000</v>
      </c>
      <c r="F94" s="152"/>
      <c r="G94" s="307">
        <f t="shared" si="3"/>
        <v>32000</v>
      </c>
      <c r="H94" s="293" t="s">
        <v>128</v>
      </c>
      <c r="I94" s="155" t="s">
        <v>18</v>
      </c>
      <c r="J94" s="409" t="s">
        <v>299</v>
      </c>
      <c r="K94" s="394" t="s">
        <v>64</v>
      </c>
      <c r="L94" s="155" t="s">
        <v>45</v>
      </c>
      <c r="M94" s="155"/>
      <c r="N94" s="157" t="s">
        <v>125</v>
      </c>
    </row>
    <row r="95" spans="1:14" x14ac:dyDescent="0.25">
      <c r="A95" s="171">
        <v>45076</v>
      </c>
      <c r="B95" s="157" t="s">
        <v>117</v>
      </c>
      <c r="C95" s="157" t="s">
        <v>118</v>
      </c>
      <c r="D95" s="179" t="s">
        <v>116</v>
      </c>
      <c r="E95" s="161">
        <v>9000</v>
      </c>
      <c r="F95" s="152"/>
      <c r="G95" s="307">
        <f t="shared" si="3"/>
        <v>23000</v>
      </c>
      <c r="H95" s="293" t="s">
        <v>128</v>
      </c>
      <c r="I95" s="155" t="s">
        <v>18</v>
      </c>
      <c r="J95" s="409" t="s">
        <v>299</v>
      </c>
      <c r="K95" s="394" t="s">
        <v>64</v>
      </c>
      <c r="L95" s="155" t="s">
        <v>45</v>
      </c>
      <c r="M95" s="155"/>
      <c r="N95" s="157" t="s">
        <v>210</v>
      </c>
    </row>
    <row r="96" spans="1:14" x14ac:dyDescent="0.25">
      <c r="A96" s="171">
        <v>45076</v>
      </c>
      <c r="B96" s="157" t="s">
        <v>117</v>
      </c>
      <c r="C96" s="157" t="s">
        <v>118</v>
      </c>
      <c r="D96" s="179" t="s">
        <v>116</v>
      </c>
      <c r="E96" s="161">
        <v>9000</v>
      </c>
      <c r="F96" s="152"/>
      <c r="G96" s="307">
        <f t="shared" si="3"/>
        <v>14000</v>
      </c>
      <c r="H96" s="293" t="s">
        <v>128</v>
      </c>
      <c r="I96" s="155" t="s">
        <v>18</v>
      </c>
      <c r="J96" s="409" t="s">
        <v>299</v>
      </c>
      <c r="K96" s="394" t="s">
        <v>64</v>
      </c>
      <c r="L96" s="155" t="s">
        <v>45</v>
      </c>
      <c r="M96" s="155"/>
      <c r="N96" s="157" t="s">
        <v>300</v>
      </c>
    </row>
    <row r="97" spans="1:14" ht="15.75" customHeight="1" x14ac:dyDescent="0.25">
      <c r="A97" s="171">
        <v>45076</v>
      </c>
      <c r="B97" s="157" t="s">
        <v>117</v>
      </c>
      <c r="C97" s="157" t="s">
        <v>118</v>
      </c>
      <c r="D97" s="179" t="s">
        <v>116</v>
      </c>
      <c r="E97" s="161">
        <v>14000</v>
      </c>
      <c r="F97" s="152"/>
      <c r="G97" s="307">
        <f t="shared" si="3"/>
        <v>0</v>
      </c>
      <c r="H97" s="293" t="s">
        <v>128</v>
      </c>
      <c r="I97" s="155" t="s">
        <v>18</v>
      </c>
      <c r="J97" s="409" t="s">
        <v>299</v>
      </c>
      <c r="K97" s="394" t="s">
        <v>64</v>
      </c>
      <c r="L97" s="155" t="s">
        <v>45</v>
      </c>
      <c r="M97" s="155"/>
      <c r="N97" s="157" t="s">
        <v>301</v>
      </c>
    </row>
    <row r="98" spans="1:14" ht="15.75" customHeight="1" x14ac:dyDescent="0.25">
      <c r="A98" s="484">
        <v>45077</v>
      </c>
      <c r="B98" s="579" t="s">
        <v>147</v>
      </c>
      <c r="C98" s="579" t="s">
        <v>49</v>
      </c>
      <c r="D98" s="680" t="s">
        <v>116</v>
      </c>
      <c r="E98" s="523"/>
      <c r="F98" s="487">
        <v>39000</v>
      </c>
      <c r="G98" s="488">
        <f t="shared" si="3"/>
        <v>39000</v>
      </c>
      <c r="H98" s="489" t="s">
        <v>128</v>
      </c>
      <c r="I98" s="490" t="s">
        <v>18</v>
      </c>
      <c r="J98" s="491" t="s">
        <v>303</v>
      </c>
      <c r="K98" s="485" t="s">
        <v>64</v>
      </c>
      <c r="L98" s="490" t="s">
        <v>45</v>
      </c>
      <c r="M98" s="490"/>
      <c r="N98" s="579"/>
    </row>
    <row r="99" spans="1:14" ht="15.75" customHeight="1" x14ac:dyDescent="0.25">
      <c r="A99" s="171">
        <v>45077</v>
      </c>
      <c r="B99" s="157" t="s">
        <v>117</v>
      </c>
      <c r="C99" s="157" t="s">
        <v>118</v>
      </c>
      <c r="D99" s="179" t="s">
        <v>116</v>
      </c>
      <c r="E99" s="161">
        <v>12000</v>
      </c>
      <c r="F99" s="152"/>
      <c r="G99" s="307">
        <f t="shared" si="3"/>
        <v>27000</v>
      </c>
      <c r="H99" s="293" t="s">
        <v>128</v>
      </c>
      <c r="I99" s="155" t="s">
        <v>18</v>
      </c>
      <c r="J99" s="409" t="s">
        <v>303</v>
      </c>
      <c r="K99" s="394" t="s">
        <v>64</v>
      </c>
      <c r="L99" s="155" t="s">
        <v>45</v>
      </c>
      <c r="M99" s="155"/>
      <c r="N99" s="157" t="s">
        <v>125</v>
      </c>
    </row>
    <row r="100" spans="1:14" ht="15.75" customHeight="1" x14ac:dyDescent="0.25">
      <c r="A100" s="171">
        <v>45077</v>
      </c>
      <c r="B100" s="157" t="s">
        <v>117</v>
      </c>
      <c r="C100" s="157" t="s">
        <v>118</v>
      </c>
      <c r="D100" s="179" t="s">
        <v>116</v>
      </c>
      <c r="E100" s="161">
        <v>6000</v>
      </c>
      <c r="F100" s="152"/>
      <c r="G100" s="307">
        <f t="shared" si="3"/>
        <v>21000</v>
      </c>
      <c r="H100" s="293" t="s">
        <v>128</v>
      </c>
      <c r="I100" s="155" t="s">
        <v>18</v>
      </c>
      <c r="J100" s="409" t="s">
        <v>303</v>
      </c>
      <c r="K100" s="394" t="s">
        <v>64</v>
      </c>
      <c r="L100" s="155" t="s">
        <v>45</v>
      </c>
      <c r="M100" s="155"/>
      <c r="N100" s="157" t="s">
        <v>138</v>
      </c>
    </row>
    <row r="101" spans="1:14" ht="15.75" customHeight="1" x14ac:dyDescent="0.25">
      <c r="A101" s="171">
        <v>45077</v>
      </c>
      <c r="B101" s="157" t="s">
        <v>117</v>
      </c>
      <c r="C101" s="157" t="s">
        <v>118</v>
      </c>
      <c r="D101" s="179" t="s">
        <v>116</v>
      </c>
      <c r="E101" s="161">
        <v>6000</v>
      </c>
      <c r="F101" s="152"/>
      <c r="G101" s="307">
        <f t="shared" si="3"/>
        <v>15000</v>
      </c>
      <c r="H101" s="293" t="s">
        <v>128</v>
      </c>
      <c r="I101" s="155" t="s">
        <v>18</v>
      </c>
      <c r="J101" s="409" t="s">
        <v>303</v>
      </c>
      <c r="K101" s="394" t="s">
        <v>64</v>
      </c>
      <c r="L101" s="155" t="s">
        <v>45</v>
      </c>
      <c r="M101" s="155"/>
      <c r="N101" s="157" t="s">
        <v>139</v>
      </c>
    </row>
    <row r="102" spans="1:14" ht="15.75" customHeight="1" thickBot="1" x14ac:dyDescent="0.3">
      <c r="A102" s="171">
        <v>45077</v>
      </c>
      <c r="B102" s="157" t="s">
        <v>117</v>
      </c>
      <c r="C102" s="157" t="s">
        <v>118</v>
      </c>
      <c r="D102" s="179" t="s">
        <v>116</v>
      </c>
      <c r="E102" s="161">
        <v>15000</v>
      </c>
      <c r="F102" s="152"/>
      <c r="G102" s="307">
        <f t="shared" si="3"/>
        <v>0</v>
      </c>
      <c r="H102" s="293" t="s">
        <v>128</v>
      </c>
      <c r="I102" s="155" t="s">
        <v>18</v>
      </c>
      <c r="J102" s="409" t="s">
        <v>303</v>
      </c>
      <c r="K102" s="394" t="s">
        <v>64</v>
      </c>
      <c r="L102" s="155" t="s">
        <v>45</v>
      </c>
      <c r="M102" s="155"/>
      <c r="N102" s="157" t="s">
        <v>126</v>
      </c>
    </row>
    <row r="103" spans="1:14" ht="15.75" thickBot="1" x14ac:dyDescent="0.3">
      <c r="A103" s="155"/>
      <c r="B103" s="155"/>
      <c r="C103" s="155"/>
      <c r="D103" s="155"/>
      <c r="E103" s="525">
        <f>SUM(E4:E102)</f>
        <v>856000</v>
      </c>
      <c r="F103" s="525">
        <f>SUM(F4:F102)</f>
        <v>856000</v>
      </c>
      <c r="G103" s="526">
        <f>F103-E103</f>
        <v>0</v>
      </c>
      <c r="H103" s="166"/>
      <c r="I103" s="155"/>
      <c r="J103" s="155"/>
      <c r="K103" s="394"/>
      <c r="L103" s="155"/>
      <c r="M103" s="155"/>
      <c r="N103" s="157"/>
    </row>
    <row r="104" spans="1:14" x14ac:dyDescent="0.25">
      <c r="A104" s="155"/>
      <c r="B104" s="155"/>
      <c r="C104" s="155"/>
      <c r="D104" s="155"/>
      <c r="E104" s="510"/>
      <c r="F104" s="471"/>
      <c r="G104" s="477"/>
      <c r="H104" s="155"/>
      <c r="I104" s="155"/>
      <c r="J104" s="155"/>
      <c r="K104" s="394"/>
      <c r="L104" s="155"/>
      <c r="M104" s="155"/>
      <c r="N104" s="157"/>
    </row>
    <row r="105" spans="1:14" x14ac:dyDescent="0.25">
      <c r="A105" s="423"/>
      <c r="B105" s="423"/>
      <c r="C105" s="423"/>
      <c r="D105" s="423"/>
      <c r="E105" s="501"/>
      <c r="F105" s="512"/>
      <c r="G105" s="513"/>
      <c r="H105" s="423"/>
      <c r="I105" s="423"/>
      <c r="J105" s="423"/>
      <c r="K105" s="423"/>
      <c r="L105" s="423"/>
      <c r="M105" s="423"/>
      <c r="N105" s="427"/>
    </row>
    <row r="106" spans="1:14" x14ac:dyDescent="0.25">
      <c r="E106" s="511"/>
      <c r="F106" s="506"/>
    </row>
    <row r="107" spans="1:14" x14ac:dyDescent="0.25">
      <c r="E107" s="495"/>
      <c r="F107" s="506"/>
    </row>
    <row r="108" spans="1:14" x14ac:dyDescent="0.25">
      <c r="E108" s="495"/>
      <c r="F108" s="506"/>
    </row>
    <row r="109" spans="1:14" x14ac:dyDescent="0.25">
      <c r="E109" s="495"/>
      <c r="F109" s="506"/>
    </row>
    <row r="110" spans="1:14" x14ac:dyDescent="0.25">
      <c r="E110" s="495"/>
      <c r="F110" s="506"/>
    </row>
    <row r="111" spans="1:14" x14ac:dyDescent="0.25">
      <c r="E111" s="495"/>
      <c r="F111" s="506"/>
    </row>
    <row r="112" spans="1:14" x14ac:dyDescent="0.25">
      <c r="E112" s="495"/>
      <c r="F112" s="506"/>
    </row>
    <row r="113" spans="5:6" x14ac:dyDescent="0.25">
      <c r="E113" s="495"/>
      <c r="F113" s="506"/>
    </row>
    <row r="114" spans="5:6" x14ac:dyDescent="0.25">
      <c r="E114" s="495"/>
      <c r="F114" s="506"/>
    </row>
    <row r="115" spans="5:6" x14ac:dyDescent="0.25">
      <c r="E115" s="495"/>
      <c r="F115" s="506"/>
    </row>
    <row r="116" spans="5:6" x14ac:dyDescent="0.25">
      <c r="E116" s="495"/>
      <c r="F116" s="506"/>
    </row>
    <row r="117" spans="5:6" x14ac:dyDescent="0.25">
      <c r="E117" s="495"/>
      <c r="F117" s="506"/>
    </row>
    <row r="118" spans="5:6" x14ac:dyDescent="0.25">
      <c r="E118" s="495"/>
      <c r="F118" s="506"/>
    </row>
    <row r="119" spans="5:6" x14ac:dyDescent="0.25">
      <c r="E119" s="495"/>
    </row>
    <row r="120" spans="5:6" x14ac:dyDescent="0.25">
      <c r="E120" s="495"/>
    </row>
    <row r="121" spans="5:6" x14ac:dyDescent="0.25">
      <c r="E121" s="495"/>
    </row>
    <row r="122" spans="5:6" x14ac:dyDescent="0.25">
      <c r="E122" s="495"/>
    </row>
    <row r="123" spans="5:6" x14ac:dyDescent="0.25">
      <c r="E123" s="495"/>
    </row>
    <row r="124" spans="5:6" x14ac:dyDescent="0.25">
      <c r="E124" s="495"/>
    </row>
    <row r="125" spans="5:6" x14ac:dyDescent="0.25">
      <c r="E125" s="495"/>
    </row>
    <row r="126" spans="5:6" x14ac:dyDescent="0.25">
      <c r="E126" s="495"/>
    </row>
    <row r="127" spans="5:6" x14ac:dyDescent="0.25">
      <c r="E127" s="495"/>
    </row>
    <row r="128" spans="5:6" x14ac:dyDescent="0.25">
      <c r="E128" s="495"/>
    </row>
    <row r="129" spans="5:5" x14ac:dyDescent="0.25">
      <c r="E129" s="495"/>
    </row>
    <row r="130" spans="5:5" x14ac:dyDescent="0.25">
      <c r="E130" s="495"/>
    </row>
    <row r="131" spans="5:5" x14ac:dyDescent="0.25">
      <c r="E131" s="495"/>
    </row>
    <row r="132" spans="5:5" x14ac:dyDescent="0.25">
      <c r="E132" s="495"/>
    </row>
    <row r="133" spans="5:5" x14ac:dyDescent="0.25">
      <c r="E133" s="495"/>
    </row>
    <row r="134" spans="5:5" x14ac:dyDescent="0.25">
      <c r="E134" s="495"/>
    </row>
    <row r="135" spans="5:5" x14ac:dyDescent="0.25">
      <c r="E135" s="495"/>
    </row>
    <row r="136" spans="5:5" x14ac:dyDescent="0.25">
      <c r="E136" s="495"/>
    </row>
    <row r="137" spans="5:5" x14ac:dyDescent="0.25">
      <c r="E137" s="495"/>
    </row>
    <row r="138" spans="5:5" x14ac:dyDescent="0.25">
      <c r="E138" s="495"/>
    </row>
    <row r="139" spans="5:5" x14ac:dyDescent="0.25">
      <c r="E139" s="495"/>
    </row>
    <row r="140" spans="5:5" x14ac:dyDescent="0.25">
      <c r="E140" s="495"/>
    </row>
    <row r="141" spans="5:5" x14ac:dyDescent="0.25">
      <c r="E141" s="495"/>
    </row>
    <row r="142" spans="5:5" x14ac:dyDescent="0.25">
      <c r="E142" s="495"/>
    </row>
    <row r="143" spans="5:5" x14ac:dyDescent="0.25">
      <c r="E143" s="495"/>
    </row>
    <row r="144" spans="5:5" x14ac:dyDescent="0.25">
      <c r="E144" s="495"/>
    </row>
    <row r="145" spans="5:5" x14ac:dyDescent="0.25">
      <c r="E145" s="495"/>
    </row>
    <row r="146" spans="5:5" x14ac:dyDescent="0.25">
      <c r="E146" s="495"/>
    </row>
    <row r="147" spans="5:5" x14ac:dyDescent="0.25">
      <c r="E147" s="495"/>
    </row>
    <row r="148" spans="5:5" x14ac:dyDescent="0.25">
      <c r="E148" s="495"/>
    </row>
    <row r="149" spans="5:5" x14ac:dyDescent="0.25">
      <c r="E149" s="495"/>
    </row>
    <row r="150" spans="5:5" x14ac:dyDescent="0.25">
      <c r="E150" s="495"/>
    </row>
    <row r="151" spans="5:5" x14ac:dyDescent="0.25">
      <c r="E151" s="495"/>
    </row>
    <row r="152" spans="5:5" x14ac:dyDescent="0.25">
      <c r="E152" s="495"/>
    </row>
    <row r="153" spans="5:5" x14ac:dyDescent="0.25">
      <c r="E153" s="495"/>
    </row>
    <row r="154" spans="5:5" x14ac:dyDescent="0.25">
      <c r="E154" s="495"/>
    </row>
    <row r="155" spans="5:5" x14ac:dyDescent="0.25">
      <c r="E155" s="495"/>
    </row>
    <row r="156" spans="5:5" x14ac:dyDescent="0.25">
      <c r="E156" s="495"/>
    </row>
    <row r="157" spans="5:5" x14ac:dyDescent="0.25">
      <c r="E157" s="495"/>
    </row>
    <row r="158" spans="5:5" x14ac:dyDescent="0.25">
      <c r="E158" s="495"/>
    </row>
    <row r="159" spans="5:5" x14ac:dyDescent="0.25">
      <c r="E159" s="495"/>
    </row>
    <row r="160" spans="5:5" x14ac:dyDescent="0.25">
      <c r="E160" s="495"/>
    </row>
    <row r="161" spans="5:5" x14ac:dyDescent="0.25">
      <c r="E161" s="495"/>
    </row>
    <row r="162" spans="5:5" x14ac:dyDescent="0.25">
      <c r="E162" s="495"/>
    </row>
    <row r="163" spans="5:5" x14ac:dyDescent="0.25">
      <c r="E163" s="495"/>
    </row>
    <row r="164" spans="5:5" x14ac:dyDescent="0.25">
      <c r="E164" s="495"/>
    </row>
    <row r="165" spans="5:5" x14ac:dyDescent="0.25">
      <c r="E165" s="495"/>
    </row>
    <row r="166" spans="5:5" x14ac:dyDescent="0.25">
      <c r="E166" s="495"/>
    </row>
    <row r="167" spans="5:5" x14ac:dyDescent="0.25">
      <c r="E167" s="495"/>
    </row>
    <row r="168" spans="5:5" x14ac:dyDescent="0.25">
      <c r="E168" s="495"/>
    </row>
    <row r="169" spans="5:5" x14ac:dyDescent="0.25">
      <c r="E169" s="495"/>
    </row>
    <row r="170" spans="5:5" x14ac:dyDescent="0.25">
      <c r="E170" s="495"/>
    </row>
    <row r="171" spans="5:5" x14ac:dyDescent="0.25">
      <c r="E171" s="495"/>
    </row>
    <row r="172" spans="5:5" x14ac:dyDescent="0.25">
      <c r="E172" s="495"/>
    </row>
    <row r="173" spans="5:5" x14ac:dyDescent="0.25">
      <c r="E173" s="495"/>
    </row>
    <row r="174" spans="5:5" x14ac:dyDescent="0.25">
      <c r="E174" s="495"/>
    </row>
    <row r="175" spans="5:5" x14ac:dyDescent="0.25">
      <c r="E175" s="495"/>
    </row>
    <row r="176" spans="5:5" x14ac:dyDescent="0.25">
      <c r="E176" s="495"/>
    </row>
    <row r="177" spans="5:5" x14ac:dyDescent="0.25">
      <c r="E177" s="495"/>
    </row>
    <row r="178" spans="5:5" x14ac:dyDescent="0.25">
      <c r="E178" s="495"/>
    </row>
    <row r="179" spans="5:5" x14ac:dyDescent="0.25">
      <c r="E179" s="495"/>
    </row>
    <row r="180" spans="5:5" x14ac:dyDescent="0.25">
      <c r="E180" s="495"/>
    </row>
    <row r="181" spans="5:5" x14ac:dyDescent="0.25">
      <c r="E181" s="495"/>
    </row>
    <row r="182" spans="5:5" x14ac:dyDescent="0.25">
      <c r="E182" s="495"/>
    </row>
    <row r="183" spans="5:5" x14ac:dyDescent="0.25">
      <c r="E183" s="495"/>
    </row>
    <row r="184" spans="5:5" x14ac:dyDescent="0.25">
      <c r="E184" s="495"/>
    </row>
    <row r="185" spans="5:5" x14ac:dyDescent="0.25">
      <c r="E185" s="495"/>
    </row>
    <row r="186" spans="5:5" x14ac:dyDescent="0.25">
      <c r="E186" s="495"/>
    </row>
    <row r="187" spans="5:5" x14ac:dyDescent="0.25">
      <c r="E187" s="495"/>
    </row>
    <row r="188" spans="5:5" x14ac:dyDescent="0.25">
      <c r="E188" s="495"/>
    </row>
    <row r="189" spans="5:5" x14ac:dyDescent="0.25">
      <c r="E189" s="495"/>
    </row>
    <row r="190" spans="5:5" x14ac:dyDescent="0.25">
      <c r="E190" s="495"/>
    </row>
    <row r="191" spans="5:5" x14ac:dyDescent="0.25">
      <c r="E191" s="495"/>
    </row>
    <row r="192" spans="5:5" x14ac:dyDescent="0.25">
      <c r="E192" s="495"/>
    </row>
    <row r="193" spans="5:5" x14ac:dyDescent="0.25">
      <c r="E193" s="495"/>
    </row>
    <row r="194" spans="5:5" x14ac:dyDescent="0.25">
      <c r="E194" s="495"/>
    </row>
    <row r="195" spans="5:5" x14ac:dyDescent="0.25">
      <c r="E195" s="495"/>
    </row>
    <row r="196" spans="5:5" x14ac:dyDescent="0.25">
      <c r="E196" s="495"/>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topLeftCell="A49" zoomScaleNormal="100" workbookViewId="0">
      <selection activeCell="E69" sqref="E69"/>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8" bestFit="1" customWidth="1"/>
    <col min="6" max="6" width="15.85546875" style="308"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76" t="s">
        <v>44</v>
      </c>
      <c r="B1" s="776"/>
      <c r="C1" s="776"/>
      <c r="D1" s="776"/>
      <c r="E1" s="776"/>
      <c r="F1" s="776"/>
      <c r="G1" s="776"/>
      <c r="H1" s="776"/>
      <c r="I1" s="776"/>
      <c r="J1" s="776"/>
      <c r="K1" s="776"/>
      <c r="L1" s="776"/>
      <c r="M1" s="776"/>
      <c r="N1" s="776"/>
    </row>
    <row r="2" spans="1:15" s="67" customFormat="1" ht="18.75" x14ac:dyDescent="0.25">
      <c r="A2" s="777" t="s">
        <v>124</v>
      </c>
      <c r="B2" s="777"/>
      <c r="C2" s="777"/>
      <c r="D2" s="777"/>
      <c r="E2" s="777"/>
      <c r="F2" s="777"/>
      <c r="G2" s="777"/>
      <c r="H2" s="777"/>
      <c r="I2" s="777"/>
      <c r="J2" s="777"/>
      <c r="K2" s="777"/>
      <c r="L2" s="777"/>
      <c r="M2" s="777"/>
      <c r="N2" s="77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7">
        <v>45047</v>
      </c>
      <c r="B4" s="418" t="s">
        <v>146</v>
      </c>
      <c r="C4" s="418"/>
      <c r="D4" s="459"/>
      <c r="E4" s="460"/>
      <c r="F4" s="460"/>
      <c r="G4" s="461">
        <v>0</v>
      </c>
      <c r="H4" s="462"/>
      <c r="I4" s="463"/>
      <c r="J4" s="464"/>
      <c r="K4" s="465"/>
      <c r="L4" s="186"/>
      <c r="M4" s="466"/>
      <c r="N4" s="467"/>
    </row>
    <row r="5" spans="1:15" s="14" customFormat="1" ht="13.5" customHeight="1" x14ac:dyDescent="0.25">
      <c r="A5" s="484">
        <v>45048</v>
      </c>
      <c r="B5" s="485" t="s">
        <v>147</v>
      </c>
      <c r="C5" s="485" t="s">
        <v>49</v>
      </c>
      <c r="D5" s="486" t="s">
        <v>116</v>
      </c>
      <c r="E5" s="487"/>
      <c r="F5" s="487">
        <v>12000</v>
      </c>
      <c r="G5" s="488">
        <f>G4-E5+F5</f>
        <v>12000</v>
      </c>
      <c r="H5" s="489" t="s">
        <v>140</v>
      </c>
      <c r="I5" s="489" t="s">
        <v>18</v>
      </c>
      <c r="J5" s="491" t="s">
        <v>150</v>
      </c>
      <c r="K5" s="485" t="s">
        <v>64</v>
      </c>
      <c r="L5" s="485" t="s">
        <v>45</v>
      </c>
      <c r="M5" s="493"/>
      <c r="N5" s="492"/>
    </row>
    <row r="6" spans="1:15" s="14" customFormat="1" ht="13.5" customHeight="1" x14ac:dyDescent="0.25">
      <c r="A6" s="171">
        <v>45048</v>
      </c>
      <c r="B6" s="172" t="s">
        <v>117</v>
      </c>
      <c r="C6" s="172" t="s">
        <v>118</v>
      </c>
      <c r="D6" s="173" t="s">
        <v>116</v>
      </c>
      <c r="E6" s="152">
        <v>6000</v>
      </c>
      <c r="F6" s="152"/>
      <c r="G6" s="307">
        <f>G5-E6+F6</f>
        <v>6000</v>
      </c>
      <c r="H6" s="293" t="s">
        <v>140</v>
      </c>
      <c r="I6" s="293" t="s">
        <v>18</v>
      </c>
      <c r="J6" s="409" t="s">
        <v>150</v>
      </c>
      <c r="K6" s="394" t="s">
        <v>64</v>
      </c>
      <c r="L6" s="394" t="s">
        <v>45</v>
      </c>
      <c r="M6" s="482"/>
      <c r="N6" s="483" t="s">
        <v>125</v>
      </c>
    </row>
    <row r="7" spans="1:15" x14ac:dyDescent="0.25">
      <c r="A7" s="171">
        <v>45048</v>
      </c>
      <c r="B7" s="172" t="s">
        <v>117</v>
      </c>
      <c r="C7" s="172" t="s">
        <v>118</v>
      </c>
      <c r="D7" s="173" t="s">
        <v>116</v>
      </c>
      <c r="E7" s="152">
        <v>6000</v>
      </c>
      <c r="F7" s="152"/>
      <c r="G7" s="307">
        <f>G6-E7+F7</f>
        <v>0</v>
      </c>
      <c r="H7" s="293" t="s">
        <v>140</v>
      </c>
      <c r="I7" s="155" t="s">
        <v>18</v>
      </c>
      <c r="J7" s="409" t="s">
        <v>150</v>
      </c>
      <c r="K7" s="394" t="s">
        <v>64</v>
      </c>
      <c r="L7" s="155" t="s">
        <v>45</v>
      </c>
      <c r="M7" s="155"/>
      <c r="N7" s="483" t="s">
        <v>126</v>
      </c>
    </row>
    <row r="8" spans="1:15" x14ac:dyDescent="0.25">
      <c r="A8" s="484">
        <v>45049</v>
      </c>
      <c r="B8" s="485" t="s">
        <v>147</v>
      </c>
      <c r="C8" s="485" t="s">
        <v>49</v>
      </c>
      <c r="D8" s="486" t="s">
        <v>116</v>
      </c>
      <c r="E8" s="487"/>
      <c r="F8" s="487">
        <v>24000</v>
      </c>
      <c r="G8" s="488">
        <f t="shared" ref="G8:G14" si="0">G7-E8+F8</f>
        <v>24000</v>
      </c>
      <c r="H8" s="489" t="s">
        <v>140</v>
      </c>
      <c r="I8" s="490" t="s">
        <v>18</v>
      </c>
      <c r="J8" s="491" t="s">
        <v>153</v>
      </c>
      <c r="K8" s="485" t="s">
        <v>64</v>
      </c>
      <c r="L8" s="490" t="s">
        <v>45</v>
      </c>
      <c r="M8" s="490"/>
      <c r="N8" s="492"/>
    </row>
    <row r="9" spans="1:15" x14ac:dyDescent="0.25">
      <c r="A9" s="171">
        <v>45049</v>
      </c>
      <c r="B9" s="172" t="s">
        <v>117</v>
      </c>
      <c r="C9" s="172" t="s">
        <v>118</v>
      </c>
      <c r="D9" s="173" t="s">
        <v>116</v>
      </c>
      <c r="E9" s="152">
        <v>6000</v>
      </c>
      <c r="F9" s="152"/>
      <c r="G9" s="307">
        <f t="shared" si="0"/>
        <v>18000</v>
      </c>
      <c r="H9" s="293" t="s">
        <v>140</v>
      </c>
      <c r="I9" s="155" t="s">
        <v>18</v>
      </c>
      <c r="J9" s="409" t="s">
        <v>153</v>
      </c>
      <c r="K9" s="394" t="s">
        <v>64</v>
      </c>
      <c r="L9" s="155" t="s">
        <v>45</v>
      </c>
      <c r="M9" s="155"/>
      <c r="N9" s="483" t="s">
        <v>125</v>
      </c>
    </row>
    <row r="10" spans="1:15" x14ac:dyDescent="0.25">
      <c r="A10" s="171">
        <v>45049</v>
      </c>
      <c r="B10" s="172" t="s">
        <v>117</v>
      </c>
      <c r="C10" s="172" t="s">
        <v>118</v>
      </c>
      <c r="D10" s="173" t="s">
        <v>116</v>
      </c>
      <c r="E10" s="152">
        <v>6000</v>
      </c>
      <c r="F10" s="152"/>
      <c r="G10" s="307">
        <f t="shared" si="0"/>
        <v>12000</v>
      </c>
      <c r="H10" s="293" t="s">
        <v>140</v>
      </c>
      <c r="I10" s="155" t="s">
        <v>18</v>
      </c>
      <c r="J10" s="409" t="s">
        <v>153</v>
      </c>
      <c r="K10" s="394" t="s">
        <v>64</v>
      </c>
      <c r="L10" s="155" t="s">
        <v>45</v>
      </c>
      <c r="M10" s="155"/>
      <c r="N10" s="483" t="s">
        <v>138</v>
      </c>
    </row>
    <row r="11" spans="1:15" x14ac:dyDescent="0.25">
      <c r="A11" s="171">
        <v>45049</v>
      </c>
      <c r="B11" s="172" t="s">
        <v>117</v>
      </c>
      <c r="C11" s="172" t="s">
        <v>118</v>
      </c>
      <c r="D11" s="173" t="s">
        <v>116</v>
      </c>
      <c r="E11" s="152">
        <v>6000</v>
      </c>
      <c r="F11" s="152"/>
      <c r="G11" s="307">
        <f t="shared" si="0"/>
        <v>6000</v>
      </c>
      <c r="H11" s="293" t="s">
        <v>140</v>
      </c>
      <c r="I11" s="155" t="s">
        <v>18</v>
      </c>
      <c r="J11" s="409" t="s">
        <v>153</v>
      </c>
      <c r="K11" s="394" t="s">
        <v>64</v>
      </c>
      <c r="L11" s="155" t="s">
        <v>45</v>
      </c>
      <c r="M11" s="155"/>
      <c r="N11" s="483" t="s">
        <v>139</v>
      </c>
    </row>
    <row r="12" spans="1:15" x14ac:dyDescent="0.25">
      <c r="A12" s="171">
        <v>45049</v>
      </c>
      <c r="B12" s="172" t="s">
        <v>117</v>
      </c>
      <c r="C12" s="172" t="s">
        <v>118</v>
      </c>
      <c r="D12" s="173" t="s">
        <v>116</v>
      </c>
      <c r="E12" s="152">
        <v>6000</v>
      </c>
      <c r="F12" s="152"/>
      <c r="G12" s="307">
        <f t="shared" si="0"/>
        <v>0</v>
      </c>
      <c r="H12" s="293" t="s">
        <v>140</v>
      </c>
      <c r="I12" s="155" t="s">
        <v>18</v>
      </c>
      <c r="J12" s="409" t="s">
        <v>153</v>
      </c>
      <c r="K12" s="394" t="s">
        <v>64</v>
      </c>
      <c r="L12" s="155" t="s">
        <v>45</v>
      </c>
      <c r="M12" s="155"/>
      <c r="N12" s="483" t="s">
        <v>126</v>
      </c>
    </row>
    <row r="13" spans="1:15" x14ac:dyDescent="0.25">
      <c r="A13" s="484">
        <v>45050</v>
      </c>
      <c r="B13" s="485" t="s">
        <v>147</v>
      </c>
      <c r="C13" s="485" t="s">
        <v>49</v>
      </c>
      <c r="D13" s="486" t="s">
        <v>116</v>
      </c>
      <c r="E13" s="522"/>
      <c r="F13" s="487">
        <v>24000</v>
      </c>
      <c r="G13" s="488">
        <f t="shared" si="0"/>
        <v>24000</v>
      </c>
      <c r="H13" s="489" t="s">
        <v>140</v>
      </c>
      <c r="I13" s="490" t="s">
        <v>18</v>
      </c>
      <c r="J13" s="491" t="s">
        <v>163</v>
      </c>
      <c r="K13" s="485" t="s">
        <v>64</v>
      </c>
      <c r="L13" s="490" t="s">
        <v>45</v>
      </c>
      <c r="M13" s="490"/>
      <c r="N13" s="492"/>
    </row>
    <row r="14" spans="1:15" x14ac:dyDescent="0.25">
      <c r="A14" s="171">
        <v>45050</v>
      </c>
      <c r="B14" s="172" t="s">
        <v>117</v>
      </c>
      <c r="C14" s="172" t="s">
        <v>118</v>
      </c>
      <c r="D14" s="173" t="s">
        <v>116</v>
      </c>
      <c r="E14" s="167">
        <v>6000</v>
      </c>
      <c r="F14" s="161"/>
      <c r="G14" s="307">
        <f t="shared" si="0"/>
        <v>18000</v>
      </c>
      <c r="H14" s="293" t="s">
        <v>140</v>
      </c>
      <c r="I14" s="181" t="s">
        <v>18</v>
      </c>
      <c r="J14" s="409" t="s">
        <v>163</v>
      </c>
      <c r="K14" s="185" t="s">
        <v>64</v>
      </c>
      <c r="L14" s="181" t="s">
        <v>45</v>
      </c>
      <c r="M14" s="181"/>
      <c r="N14" s="157" t="s">
        <v>125</v>
      </c>
    </row>
    <row r="15" spans="1:15" x14ac:dyDescent="0.25">
      <c r="A15" s="171">
        <v>45050</v>
      </c>
      <c r="B15" s="172" t="s">
        <v>117</v>
      </c>
      <c r="C15" s="172" t="s">
        <v>118</v>
      </c>
      <c r="D15" s="173" t="s">
        <v>116</v>
      </c>
      <c r="E15" s="167">
        <v>6000</v>
      </c>
      <c r="F15" s="152"/>
      <c r="G15" s="307">
        <f t="shared" ref="G15:G59" si="1">G14-E15+F15</f>
        <v>12000</v>
      </c>
      <c r="H15" s="616" t="s">
        <v>140</v>
      </c>
      <c r="I15" s="155" t="s">
        <v>18</v>
      </c>
      <c r="J15" s="409" t="s">
        <v>163</v>
      </c>
      <c r="K15" s="394" t="s">
        <v>64</v>
      </c>
      <c r="L15" s="155" t="s">
        <v>45</v>
      </c>
      <c r="M15" s="155"/>
      <c r="N15" s="157" t="s">
        <v>138</v>
      </c>
    </row>
    <row r="16" spans="1:15" x14ac:dyDescent="0.25">
      <c r="A16" s="171">
        <v>45050</v>
      </c>
      <c r="B16" s="172" t="s">
        <v>117</v>
      </c>
      <c r="C16" s="172" t="s">
        <v>118</v>
      </c>
      <c r="D16" s="173" t="s">
        <v>116</v>
      </c>
      <c r="E16" s="167">
        <v>6000</v>
      </c>
      <c r="F16" s="472"/>
      <c r="G16" s="307">
        <f t="shared" si="1"/>
        <v>6000</v>
      </c>
      <c r="H16" s="293" t="s">
        <v>140</v>
      </c>
      <c r="I16" s="155" t="s">
        <v>18</v>
      </c>
      <c r="J16" s="409" t="s">
        <v>163</v>
      </c>
      <c r="K16" s="394" t="s">
        <v>64</v>
      </c>
      <c r="L16" s="155" t="s">
        <v>45</v>
      </c>
      <c r="M16" s="155"/>
      <c r="N16" s="157" t="s">
        <v>139</v>
      </c>
      <c r="O16" s="423"/>
    </row>
    <row r="17" spans="1:14" ht="15.75" customHeight="1" x14ac:dyDescent="0.25">
      <c r="A17" s="171">
        <v>45050</v>
      </c>
      <c r="B17" s="172" t="s">
        <v>117</v>
      </c>
      <c r="C17" s="172" t="s">
        <v>118</v>
      </c>
      <c r="D17" s="173" t="s">
        <v>116</v>
      </c>
      <c r="E17" s="177">
        <v>6000</v>
      </c>
      <c r="F17" s="161"/>
      <c r="G17" s="307">
        <f t="shared" si="1"/>
        <v>0</v>
      </c>
      <c r="H17" s="293" t="s">
        <v>140</v>
      </c>
      <c r="I17" s="155" t="s">
        <v>18</v>
      </c>
      <c r="J17" s="409" t="s">
        <v>163</v>
      </c>
      <c r="K17" s="394" t="s">
        <v>64</v>
      </c>
      <c r="L17" s="155" t="s">
        <v>45</v>
      </c>
      <c r="M17" s="155"/>
      <c r="N17" s="157" t="s">
        <v>126</v>
      </c>
    </row>
    <row r="18" spans="1:14" x14ac:dyDescent="0.25">
      <c r="A18" s="484">
        <v>45051</v>
      </c>
      <c r="B18" s="485" t="s">
        <v>147</v>
      </c>
      <c r="C18" s="485" t="s">
        <v>49</v>
      </c>
      <c r="D18" s="486" t="s">
        <v>116</v>
      </c>
      <c r="E18" s="523"/>
      <c r="F18" s="487">
        <v>12000</v>
      </c>
      <c r="G18" s="488">
        <f t="shared" si="1"/>
        <v>12000</v>
      </c>
      <c r="H18" s="489" t="s">
        <v>140</v>
      </c>
      <c r="I18" s="490" t="s">
        <v>18</v>
      </c>
      <c r="J18" s="491" t="s">
        <v>165</v>
      </c>
      <c r="K18" s="485" t="s">
        <v>64</v>
      </c>
      <c r="L18" s="490" t="s">
        <v>45</v>
      </c>
      <c r="M18" s="490"/>
      <c r="N18" s="579"/>
    </row>
    <row r="19" spans="1:14" x14ac:dyDescent="0.25">
      <c r="A19" s="171">
        <v>45051</v>
      </c>
      <c r="B19" s="172" t="s">
        <v>117</v>
      </c>
      <c r="C19" s="172" t="s">
        <v>118</v>
      </c>
      <c r="D19" s="173" t="s">
        <v>116</v>
      </c>
      <c r="E19" s="167">
        <v>6000</v>
      </c>
      <c r="F19" s="152"/>
      <c r="G19" s="307">
        <f t="shared" si="1"/>
        <v>6000</v>
      </c>
      <c r="H19" s="293" t="s">
        <v>140</v>
      </c>
      <c r="I19" s="155" t="s">
        <v>18</v>
      </c>
      <c r="J19" s="409" t="s">
        <v>165</v>
      </c>
      <c r="K19" s="394" t="s">
        <v>64</v>
      </c>
      <c r="L19" s="155" t="s">
        <v>45</v>
      </c>
      <c r="M19" s="155"/>
      <c r="N19" s="157" t="s">
        <v>125</v>
      </c>
    </row>
    <row r="20" spans="1:14" x14ac:dyDescent="0.25">
      <c r="A20" s="171">
        <v>45051</v>
      </c>
      <c r="B20" s="172" t="s">
        <v>117</v>
      </c>
      <c r="C20" s="172" t="s">
        <v>118</v>
      </c>
      <c r="D20" s="173" t="s">
        <v>116</v>
      </c>
      <c r="E20" s="167">
        <v>6000</v>
      </c>
      <c r="F20" s="152"/>
      <c r="G20" s="307">
        <f t="shared" si="1"/>
        <v>0</v>
      </c>
      <c r="H20" s="293" t="s">
        <v>140</v>
      </c>
      <c r="I20" s="155" t="s">
        <v>18</v>
      </c>
      <c r="J20" s="409" t="s">
        <v>165</v>
      </c>
      <c r="K20" s="394" t="s">
        <v>64</v>
      </c>
      <c r="L20" s="155" t="s">
        <v>45</v>
      </c>
      <c r="M20" s="155"/>
      <c r="N20" s="157" t="s">
        <v>126</v>
      </c>
    </row>
    <row r="21" spans="1:14" x14ac:dyDescent="0.25">
      <c r="A21" s="484">
        <v>45052</v>
      </c>
      <c r="B21" s="485" t="s">
        <v>147</v>
      </c>
      <c r="C21" s="485" t="s">
        <v>49</v>
      </c>
      <c r="D21" s="486" t="s">
        <v>116</v>
      </c>
      <c r="E21" s="522"/>
      <c r="F21" s="487">
        <v>12000</v>
      </c>
      <c r="G21" s="488">
        <f>G20-E21+F21</f>
        <v>12000</v>
      </c>
      <c r="H21" s="489" t="s">
        <v>140</v>
      </c>
      <c r="I21" s="490" t="s">
        <v>18</v>
      </c>
      <c r="J21" s="491" t="s">
        <v>177</v>
      </c>
      <c r="K21" s="485" t="s">
        <v>64</v>
      </c>
      <c r="L21" s="490" t="s">
        <v>45</v>
      </c>
      <c r="M21" s="490"/>
      <c r="N21" s="579"/>
    </row>
    <row r="22" spans="1:14" x14ac:dyDescent="0.25">
      <c r="A22" s="171">
        <v>45052</v>
      </c>
      <c r="B22" s="172" t="s">
        <v>117</v>
      </c>
      <c r="C22" s="172" t="s">
        <v>118</v>
      </c>
      <c r="D22" s="173" t="s">
        <v>116</v>
      </c>
      <c r="E22" s="167">
        <v>6000</v>
      </c>
      <c r="F22" s="152"/>
      <c r="G22" s="307">
        <f t="shared" si="1"/>
        <v>6000</v>
      </c>
      <c r="H22" s="293" t="s">
        <v>140</v>
      </c>
      <c r="I22" s="155" t="s">
        <v>18</v>
      </c>
      <c r="J22" s="409" t="s">
        <v>177</v>
      </c>
      <c r="K22" s="394" t="s">
        <v>64</v>
      </c>
      <c r="L22" s="155" t="s">
        <v>45</v>
      </c>
      <c r="M22" s="155"/>
      <c r="N22" s="157" t="s">
        <v>125</v>
      </c>
    </row>
    <row r="23" spans="1:14" x14ac:dyDescent="0.25">
      <c r="A23" s="171">
        <v>45052</v>
      </c>
      <c r="B23" s="172" t="s">
        <v>117</v>
      </c>
      <c r="C23" s="172" t="s">
        <v>118</v>
      </c>
      <c r="D23" s="173" t="s">
        <v>116</v>
      </c>
      <c r="E23" s="167">
        <v>6000</v>
      </c>
      <c r="F23" s="152"/>
      <c r="G23" s="307">
        <f t="shared" si="1"/>
        <v>0</v>
      </c>
      <c r="H23" s="293" t="s">
        <v>140</v>
      </c>
      <c r="I23" s="155" t="s">
        <v>18</v>
      </c>
      <c r="J23" s="409" t="s">
        <v>177</v>
      </c>
      <c r="K23" s="394" t="s">
        <v>64</v>
      </c>
      <c r="L23" s="155" t="s">
        <v>45</v>
      </c>
      <c r="M23" s="155"/>
      <c r="N23" s="157" t="s">
        <v>126</v>
      </c>
    </row>
    <row r="24" spans="1:14" x14ac:dyDescent="0.25">
      <c r="A24" s="651">
        <v>45054</v>
      </c>
      <c r="B24" s="652" t="s">
        <v>147</v>
      </c>
      <c r="C24" s="652" t="s">
        <v>49</v>
      </c>
      <c r="D24" s="653" t="s">
        <v>116</v>
      </c>
      <c r="E24" s="654"/>
      <c r="F24" s="655">
        <v>12000</v>
      </c>
      <c r="G24" s="656">
        <f t="shared" si="1"/>
        <v>12000</v>
      </c>
      <c r="H24" s="657" t="s">
        <v>140</v>
      </c>
      <c r="I24" s="658" t="s">
        <v>18</v>
      </c>
      <c r="J24" s="659" t="s">
        <v>182</v>
      </c>
      <c r="K24" s="652" t="s">
        <v>64</v>
      </c>
      <c r="L24" s="658" t="s">
        <v>45</v>
      </c>
      <c r="M24" s="658"/>
      <c r="N24" s="660"/>
    </row>
    <row r="25" spans="1:14" x14ac:dyDescent="0.25">
      <c r="A25" s="171">
        <v>45054</v>
      </c>
      <c r="B25" s="172" t="s">
        <v>117</v>
      </c>
      <c r="C25" s="172" t="s">
        <v>118</v>
      </c>
      <c r="D25" s="173" t="s">
        <v>116</v>
      </c>
      <c r="E25" s="167">
        <v>6000</v>
      </c>
      <c r="F25" s="152"/>
      <c r="G25" s="307">
        <f t="shared" si="1"/>
        <v>6000</v>
      </c>
      <c r="H25" s="616" t="s">
        <v>140</v>
      </c>
      <c r="I25" s="155" t="s">
        <v>18</v>
      </c>
      <c r="J25" s="409" t="s">
        <v>182</v>
      </c>
      <c r="K25" s="394" t="s">
        <v>64</v>
      </c>
      <c r="L25" s="155" t="s">
        <v>45</v>
      </c>
      <c r="M25" s="155"/>
      <c r="N25" s="157" t="s">
        <v>125</v>
      </c>
    </row>
    <row r="26" spans="1:14" x14ac:dyDescent="0.25">
      <c r="A26" s="171">
        <v>45054</v>
      </c>
      <c r="B26" s="172" t="s">
        <v>117</v>
      </c>
      <c r="C26" s="172" t="s">
        <v>118</v>
      </c>
      <c r="D26" s="173" t="s">
        <v>116</v>
      </c>
      <c r="E26" s="167">
        <v>6000</v>
      </c>
      <c r="F26" s="152"/>
      <c r="G26" s="307">
        <f t="shared" si="1"/>
        <v>0</v>
      </c>
      <c r="H26" s="616" t="s">
        <v>140</v>
      </c>
      <c r="I26" s="155" t="s">
        <v>18</v>
      </c>
      <c r="J26" s="409" t="s">
        <v>182</v>
      </c>
      <c r="K26" s="394" t="s">
        <v>64</v>
      </c>
      <c r="L26" s="155" t="s">
        <v>45</v>
      </c>
      <c r="M26" s="155"/>
      <c r="N26" s="157" t="s">
        <v>126</v>
      </c>
    </row>
    <row r="27" spans="1:14" x14ac:dyDescent="0.25">
      <c r="A27" s="642">
        <v>45055</v>
      </c>
      <c r="B27" s="649" t="s">
        <v>147</v>
      </c>
      <c r="C27" s="649" t="s">
        <v>49</v>
      </c>
      <c r="D27" s="661" t="s">
        <v>116</v>
      </c>
      <c r="E27" s="643"/>
      <c r="F27" s="644">
        <v>12000</v>
      </c>
      <c r="G27" s="645">
        <f t="shared" si="1"/>
        <v>12000</v>
      </c>
      <c r="H27" s="646" t="s">
        <v>140</v>
      </c>
      <c r="I27" s="647" t="s">
        <v>18</v>
      </c>
      <c r="J27" s="648" t="s">
        <v>185</v>
      </c>
      <c r="K27" s="649" t="s">
        <v>64</v>
      </c>
      <c r="L27" s="647" t="s">
        <v>45</v>
      </c>
      <c r="M27" s="647"/>
      <c r="N27" s="650"/>
    </row>
    <row r="28" spans="1:14" x14ac:dyDescent="0.25">
      <c r="A28" s="171">
        <v>45055</v>
      </c>
      <c r="B28" s="172" t="s">
        <v>117</v>
      </c>
      <c r="C28" s="172" t="s">
        <v>118</v>
      </c>
      <c r="D28" s="173" t="s">
        <v>116</v>
      </c>
      <c r="E28" s="167">
        <v>6000</v>
      </c>
      <c r="F28" s="152"/>
      <c r="G28" s="307">
        <f t="shared" si="1"/>
        <v>6000</v>
      </c>
      <c r="H28" s="616" t="s">
        <v>140</v>
      </c>
      <c r="I28" s="155" t="s">
        <v>18</v>
      </c>
      <c r="J28" s="409" t="s">
        <v>185</v>
      </c>
      <c r="K28" s="394" t="s">
        <v>64</v>
      </c>
      <c r="L28" s="155" t="s">
        <v>45</v>
      </c>
      <c r="M28" s="155"/>
      <c r="N28" s="157" t="s">
        <v>125</v>
      </c>
    </row>
    <row r="29" spans="1:14" x14ac:dyDescent="0.25">
      <c r="A29" s="171">
        <v>45055</v>
      </c>
      <c r="B29" s="172" t="s">
        <v>117</v>
      </c>
      <c r="C29" s="172" t="s">
        <v>118</v>
      </c>
      <c r="D29" s="173" t="s">
        <v>116</v>
      </c>
      <c r="E29" s="167">
        <v>6000</v>
      </c>
      <c r="F29" s="152"/>
      <c r="G29" s="307">
        <f t="shared" si="1"/>
        <v>0</v>
      </c>
      <c r="H29" s="616" t="s">
        <v>140</v>
      </c>
      <c r="I29" s="155" t="s">
        <v>18</v>
      </c>
      <c r="J29" s="409" t="s">
        <v>185</v>
      </c>
      <c r="K29" s="394" t="s">
        <v>64</v>
      </c>
      <c r="L29" s="155" t="s">
        <v>45</v>
      </c>
      <c r="M29" s="155"/>
      <c r="N29" s="157" t="s">
        <v>126</v>
      </c>
    </row>
    <row r="30" spans="1:14" x14ac:dyDescent="0.25">
      <c r="A30" s="484">
        <v>45056</v>
      </c>
      <c r="B30" s="485" t="s">
        <v>147</v>
      </c>
      <c r="C30" s="485" t="s">
        <v>49</v>
      </c>
      <c r="D30" s="486" t="s">
        <v>116</v>
      </c>
      <c r="E30" s="522"/>
      <c r="F30" s="487">
        <v>24000</v>
      </c>
      <c r="G30" s="488">
        <f t="shared" si="1"/>
        <v>24000</v>
      </c>
      <c r="H30" s="489" t="s">
        <v>140</v>
      </c>
      <c r="I30" s="490" t="s">
        <v>18</v>
      </c>
      <c r="J30" s="491" t="s">
        <v>203</v>
      </c>
      <c r="K30" s="485" t="s">
        <v>64</v>
      </c>
      <c r="L30" s="490" t="s">
        <v>45</v>
      </c>
      <c r="M30" s="490"/>
      <c r="N30" s="579"/>
    </row>
    <row r="31" spans="1:14" x14ac:dyDescent="0.25">
      <c r="A31" s="171">
        <v>45056</v>
      </c>
      <c r="B31" s="172" t="s">
        <v>117</v>
      </c>
      <c r="C31" s="172" t="s">
        <v>118</v>
      </c>
      <c r="D31" s="173" t="s">
        <v>116</v>
      </c>
      <c r="E31" s="167">
        <v>6000</v>
      </c>
      <c r="F31" s="152"/>
      <c r="G31" s="307">
        <f t="shared" si="1"/>
        <v>18000</v>
      </c>
      <c r="H31" s="616" t="s">
        <v>140</v>
      </c>
      <c r="I31" s="155" t="s">
        <v>18</v>
      </c>
      <c r="J31" s="409" t="s">
        <v>203</v>
      </c>
      <c r="K31" s="394" t="s">
        <v>64</v>
      </c>
      <c r="L31" s="155" t="s">
        <v>45</v>
      </c>
      <c r="M31" s="155"/>
      <c r="N31" s="157" t="s">
        <v>125</v>
      </c>
    </row>
    <row r="32" spans="1:14" x14ac:dyDescent="0.25">
      <c r="A32" s="171">
        <v>45056</v>
      </c>
      <c r="B32" s="172" t="s">
        <v>117</v>
      </c>
      <c r="C32" s="172" t="s">
        <v>118</v>
      </c>
      <c r="D32" s="173" t="s">
        <v>116</v>
      </c>
      <c r="E32" s="167">
        <v>6000</v>
      </c>
      <c r="F32" s="152"/>
      <c r="G32" s="307">
        <f t="shared" si="1"/>
        <v>12000</v>
      </c>
      <c r="H32" s="616" t="s">
        <v>140</v>
      </c>
      <c r="I32" s="155" t="s">
        <v>18</v>
      </c>
      <c r="J32" s="409" t="s">
        <v>203</v>
      </c>
      <c r="K32" s="394" t="s">
        <v>64</v>
      </c>
      <c r="L32" s="155" t="s">
        <v>45</v>
      </c>
      <c r="M32" s="155"/>
      <c r="N32" s="157" t="s">
        <v>138</v>
      </c>
    </row>
    <row r="33" spans="1:14" x14ac:dyDescent="0.25">
      <c r="A33" s="171">
        <v>45056</v>
      </c>
      <c r="B33" s="172" t="s">
        <v>117</v>
      </c>
      <c r="C33" s="172" t="s">
        <v>118</v>
      </c>
      <c r="D33" s="173" t="s">
        <v>116</v>
      </c>
      <c r="E33" s="167">
        <v>6000</v>
      </c>
      <c r="F33" s="152"/>
      <c r="G33" s="307">
        <f t="shared" si="1"/>
        <v>6000</v>
      </c>
      <c r="H33" s="616" t="s">
        <v>140</v>
      </c>
      <c r="I33" s="155" t="s">
        <v>18</v>
      </c>
      <c r="J33" s="409" t="s">
        <v>203</v>
      </c>
      <c r="K33" s="394" t="s">
        <v>64</v>
      </c>
      <c r="L33" s="155" t="s">
        <v>45</v>
      </c>
      <c r="M33" s="155"/>
      <c r="N33" s="157" t="s">
        <v>204</v>
      </c>
    </row>
    <row r="34" spans="1:14" x14ac:dyDescent="0.25">
      <c r="A34" s="171">
        <v>45056</v>
      </c>
      <c r="B34" s="172" t="s">
        <v>117</v>
      </c>
      <c r="C34" s="172" t="s">
        <v>118</v>
      </c>
      <c r="D34" s="173" t="s">
        <v>116</v>
      </c>
      <c r="E34" s="167">
        <v>6000</v>
      </c>
      <c r="F34" s="152"/>
      <c r="G34" s="307">
        <f t="shared" si="1"/>
        <v>0</v>
      </c>
      <c r="H34" s="293" t="s">
        <v>140</v>
      </c>
      <c r="I34" s="155" t="s">
        <v>18</v>
      </c>
      <c r="J34" s="409" t="s">
        <v>203</v>
      </c>
      <c r="K34" s="394" t="s">
        <v>64</v>
      </c>
      <c r="L34" s="155" t="s">
        <v>45</v>
      </c>
      <c r="M34" s="155"/>
      <c r="N34" s="157"/>
    </row>
    <row r="35" spans="1:14" x14ac:dyDescent="0.25">
      <c r="A35" s="484">
        <v>45057</v>
      </c>
      <c r="B35" s="485" t="s">
        <v>147</v>
      </c>
      <c r="C35" s="485" t="s">
        <v>49</v>
      </c>
      <c r="D35" s="486" t="s">
        <v>116</v>
      </c>
      <c r="E35" s="522"/>
      <c r="F35" s="487">
        <v>25000</v>
      </c>
      <c r="G35" s="488">
        <f t="shared" si="1"/>
        <v>25000</v>
      </c>
      <c r="H35" s="489" t="s">
        <v>140</v>
      </c>
      <c r="I35" s="490" t="s">
        <v>18</v>
      </c>
      <c r="J35" s="491" t="s">
        <v>206</v>
      </c>
      <c r="K35" s="485" t="s">
        <v>64</v>
      </c>
      <c r="L35" s="490" t="s">
        <v>45</v>
      </c>
      <c r="M35" s="490"/>
      <c r="N35" s="579"/>
    </row>
    <row r="36" spans="1:14" x14ac:dyDescent="0.25">
      <c r="A36" s="171">
        <v>45057</v>
      </c>
      <c r="B36" s="172" t="s">
        <v>117</v>
      </c>
      <c r="C36" s="172" t="s">
        <v>118</v>
      </c>
      <c r="D36" s="173" t="s">
        <v>116</v>
      </c>
      <c r="E36" s="167">
        <v>6000</v>
      </c>
      <c r="F36" s="152"/>
      <c r="G36" s="307">
        <f t="shared" si="1"/>
        <v>19000</v>
      </c>
      <c r="H36" s="616" t="s">
        <v>140</v>
      </c>
      <c r="I36" s="155" t="s">
        <v>18</v>
      </c>
      <c r="J36" s="409" t="s">
        <v>206</v>
      </c>
      <c r="K36" s="394" t="s">
        <v>64</v>
      </c>
      <c r="L36" s="155" t="s">
        <v>45</v>
      </c>
      <c r="M36" s="155"/>
      <c r="N36" s="157" t="s">
        <v>125</v>
      </c>
    </row>
    <row r="37" spans="1:14" x14ac:dyDescent="0.25">
      <c r="A37" s="171">
        <v>45057</v>
      </c>
      <c r="B37" s="172" t="s">
        <v>117</v>
      </c>
      <c r="C37" s="172" t="s">
        <v>118</v>
      </c>
      <c r="D37" s="173" t="s">
        <v>116</v>
      </c>
      <c r="E37" s="167">
        <v>6000</v>
      </c>
      <c r="F37" s="152"/>
      <c r="G37" s="307">
        <f t="shared" si="1"/>
        <v>13000</v>
      </c>
      <c r="H37" s="616" t="s">
        <v>140</v>
      </c>
      <c r="I37" s="155" t="s">
        <v>18</v>
      </c>
      <c r="J37" s="409" t="s">
        <v>206</v>
      </c>
      <c r="K37" s="394" t="s">
        <v>64</v>
      </c>
      <c r="L37" s="155" t="s">
        <v>45</v>
      </c>
      <c r="M37" s="155"/>
      <c r="N37" s="157" t="s">
        <v>207</v>
      </c>
    </row>
    <row r="38" spans="1:14" x14ac:dyDescent="0.25">
      <c r="A38" s="171">
        <v>45057</v>
      </c>
      <c r="B38" s="172" t="s">
        <v>117</v>
      </c>
      <c r="C38" s="172" t="s">
        <v>118</v>
      </c>
      <c r="D38" s="173" t="s">
        <v>116</v>
      </c>
      <c r="E38" s="167">
        <v>7000</v>
      </c>
      <c r="F38" s="152"/>
      <c r="G38" s="307">
        <f t="shared" si="1"/>
        <v>6000</v>
      </c>
      <c r="H38" s="616" t="s">
        <v>140</v>
      </c>
      <c r="I38" s="155" t="s">
        <v>18</v>
      </c>
      <c r="J38" s="409" t="s">
        <v>206</v>
      </c>
      <c r="K38" s="394" t="s">
        <v>64</v>
      </c>
      <c r="L38" s="155" t="s">
        <v>45</v>
      </c>
      <c r="M38" s="155"/>
      <c r="N38" s="157" t="s">
        <v>208</v>
      </c>
    </row>
    <row r="39" spans="1:14" x14ac:dyDescent="0.25">
      <c r="A39" s="171">
        <v>45057</v>
      </c>
      <c r="B39" s="172" t="s">
        <v>117</v>
      </c>
      <c r="C39" s="172" t="s">
        <v>118</v>
      </c>
      <c r="D39" s="173" t="s">
        <v>116</v>
      </c>
      <c r="E39" s="167">
        <v>6000</v>
      </c>
      <c r="F39" s="152"/>
      <c r="G39" s="307">
        <f t="shared" si="1"/>
        <v>0</v>
      </c>
      <c r="H39" s="616" t="s">
        <v>140</v>
      </c>
      <c r="I39" s="155" t="s">
        <v>18</v>
      </c>
      <c r="J39" s="409" t="s">
        <v>206</v>
      </c>
      <c r="K39" s="394" t="s">
        <v>64</v>
      </c>
      <c r="L39" s="155" t="s">
        <v>45</v>
      </c>
      <c r="M39" s="155"/>
      <c r="N39" s="157" t="s">
        <v>126</v>
      </c>
    </row>
    <row r="40" spans="1:14" x14ac:dyDescent="0.25">
      <c r="A40" s="484">
        <v>45058</v>
      </c>
      <c r="B40" s="485" t="s">
        <v>147</v>
      </c>
      <c r="C40" s="485" t="s">
        <v>49</v>
      </c>
      <c r="D40" s="486" t="s">
        <v>116</v>
      </c>
      <c r="E40" s="522"/>
      <c r="F40" s="487">
        <v>12000</v>
      </c>
      <c r="G40" s="488">
        <f t="shared" si="1"/>
        <v>12000</v>
      </c>
      <c r="H40" s="489" t="s">
        <v>140</v>
      </c>
      <c r="I40" s="490" t="s">
        <v>18</v>
      </c>
      <c r="J40" s="491" t="s">
        <v>215</v>
      </c>
      <c r="K40" s="485" t="s">
        <v>64</v>
      </c>
      <c r="L40" s="490" t="s">
        <v>45</v>
      </c>
      <c r="M40" s="490"/>
      <c r="N40" s="579"/>
    </row>
    <row r="41" spans="1:14" x14ac:dyDescent="0.25">
      <c r="A41" s="171">
        <v>45058</v>
      </c>
      <c r="B41" s="172" t="s">
        <v>117</v>
      </c>
      <c r="C41" s="172" t="s">
        <v>118</v>
      </c>
      <c r="D41" s="173" t="s">
        <v>116</v>
      </c>
      <c r="E41" s="167">
        <v>6000</v>
      </c>
      <c r="F41" s="152"/>
      <c r="G41" s="307">
        <f t="shared" si="1"/>
        <v>6000</v>
      </c>
      <c r="H41" s="616" t="s">
        <v>140</v>
      </c>
      <c r="I41" s="155" t="s">
        <v>18</v>
      </c>
      <c r="J41" s="409" t="s">
        <v>215</v>
      </c>
      <c r="K41" s="394" t="s">
        <v>64</v>
      </c>
      <c r="L41" s="155" t="s">
        <v>45</v>
      </c>
      <c r="M41" s="155"/>
      <c r="N41" s="157" t="s">
        <v>125</v>
      </c>
    </row>
    <row r="42" spans="1:14" x14ac:dyDescent="0.25">
      <c r="A42" s="171">
        <v>45058</v>
      </c>
      <c r="B42" s="172" t="s">
        <v>117</v>
      </c>
      <c r="C42" s="172" t="s">
        <v>118</v>
      </c>
      <c r="D42" s="173" t="s">
        <v>116</v>
      </c>
      <c r="E42" s="167">
        <v>6000</v>
      </c>
      <c r="F42" s="152"/>
      <c r="G42" s="307">
        <f t="shared" si="1"/>
        <v>0</v>
      </c>
      <c r="H42" s="616" t="s">
        <v>140</v>
      </c>
      <c r="I42" s="155" t="s">
        <v>18</v>
      </c>
      <c r="J42" s="409" t="s">
        <v>215</v>
      </c>
      <c r="K42" s="394" t="s">
        <v>64</v>
      </c>
      <c r="L42" s="155" t="s">
        <v>45</v>
      </c>
      <c r="M42" s="155"/>
      <c r="N42" s="157" t="s">
        <v>126</v>
      </c>
    </row>
    <row r="43" spans="1:14" x14ac:dyDescent="0.25">
      <c r="A43" s="484">
        <v>45061</v>
      </c>
      <c r="B43" s="485" t="s">
        <v>147</v>
      </c>
      <c r="C43" s="485" t="s">
        <v>49</v>
      </c>
      <c r="D43" s="486" t="s">
        <v>116</v>
      </c>
      <c r="E43" s="522"/>
      <c r="F43" s="487">
        <v>13000</v>
      </c>
      <c r="G43" s="488">
        <f t="shared" si="1"/>
        <v>13000</v>
      </c>
      <c r="H43" s="489" t="s">
        <v>140</v>
      </c>
      <c r="I43" s="490" t="s">
        <v>18</v>
      </c>
      <c r="J43" s="491" t="s">
        <v>231</v>
      </c>
      <c r="K43" s="485" t="s">
        <v>64</v>
      </c>
      <c r="L43" s="490" t="s">
        <v>45</v>
      </c>
      <c r="M43" s="490"/>
      <c r="N43" s="579"/>
    </row>
    <row r="44" spans="1:14" x14ac:dyDescent="0.25">
      <c r="A44" s="171">
        <v>45061</v>
      </c>
      <c r="B44" s="172" t="s">
        <v>117</v>
      </c>
      <c r="C44" s="172" t="s">
        <v>118</v>
      </c>
      <c r="D44" s="173" t="s">
        <v>116</v>
      </c>
      <c r="E44" s="167">
        <v>7000</v>
      </c>
      <c r="F44" s="152"/>
      <c r="G44" s="307">
        <f t="shared" si="1"/>
        <v>6000</v>
      </c>
      <c r="H44" s="616" t="s">
        <v>140</v>
      </c>
      <c r="I44" s="155" t="s">
        <v>18</v>
      </c>
      <c r="J44" s="409" t="s">
        <v>231</v>
      </c>
      <c r="K44" s="394" t="s">
        <v>64</v>
      </c>
      <c r="L44" s="155" t="s">
        <v>45</v>
      </c>
      <c r="M44" s="155"/>
      <c r="N44" s="157" t="s">
        <v>125</v>
      </c>
    </row>
    <row r="45" spans="1:14" x14ac:dyDescent="0.25">
      <c r="A45" s="171">
        <v>45061</v>
      </c>
      <c r="B45" s="172" t="s">
        <v>117</v>
      </c>
      <c r="C45" s="172" t="s">
        <v>118</v>
      </c>
      <c r="D45" s="173" t="s">
        <v>116</v>
      </c>
      <c r="E45" s="161">
        <v>6000</v>
      </c>
      <c r="F45" s="152"/>
      <c r="G45" s="307">
        <f t="shared" si="1"/>
        <v>0</v>
      </c>
      <c r="H45" s="293" t="s">
        <v>140</v>
      </c>
      <c r="I45" s="155" t="s">
        <v>18</v>
      </c>
      <c r="J45" s="409" t="s">
        <v>231</v>
      </c>
      <c r="K45" s="394" t="s">
        <v>64</v>
      </c>
      <c r="L45" s="155" t="s">
        <v>45</v>
      </c>
      <c r="M45" s="155"/>
      <c r="N45" s="157" t="s">
        <v>126</v>
      </c>
    </row>
    <row r="46" spans="1:14" x14ac:dyDescent="0.25">
      <c r="A46" s="484">
        <v>45062</v>
      </c>
      <c r="B46" s="485" t="s">
        <v>147</v>
      </c>
      <c r="C46" s="485" t="s">
        <v>49</v>
      </c>
      <c r="D46" s="486" t="s">
        <v>116</v>
      </c>
      <c r="E46" s="523"/>
      <c r="F46" s="487">
        <v>12000</v>
      </c>
      <c r="G46" s="488">
        <f t="shared" si="1"/>
        <v>12000</v>
      </c>
      <c r="H46" s="489" t="s">
        <v>140</v>
      </c>
      <c r="I46" s="490" t="s">
        <v>18</v>
      </c>
      <c r="J46" s="491" t="s">
        <v>246</v>
      </c>
      <c r="K46" s="485" t="s">
        <v>64</v>
      </c>
      <c r="L46" s="490" t="s">
        <v>45</v>
      </c>
      <c r="M46" s="490"/>
      <c r="N46" s="579"/>
    </row>
    <row r="47" spans="1:14" x14ac:dyDescent="0.25">
      <c r="A47" s="171">
        <v>45062</v>
      </c>
      <c r="B47" s="172" t="s">
        <v>117</v>
      </c>
      <c r="C47" s="172" t="s">
        <v>118</v>
      </c>
      <c r="D47" s="173" t="s">
        <v>116</v>
      </c>
      <c r="E47" s="161">
        <v>6000</v>
      </c>
      <c r="F47" s="152"/>
      <c r="G47" s="307">
        <f t="shared" si="1"/>
        <v>6000</v>
      </c>
      <c r="H47" s="293" t="s">
        <v>140</v>
      </c>
      <c r="I47" s="155" t="s">
        <v>18</v>
      </c>
      <c r="J47" s="409" t="s">
        <v>246</v>
      </c>
      <c r="K47" s="394" t="s">
        <v>64</v>
      </c>
      <c r="L47" s="155" t="s">
        <v>45</v>
      </c>
      <c r="M47" s="155"/>
      <c r="N47" s="157" t="s">
        <v>125</v>
      </c>
    </row>
    <row r="48" spans="1:14" x14ac:dyDescent="0.25">
      <c r="A48" s="171">
        <v>45062</v>
      </c>
      <c r="B48" s="172" t="s">
        <v>117</v>
      </c>
      <c r="C48" s="172" t="s">
        <v>118</v>
      </c>
      <c r="D48" s="173" t="s">
        <v>116</v>
      </c>
      <c r="E48" s="161">
        <v>6000</v>
      </c>
      <c r="F48" s="152"/>
      <c r="G48" s="307">
        <f t="shared" si="1"/>
        <v>0</v>
      </c>
      <c r="H48" s="293" t="s">
        <v>140</v>
      </c>
      <c r="I48" s="155" t="s">
        <v>18</v>
      </c>
      <c r="J48" s="409" t="s">
        <v>246</v>
      </c>
      <c r="K48" s="394" t="s">
        <v>64</v>
      </c>
      <c r="L48" s="155" t="s">
        <v>45</v>
      </c>
      <c r="M48" s="155"/>
      <c r="N48" s="157" t="s">
        <v>126</v>
      </c>
    </row>
    <row r="49" spans="1:14" x14ac:dyDescent="0.25">
      <c r="A49" s="627">
        <v>45063</v>
      </c>
      <c r="B49" s="628" t="s">
        <v>147</v>
      </c>
      <c r="C49" s="628" t="s">
        <v>49</v>
      </c>
      <c r="D49" s="629" t="s">
        <v>116</v>
      </c>
      <c r="E49" s="676"/>
      <c r="F49" s="630">
        <v>24000</v>
      </c>
      <c r="G49" s="631">
        <f t="shared" si="1"/>
        <v>24000</v>
      </c>
      <c r="H49" s="678" t="s">
        <v>140</v>
      </c>
      <c r="I49" s="635" t="s">
        <v>18</v>
      </c>
      <c r="J49" s="637" t="s">
        <v>261</v>
      </c>
      <c r="K49" s="628" t="s">
        <v>64</v>
      </c>
      <c r="L49" s="635" t="s">
        <v>45</v>
      </c>
      <c r="M49" s="635"/>
      <c r="N49" s="675"/>
    </row>
    <row r="50" spans="1:14" x14ac:dyDescent="0.25">
      <c r="A50" s="171">
        <v>45063</v>
      </c>
      <c r="B50" s="172" t="s">
        <v>117</v>
      </c>
      <c r="C50" s="172" t="s">
        <v>118</v>
      </c>
      <c r="D50" s="173" t="s">
        <v>116</v>
      </c>
      <c r="E50" s="161">
        <v>6000</v>
      </c>
      <c r="F50" s="152"/>
      <c r="G50" s="307">
        <f t="shared" si="1"/>
        <v>18000</v>
      </c>
      <c r="H50" s="293" t="s">
        <v>140</v>
      </c>
      <c r="I50" s="155" t="s">
        <v>18</v>
      </c>
      <c r="J50" s="409" t="s">
        <v>261</v>
      </c>
      <c r="K50" s="394" t="s">
        <v>64</v>
      </c>
      <c r="L50" s="155" t="s">
        <v>45</v>
      </c>
      <c r="M50" s="155"/>
      <c r="N50" s="157" t="s">
        <v>125</v>
      </c>
    </row>
    <row r="51" spans="1:14" x14ac:dyDescent="0.25">
      <c r="A51" s="171">
        <v>45063</v>
      </c>
      <c r="B51" s="172" t="s">
        <v>117</v>
      </c>
      <c r="C51" s="172" t="s">
        <v>118</v>
      </c>
      <c r="D51" s="173" t="s">
        <v>116</v>
      </c>
      <c r="E51" s="161">
        <v>6000</v>
      </c>
      <c r="F51" s="152"/>
      <c r="G51" s="307">
        <f t="shared" si="1"/>
        <v>12000</v>
      </c>
      <c r="H51" s="293" t="s">
        <v>140</v>
      </c>
      <c r="I51" s="155" t="s">
        <v>18</v>
      </c>
      <c r="J51" s="409" t="s">
        <v>261</v>
      </c>
      <c r="K51" s="394" t="s">
        <v>64</v>
      </c>
      <c r="L51" s="155" t="s">
        <v>45</v>
      </c>
      <c r="M51" s="155"/>
      <c r="N51" s="157" t="s">
        <v>138</v>
      </c>
    </row>
    <row r="52" spans="1:14" x14ac:dyDescent="0.25">
      <c r="A52" s="171">
        <v>45063</v>
      </c>
      <c r="B52" s="172" t="s">
        <v>117</v>
      </c>
      <c r="C52" s="172" t="s">
        <v>118</v>
      </c>
      <c r="D52" s="173" t="s">
        <v>116</v>
      </c>
      <c r="E52" s="161">
        <v>6000</v>
      </c>
      <c r="F52" s="152"/>
      <c r="G52" s="307">
        <f t="shared" si="1"/>
        <v>6000</v>
      </c>
      <c r="H52" s="293" t="s">
        <v>140</v>
      </c>
      <c r="I52" s="155" t="s">
        <v>18</v>
      </c>
      <c r="J52" s="409" t="s">
        <v>261</v>
      </c>
      <c r="K52" s="394" t="s">
        <v>64</v>
      </c>
      <c r="L52" s="155" t="s">
        <v>45</v>
      </c>
      <c r="M52" s="155"/>
      <c r="N52" s="157" t="s">
        <v>139</v>
      </c>
    </row>
    <row r="53" spans="1:14" x14ac:dyDescent="0.25">
      <c r="A53" s="171">
        <v>45063</v>
      </c>
      <c r="B53" s="172" t="s">
        <v>117</v>
      </c>
      <c r="C53" s="172" t="s">
        <v>118</v>
      </c>
      <c r="D53" s="173" t="s">
        <v>116</v>
      </c>
      <c r="E53" s="161">
        <v>6000</v>
      </c>
      <c r="F53" s="152"/>
      <c r="G53" s="307">
        <f t="shared" si="1"/>
        <v>0</v>
      </c>
      <c r="H53" s="293" t="s">
        <v>140</v>
      </c>
      <c r="I53" s="155" t="s">
        <v>18</v>
      </c>
      <c r="J53" s="409" t="s">
        <v>261</v>
      </c>
      <c r="K53" s="394" t="s">
        <v>64</v>
      </c>
      <c r="L53" s="155" t="s">
        <v>45</v>
      </c>
      <c r="M53" s="155"/>
      <c r="N53" s="157" t="s">
        <v>126</v>
      </c>
    </row>
    <row r="54" spans="1:14" x14ac:dyDescent="0.25">
      <c r="A54" s="484">
        <v>45064</v>
      </c>
      <c r="B54" s="485" t="s">
        <v>147</v>
      </c>
      <c r="C54" s="485" t="s">
        <v>49</v>
      </c>
      <c r="D54" s="486" t="s">
        <v>116</v>
      </c>
      <c r="E54" s="670"/>
      <c r="F54" s="523">
        <v>12000</v>
      </c>
      <c r="G54" s="488">
        <f t="shared" si="1"/>
        <v>12000</v>
      </c>
      <c r="H54" s="489" t="s">
        <v>140</v>
      </c>
      <c r="I54" s="490" t="s">
        <v>18</v>
      </c>
      <c r="J54" s="491" t="s">
        <v>264</v>
      </c>
      <c r="K54" s="485" t="s">
        <v>64</v>
      </c>
      <c r="L54" s="490" t="s">
        <v>45</v>
      </c>
      <c r="M54" s="672"/>
      <c r="N54" s="674"/>
    </row>
    <row r="55" spans="1:14" x14ac:dyDescent="0.25">
      <c r="A55" s="171">
        <v>45064</v>
      </c>
      <c r="B55" s="172" t="s">
        <v>117</v>
      </c>
      <c r="C55" s="172" t="s">
        <v>118</v>
      </c>
      <c r="D55" s="173" t="s">
        <v>116</v>
      </c>
      <c r="E55" s="471">
        <v>6000</v>
      </c>
      <c r="F55" s="161"/>
      <c r="G55" s="307">
        <f t="shared" si="1"/>
        <v>6000</v>
      </c>
      <c r="H55" s="616" t="s">
        <v>140</v>
      </c>
      <c r="I55" s="155" t="s">
        <v>18</v>
      </c>
      <c r="J55" s="409" t="s">
        <v>264</v>
      </c>
      <c r="K55" s="172" t="s">
        <v>64</v>
      </c>
      <c r="L55" s="155" t="s">
        <v>45</v>
      </c>
      <c r="M55" s="181"/>
      <c r="N55" s="474" t="s">
        <v>125</v>
      </c>
    </row>
    <row r="56" spans="1:14" x14ac:dyDescent="0.25">
      <c r="A56" s="171">
        <v>45064</v>
      </c>
      <c r="B56" s="172" t="s">
        <v>117</v>
      </c>
      <c r="C56" s="172" t="s">
        <v>118</v>
      </c>
      <c r="D56" s="173" t="s">
        <v>116</v>
      </c>
      <c r="E56" s="471">
        <v>6000</v>
      </c>
      <c r="F56" s="161"/>
      <c r="G56" s="307">
        <f t="shared" si="1"/>
        <v>0</v>
      </c>
      <c r="H56" s="293" t="s">
        <v>140</v>
      </c>
      <c r="I56" s="155" t="s">
        <v>18</v>
      </c>
      <c r="J56" s="409" t="s">
        <v>264</v>
      </c>
      <c r="K56" s="394" t="s">
        <v>64</v>
      </c>
      <c r="L56" s="155" t="s">
        <v>45</v>
      </c>
      <c r="M56" s="181"/>
      <c r="N56" s="474" t="s">
        <v>126</v>
      </c>
    </row>
    <row r="57" spans="1:14" x14ac:dyDescent="0.25">
      <c r="A57" s="484">
        <v>45065</v>
      </c>
      <c r="B57" s="485" t="s">
        <v>147</v>
      </c>
      <c r="C57" s="485" t="s">
        <v>49</v>
      </c>
      <c r="D57" s="486" t="s">
        <v>116</v>
      </c>
      <c r="E57" s="670"/>
      <c r="F57" s="523">
        <v>12000</v>
      </c>
      <c r="G57" s="488">
        <f t="shared" si="1"/>
        <v>12000</v>
      </c>
      <c r="H57" s="684" t="s">
        <v>140</v>
      </c>
      <c r="I57" s="490" t="s">
        <v>18</v>
      </c>
      <c r="J57" s="491" t="s">
        <v>269</v>
      </c>
      <c r="K57" s="485" t="s">
        <v>64</v>
      </c>
      <c r="L57" s="490" t="s">
        <v>45</v>
      </c>
      <c r="M57" s="672"/>
      <c r="N57" s="674"/>
    </row>
    <row r="58" spans="1:14" x14ac:dyDescent="0.25">
      <c r="A58" s="171">
        <v>45065</v>
      </c>
      <c r="B58" s="172" t="s">
        <v>117</v>
      </c>
      <c r="C58" s="172" t="s">
        <v>118</v>
      </c>
      <c r="D58" s="173" t="s">
        <v>116</v>
      </c>
      <c r="E58" s="471">
        <v>6000</v>
      </c>
      <c r="F58" s="161"/>
      <c r="G58" s="307">
        <f t="shared" si="1"/>
        <v>6000</v>
      </c>
      <c r="H58" s="683" t="s">
        <v>140</v>
      </c>
      <c r="I58" s="155" t="s">
        <v>18</v>
      </c>
      <c r="J58" s="409" t="s">
        <v>269</v>
      </c>
      <c r="K58" s="172" t="s">
        <v>64</v>
      </c>
      <c r="L58" s="155" t="s">
        <v>45</v>
      </c>
      <c r="M58" s="181"/>
      <c r="N58" s="474"/>
    </row>
    <row r="59" spans="1:14" ht="15.75" thickBot="1" x14ac:dyDescent="0.3">
      <c r="A59" s="171">
        <v>45065</v>
      </c>
      <c r="B59" s="172" t="s">
        <v>117</v>
      </c>
      <c r="C59" s="172" t="s">
        <v>118</v>
      </c>
      <c r="D59" s="173" t="s">
        <v>116</v>
      </c>
      <c r="E59" s="617">
        <v>6000</v>
      </c>
      <c r="F59" s="160"/>
      <c r="G59" s="682">
        <f t="shared" si="1"/>
        <v>0</v>
      </c>
      <c r="H59" s="683" t="s">
        <v>140</v>
      </c>
      <c r="I59" s="155" t="s">
        <v>18</v>
      </c>
      <c r="J59" s="409" t="s">
        <v>269</v>
      </c>
      <c r="K59" s="172" t="s">
        <v>64</v>
      </c>
      <c r="L59" s="155" t="s">
        <v>45</v>
      </c>
      <c r="M59" s="181"/>
      <c r="N59" s="474"/>
    </row>
    <row r="60" spans="1:14" ht="15.75" thickBot="1" x14ac:dyDescent="0.3">
      <c r="A60" s="155"/>
      <c r="B60" s="155"/>
      <c r="C60" s="155"/>
      <c r="D60" s="681"/>
      <c r="E60" s="525">
        <f>SUM(E4:E59)</f>
        <v>242000</v>
      </c>
      <c r="F60" s="525">
        <f>SUM(F4:F59)</f>
        <v>242000</v>
      </c>
      <c r="G60" s="526">
        <f>E60-F60</f>
        <v>0</v>
      </c>
      <c r="H60" s="166"/>
      <c r="I60" s="155"/>
      <c r="J60" s="155"/>
      <c r="K60" s="394"/>
      <c r="L60" s="155"/>
      <c r="M60" s="155"/>
      <c r="N60" s="157"/>
    </row>
    <row r="61" spans="1:14" x14ac:dyDescent="0.25">
      <c r="A61" s="155"/>
      <c r="B61" s="155"/>
      <c r="C61" s="155"/>
      <c r="D61" s="155"/>
      <c r="E61" s="510"/>
      <c r="F61" s="471"/>
      <c r="G61" s="477"/>
      <c r="H61" s="155"/>
      <c r="I61" s="155"/>
      <c r="J61" s="155"/>
      <c r="K61" s="394"/>
      <c r="L61" s="155"/>
      <c r="M61" s="155"/>
      <c r="N61" s="157"/>
    </row>
    <row r="62" spans="1:14" x14ac:dyDescent="0.25">
      <c r="A62" s="423"/>
      <c r="B62" s="423"/>
      <c r="C62" s="423"/>
      <c r="D62" s="423"/>
      <c r="E62" s="501"/>
      <c r="F62" s="512"/>
      <c r="G62" s="513"/>
      <c r="H62" s="423"/>
      <c r="I62" s="423"/>
      <c r="J62" s="423"/>
      <c r="K62" s="423"/>
      <c r="L62" s="423"/>
      <c r="M62" s="423"/>
      <c r="N62" s="427"/>
    </row>
    <row r="63" spans="1:14" x14ac:dyDescent="0.25">
      <c r="E63" s="511"/>
      <c r="F63" s="506"/>
    </row>
    <row r="64" spans="1:14" x14ac:dyDescent="0.25">
      <c r="E64" s="495"/>
      <c r="F64" s="506"/>
    </row>
    <row r="65" spans="5:6" x14ac:dyDescent="0.25">
      <c r="E65" s="495"/>
      <c r="F65" s="506"/>
    </row>
    <row r="66" spans="5:6" x14ac:dyDescent="0.25">
      <c r="E66" s="495"/>
      <c r="F66" s="506"/>
    </row>
    <row r="67" spans="5:6" x14ac:dyDescent="0.25">
      <c r="E67" s="495"/>
      <c r="F67" s="506"/>
    </row>
    <row r="68" spans="5:6" x14ac:dyDescent="0.25">
      <c r="E68" s="495"/>
      <c r="F68" s="506"/>
    </row>
    <row r="69" spans="5:6" x14ac:dyDescent="0.25">
      <c r="E69" s="495"/>
      <c r="F69" s="506"/>
    </row>
    <row r="70" spans="5:6" x14ac:dyDescent="0.25">
      <c r="E70" s="495"/>
      <c r="F70" s="506"/>
    </row>
    <row r="71" spans="5:6" x14ac:dyDescent="0.25">
      <c r="E71" s="495"/>
      <c r="F71" s="506"/>
    </row>
    <row r="72" spans="5:6" x14ac:dyDescent="0.25">
      <c r="E72" s="495"/>
      <c r="F72" s="506"/>
    </row>
    <row r="73" spans="5:6" x14ac:dyDescent="0.25">
      <c r="E73" s="495"/>
      <c r="F73" s="506"/>
    </row>
    <row r="74" spans="5:6" x14ac:dyDescent="0.25">
      <c r="E74" s="495"/>
      <c r="F74" s="506"/>
    </row>
    <row r="75" spans="5:6" x14ac:dyDescent="0.25">
      <c r="E75" s="495"/>
      <c r="F75" s="506"/>
    </row>
    <row r="76" spans="5:6" x14ac:dyDescent="0.25">
      <c r="E76" s="495"/>
    </row>
    <row r="77" spans="5:6" x14ac:dyDescent="0.25">
      <c r="E77" s="495"/>
    </row>
    <row r="78" spans="5:6" x14ac:dyDescent="0.25">
      <c r="E78" s="495"/>
    </row>
    <row r="79" spans="5:6" x14ac:dyDescent="0.25">
      <c r="E79" s="495"/>
    </row>
    <row r="80" spans="5:6" x14ac:dyDescent="0.25">
      <c r="E80" s="495"/>
    </row>
    <row r="81" spans="5:5" x14ac:dyDescent="0.25">
      <c r="E81" s="495"/>
    </row>
    <row r="82" spans="5:5" x14ac:dyDescent="0.25">
      <c r="E82" s="495"/>
    </row>
    <row r="83" spans="5:5" x14ac:dyDescent="0.25">
      <c r="E83" s="495"/>
    </row>
    <row r="84" spans="5:5" x14ac:dyDescent="0.25">
      <c r="E84" s="495"/>
    </row>
    <row r="85" spans="5:5" x14ac:dyDescent="0.25">
      <c r="E85" s="495"/>
    </row>
    <row r="86" spans="5:5" x14ac:dyDescent="0.25">
      <c r="E86" s="495"/>
    </row>
    <row r="87" spans="5:5" x14ac:dyDescent="0.25">
      <c r="E87" s="495"/>
    </row>
    <row r="88" spans="5:5" x14ac:dyDescent="0.25">
      <c r="E88" s="495"/>
    </row>
    <row r="89" spans="5:5" x14ac:dyDescent="0.25">
      <c r="E89" s="495"/>
    </row>
    <row r="90" spans="5:5" x14ac:dyDescent="0.25">
      <c r="E90" s="495"/>
    </row>
    <row r="91" spans="5:5" x14ac:dyDescent="0.25">
      <c r="E91" s="495"/>
    </row>
    <row r="92" spans="5:5" x14ac:dyDescent="0.25">
      <c r="E92" s="495"/>
    </row>
    <row r="93" spans="5:5" x14ac:dyDescent="0.25">
      <c r="E93" s="495"/>
    </row>
    <row r="94" spans="5:5" x14ac:dyDescent="0.25">
      <c r="E94" s="495"/>
    </row>
    <row r="95" spans="5:5" x14ac:dyDescent="0.25">
      <c r="E95" s="495"/>
    </row>
    <row r="96" spans="5:5" x14ac:dyDescent="0.25">
      <c r="E96" s="495"/>
    </row>
    <row r="97" spans="5:5" x14ac:dyDescent="0.25">
      <c r="E97" s="495"/>
    </row>
    <row r="98" spans="5:5" x14ac:dyDescent="0.25">
      <c r="E98" s="495"/>
    </row>
    <row r="99" spans="5:5" x14ac:dyDescent="0.25">
      <c r="E99" s="495"/>
    </row>
    <row r="100" spans="5:5" x14ac:dyDescent="0.25">
      <c r="E100" s="495"/>
    </row>
    <row r="101" spans="5:5" x14ac:dyDescent="0.25">
      <c r="E101" s="495"/>
    </row>
    <row r="102" spans="5:5" x14ac:dyDescent="0.25">
      <c r="E102" s="495"/>
    </row>
    <row r="103" spans="5:5" x14ac:dyDescent="0.25">
      <c r="E103" s="495"/>
    </row>
    <row r="104" spans="5:5" x14ac:dyDescent="0.25">
      <c r="E104" s="495"/>
    </row>
    <row r="105" spans="5:5" x14ac:dyDescent="0.25">
      <c r="E105" s="495"/>
    </row>
    <row r="106" spans="5:5" x14ac:dyDescent="0.25">
      <c r="E106" s="495"/>
    </row>
    <row r="107" spans="5:5" x14ac:dyDescent="0.25">
      <c r="E107" s="495"/>
    </row>
    <row r="108" spans="5:5" x14ac:dyDescent="0.25">
      <c r="E108" s="495"/>
    </row>
    <row r="109" spans="5:5" x14ac:dyDescent="0.25">
      <c r="E109" s="495"/>
    </row>
    <row r="110" spans="5:5" x14ac:dyDescent="0.25">
      <c r="E110" s="495"/>
    </row>
    <row r="111" spans="5:5" x14ac:dyDescent="0.25">
      <c r="E111" s="495"/>
    </row>
    <row r="112" spans="5:5" x14ac:dyDescent="0.25">
      <c r="E112" s="495"/>
    </row>
    <row r="113" spans="5:5" x14ac:dyDescent="0.25">
      <c r="E113" s="495"/>
    </row>
    <row r="114" spans="5:5" x14ac:dyDescent="0.25">
      <c r="E114" s="495"/>
    </row>
    <row r="115" spans="5:5" x14ac:dyDescent="0.25">
      <c r="E115" s="495"/>
    </row>
    <row r="116" spans="5:5" x14ac:dyDescent="0.25">
      <c r="E116" s="495"/>
    </row>
    <row r="117" spans="5:5" x14ac:dyDescent="0.25">
      <c r="E117" s="495"/>
    </row>
    <row r="118" spans="5:5" x14ac:dyDescent="0.25">
      <c r="E118" s="495"/>
    </row>
    <row r="119" spans="5:5" x14ac:dyDescent="0.25">
      <c r="E119" s="495"/>
    </row>
    <row r="120" spans="5:5" x14ac:dyDescent="0.25">
      <c r="E120" s="495"/>
    </row>
    <row r="121" spans="5:5" x14ac:dyDescent="0.25">
      <c r="E121" s="495"/>
    </row>
    <row r="122" spans="5:5" x14ac:dyDescent="0.25">
      <c r="E122" s="495"/>
    </row>
    <row r="123" spans="5:5" x14ac:dyDescent="0.25">
      <c r="E123" s="495"/>
    </row>
    <row r="124" spans="5:5" x14ac:dyDescent="0.25">
      <c r="E124" s="495"/>
    </row>
    <row r="125" spans="5:5" x14ac:dyDescent="0.25">
      <c r="E125" s="495"/>
    </row>
    <row r="126" spans="5:5" x14ac:dyDescent="0.25">
      <c r="E126" s="495"/>
    </row>
    <row r="127" spans="5:5" x14ac:dyDescent="0.25">
      <c r="E127" s="495"/>
    </row>
    <row r="128" spans="5:5" x14ac:dyDescent="0.25">
      <c r="E128" s="495"/>
    </row>
    <row r="129" spans="5:5" x14ac:dyDescent="0.25">
      <c r="E129" s="495"/>
    </row>
    <row r="130" spans="5:5" x14ac:dyDescent="0.25">
      <c r="E130" s="495"/>
    </row>
    <row r="131" spans="5:5" x14ac:dyDescent="0.25">
      <c r="E131" s="495"/>
    </row>
    <row r="132" spans="5:5" x14ac:dyDescent="0.25">
      <c r="E132" s="495"/>
    </row>
    <row r="133" spans="5:5" x14ac:dyDescent="0.25">
      <c r="E133" s="495"/>
    </row>
    <row r="134" spans="5:5" x14ac:dyDescent="0.25">
      <c r="E134" s="495"/>
    </row>
    <row r="135" spans="5:5" x14ac:dyDescent="0.25">
      <c r="E135" s="495"/>
    </row>
    <row r="136" spans="5:5" x14ac:dyDescent="0.25">
      <c r="E136" s="495"/>
    </row>
    <row r="137" spans="5:5" x14ac:dyDescent="0.25">
      <c r="E137" s="495"/>
    </row>
    <row r="138" spans="5:5" x14ac:dyDescent="0.25">
      <c r="E138" s="495"/>
    </row>
    <row r="139" spans="5:5" x14ac:dyDescent="0.25">
      <c r="E139" s="495"/>
    </row>
    <row r="140" spans="5:5" x14ac:dyDescent="0.25">
      <c r="E140" s="495"/>
    </row>
    <row r="141" spans="5:5" x14ac:dyDescent="0.25">
      <c r="E141" s="495"/>
    </row>
    <row r="142" spans="5:5" x14ac:dyDescent="0.25">
      <c r="E142" s="495"/>
    </row>
    <row r="143" spans="5:5" x14ac:dyDescent="0.25">
      <c r="E143" s="495"/>
    </row>
    <row r="144" spans="5:5" x14ac:dyDescent="0.25">
      <c r="E144" s="495"/>
    </row>
    <row r="145" spans="5:5" x14ac:dyDescent="0.25">
      <c r="E145" s="495"/>
    </row>
    <row r="146" spans="5:5" x14ac:dyDescent="0.25">
      <c r="E146" s="495"/>
    </row>
    <row r="147" spans="5:5" x14ac:dyDescent="0.25">
      <c r="E147" s="495"/>
    </row>
    <row r="148" spans="5:5" x14ac:dyDescent="0.25">
      <c r="E148" s="495"/>
    </row>
    <row r="149" spans="5:5" x14ac:dyDescent="0.25">
      <c r="E149" s="495"/>
    </row>
    <row r="150" spans="5:5" x14ac:dyDescent="0.25">
      <c r="E150" s="495"/>
    </row>
    <row r="151" spans="5:5" x14ac:dyDescent="0.25">
      <c r="E151" s="495"/>
    </row>
    <row r="152" spans="5:5" x14ac:dyDescent="0.25">
      <c r="E152" s="495"/>
    </row>
    <row r="153" spans="5:5" x14ac:dyDescent="0.25">
      <c r="E153" s="495"/>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opLeftCell="A19" zoomScaleNormal="100" workbookViewId="0">
      <selection activeCell="C35" sqref="C35"/>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8" bestFit="1" customWidth="1"/>
    <col min="6" max="6" width="15.85546875" style="308"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76" t="s">
        <v>44</v>
      </c>
      <c r="B1" s="776"/>
      <c r="C1" s="776"/>
      <c r="D1" s="776"/>
      <c r="E1" s="776"/>
      <c r="F1" s="776"/>
      <c r="G1" s="776"/>
      <c r="H1" s="776"/>
      <c r="I1" s="776"/>
      <c r="J1" s="776"/>
      <c r="K1" s="776"/>
      <c r="L1" s="776"/>
      <c r="M1" s="776"/>
      <c r="N1" s="776"/>
    </row>
    <row r="2" spans="1:15" s="67" customFormat="1" ht="18.75" x14ac:dyDescent="0.25">
      <c r="A2" s="777" t="s">
        <v>228</v>
      </c>
      <c r="B2" s="777"/>
      <c r="C2" s="777"/>
      <c r="D2" s="777"/>
      <c r="E2" s="777"/>
      <c r="F2" s="777"/>
      <c r="G2" s="777"/>
      <c r="H2" s="777"/>
      <c r="I2" s="777"/>
      <c r="J2" s="777"/>
      <c r="K2" s="777"/>
      <c r="L2" s="777"/>
      <c r="M2" s="777"/>
      <c r="N2" s="777"/>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7">
        <v>45047</v>
      </c>
      <c r="B4" s="418" t="s">
        <v>146</v>
      </c>
      <c r="C4" s="418"/>
      <c r="D4" s="459"/>
      <c r="E4" s="460"/>
      <c r="F4" s="460"/>
      <c r="G4" s="461">
        <v>0</v>
      </c>
      <c r="H4" s="462"/>
      <c r="I4" s="463"/>
      <c r="J4" s="464"/>
      <c r="K4" s="465"/>
      <c r="L4" s="186"/>
      <c r="M4" s="466"/>
      <c r="N4" s="467"/>
    </row>
    <row r="5" spans="1:15" s="14" customFormat="1" ht="13.5" customHeight="1" x14ac:dyDescent="0.25">
      <c r="A5" s="484">
        <v>45061</v>
      </c>
      <c r="B5" s="485" t="s">
        <v>147</v>
      </c>
      <c r="C5" s="485" t="s">
        <v>49</v>
      </c>
      <c r="D5" s="486" t="s">
        <v>167</v>
      </c>
      <c r="E5" s="487"/>
      <c r="F5" s="487">
        <v>12000</v>
      </c>
      <c r="G5" s="488">
        <f>G4-E5+F5</f>
        <v>12000</v>
      </c>
      <c r="H5" s="489" t="s">
        <v>229</v>
      </c>
      <c r="I5" s="489" t="s">
        <v>18</v>
      </c>
      <c r="J5" s="491" t="s">
        <v>230</v>
      </c>
      <c r="K5" s="485" t="s">
        <v>64</v>
      </c>
      <c r="L5" s="485" t="s">
        <v>45</v>
      </c>
      <c r="M5" s="493"/>
      <c r="N5" s="492"/>
    </row>
    <row r="6" spans="1:15" s="14" customFormat="1" ht="13.5" customHeight="1" x14ac:dyDescent="0.25">
      <c r="A6" s="171">
        <v>45061</v>
      </c>
      <c r="B6" s="172" t="s">
        <v>117</v>
      </c>
      <c r="C6" s="172" t="s">
        <v>118</v>
      </c>
      <c r="D6" s="173" t="s">
        <v>167</v>
      </c>
      <c r="E6" s="152">
        <v>6000</v>
      </c>
      <c r="F6" s="152"/>
      <c r="G6" s="307">
        <f>G5-E6+F6</f>
        <v>6000</v>
      </c>
      <c r="H6" s="616" t="s">
        <v>229</v>
      </c>
      <c r="I6" s="293" t="s">
        <v>18</v>
      </c>
      <c r="J6" s="409" t="s">
        <v>230</v>
      </c>
      <c r="K6" s="394" t="s">
        <v>64</v>
      </c>
      <c r="L6" s="394" t="s">
        <v>45</v>
      </c>
      <c r="M6" s="482"/>
      <c r="N6" s="483" t="s">
        <v>125</v>
      </c>
    </row>
    <row r="7" spans="1:15" x14ac:dyDescent="0.25">
      <c r="A7" s="171">
        <v>45061</v>
      </c>
      <c r="B7" s="172" t="s">
        <v>117</v>
      </c>
      <c r="C7" s="172" t="s">
        <v>118</v>
      </c>
      <c r="D7" s="173" t="s">
        <v>167</v>
      </c>
      <c r="E7" s="152">
        <v>6000</v>
      </c>
      <c r="F7" s="152"/>
      <c r="G7" s="307">
        <f>G6-E7+F7</f>
        <v>0</v>
      </c>
      <c r="H7" s="616" t="s">
        <v>229</v>
      </c>
      <c r="I7" s="155" t="s">
        <v>18</v>
      </c>
      <c r="J7" s="409" t="s">
        <v>230</v>
      </c>
      <c r="K7" s="394" t="s">
        <v>64</v>
      </c>
      <c r="L7" s="155" t="s">
        <v>45</v>
      </c>
      <c r="M7" s="155"/>
      <c r="N7" s="483" t="s">
        <v>126</v>
      </c>
    </row>
    <row r="8" spans="1:15" x14ac:dyDescent="0.25">
      <c r="A8" s="484">
        <v>45062</v>
      </c>
      <c r="B8" s="485" t="s">
        <v>147</v>
      </c>
      <c r="C8" s="485" t="s">
        <v>49</v>
      </c>
      <c r="D8" s="486" t="s">
        <v>167</v>
      </c>
      <c r="E8" s="487"/>
      <c r="F8" s="487">
        <v>34000</v>
      </c>
      <c r="G8" s="488">
        <f t="shared" ref="G8:G29" si="0">G7-E8+F8</f>
        <v>34000</v>
      </c>
      <c r="H8" s="489" t="s">
        <v>229</v>
      </c>
      <c r="I8" s="490" t="s">
        <v>18</v>
      </c>
      <c r="J8" s="491" t="s">
        <v>249</v>
      </c>
      <c r="K8" s="485" t="s">
        <v>64</v>
      </c>
      <c r="L8" s="490" t="s">
        <v>45</v>
      </c>
      <c r="M8" s="490"/>
      <c r="N8" s="492"/>
    </row>
    <row r="9" spans="1:15" x14ac:dyDescent="0.25">
      <c r="A9" s="171">
        <v>45062</v>
      </c>
      <c r="B9" s="172" t="s">
        <v>117</v>
      </c>
      <c r="C9" s="172" t="s">
        <v>118</v>
      </c>
      <c r="D9" s="173" t="s">
        <v>167</v>
      </c>
      <c r="E9" s="152">
        <v>6000</v>
      </c>
      <c r="F9" s="152"/>
      <c r="G9" s="307">
        <f t="shared" si="0"/>
        <v>28000</v>
      </c>
      <c r="H9" s="616" t="s">
        <v>229</v>
      </c>
      <c r="I9" s="155" t="s">
        <v>18</v>
      </c>
      <c r="J9" s="409" t="s">
        <v>249</v>
      </c>
      <c r="K9" s="394" t="s">
        <v>64</v>
      </c>
      <c r="L9" s="155" t="s">
        <v>45</v>
      </c>
      <c r="M9" s="155"/>
      <c r="N9" s="483" t="s">
        <v>125</v>
      </c>
    </row>
    <row r="10" spans="1:15" x14ac:dyDescent="0.25">
      <c r="A10" s="171">
        <v>45062</v>
      </c>
      <c r="B10" s="172" t="s">
        <v>117</v>
      </c>
      <c r="C10" s="172" t="s">
        <v>118</v>
      </c>
      <c r="D10" s="173" t="s">
        <v>167</v>
      </c>
      <c r="E10" s="152">
        <v>5000</v>
      </c>
      <c r="F10" s="152"/>
      <c r="G10" s="307">
        <f t="shared" si="0"/>
        <v>23000</v>
      </c>
      <c r="H10" s="616" t="s">
        <v>229</v>
      </c>
      <c r="I10" s="155" t="s">
        <v>18</v>
      </c>
      <c r="J10" s="409" t="s">
        <v>249</v>
      </c>
      <c r="K10" s="394" t="s">
        <v>64</v>
      </c>
      <c r="L10" s="155" t="s">
        <v>45</v>
      </c>
      <c r="M10" s="155"/>
      <c r="N10" s="483" t="s">
        <v>250</v>
      </c>
    </row>
    <row r="11" spans="1:15" x14ac:dyDescent="0.25">
      <c r="A11" s="171">
        <v>45062</v>
      </c>
      <c r="B11" s="172" t="s">
        <v>117</v>
      </c>
      <c r="C11" s="172" t="s">
        <v>118</v>
      </c>
      <c r="D11" s="173" t="s">
        <v>167</v>
      </c>
      <c r="E11" s="152">
        <v>4000</v>
      </c>
      <c r="F11" s="152"/>
      <c r="G11" s="307">
        <f t="shared" si="0"/>
        <v>19000</v>
      </c>
      <c r="H11" s="616" t="s">
        <v>229</v>
      </c>
      <c r="I11" s="155" t="s">
        <v>18</v>
      </c>
      <c r="J11" s="409" t="s">
        <v>249</v>
      </c>
      <c r="K11" s="394" t="s">
        <v>64</v>
      </c>
      <c r="L11" s="155" t="s">
        <v>45</v>
      </c>
      <c r="M11" s="155"/>
      <c r="N11" s="483" t="s">
        <v>251</v>
      </c>
    </row>
    <row r="12" spans="1:15" x14ac:dyDescent="0.25">
      <c r="A12" s="171">
        <v>45062</v>
      </c>
      <c r="B12" s="172" t="s">
        <v>117</v>
      </c>
      <c r="C12" s="172" t="s">
        <v>118</v>
      </c>
      <c r="D12" s="173" t="s">
        <v>167</v>
      </c>
      <c r="E12" s="152">
        <v>2000</v>
      </c>
      <c r="F12" s="152"/>
      <c r="G12" s="307">
        <f t="shared" si="0"/>
        <v>17000</v>
      </c>
      <c r="H12" s="616" t="s">
        <v>229</v>
      </c>
      <c r="I12" s="155" t="s">
        <v>18</v>
      </c>
      <c r="J12" s="409" t="s">
        <v>249</v>
      </c>
      <c r="K12" s="394" t="s">
        <v>64</v>
      </c>
      <c r="L12" s="155" t="s">
        <v>45</v>
      </c>
      <c r="M12" s="155"/>
      <c r="N12" s="483" t="s">
        <v>252</v>
      </c>
    </row>
    <row r="13" spans="1:15" x14ac:dyDescent="0.25">
      <c r="A13" s="171">
        <v>45062</v>
      </c>
      <c r="B13" s="172" t="s">
        <v>117</v>
      </c>
      <c r="C13" s="172" t="s">
        <v>118</v>
      </c>
      <c r="D13" s="173" t="s">
        <v>167</v>
      </c>
      <c r="E13" s="167">
        <v>6000</v>
      </c>
      <c r="F13" s="152"/>
      <c r="G13" s="307">
        <f t="shared" si="0"/>
        <v>11000</v>
      </c>
      <c r="H13" s="616" t="s">
        <v>229</v>
      </c>
      <c r="I13" s="155" t="s">
        <v>18</v>
      </c>
      <c r="J13" s="409" t="s">
        <v>249</v>
      </c>
      <c r="K13" s="394" t="s">
        <v>64</v>
      </c>
      <c r="L13" s="155" t="s">
        <v>45</v>
      </c>
      <c r="M13" s="155"/>
      <c r="N13" s="483" t="s">
        <v>253</v>
      </c>
    </row>
    <row r="14" spans="1:15" x14ac:dyDescent="0.25">
      <c r="A14" s="171">
        <v>45062</v>
      </c>
      <c r="B14" s="172" t="s">
        <v>247</v>
      </c>
      <c r="C14" s="172" t="s">
        <v>247</v>
      </c>
      <c r="D14" s="173" t="s">
        <v>167</v>
      </c>
      <c r="E14" s="167">
        <v>4000</v>
      </c>
      <c r="F14" s="161"/>
      <c r="G14" s="307">
        <f t="shared" si="0"/>
        <v>7000</v>
      </c>
      <c r="H14" s="616" t="s">
        <v>229</v>
      </c>
      <c r="I14" s="181" t="s">
        <v>18</v>
      </c>
      <c r="J14" s="409" t="s">
        <v>249</v>
      </c>
      <c r="K14" s="185" t="s">
        <v>64</v>
      </c>
      <c r="L14" s="181" t="s">
        <v>45</v>
      </c>
      <c r="M14" s="181"/>
      <c r="N14" s="157"/>
    </row>
    <row r="15" spans="1:15" x14ac:dyDescent="0.25">
      <c r="A15" s="171">
        <v>45062</v>
      </c>
      <c r="B15" s="172" t="s">
        <v>247</v>
      </c>
      <c r="C15" s="172" t="s">
        <v>247</v>
      </c>
      <c r="D15" s="173" t="s">
        <v>167</v>
      </c>
      <c r="E15" s="167">
        <v>2000</v>
      </c>
      <c r="F15" s="152"/>
      <c r="G15" s="307">
        <f t="shared" si="0"/>
        <v>5000</v>
      </c>
      <c r="H15" s="616" t="s">
        <v>229</v>
      </c>
      <c r="I15" s="155" t="s">
        <v>18</v>
      </c>
      <c r="J15" s="409" t="s">
        <v>249</v>
      </c>
      <c r="K15" s="394" t="s">
        <v>64</v>
      </c>
      <c r="L15" s="155" t="s">
        <v>45</v>
      </c>
      <c r="M15" s="155"/>
      <c r="N15" s="157"/>
    </row>
    <row r="16" spans="1:15" x14ac:dyDescent="0.25">
      <c r="A16" s="171">
        <v>45062</v>
      </c>
      <c r="B16" s="172" t="s">
        <v>247</v>
      </c>
      <c r="C16" s="172" t="s">
        <v>247</v>
      </c>
      <c r="D16" s="173" t="s">
        <v>167</v>
      </c>
      <c r="E16" s="167">
        <v>2000</v>
      </c>
      <c r="F16" s="472"/>
      <c r="G16" s="307">
        <f t="shared" si="0"/>
        <v>3000</v>
      </c>
      <c r="H16" s="616" t="s">
        <v>229</v>
      </c>
      <c r="I16" s="155" t="s">
        <v>18</v>
      </c>
      <c r="J16" s="409" t="s">
        <v>249</v>
      </c>
      <c r="K16" s="394" t="s">
        <v>64</v>
      </c>
      <c r="L16" s="155" t="s">
        <v>45</v>
      </c>
      <c r="M16" s="155"/>
      <c r="N16" s="157"/>
      <c r="O16" s="423"/>
    </row>
    <row r="17" spans="1:14" ht="15.75" customHeight="1" x14ac:dyDescent="0.25">
      <c r="A17" s="171">
        <v>45063</v>
      </c>
      <c r="B17" s="172" t="s">
        <v>248</v>
      </c>
      <c r="C17" s="172" t="s">
        <v>49</v>
      </c>
      <c r="D17" s="173" t="s">
        <v>167</v>
      </c>
      <c r="E17" s="177"/>
      <c r="F17" s="161">
        <v>-3000</v>
      </c>
      <c r="G17" s="307">
        <f t="shared" si="0"/>
        <v>0</v>
      </c>
      <c r="H17" s="616" t="s">
        <v>229</v>
      </c>
      <c r="I17" s="155" t="s">
        <v>18</v>
      </c>
      <c r="J17" s="409" t="s">
        <v>249</v>
      </c>
      <c r="K17" s="394" t="s">
        <v>64</v>
      </c>
      <c r="L17" s="155" t="s">
        <v>45</v>
      </c>
      <c r="M17" s="155"/>
      <c r="N17" s="157"/>
    </row>
    <row r="18" spans="1:14" x14ac:dyDescent="0.25">
      <c r="A18" s="484">
        <v>45063</v>
      </c>
      <c r="B18" s="485" t="s">
        <v>147</v>
      </c>
      <c r="C18" s="485" t="s">
        <v>49</v>
      </c>
      <c r="D18" s="486" t="s">
        <v>167</v>
      </c>
      <c r="E18" s="523"/>
      <c r="F18" s="487">
        <v>34000</v>
      </c>
      <c r="G18" s="488">
        <f t="shared" si="0"/>
        <v>34000</v>
      </c>
      <c r="H18" s="489" t="s">
        <v>229</v>
      </c>
      <c r="I18" s="490" t="s">
        <v>18</v>
      </c>
      <c r="J18" s="491" t="s">
        <v>255</v>
      </c>
      <c r="K18" s="485" t="s">
        <v>64</v>
      </c>
      <c r="L18" s="490" t="s">
        <v>45</v>
      </c>
      <c r="M18" s="490"/>
      <c r="N18" s="579"/>
    </row>
    <row r="19" spans="1:14" x14ac:dyDescent="0.25">
      <c r="A19" s="171">
        <v>45063</v>
      </c>
      <c r="B19" s="172" t="s">
        <v>117</v>
      </c>
      <c r="C19" s="172" t="s">
        <v>118</v>
      </c>
      <c r="D19" s="173" t="s">
        <v>167</v>
      </c>
      <c r="E19" s="167">
        <v>8000</v>
      </c>
      <c r="F19" s="152"/>
      <c r="G19" s="307">
        <f t="shared" si="0"/>
        <v>26000</v>
      </c>
      <c r="H19" s="616" t="s">
        <v>229</v>
      </c>
      <c r="I19" s="155" t="s">
        <v>18</v>
      </c>
      <c r="J19" s="409" t="s">
        <v>255</v>
      </c>
      <c r="K19" s="394" t="s">
        <v>64</v>
      </c>
      <c r="L19" s="155" t="s">
        <v>45</v>
      </c>
      <c r="M19" s="155"/>
      <c r="N19" s="157" t="s">
        <v>125</v>
      </c>
    </row>
    <row r="20" spans="1:14" x14ac:dyDescent="0.25">
      <c r="A20" s="171">
        <v>45063</v>
      </c>
      <c r="B20" s="172" t="s">
        <v>117</v>
      </c>
      <c r="C20" s="172" t="s">
        <v>118</v>
      </c>
      <c r="D20" s="173" t="s">
        <v>167</v>
      </c>
      <c r="E20" s="167">
        <v>6000</v>
      </c>
      <c r="F20" s="152"/>
      <c r="G20" s="307">
        <f t="shared" si="0"/>
        <v>20000</v>
      </c>
      <c r="H20" s="616" t="s">
        <v>229</v>
      </c>
      <c r="I20" s="155" t="s">
        <v>18</v>
      </c>
      <c r="J20" s="409" t="s">
        <v>255</v>
      </c>
      <c r="K20" s="394" t="s">
        <v>64</v>
      </c>
      <c r="L20" s="155" t="s">
        <v>45</v>
      </c>
      <c r="M20" s="155"/>
      <c r="N20" s="157" t="s">
        <v>250</v>
      </c>
    </row>
    <row r="21" spans="1:14" x14ac:dyDescent="0.25">
      <c r="A21" s="171">
        <v>45063</v>
      </c>
      <c r="B21" s="172" t="s">
        <v>117</v>
      </c>
      <c r="C21" s="172" t="s">
        <v>118</v>
      </c>
      <c r="D21" s="173" t="s">
        <v>167</v>
      </c>
      <c r="E21" s="167">
        <v>3000</v>
      </c>
      <c r="F21" s="152"/>
      <c r="G21" s="307">
        <f>G20-E21+F21</f>
        <v>17000</v>
      </c>
      <c r="H21" s="616" t="s">
        <v>229</v>
      </c>
      <c r="I21" s="155" t="s">
        <v>18</v>
      </c>
      <c r="J21" s="409" t="s">
        <v>255</v>
      </c>
      <c r="K21" s="394" t="s">
        <v>64</v>
      </c>
      <c r="L21" s="155" t="s">
        <v>45</v>
      </c>
      <c r="M21" s="155"/>
      <c r="N21" s="157" t="s">
        <v>256</v>
      </c>
    </row>
    <row r="22" spans="1:14" x14ac:dyDescent="0.25">
      <c r="A22" s="171">
        <v>45063</v>
      </c>
      <c r="B22" s="172" t="s">
        <v>117</v>
      </c>
      <c r="C22" s="172" t="s">
        <v>118</v>
      </c>
      <c r="D22" s="173" t="s">
        <v>167</v>
      </c>
      <c r="E22" s="167">
        <v>3000</v>
      </c>
      <c r="F22" s="152"/>
      <c r="G22" s="307">
        <f t="shared" si="0"/>
        <v>14000</v>
      </c>
      <c r="H22" s="616" t="s">
        <v>229</v>
      </c>
      <c r="I22" s="155" t="s">
        <v>18</v>
      </c>
      <c r="J22" s="409" t="s">
        <v>255</v>
      </c>
      <c r="K22" s="394" t="s">
        <v>64</v>
      </c>
      <c r="L22" s="155" t="s">
        <v>45</v>
      </c>
      <c r="M22" s="155"/>
      <c r="N22" s="157" t="s">
        <v>257</v>
      </c>
    </row>
    <row r="23" spans="1:14" x14ac:dyDescent="0.25">
      <c r="A23" s="171">
        <v>45063</v>
      </c>
      <c r="B23" s="172" t="s">
        <v>117</v>
      </c>
      <c r="C23" s="172" t="s">
        <v>118</v>
      </c>
      <c r="D23" s="173" t="s">
        <v>167</v>
      </c>
      <c r="E23" s="167">
        <v>3000</v>
      </c>
      <c r="F23" s="152"/>
      <c r="G23" s="307">
        <f t="shared" si="0"/>
        <v>11000</v>
      </c>
      <c r="H23" s="616" t="s">
        <v>229</v>
      </c>
      <c r="I23" s="155" t="s">
        <v>18</v>
      </c>
      <c r="J23" s="409" t="s">
        <v>255</v>
      </c>
      <c r="K23" s="394" t="s">
        <v>64</v>
      </c>
      <c r="L23" s="155" t="s">
        <v>45</v>
      </c>
      <c r="M23" s="155"/>
      <c r="N23" s="157" t="s">
        <v>258</v>
      </c>
    </row>
    <row r="24" spans="1:14" x14ac:dyDescent="0.25">
      <c r="A24" s="171">
        <v>45063</v>
      </c>
      <c r="B24" s="172" t="s">
        <v>117</v>
      </c>
      <c r="C24" s="172" t="s">
        <v>118</v>
      </c>
      <c r="D24" s="173" t="s">
        <v>167</v>
      </c>
      <c r="E24" s="167">
        <v>7000</v>
      </c>
      <c r="F24" s="152"/>
      <c r="G24" s="307">
        <f t="shared" si="0"/>
        <v>4000</v>
      </c>
      <c r="H24" s="616" t="s">
        <v>229</v>
      </c>
      <c r="I24" s="155" t="s">
        <v>18</v>
      </c>
      <c r="J24" s="409" t="s">
        <v>255</v>
      </c>
      <c r="K24" s="394" t="s">
        <v>64</v>
      </c>
      <c r="L24" s="155" t="s">
        <v>45</v>
      </c>
      <c r="M24" s="155"/>
      <c r="N24" s="157" t="s">
        <v>259</v>
      </c>
    </row>
    <row r="25" spans="1:14" x14ac:dyDescent="0.25">
      <c r="A25" s="171">
        <v>45063</v>
      </c>
      <c r="B25" s="172" t="s">
        <v>247</v>
      </c>
      <c r="C25" s="172" t="s">
        <v>247</v>
      </c>
      <c r="D25" s="173" t="s">
        <v>167</v>
      </c>
      <c r="E25" s="167">
        <v>7000</v>
      </c>
      <c r="F25" s="152"/>
      <c r="G25" s="307">
        <f t="shared" si="0"/>
        <v>-3000</v>
      </c>
      <c r="H25" s="616" t="s">
        <v>229</v>
      </c>
      <c r="I25" s="155" t="s">
        <v>18</v>
      </c>
      <c r="J25" s="409" t="s">
        <v>255</v>
      </c>
      <c r="K25" s="394" t="s">
        <v>64</v>
      </c>
      <c r="L25" s="155" t="s">
        <v>45</v>
      </c>
      <c r="M25" s="155"/>
      <c r="N25" s="157"/>
    </row>
    <row r="26" spans="1:14" x14ac:dyDescent="0.25">
      <c r="A26" s="171">
        <v>45064</v>
      </c>
      <c r="B26" s="172" t="s">
        <v>254</v>
      </c>
      <c r="C26" s="172" t="s">
        <v>49</v>
      </c>
      <c r="D26" s="173" t="s">
        <v>167</v>
      </c>
      <c r="E26" s="161"/>
      <c r="F26" s="152">
        <v>3000</v>
      </c>
      <c r="G26" s="307">
        <f t="shared" si="0"/>
        <v>0</v>
      </c>
      <c r="H26" s="293" t="s">
        <v>140</v>
      </c>
      <c r="I26" s="155" t="s">
        <v>18</v>
      </c>
      <c r="J26" s="409" t="s">
        <v>255</v>
      </c>
      <c r="K26" s="394" t="s">
        <v>64</v>
      </c>
      <c r="L26" s="155" t="s">
        <v>45</v>
      </c>
      <c r="M26" s="155"/>
      <c r="N26" s="157"/>
    </row>
    <row r="27" spans="1:14" x14ac:dyDescent="0.25">
      <c r="A27" s="484">
        <v>45064</v>
      </c>
      <c r="B27" s="485" t="s">
        <v>147</v>
      </c>
      <c r="C27" s="485" t="s">
        <v>49</v>
      </c>
      <c r="D27" s="486" t="s">
        <v>167</v>
      </c>
      <c r="E27" s="523"/>
      <c r="F27" s="487">
        <v>72000</v>
      </c>
      <c r="G27" s="488">
        <f t="shared" si="0"/>
        <v>72000</v>
      </c>
      <c r="H27" s="489" t="s">
        <v>140</v>
      </c>
      <c r="I27" s="490" t="s">
        <v>18</v>
      </c>
      <c r="J27" s="491" t="s">
        <v>262</v>
      </c>
      <c r="K27" s="485" t="s">
        <v>64</v>
      </c>
      <c r="L27" s="490" t="s">
        <v>45</v>
      </c>
      <c r="M27" s="490"/>
      <c r="N27" s="579"/>
    </row>
    <row r="28" spans="1:14" x14ac:dyDescent="0.25">
      <c r="A28" s="171">
        <v>45064</v>
      </c>
      <c r="B28" s="172" t="s">
        <v>117</v>
      </c>
      <c r="C28" s="172" t="s">
        <v>118</v>
      </c>
      <c r="D28" s="173" t="s">
        <v>167</v>
      </c>
      <c r="E28" s="471">
        <v>62000</v>
      </c>
      <c r="F28" s="161"/>
      <c r="G28" s="306">
        <f t="shared" si="0"/>
        <v>10000</v>
      </c>
      <c r="H28" s="293" t="s">
        <v>140</v>
      </c>
      <c r="I28" s="181" t="s">
        <v>18</v>
      </c>
      <c r="J28" s="409" t="s">
        <v>262</v>
      </c>
      <c r="K28" s="185" t="s">
        <v>64</v>
      </c>
      <c r="L28" s="181" t="s">
        <v>45</v>
      </c>
      <c r="M28" s="181"/>
      <c r="N28" s="474" t="s">
        <v>263</v>
      </c>
    </row>
    <row r="29" spans="1:14" ht="15.75" thickBot="1" x14ac:dyDescent="0.3">
      <c r="A29" s="171">
        <v>45064</v>
      </c>
      <c r="B29" s="172" t="s">
        <v>117</v>
      </c>
      <c r="C29" s="172" t="s">
        <v>118</v>
      </c>
      <c r="D29" s="173" t="s">
        <v>167</v>
      </c>
      <c r="E29" s="471">
        <v>10000</v>
      </c>
      <c r="F29" s="161"/>
      <c r="G29" s="306">
        <f t="shared" si="0"/>
        <v>0</v>
      </c>
      <c r="H29" s="293" t="s">
        <v>140</v>
      </c>
      <c r="I29" s="181" t="s">
        <v>18</v>
      </c>
      <c r="J29" s="409" t="s">
        <v>262</v>
      </c>
      <c r="K29" s="185" t="s">
        <v>64</v>
      </c>
      <c r="L29" s="181" t="s">
        <v>45</v>
      </c>
      <c r="M29" s="181"/>
      <c r="N29" s="474"/>
    </row>
    <row r="30" spans="1:14" ht="15.75" thickBot="1" x14ac:dyDescent="0.3">
      <c r="A30" s="155"/>
      <c r="B30" s="155"/>
      <c r="C30" s="155"/>
      <c r="D30" s="155"/>
      <c r="E30" s="525">
        <f>SUM(E4:E29)</f>
        <v>152000</v>
      </c>
      <c r="F30" s="525">
        <f>SUM(F4:F29)</f>
        <v>152000</v>
      </c>
      <c r="G30" s="526">
        <f>E30-F30</f>
        <v>0</v>
      </c>
      <c r="H30" s="166"/>
      <c r="I30" s="155"/>
      <c r="J30" s="155"/>
      <c r="K30" s="394"/>
      <c r="L30" s="155"/>
      <c r="M30" s="155"/>
      <c r="N30" s="157"/>
    </row>
    <row r="31" spans="1:14" x14ac:dyDescent="0.25">
      <c r="A31" s="155"/>
      <c r="B31" s="155"/>
      <c r="C31" s="155"/>
      <c r="D31" s="155"/>
      <c r="E31" s="510"/>
      <c r="F31" s="471"/>
      <c r="G31" s="477"/>
      <c r="H31" s="155"/>
      <c r="I31" s="155"/>
      <c r="J31" s="155"/>
      <c r="K31" s="394"/>
      <c r="L31" s="155"/>
      <c r="M31" s="155"/>
      <c r="N31" s="157"/>
    </row>
    <row r="32" spans="1:14" x14ac:dyDescent="0.25">
      <c r="A32" s="423"/>
      <c r="B32" s="423"/>
      <c r="C32" s="423"/>
      <c r="D32" s="423"/>
      <c r="E32" s="501"/>
      <c r="F32" s="512"/>
      <c r="G32" s="513"/>
      <c r="H32" s="423"/>
      <c r="I32" s="423"/>
      <c r="J32" s="423"/>
      <c r="K32" s="423"/>
      <c r="L32" s="423"/>
      <c r="M32" s="423"/>
      <c r="N32" s="427"/>
    </row>
    <row r="33" spans="5:6" x14ac:dyDescent="0.25">
      <c r="E33" s="511"/>
      <c r="F33" s="506"/>
    </row>
    <row r="34" spans="5:6" x14ac:dyDescent="0.25">
      <c r="E34" s="495"/>
      <c r="F34" s="506"/>
    </row>
    <row r="35" spans="5:6" x14ac:dyDescent="0.25">
      <c r="E35" s="495"/>
      <c r="F35" s="506"/>
    </row>
    <row r="36" spans="5:6" x14ac:dyDescent="0.25">
      <c r="E36" s="495"/>
      <c r="F36" s="506"/>
    </row>
    <row r="37" spans="5:6" x14ac:dyDescent="0.25">
      <c r="E37" s="495"/>
      <c r="F37" s="506"/>
    </row>
    <row r="38" spans="5:6" x14ac:dyDescent="0.25">
      <c r="E38" s="495"/>
      <c r="F38" s="506"/>
    </row>
    <row r="39" spans="5:6" x14ac:dyDescent="0.25">
      <c r="E39" s="495"/>
      <c r="F39" s="506"/>
    </row>
    <row r="40" spans="5:6" x14ac:dyDescent="0.25">
      <c r="E40" s="495"/>
      <c r="F40" s="506"/>
    </row>
    <row r="41" spans="5:6" x14ac:dyDescent="0.25">
      <c r="E41" s="495"/>
      <c r="F41" s="506"/>
    </row>
    <row r="42" spans="5:6" x14ac:dyDescent="0.25">
      <c r="E42" s="495"/>
      <c r="F42" s="506"/>
    </row>
    <row r="43" spans="5:6" x14ac:dyDescent="0.25">
      <c r="E43" s="495"/>
      <c r="F43" s="506"/>
    </row>
    <row r="44" spans="5:6" x14ac:dyDescent="0.25">
      <c r="E44" s="495"/>
      <c r="F44" s="506"/>
    </row>
    <row r="45" spans="5:6" x14ac:dyDescent="0.25">
      <c r="E45" s="495"/>
      <c r="F45" s="506"/>
    </row>
    <row r="46" spans="5:6" x14ac:dyDescent="0.25">
      <c r="E46" s="495"/>
    </row>
    <row r="47" spans="5:6" x14ac:dyDescent="0.25">
      <c r="E47" s="495"/>
    </row>
    <row r="48" spans="5:6" x14ac:dyDescent="0.25">
      <c r="E48" s="495"/>
    </row>
    <row r="49" spans="5:5" x14ac:dyDescent="0.25">
      <c r="E49" s="495"/>
    </row>
    <row r="50" spans="5:5" x14ac:dyDescent="0.25">
      <c r="E50" s="495"/>
    </row>
    <row r="51" spans="5:5" x14ac:dyDescent="0.25">
      <c r="E51" s="495"/>
    </row>
    <row r="52" spans="5:5" x14ac:dyDescent="0.25">
      <c r="E52" s="495"/>
    </row>
    <row r="53" spans="5:5" x14ac:dyDescent="0.25">
      <c r="E53" s="495"/>
    </row>
    <row r="54" spans="5:5" x14ac:dyDescent="0.25">
      <c r="E54" s="495"/>
    </row>
    <row r="55" spans="5:5" x14ac:dyDescent="0.25">
      <c r="E55" s="495"/>
    </row>
    <row r="56" spans="5:5" x14ac:dyDescent="0.25">
      <c r="E56" s="495"/>
    </row>
    <row r="57" spans="5:5" x14ac:dyDescent="0.25">
      <c r="E57" s="495"/>
    </row>
    <row r="58" spans="5:5" x14ac:dyDescent="0.25">
      <c r="E58" s="495"/>
    </row>
    <row r="59" spans="5:5" x14ac:dyDescent="0.25">
      <c r="E59" s="495"/>
    </row>
    <row r="60" spans="5:5" x14ac:dyDescent="0.25">
      <c r="E60" s="495"/>
    </row>
    <row r="61" spans="5:5" x14ac:dyDescent="0.25">
      <c r="E61" s="495"/>
    </row>
    <row r="62" spans="5:5" x14ac:dyDescent="0.25">
      <c r="E62" s="495"/>
    </row>
    <row r="63" spans="5:5" x14ac:dyDescent="0.25">
      <c r="E63" s="495"/>
    </row>
    <row r="64" spans="5:5" x14ac:dyDescent="0.25">
      <c r="E64" s="495"/>
    </row>
    <row r="65" spans="5:5" x14ac:dyDescent="0.25">
      <c r="E65" s="495"/>
    </row>
    <row r="66" spans="5:5" x14ac:dyDescent="0.25">
      <c r="E66" s="495"/>
    </row>
    <row r="67" spans="5:5" x14ac:dyDescent="0.25">
      <c r="E67" s="495"/>
    </row>
    <row r="68" spans="5:5" x14ac:dyDescent="0.25">
      <c r="E68" s="495"/>
    </row>
    <row r="69" spans="5:5" x14ac:dyDescent="0.25">
      <c r="E69" s="495"/>
    </row>
    <row r="70" spans="5:5" x14ac:dyDescent="0.25">
      <c r="E70" s="495"/>
    </row>
    <row r="71" spans="5:5" x14ac:dyDescent="0.25">
      <c r="E71" s="495"/>
    </row>
    <row r="72" spans="5:5" x14ac:dyDescent="0.25">
      <c r="E72" s="495"/>
    </row>
    <row r="73" spans="5:5" x14ac:dyDescent="0.25">
      <c r="E73" s="495"/>
    </row>
    <row r="74" spans="5:5" x14ac:dyDescent="0.25">
      <c r="E74" s="495"/>
    </row>
    <row r="75" spans="5:5" x14ac:dyDescent="0.25">
      <c r="E75" s="495"/>
    </row>
    <row r="76" spans="5:5" x14ac:dyDescent="0.25">
      <c r="E76" s="495"/>
    </row>
    <row r="77" spans="5:5" x14ac:dyDescent="0.25">
      <c r="E77" s="495"/>
    </row>
    <row r="78" spans="5:5" x14ac:dyDescent="0.25">
      <c r="E78" s="495"/>
    </row>
    <row r="79" spans="5:5" x14ac:dyDescent="0.25">
      <c r="E79" s="495"/>
    </row>
    <row r="80" spans="5:5" x14ac:dyDescent="0.25">
      <c r="E80" s="495"/>
    </row>
    <row r="81" spans="5:5" x14ac:dyDescent="0.25">
      <c r="E81" s="495"/>
    </row>
    <row r="82" spans="5:5" x14ac:dyDescent="0.25">
      <c r="E82" s="495"/>
    </row>
    <row r="83" spans="5:5" x14ac:dyDescent="0.25">
      <c r="E83" s="495"/>
    </row>
    <row r="84" spans="5:5" x14ac:dyDescent="0.25">
      <c r="E84" s="495"/>
    </row>
    <row r="85" spans="5:5" x14ac:dyDescent="0.25">
      <c r="E85" s="495"/>
    </row>
    <row r="86" spans="5:5" x14ac:dyDescent="0.25">
      <c r="E86" s="495"/>
    </row>
    <row r="87" spans="5:5" x14ac:dyDescent="0.25">
      <c r="E87" s="495"/>
    </row>
    <row r="88" spans="5:5" x14ac:dyDescent="0.25">
      <c r="E88" s="495"/>
    </row>
    <row r="89" spans="5:5" x14ac:dyDescent="0.25">
      <c r="E89" s="495"/>
    </row>
    <row r="90" spans="5:5" x14ac:dyDescent="0.25">
      <c r="E90" s="495"/>
    </row>
    <row r="91" spans="5:5" x14ac:dyDescent="0.25">
      <c r="E91" s="495"/>
    </row>
    <row r="92" spans="5:5" x14ac:dyDescent="0.25">
      <c r="E92" s="495"/>
    </row>
    <row r="93" spans="5:5" x14ac:dyDescent="0.25">
      <c r="E93" s="495"/>
    </row>
    <row r="94" spans="5:5" x14ac:dyDescent="0.25">
      <c r="E94" s="495"/>
    </row>
    <row r="95" spans="5:5" x14ac:dyDescent="0.25">
      <c r="E95" s="495"/>
    </row>
    <row r="96" spans="5:5" x14ac:dyDescent="0.25">
      <c r="E96" s="495"/>
    </row>
    <row r="97" spans="5:5" x14ac:dyDescent="0.25">
      <c r="E97" s="495"/>
    </row>
    <row r="98" spans="5:5" x14ac:dyDescent="0.25">
      <c r="E98" s="495"/>
    </row>
    <row r="99" spans="5:5" x14ac:dyDescent="0.25">
      <c r="E99" s="495"/>
    </row>
    <row r="100" spans="5:5" x14ac:dyDescent="0.25">
      <c r="E100" s="495"/>
    </row>
    <row r="101" spans="5:5" x14ac:dyDescent="0.25">
      <c r="E101" s="495"/>
    </row>
    <row r="102" spans="5:5" x14ac:dyDescent="0.25">
      <c r="E102" s="495"/>
    </row>
    <row r="103" spans="5:5" x14ac:dyDescent="0.25">
      <c r="E103" s="495"/>
    </row>
    <row r="104" spans="5:5" x14ac:dyDescent="0.25">
      <c r="E104" s="495"/>
    </row>
    <row r="105" spans="5:5" x14ac:dyDescent="0.25">
      <c r="E105" s="495"/>
    </row>
    <row r="106" spans="5:5" x14ac:dyDescent="0.25">
      <c r="E106" s="495"/>
    </row>
    <row r="107" spans="5:5" x14ac:dyDescent="0.25">
      <c r="E107" s="495"/>
    </row>
    <row r="108" spans="5:5" x14ac:dyDescent="0.25">
      <c r="E108" s="495"/>
    </row>
    <row r="109" spans="5:5" x14ac:dyDescent="0.25">
      <c r="E109" s="495"/>
    </row>
    <row r="110" spans="5:5" x14ac:dyDescent="0.25">
      <c r="E110" s="495"/>
    </row>
    <row r="111" spans="5:5" x14ac:dyDescent="0.25">
      <c r="E111" s="495"/>
    </row>
    <row r="112" spans="5:5" x14ac:dyDescent="0.25">
      <c r="E112" s="495"/>
    </row>
    <row r="113" spans="5:5" x14ac:dyDescent="0.25">
      <c r="E113" s="495"/>
    </row>
    <row r="114" spans="5:5" x14ac:dyDescent="0.25">
      <c r="E114" s="495"/>
    </row>
    <row r="115" spans="5:5" x14ac:dyDescent="0.25">
      <c r="E115" s="495"/>
    </row>
    <row r="116" spans="5:5" x14ac:dyDescent="0.25">
      <c r="E116" s="495"/>
    </row>
    <row r="117" spans="5:5" x14ac:dyDescent="0.25">
      <c r="E117" s="495"/>
    </row>
    <row r="118" spans="5:5" x14ac:dyDescent="0.25">
      <c r="E118" s="495"/>
    </row>
    <row r="119" spans="5:5" x14ac:dyDescent="0.25">
      <c r="E119" s="495"/>
    </row>
    <row r="120" spans="5:5" x14ac:dyDescent="0.25">
      <c r="E120" s="495"/>
    </row>
    <row r="121" spans="5:5" x14ac:dyDescent="0.25">
      <c r="E121" s="495"/>
    </row>
    <row r="122" spans="5:5" x14ac:dyDescent="0.25">
      <c r="E122" s="495"/>
    </row>
    <row r="123" spans="5:5" x14ac:dyDescent="0.25">
      <c r="E123" s="495"/>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tabSelected="1" topLeftCell="A7" zoomScale="85" zoomScaleNormal="85" workbookViewId="0">
      <selection activeCell="E27" sqref="E27"/>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76" t="s">
        <v>44</v>
      </c>
      <c r="B1" s="776"/>
      <c r="C1" s="776"/>
      <c r="D1" s="776"/>
      <c r="E1" s="776"/>
      <c r="F1" s="776"/>
      <c r="G1" s="776"/>
      <c r="H1" s="776"/>
      <c r="I1" s="776"/>
      <c r="J1" s="776"/>
      <c r="K1" s="776"/>
      <c r="L1" s="776"/>
      <c r="M1" s="776"/>
      <c r="N1" s="776"/>
    </row>
    <row r="2" spans="1:16" s="67" customFormat="1" ht="18.75" x14ac:dyDescent="0.25">
      <c r="A2" s="777" t="s">
        <v>61</v>
      </c>
      <c r="B2" s="777"/>
      <c r="C2" s="777"/>
      <c r="D2" s="777"/>
      <c r="E2" s="777"/>
      <c r="F2" s="777"/>
      <c r="G2" s="777"/>
      <c r="H2" s="777"/>
      <c r="I2" s="777"/>
      <c r="J2" s="777"/>
      <c r="K2" s="777"/>
      <c r="L2" s="777"/>
      <c r="M2" s="777"/>
      <c r="N2" s="777"/>
    </row>
    <row r="3" spans="1:16" s="67" customFormat="1" ht="45" x14ac:dyDescent="0.25">
      <c r="A3" s="396" t="s">
        <v>0</v>
      </c>
      <c r="B3" s="397" t="s">
        <v>5</v>
      </c>
      <c r="C3" s="397" t="s">
        <v>10</v>
      </c>
      <c r="D3" s="398" t="s">
        <v>8</v>
      </c>
      <c r="E3" s="398" t="s">
        <v>13</v>
      </c>
      <c r="F3" s="399" t="s">
        <v>34</v>
      </c>
      <c r="G3" s="398" t="s">
        <v>41</v>
      </c>
      <c r="H3" s="398" t="s">
        <v>2</v>
      </c>
      <c r="I3" s="398" t="s">
        <v>3</v>
      </c>
      <c r="J3" s="397" t="s">
        <v>9</v>
      </c>
      <c r="K3" s="397" t="s">
        <v>1</v>
      </c>
      <c r="L3" s="397" t="s">
        <v>4</v>
      </c>
      <c r="M3" s="397" t="s">
        <v>12</v>
      </c>
      <c r="N3" s="399" t="s">
        <v>11</v>
      </c>
    </row>
    <row r="4" spans="1:16" s="67" customFormat="1" x14ac:dyDescent="0.25">
      <c r="A4" s="182">
        <v>45047</v>
      </c>
      <c r="B4" s="168" t="s">
        <v>307</v>
      </c>
      <c r="C4" s="168"/>
      <c r="D4" s="169"/>
      <c r="E4" s="393"/>
      <c r="F4" s="446"/>
      <c r="G4" s="578">
        <v>0</v>
      </c>
      <c r="H4" s="447"/>
      <c r="I4" s="447"/>
      <c r="J4" s="448"/>
      <c r="K4" s="449"/>
      <c r="L4" s="449"/>
      <c r="M4" s="449"/>
      <c r="N4" s="450"/>
    </row>
    <row r="5" spans="1:16" s="14" customFormat="1" ht="18.75" customHeight="1" x14ac:dyDescent="0.25">
      <c r="A5" s="484">
        <v>45055</v>
      </c>
      <c r="B5" s="579" t="s">
        <v>115</v>
      </c>
      <c r="C5" s="579" t="s">
        <v>49</v>
      </c>
      <c r="D5" s="680" t="s">
        <v>14</v>
      </c>
      <c r="E5" s="522"/>
      <c r="F5" s="717">
        <v>210000</v>
      </c>
      <c r="G5" s="718">
        <f>G4-E5+F5</f>
        <v>210000</v>
      </c>
      <c r="H5" s="719"/>
      <c r="I5" s="716" t="s">
        <v>18</v>
      </c>
      <c r="J5" s="491"/>
      <c r="K5" s="720" t="s">
        <v>64</v>
      </c>
      <c r="L5" s="720" t="s">
        <v>58</v>
      </c>
      <c r="M5" s="721"/>
      <c r="N5" s="722"/>
      <c r="O5" s="520"/>
    </row>
    <row r="6" spans="1:16" s="75" customFormat="1" x14ac:dyDescent="0.25">
      <c r="A6" s="171">
        <v>45055</v>
      </c>
      <c r="B6" s="157" t="s">
        <v>189</v>
      </c>
      <c r="C6" s="157" t="s">
        <v>119</v>
      </c>
      <c r="D6" s="179" t="s">
        <v>14</v>
      </c>
      <c r="E6" s="167">
        <v>40000</v>
      </c>
      <c r="F6" s="161"/>
      <c r="G6" s="161">
        <f t="shared" ref="G6:G17" si="0">G5-E6+F6</f>
        <v>170000</v>
      </c>
      <c r="H6" s="184" t="s">
        <v>42</v>
      </c>
      <c r="I6" s="666" t="s">
        <v>18</v>
      </c>
      <c r="J6" s="409"/>
      <c r="K6" s="157" t="s">
        <v>64</v>
      </c>
      <c r="L6" s="157" t="s">
        <v>58</v>
      </c>
      <c r="M6" s="640"/>
      <c r="N6" s="641"/>
      <c r="O6" s="521"/>
    </row>
    <row r="7" spans="1:16" x14ac:dyDescent="0.25">
      <c r="A7" s="171">
        <v>45055</v>
      </c>
      <c r="B7" s="157" t="s">
        <v>190</v>
      </c>
      <c r="C7" s="157" t="s">
        <v>119</v>
      </c>
      <c r="D7" s="157" t="s">
        <v>116</v>
      </c>
      <c r="E7" s="177">
        <v>20000</v>
      </c>
      <c r="F7" s="161"/>
      <c r="G7" s="161">
        <f t="shared" si="0"/>
        <v>150000</v>
      </c>
      <c r="H7" s="184" t="s">
        <v>128</v>
      </c>
      <c r="I7" s="666" t="s">
        <v>18</v>
      </c>
      <c r="J7" s="409"/>
      <c r="K7" s="155" t="s">
        <v>64</v>
      </c>
      <c r="L7" s="155" t="s">
        <v>58</v>
      </c>
      <c r="M7" s="638"/>
      <c r="N7" s="639"/>
      <c r="O7" s="423"/>
      <c r="P7" s="423"/>
    </row>
    <row r="8" spans="1:16" x14ac:dyDescent="0.25">
      <c r="A8" s="171">
        <v>45055</v>
      </c>
      <c r="B8" s="157" t="s">
        <v>191</v>
      </c>
      <c r="C8" s="157" t="s">
        <v>119</v>
      </c>
      <c r="D8" s="157" t="s">
        <v>116</v>
      </c>
      <c r="E8" s="478">
        <v>20000</v>
      </c>
      <c r="F8" s="160"/>
      <c r="G8" s="160">
        <f t="shared" si="0"/>
        <v>130000</v>
      </c>
      <c r="H8" s="184" t="s">
        <v>140</v>
      </c>
      <c r="I8" s="666" t="s">
        <v>18</v>
      </c>
      <c r="J8" s="409"/>
      <c r="K8" s="155" t="s">
        <v>64</v>
      </c>
      <c r="L8" s="155" t="s">
        <v>58</v>
      </c>
      <c r="M8" s="638"/>
      <c r="N8" s="639"/>
      <c r="O8" s="423"/>
      <c r="P8" s="423"/>
    </row>
    <row r="9" spans="1:16" x14ac:dyDescent="0.25">
      <c r="A9" s="171">
        <v>45061</v>
      </c>
      <c r="B9" s="155" t="s">
        <v>189</v>
      </c>
      <c r="C9" s="157" t="s">
        <v>119</v>
      </c>
      <c r="D9" s="164" t="s">
        <v>14</v>
      </c>
      <c r="E9" s="161">
        <v>40000</v>
      </c>
      <c r="F9" s="161"/>
      <c r="G9" s="160">
        <f t="shared" si="0"/>
        <v>90000</v>
      </c>
      <c r="H9" s="166" t="s">
        <v>42</v>
      </c>
      <c r="I9" s="666" t="s">
        <v>18</v>
      </c>
      <c r="J9" s="409"/>
      <c r="K9" s="155" t="s">
        <v>64</v>
      </c>
      <c r="L9" s="155" t="s">
        <v>58</v>
      </c>
      <c r="M9" s="638"/>
      <c r="N9" s="639"/>
      <c r="O9" s="423"/>
      <c r="P9" s="423"/>
    </row>
    <row r="10" spans="1:16" x14ac:dyDescent="0.25">
      <c r="A10" s="171">
        <v>45061</v>
      </c>
      <c r="B10" s="157" t="s">
        <v>190</v>
      </c>
      <c r="C10" s="157" t="s">
        <v>119</v>
      </c>
      <c r="D10" s="179" t="s">
        <v>116</v>
      </c>
      <c r="E10" s="161">
        <v>20000</v>
      </c>
      <c r="F10" s="161"/>
      <c r="G10" s="160">
        <f t="shared" si="0"/>
        <v>70000</v>
      </c>
      <c r="H10" s="166" t="s">
        <v>128</v>
      </c>
      <c r="I10" s="666" t="s">
        <v>18</v>
      </c>
      <c r="J10" s="409"/>
      <c r="K10" s="155" t="s">
        <v>64</v>
      </c>
      <c r="L10" s="155" t="s">
        <v>58</v>
      </c>
      <c r="M10" s="638"/>
      <c r="N10" s="639"/>
      <c r="O10" s="423"/>
      <c r="P10" s="423"/>
    </row>
    <row r="11" spans="1:16" x14ac:dyDescent="0.25">
      <c r="A11" s="171">
        <v>45061</v>
      </c>
      <c r="B11" s="157" t="s">
        <v>191</v>
      </c>
      <c r="C11" s="157" t="s">
        <v>119</v>
      </c>
      <c r="D11" s="157" t="s">
        <v>116</v>
      </c>
      <c r="E11" s="161">
        <v>20000</v>
      </c>
      <c r="F11" s="161"/>
      <c r="G11" s="160">
        <f t="shared" si="0"/>
        <v>50000</v>
      </c>
      <c r="H11" s="166" t="s">
        <v>140</v>
      </c>
      <c r="I11" s="666" t="s">
        <v>18</v>
      </c>
      <c r="J11" s="496"/>
      <c r="K11" s="155" t="s">
        <v>64</v>
      </c>
      <c r="L11" s="155" t="s">
        <v>58</v>
      </c>
      <c r="M11" s="638"/>
      <c r="N11" s="639"/>
      <c r="O11" s="423"/>
      <c r="P11" s="423"/>
    </row>
    <row r="12" spans="1:16" x14ac:dyDescent="0.25">
      <c r="A12" s="171">
        <v>45063</v>
      </c>
      <c r="B12" s="157" t="s">
        <v>285</v>
      </c>
      <c r="C12" s="157" t="s">
        <v>119</v>
      </c>
      <c r="D12" s="157" t="s">
        <v>167</v>
      </c>
      <c r="E12" s="161">
        <v>25000</v>
      </c>
      <c r="F12" s="161"/>
      <c r="G12" s="160">
        <f t="shared" si="0"/>
        <v>25000</v>
      </c>
      <c r="H12" s="166" t="s">
        <v>205</v>
      </c>
      <c r="I12" s="666" t="s">
        <v>18</v>
      </c>
      <c r="J12" s="496"/>
      <c r="K12" s="155" t="s">
        <v>64</v>
      </c>
      <c r="L12" s="155" t="s">
        <v>58</v>
      </c>
      <c r="M12" s="638"/>
      <c r="N12" s="639"/>
      <c r="O12" s="423"/>
      <c r="P12" s="423"/>
    </row>
    <row r="13" spans="1:16" x14ac:dyDescent="0.25">
      <c r="A13" s="484">
        <v>45070</v>
      </c>
      <c r="B13" s="490" t="s">
        <v>115</v>
      </c>
      <c r="C13" s="579" t="s">
        <v>49</v>
      </c>
      <c r="D13" s="713" t="s">
        <v>14</v>
      </c>
      <c r="E13" s="523"/>
      <c r="F13" s="523">
        <v>120000</v>
      </c>
      <c r="G13" s="714">
        <f t="shared" si="0"/>
        <v>145000</v>
      </c>
      <c r="H13" s="715"/>
      <c r="I13" s="716" t="s">
        <v>18</v>
      </c>
      <c r="J13" s="524"/>
      <c r="K13" s="490" t="s">
        <v>64</v>
      </c>
      <c r="L13" s="490" t="s">
        <v>58</v>
      </c>
      <c r="M13" s="490"/>
      <c r="N13" s="579"/>
      <c r="O13" s="83"/>
    </row>
    <row r="14" spans="1:16" x14ac:dyDescent="0.25">
      <c r="A14" s="171">
        <v>45070</v>
      </c>
      <c r="B14" s="155" t="s">
        <v>189</v>
      </c>
      <c r="C14" s="157" t="s">
        <v>119</v>
      </c>
      <c r="D14" s="164" t="s">
        <v>14</v>
      </c>
      <c r="E14" s="161">
        <v>45000</v>
      </c>
      <c r="F14" s="161"/>
      <c r="G14" s="160">
        <f t="shared" si="0"/>
        <v>100000</v>
      </c>
      <c r="H14" s="166" t="s">
        <v>42</v>
      </c>
      <c r="I14" s="666" t="s">
        <v>18</v>
      </c>
      <c r="J14" s="496"/>
      <c r="K14" s="155" t="s">
        <v>64</v>
      </c>
      <c r="L14" s="155" t="s">
        <v>58</v>
      </c>
      <c r="M14" s="638"/>
      <c r="N14" s="639"/>
      <c r="O14" s="83"/>
    </row>
    <row r="15" spans="1:16" x14ac:dyDescent="0.25">
      <c r="A15" s="171">
        <v>45070</v>
      </c>
      <c r="B15" s="155" t="s">
        <v>190</v>
      </c>
      <c r="C15" s="157" t="s">
        <v>119</v>
      </c>
      <c r="D15" s="164" t="s">
        <v>116</v>
      </c>
      <c r="E15" s="161">
        <v>25000</v>
      </c>
      <c r="F15" s="161"/>
      <c r="G15" s="160">
        <f t="shared" si="0"/>
        <v>75000</v>
      </c>
      <c r="H15" s="166" t="s">
        <v>128</v>
      </c>
      <c r="I15" s="666" t="s">
        <v>18</v>
      </c>
      <c r="J15" s="496"/>
      <c r="K15" s="155" t="s">
        <v>64</v>
      </c>
      <c r="L15" s="155" t="s">
        <v>58</v>
      </c>
      <c r="M15" s="638"/>
      <c r="N15" s="639"/>
      <c r="O15" s="83"/>
    </row>
    <row r="16" spans="1:16" x14ac:dyDescent="0.25">
      <c r="A16" s="171">
        <v>45075</v>
      </c>
      <c r="B16" s="155" t="s">
        <v>189</v>
      </c>
      <c r="C16" s="157" t="s">
        <v>119</v>
      </c>
      <c r="D16" s="164" t="s">
        <v>14</v>
      </c>
      <c r="E16" s="161">
        <v>45000</v>
      </c>
      <c r="F16" s="161"/>
      <c r="G16" s="160">
        <f t="shared" si="0"/>
        <v>30000</v>
      </c>
      <c r="H16" s="166" t="s">
        <v>42</v>
      </c>
      <c r="I16" s="666" t="s">
        <v>18</v>
      </c>
      <c r="J16" s="496"/>
      <c r="K16" s="155" t="s">
        <v>64</v>
      </c>
      <c r="L16" s="155" t="s">
        <v>58</v>
      </c>
      <c r="M16" s="638"/>
      <c r="N16" s="639"/>
      <c r="O16" s="83"/>
    </row>
    <row r="17" spans="1:15" ht="15.75" thickBot="1" x14ac:dyDescent="0.3">
      <c r="A17" s="171">
        <v>45075</v>
      </c>
      <c r="B17" s="157" t="s">
        <v>190</v>
      </c>
      <c r="C17" s="157" t="s">
        <v>119</v>
      </c>
      <c r="D17" s="164" t="s">
        <v>116</v>
      </c>
      <c r="E17" s="161">
        <v>20000</v>
      </c>
      <c r="F17" s="161"/>
      <c r="G17" s="160">
        <f t="shared" si="0"/>
        <v>10000</v>
      </c>
      <c r="H17" s="166" t="s">
        <v>128</v>
      </c>
      <c r="I17" s="666" t="s">
        <v>18</v>
      </c>
      <c r="J17" s="496"/>
      <c r="K17" s="155" t="s">
        <v>64</v>
      </c>
      <c r="L17" s="155" t="s">
        <v>58</v>
      </c>
      <c r="M17" s="638"/>
      <c r="N17" s="639"/>
      <c r="O17" s="83"/>
    </row>
    <row r="18" spans="1:15" ht="15.75" thickBot="1" x14ac:dyDescent="0.3">
      <c r="A18" s="664"/>
      <c r="B18" s="664"/>
      <c r="C18" s="468"/>
      <c r="D18" s="494"/>
      <c r="E18" s="667">
        <f>SUM(E5:E17)</f>
        <v>320000</v>
      </c>
      <c r="F18" s="668">
        <f>SUM(F5:F17)+G4</f>
        <v>330000</v>
      </c>
      <c r="G18" s="669">
        <f>F18-E18</f>
        <v>10000</v>
      </c>
      <c r="H18" s="468"/>
      <c r="I18" s="155"/>
      <c r="J18" s="185"/>
      <c r="K18" s="155"/>
      <c r="L18" s="155"/>
      <c r="M18" s="431"/>
      <c r="N18" s="432"/>
    </row>
    <row r="19" spans="1:15" x14ac:dyDescent="0.25">
      <c r="A19" s="665"/>
      <c r="B19" s="665"/>
      <c r="C19" s="166"/>
      <c r="D19" s="164"/>
      <c r="E19" s="175"/>
      <c r="F19" s="175"/>
      <c r="G19" s="479"/>
      <c r="H19" s="166"/>
      <c r="I19" s="155"/>
      <c r="J19" s="185"/>
      <c r="K19" s="155"/>
      <c r="L19" s="155"/>
      <c r="M19" s="155"/>
      <c r="N19" s="157"/>
    </row>
    <row r="20" spans="1:15" x14ac:dyDescent="0.25">
      <c r="A20" s="429" t="s">
        <v>106</v>
      </c>
      <c r="B20" t="s">
        <v>109</v>
      </c>
      <c r="C20" s="453"/>
      <c r="D20" s="454"/>
      <c r="E20" s="455"/>
      <c r="F20" s="455"/>
      <c r="G20" s="456"/>
      <c r="H20" s="166"/>
      <c r="I20" s="431"/>
      <c r="J20" s="185"/>
      <c r="K20" s="155"/>
      <c r="L20" s="155"/>
      <c r="M20" s="431"/>
      <c r="N20" s="432"/>
    </row>
    <row r="21" spans="1:15" x14ac:dyDescent="0.25">
      <c r="A21" s="178" t="s">
        <v>128</v>
      </c>
      <c r="B21" s="430">
        <v>85000</v>
      </c>
      <c r="C21" s="166"/>
      <c r="D21" s="164"/>
      <c r="E21" s="161"/>
      <c r="F21" s="161"/>
      <c r="G21" s="160"/>
      <c r="H21" s="166"/>
      <c r="I21" s="155"/>
      <c r="J21" s="185"/>
      <c r="K21" s="155"/>
      <c r="L21" s="155"/>
      <c r="M21" s="155"/>
      <c r="N21" s="157"/>
    </row>
    <row r="22" spans="1:15" x14ac:dyDescent="0.25">
      <c r="A22" s="178" t="s">
        <v>140</v>
      </c>
      <c r="B22" s="430">
        <v>40000</v>
      </c>
      <c r="C22" s="166"/>
      <c r="D22" s="164"/>
      <c r="E22" s="161"/>
      <c r="F22" s="161"/>
      <c r="G22" s="160"/>
      <c r="H22" s="166"/>
      <c r="I22" s="155"/>
      <c r="J22" s="185"/>
      <c r="K22" s="155"/>
      <c r="L22" s="155"/>
      <c r="M22" s="155"/>
      <c r="N22" s="157"/>
    </row>
    <row r="23" spans="1:15" x14ac:dyDescent="0.25">
      <c r="A23" s="178" t="s">
        <v>205</v>
      </c>
      <c r="B23" s="430">
        <v>25000</v>
      </c>
      <c r="C23" s="166"/>
      <c r="D23" s="164"/>
      <c r="E23" s="161"/>
      <c r="F23" s="161"/>
      <c r="G23" s="160"/>
      <c r="H23" s="166"/>
      <c r="I23" s="155"/>
      <c r="J23" s="185"/>
      <c r="K23" s="155"/>
      <c r="L23" s="155"/>
      <c r="M23" s="155"/>
      <c r="N23" s="157"/>
    </row>
    <row r="24" spans="1:15" x14ac:dyDescent="0.25">
      <c r="A24" s="178" t="s">
        <v>42</v>
      </c>
      <c r="B24" s="430">
        <v>170000</v>
      </c>
      <c r="C24" s="166"/>
      <c r="D24" s="164"/>
      <c r="E24" s="161"/>
      <c r="F24" s="161"/>
      <c r="G24" s="160"/>
      <c r="H24" s="166"/>
      <c r="I24" s="155"/>
      <c r="J24" s="185"/>
      <c r="K24" s="155"/>
      <c r="L24" s="155"/>
      <c r="M24" s="155"/>
      <c r="N24" s="157"/>
    </row>
    <row r="25" spans="1:15" x14ac:dyDescent="0.25">
      <c r="A25" s="178" t="s">
        <v>107</v>
      </c>
      <c r="B25" s="430"/>
      <c r="C25" s="166"/>
      <c r="D25" s="164"/>
      <c r="E25" s="161"/>
      <c r="F25" s="161"/>
      <c r="G25" s="160"/>
      <c r="H25" s="166"/>
      <c r="I25" s="155"/>
      <c r="J25" s="185"/>
      <c r="K25" s="155"/>
      <c r="L25" s="155"/>
      <c r="M25" s="155"/>
      <c r="N25" s="157"/>
    </row>
    <row r="26" spans="1:15" x14ac:dyDescent="0.25">
      <c r="A26" s="178" t="s">
        <v>108</v>
      </c>
      <c r="B26" s="430">
        <v>320000</v>
      </c>
      <c r="C26" s="166"/>
      <c r="D26" s="164"/>
      <c r="E26" s="161"/>
      <c r="F26" s="161"/>
      <c r="G26" s="160"/>
      <c r="H26" s="166"/>
      <c r="I26" s="155"/>
      <c r="J26" s="185"/>
      <c r="K26" s="155"/>
      <c r="L26" s="155"/>
      <c r="M26" s="155"/>
      <c r="N26" s="157"/>
    </row>
    <row r="27" spans="1:15" x14ac:dyDescent="0.25">
      <c r="A27"/>
      <c r="B27"/>
      <c r="C27" s="166"/>
      <c r="D27" s="164"/>
      <c r="E27" s="161"/>
      <c r="F27" s="161"/>
      <c r="G27" s="160"/>
      <c r="H27" s="166"/>
      <c r="I27" s="155"/>
      <c r="J27" s="394"/>
      <c r="K27" s="155"/>
      <c r="L27" s="155"/>
      <c r="M27" s="155"/>
      <c r="N27" s="157"/>
    </row>
    <row r="28" spans="1:15" x14ac:dyDescent="0.25">
      <c r="A28"/>
      <c r="B28"/>
      <c r="C28" s="166"/>
      <c r="D28" s="155"/>
      <c r="E28" s="175"/>
      <c r="F28" s="175"/>
      <c r="G28" s="160"/>
      <c r="H28" s="155"/>
      <c r="I28" s="155"/>
      <c r="J28" s="394"/>
      <c r="K28" s="155"/>
      <c r="L28" s="155"/>
      <c r="M28" s="155"/>
      <c r="N28" s="157"/>
    </row>
    <row r="29" spans="1:15" x14ac:dyDescent="0.25">
      <c r="A29"/>
      <c r="B29"/>
      <c r="C29" s="166"/>
      <c r="D29" s="155"/>
      <c r="E29" s="161"/>
      <c r="F29" s="161"/>
      <c r="G29" s="160"/>
      <c r="H29" s="155"/>
      <c r="I29" s="155"/>
      <c r="J29" s="394"/>
      <c r="K29" s="155"/>
      <c r="L29" s="155"/>
      <c r="M29" s="155"/>
      <c r="N29" s="157"/>
    </row>
    <row r="30" spans="1:15" x14ac:dyDescent="0.25">
      <c r="A30"/>
      <c r="B30"/>
      <c r="C30" s="166"/>
      <c r="D30" s="155"/>
      <c r="E30" s="161"/>
      <c r="F30" s="161"/>
      <c r="G30" s="160"/>
      <c r="H30" s="155"/>
      <c r="I30" s="155"/>
      <c r="J30" s="394"/>
      <c r="K30" s="155"/>
      <c r="L30" s="155"/>
      <c r="M30" s="155"/>
      <c r="N30" s="157"/>
    </row>
    <row r="31" spans="1:15" x14ac:dyDescent="0.25">
      <c r="A31" s="178"/>
      <c r="B31" s="430"/>
      <c r="C31" s="166"/>
      <c r="D31" s="155"/>
      <c r="E31" s="161"/>
      <c r="F31" s="161"/>
      <c r="G31" s="160"/>
      <c r="H31" s="155"/>
      <c r="I31" s="155"/>
      <c r="J31" s="157"/>
      <c r="K31" s="155"/>
      <c r="L31" s="155"/>
      <c r="M31" s="155"/>
      <c r="N31" s="157"/>
    </row>
    <row r="32" spans="1:15" x14ac:dyDescent="0.25">
      <c r="A32" s="183"/>
      <c r="B32" s="155"/>
      <c r="C32" s="166"/>
      <c r="D32" s="155"/>
      <c r="E32" s="160"/>
      <c r="F32" s="160"/>
      <c r="G32" s="160"/>
      <c r="H32" s="155"/>
      <c r="I32" s="155"/>
      <c r="J32" s="157"/>
      <c r="K32" s="155"/>
      <c r="L32" s="155"/>
      <c r="M32" s="155"/>
      <c r="N32" s="157"/>
    </row>
    <row r="33" spans="1:14" x14ac:dyDescent="0.25">
      <c r="A33" s="183"/>
      <c r="B33" s="155"/>
      <c r="C33" s="166"/>
      <c r="D33" s="164"/>
      <c r="E33" s="161"/>
      <c r="F33" s="161"/>
      <c r="G33" s="160"/>
      <c r="H33" s="166"/>
      <c r="I33" s="155"/>
      <c r="J33" s="157"/>
      <c r="K33" s="155"/>
      <c r="L33" s="155"/>
      <c r="M33" s="155"/>
      <c r="N33" s="157"/>
    </row>
    <row r="34" spans="1:14" x14ac:dyDescent="0.25">
      <c r="A34" s="183"/>
      <c r="B34" s="155"/>
      <c r="C34" s="166"/>
      <c r="D34" s="164"/>
      <c r="E34" s="161"/>
      <c r="F34" s="161"/>
      <c r="G34" s="160"/>
      <c r="H34" s="166"/>
      <c r="I34" s="155"/>
      <c r="J34" s="157"/>
      <c r="K34" s="155"/>
      <c r="L34" s="155"/>
      <c r="M34" s="155"/>
      <c r="N34" s="157"/>
    </row>
    <row r="35" spans="1:14" x14ac:dyDescent="0.25">
      <c r="A35" s="183"/>
      <c r="B35" s="155"/>
      <c r="C35" s="166"/>
      <c r="D35" s="164"/>
      <c r="E35" s="161"/>
      <c r="F35" s="161"/>
      <c r="G35" s="160"/>
      <c r="H35" s="166"/>
      <c r="I35" s="155"/>
      <c r="J35" s="157"/>
      <c r="K35" s="155"/>
      <c r="L35" s="155"/>
      <c r="M35" s="155"/>
      <c r="N35" s="157"/>
    </row>
    <row r="36" spans="1:14" x14ac:dyDescent="0.25">
      <c r="A36" s="183"/>
      <c r="B36" s="155"/>
      <c r="C36" s="166"/>
      <c r="D36" s="164"/>
      <c r="E36" s="160"/>
      <c r="F36" s="160"/>
      <c r="G36" s="160"/>
      <c r="H36" s="166"/>
      <c r="I36" s="155"/>
      <c r="J36" s="157"/>
      <c r="K36" s="155"/>
      <c r="L36" s="155"/>
      <c r="M36" s="155"/>
      <c r="N36" s="157"/>
    </row>
    <row r="37" spans="1:14" x14ac:dyDescent="0.25">
      <c r="A37" s="156"/>
      <c r="B37" s="157"/>
      <c r="C37" s="157"/>
      <c r="D37" s="157"/>
      <c r="E37" s="421"/>
      <c r="F37" s="161"/>
      <c r="G37" s="160"/>
      <c r="H37" s="166"/>
      <c r="I37" s="155"/>
      <c r="J37" s="155"/>
      <c r="K37" s="155"/>
      <c r="L37" s="155"/>
      <c r="M37" s="155"/>
      <c r="N37" s="157"/>
    </row>
    <row r="38" spans="1:14" x14ac:dyDescent="0.25">
      <c r="A38" s="183"/>
      <c r="B38" s="395"/>
      <c r="C38" s="155"/>
      <c r="D38" s="155"/>
      <c r="E38" s="152"/>
      <c r="F38" s="155"/>
      <c r="G38" s="161"/>
      <c r="H38" s="155"/>
      <c r="I38" s="155"/>
      <c r="J38" s="155"/>
      <c r="K38" s="155"/>
      <c r="L38" s="155"/>
      <c r="M38" s="155"/>
      <c r="N38" s="157"/>
    </row>
    <row r="39" spans="1:14" x14ac:dyDescent="0.25">
      <c r="A39" s="183"/>
      <c r="B39" s="395"/>
      <c r="C39" s="155"/>
      <c r="D39" s="155"/>
      <c r="E39" s="152"/>
      <c r="F39" s="155"/>
      <c r="G39" s="161"/>
      <c r="H39" s="155"/>
      <c r="I39" s="155"/>
      <c r="J39" s="155"/>
      <c r="K39" s="155"/>
      <c r="L39" s="155"/>
      <c r="M39" s="155"/>
      <c r="N39" s="157"/>
    </row>
    <row r="40" spans="1:14" x14ac:dyDescent="0.25">
      <c r="A40" s="183"/>
      <c r="B40" s="395"/>
      <c r="C40" s="155"/>
      <c r="D40" s="155"/>
      <c r="E40" s="152"/>
      <c r="F40" s="155"/>
      <c r="G40" s="161"/>
      <c r="H40" s="155"/>
      <c r="I40" s="155"/>
      <c r="J40" s="155"/>
      <c r="K40" s="155"/>
      <c r="L40" s="155"/>
      <c r="M40" s="155"/>
      <c r="N40" s="157"/>
    </row>
    <row r="41" spans="1:14" ht="15.75" x14ac:dyDescent="0.25">
      <c r="A41" s="183"/>
      <c r="B41" s="419"/>
      <c r="C41" s="155"/>
      <c r="D41" s="410"/>
      <c r="E41" s="152"/>
      <c r="F41" s="155"/>
      <c r="G41" s="161"/>
      <c r="H41" s="410"/>
      <c r="I41" s="410"/>
      <c r="J41" s="410"/>
      <c r="K41" s="410"/>
      <c r="L41" s="410"/>
      <c r="M41" s="410"/>
      <c r="N41" s="411"/>
    </row>
    <row r="42" spans="1:14" x14ac:dyDescent="0.25">
      <c r="A42" s="183"/>
      <c r="B42" s="395"/>
      <c r="C42" s="155"/>
      <c r="D42" s="155"/>
      <c r="E42" s="152"/>
      <c r="F42" s="155"/>
      <c r="G42" s="161"/>
      <c r="H42" s="155"/>
      <c r="I42" s="155"/>
      <c r="J42" s="155"/>
      <c r="K42" s="155"/>
      <c r="L42" s="155"/>
      <c r="M42" s="155"/>
      <c r="N42" s="157"/>
    </row>
    <row r="43" spans="1:14" x14ac:dyDescent="0.25">
      <c r="A43" s="183"/>
      <c r="B43" s="395"/>
      <c r="C43" s="155"/>
      <c r="D43" s="155"/>
      <c r="E43" s="152"/>
      <c r="F43" s="155"/>
      <c r="G43" s="161"/>
      <c r="H43" s="155"/>
      <c r="I43" s="155"/>
      <c r="J43" s="155"/>
      <c r="K43" s="155"/>
      <c r="L43" s="155"/>
      <c r="M43" s="155"/>
      <c r="N43" s="157"/>
    </row>
    <row r="44" spans="1:14" ht="15.75" thickBot="1" x14ac:dyDescent="0.3">
      <c r="A44" s="183"/>
      <c r="B44" s="395"/>
      <c r="C44" s="155"/>
      <c r="D44" s="155"/>
      <c r="E44" s="160"/>
      <c r="F44" s="162"/>
      <c r="G44" s="160"/>
      <c r="H44" s="155"/>
      <c r="I44" s="155"/>
      <c r="J44" s="155"/>
      <c r="K44" s="155"/>
      <c r="L44" s="155"/>
      <c r="M44" s="155"/>
      <c r="N44" s="157"/>
    </row>
    <row r="45" spans="1:14" ht="15.75" thickBot="1" x14ac:dyDescent="0.3">
      <c r="A45" s="420"/>
      <c r="B45" s="420"/>
      <c r="C45" s="422"/>
      <c r="D45" s="423"/>
      <c r="E45" s="424"/>
      <c r="F45" s="425"/>
      <c r="G45" s="426"/>
      <c r="H45" s="423"/>
      <c r="I45" s="423"/>
      <c r="J45" s="423"/>
      <c r="K45" s="423"/>
      <c r="L45" s="423"/>
      <c r="M45" s="423"/>
      <c r="N45" s="427"/>
    </row>
    <row r="46" spans="1:14" x14ac:dyDescent="0.25">
      <c r="A46" s="420"/>
      <c r="B46" s="420"/>
      <c r="C46" s="422"/>
      <c r="D46" s="423"/>
      <c r="E46" s="423"/>
      <c r="F46" s="423"/>
      <c r="G46" s="428"/>
      <c r="H46" s="423"/>
      <c r="I46" s="423"/>
      <c r="J46" s="423"/>
      <c r="K46" s="423"/>
      <c r="L46" s="423"/>
      <c r="M46" s="423"/>
      <c r="N46" s="427"/>
    </row>
    <row r="47" spans="1:14" x14ac:dyDescent="0.25">
      <c r="A47"/>
      <c r="B47" s="295"/>
      <c r="C47"/>
      <c r="G47" s="405"/>
    </row>
    <row r="48" spans="1:14" x14ac:dyDescent="0.25">
      <c r="G48" s="405"/>
    </row>
    <row r="49" spans="1:7" x14ac:dyDescent="0.25">
      <c r="G49" s="405"/>
    </row>
    <row r="50" spans="1:7" x14ac:dyDescent="0.25">
      <c r="G50" s="405"/>
    </row>
    <row r="51" spans="1:7" x14ac:dyDescent="0.25">
      <c r="G51" s="405"/>
    </row>
    <row r="52" spans="1:7" x14ac:dyDescent="0.25">
      <c r="G52" s="405"/>
    </row>
    <row r="53" spans="1:7" x14ac:dyDescent="0.25">
      <c r="A53"/>
      <c r="B53"/>
      <c r="C53" s="268"/>
      <c r="G53" s="405"/>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row r="61" spans="1:7" x14ac:dyDescent="0.25">
      <c r="A61"/>
      <c r="B61"/>
    </row>
    <row r="62" spans="1:7" x14ac:dyDescent="0.25">
      <c r="A62"/>
      <c r="B62"/>
    </row>
    <row r="63" spans="1:7" x14ac:dyDescent="0.25">
      <c r="A63"/>
      <c r="B63"/>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0"/>
  <sheetViews>
    <sheetView workbookViewId="0">
      <selection activeCell="C16" sqref="C16"/>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9" t="s">
        <v>106</v>
      </c>
      <c r="B3" t="s">
        <v>109</v>
      </c>
      <c r="C3" t="s">
        <v>111</v>
      </c>
    </row>
    <row r="4" spans="1:3" x14ac:dyDescent="0.25">
      <c r="A4" s="178" t="s">
        <v>141</v>
      </c>
      <c r="B4" s="430">
        <v>6739660</v>
      </c>
      <c r="C4" s="430">
        <v>1836.4196185286103</v>
      </c>
    </row>
    <row r="5" spans="1:3" x14ac:dyDescent="0.25">
      <c r="A5" s="178" t="s">
        <v>134</v>
      </c>
      <c r="B5" s="430">
        <v>4000</v>
      </c>
      <c r="C5" s="430">
        <v>1.0899182561307903</v>
      </c>
    </row>
    <row r="6" spans="1:3" x14ac:dyDescent="0.25">
      <c r="A6" s="178" t="s">
        <v>128</v>
      </c>
      <c r="B6" s="430">
        <v>941000</v>
      </c>
      <c r="C6" s="430">
        <v>287.86103542234326</v>
      </c>
    </row>
    <row r="7" spans="1:3" x14ac:dyDescent="0.25">
      <c r="A7" s="178" t="s">
        <v>140</v>
      </c>
      <c r="B7" s="430">
        <v>282000</v>
      </c>
      <c r="C7" s="430">
        <v>103.57972752043598</v>
      </c>
    </row>
    <row r="8" spans="1:3" x14ac:dyDescent="0.25">
      <c r="A8" s="178" t="s">
        <v>205</v>
      </c>
      <c r="B8" s="430">
        <v>177000</v>
      </c>
      <c r="C8" s="430">
        <v>50.026893732970031</v>
      </c>
    </row>
    <row r="9" spans="1:3" x14ac:dyDescent="0.25">
      <c r="A9" s="178" t="s">
        <v>42</v>
      </c>
      <c r="B9" s="430">
        <v>1763620</v>
      </c>
      <c r="C9" s="430">
        <v>480.55040871934602</v>
      </c>
    </row>
    <row r="10" spans="1:3" x14ac:dyDescent="0.25">
      <c r="A10" s="178" t="s">
        <v>108</v>
      </c>
      <c r="B10" s="430">
        <v>9907280</v>
      </c>
      <c r="C10" s="430">
        <v>2759.5276021798363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221"/>
  <sheetViews>
    <sheetView zoomScaleNormal="100" workbookViewId="0">
      <selection activeCell="B213" sqref="B213"/>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31" t="s">
        <v>149</v>
      </c>
      <c r="B1" s="731"/>
      <c r="C1" s="731"/>
      <c r="D1" s="731"/>
      <c r="E1" s="731"/>
      <c r="F1" s="731"/>
      <c r="G1" s="731"/>
      <c r="H1" s="731"/>
      <c r="I1" s="731"/>
      <c r="J1" s="731"/>
      <c r="K1" s="731"/>
      <c r="L1" s="731"/>
      <c r="M1" s="731"/>
      <c r="N1" s="731"/>
    </row>
    <row r="2" spans="1:14" s="2" customFormat="1" ht="69.95" customHeight="1" x14ac:dyDescent="0.25">
      <c r="A2" s="304" t="s">
        <v>0</v>
      </c>
      <c r="B2" s="298" t="s">
        <v>5</v>
      </c>
      <c r="C2" s="298" t="s">
        <v>10</v>
      </c>
      <c r="D2" s="299" t="s">
        <v>8</v>
      </c>
      <c r="E2" s="299" t="s">
        <v>13</v>
      </c>
      <c r="F2" s="300" t="s">
        <v>7</v>
      </c>
      <c r="G2" s="301" t="s">
        <v>6</v>
      </c>
      <c r="H2" s="299" t="s">
        <v>2</v>
      </c>
      <c r="I2" s="299" t="s">
        <v>114</v>
      </c>
      <c r="J2" s="298" t="s">
        <v>9</v>
      </c>
      <c r="K2" s="298" t="s">
        <v>1</v>
      </c>
      <c r="L2" s="298" t="s">
        <v>4</v>
      </c>
      <c r="M2" s="302" t="s">
        <v>12</v>
      </c>
      <c r="N2" s="303" t="s">
        <v>11</v>
      </c>
    </row>
    <row r="3" spans="1:14" s="2" customFormat="1" ht="15" customHeight="1" x14ac:dyDescent="0.25">
      <c r="A3" s="517">
        <v>45048</v>
      </c>
      <c r="B3" s="180" t="s">
        <v>117</v>
      </c>
      <c r="C3" s="180" t="s">
        <v>118</v>
      </c>
      <c r="D3" s="473" t="s">
        <v>116</v>
      </c>
      <c r="E3" s="161">
        <v>12000</v>
      </c>
      <c r="F3" s="340">
        <v>3670</v>
      </c>
      <c r="G3" s="306">
        <f>E3/F3</f>
        <v>3.2697547683923704</v>
      </c>
      <c r="H3" s="184" t="s">
        <v>128</v>
      </c>
      <c r="I3" s="173" t="s">
        <v>44</v>
      </c>
      <c r="J3" s="409" t="s">
        <v>148</v>
      </c>
      <c r="K3" s="172" t="s">
        <v>64</v>
      </c>
      <c r="L3" s="172" t="s">
        <v>45</v>
      </c>
      <c r="M3" s="414"/>
      <c r="N3" s="341"/>
    </row>
    <row r="4" spans="1:14" s="2" customFormat="1" ht="15" customHeight="1" x14ac:dyDescent="0.25">
      <c r="A4" s="517">
        <v>45048</v>
      </c>
      <c r="B4" s="180" t="s">
        <v>117</v>
      </c>
      <c r="C4" s="180" t="s">
        <v>118</v>
      </c>
      <c r="D4" s="473" t="s">
        <v>116</v>
      </c>
      <c r="E4" s="161">
        <v>14000</v>
      </c>
      <c r="F4" s="340">
        <v>3670</v>
      </c>
      <c r="G4" s="306">
        <f t="shared" ref="G4:G6" si="0">E4/F4</f>
        <v>3.8147138964577656</v>
      </c>
      <c r="H4" s="184" t="s">
        <v>128</v>
      </c>
      <c r="I4" s="173" t="s">
        <v>44</v>
      </c>
      <c r="J4" s="409" t="s">
        <v>148</v>
      </c>
      <c r="K4" s="172" t="s">
        <v>64</v>
      </c>
      <c r="L4" s="172" t="s">
        <v>45</v>
      </c>
      <c r="M4" s="414"/>
      <c r="N4" s="341"/>
    </row>
    <row r="5" spans="1:14" s="2" customFormat="1" ht="15" customHeight="1" x14ac:dyDescent="0.25">
      <c r="A5" s="517">
        <v>45048</v>
      </c>
      <c r="B5" s="180" t="s">
        <v>117</v>
      </c>
      <c r="C5" s="180" t="s">
        <v>118</v>
      </c>
      <c r="D5" s="473" t="s">
        <v>116</v>
      </c>
      <c r="E5" s="161">
        <v>6000</v>
      </c>
      <c r="F5" s="340">
        <v>3670</v>
      </c>
      <c r="G5" s="306">
        <f t="shared" si="0"/>
        <v>1.6348773841961852</v>
      </c>
      <c r="H5" s="184" t="s">
        <v>140</v>
      </c>
      <c r="I5" s="173" t="s">
        <v>44</v>
      </c>
      <c r="J5" s="496" t="s">
        <v>151</v>
      </c>
      <c r="K5" s="172" t="s">
        <v>64</v>
      </c>
      <c r="L5" s="172" t="s">
        <v>45</v>
      </c>
      <c r="M5" s="414"/>
      <c r="N5" s="341"/>
    </row>
    <row r="6" spans="1:14" s="2" customFormat="1" ht="15" customHeight="1" x14ac:dyDescent="0.25">
      <c r="A6" s="517">
        <v>45048</v>
      </c>
      <c r="B6" s="180" t="s">
        <v>117</v>
      </c>
      <c r="C6" s="180" t="s">
        <v>118</v>
      </c>
      <c r="D6" s="473" t="s">
        <v>116</v>
      </c>
      <c r="E6" s="161">
        <v>6000</v>
      </c>
      <c r="F6" s="340">
        <v>3670</v>
      </c>
      <c r="G6" s="306">
        <f t="shared" si="0"/>
        <v>1.6348773841961852</v>
      </c>
      <c r="H6" s="184" t="s">
        <v>140</v>
      </c>
      <c r="I6" s="173" t="s">
        <v>44</v>
      </c>
      <c r="J6" s="496" t="s">
        <v>151</v>
      </c>
      <c r="K6" s="172" t="s">
        <v>64</v>
      </c>
      <c r="L6" s="172" t="s">
        <v>45</v>
      </c>
      <c r="M6" s="414"/>
      <c r="N6" s="341"/>
    </row>
    <row r="7" spans="1:14" s="2" customFormat="1" ht="15" customHeight="1" x14ac:dyDescent="0.25">
      <c r="A7" s="517">
        <v>45049</v>
      </c>
      <c r="B7" s="180" t="s">
        <v>117</v>
      </c>
      <c r="C7" s="180" t="s">
        <v>118</v>
      </c>
      <c r="D7" s="473" t="s">
        <v>116</v>
      </c>
      <c r="E7" s="161">
        <v>13000</v>
      </c>
      <c r="F7" s="340">
        <v>3670</v>
      </c>
      <c r="G7" s="306">
        <f t="shared" ref="G7:G101" si="1">E7/F7</f>
        <v>3.542234332425068</v>
      </c>
      <c r="H7" s="184" t="s">
        <v>128</v>
      </c>
      <c r="I7" s="173" t="s">
        <v>44</v>
      </c>
      <c r="J7" s="409" t="s">
        <v>152</v>
      </c>
      <c r="K7" s="172" t="s">
        <v>64</v>
      </c>
      <c r="L7" s="172" t="s">
        <v>45</v>
      </c>
      <c r="M7" s="414"/>
      <c r="N7" s="341"/>
    </row>
    <row r="8" spans="1:14" s="2" customFormat="1" ht="15" customHeight="1" x14ac:dyDescent="0.25">
      <c r="A8" s="517">
        <v>45049</v>
      </c>
      <c r="B8" s="180" t="s">
        <v>117</v>
      </c>
      <c r="C8" s="180" t="s">
        <v>118</v>
      </c>
      <c r="D8" s="473" t="s">
        <v>116</v>
      </c>
      <c r="E8" s="161">
        <v>6000</v>
      </c>
      <c r="F8" s="340">
        <v>3670</v>
      </c>
      <c r="G8" s="306">
        <f t="shared" si="1"/>
        <v>1.6348773841961852</v>
      </c>
      <c r="H8" s="184" t="s">
        <v>128</v>
      </c>
      <c r="I8" s="173" t="s">
        <v>44</v>
      </c>
      <c r="J8" s="409" t="s">
        <v>152</v>
      </c>
      <c r="K8" s="172" t="s">
        <v>64</v>
      </c>
      <c r="L8" s="172" t="s">
        <v>45</v>
      </c>
      <c r="M8" s="414"/>
      <c r="N8" s="341"/>
    </row>
    <row r="9" spans="1:14" s="2" customFormat="1" ht="15" customHeight="1" x14ac:dyDescent="0.25">
      <c r="A9" s="517">
        <v>45049</v>
      </c>
      <c r="B9" s="180" t="s">
        <v>117</v>
      </c>
      <c r="C9" s="180" t="s">
        <v>118</v>
      </c>
      <c r="D9" s="473" t="s">
        <v>116</v>
      </c>
      <c r="E9" s="161">
        <v>6000</v>
      </c>
      <c r="F9" s="340">
        <v>3670</v>
      </c>
      <c r="G9" s="306">
        <f t="shared" si="1"/>
        <v>1.6348773841961852</v>
      </c>
      <c r="H9" s="496" t="s">
        <v>128</v>
      </c>
      <c r="I9" s="173" t="s">
        <v>44</v>
      </c>
      <c r="J9" s="409" t="s">
        <v>152</v>
      </c>
      <c r="K9" s="172" t="s">
        <v>64</v>
      </c>
      <c r="L9" s="172" t="s">
        <v>45</v>
      </c>
      <c r="M9" s="414"/>
      <c r="N9" s="341"/>
    </row>
    <row r="10" spans="1:14" s="2" customFormat="1" ht="15" customHeight="1" x14ac:dyDescent="0.25">
      <c r="A10" s="517">
        <v>45049</v>
      </c>
      <c r="B10" s="180" t="s">
        <v>117</v>
      </c>
      <c r="C10" s="180" t="s">
        <v>118</v>
      </c>
      <c r="D10" s="473" t="s">
        <v>116</v>
      </c>
      <c r="E10" s="161">
        <v>14000</v>
      </c>
      <c r="F10" s="340">
        <v>3670</v>
      </c>
      <c r="G10" s="306">
        <f t="shared" si="1"/>
        <v>3.8147138964577656</v>
      </c>
      <c r="H10" s="496" t="s">
        <v>128</v>
      </c>
      <c r="I10" s="173" t="s">
        <v>44</v>
      </c>
      <c r="J10" s="409" t="s">
        <v>152</v>
      </c>
      <c r="K10" s="172" t="s">
        <v>64</v>
      </c>
      <c r="L10" s="172" t="s">
        <v>45</v>
      </c>
      <c r="M10" s="414"/>
      <c r="N10" s="341"/>
    </row>
    <row r="11" spans="1:14" s="2" customFormat="1" ht="15" customHeight="1" x14ac:dyDescent="0.25">
      <c r="A11" s="517">
        <v>45049</v>
      </c>
      <c r="B11" s="180" t="s">
        <v>117</v>
      </c>
      <c r="C11" s="180" t="s">
        <v>118</v>
      </c>
      <c r="D11" s="473" t="s">
        <v>116</v>
      </c>
      <c r="E11" s="161">
        <v>6000</v>
      </c>
      <c r="F11" s="340">
        <v>3670</v>
      </c>
      <c r="G11" s="306">
        <f t="shared" si="1"/>
        <v>1.6348773841961852</v>
      </c>
      <c r="H11" s="496" t="s">
        <v>140</v>
      </c>
      <c r="I11" s="173" t="s">
        <v>44</v>
      </c>
      <c r="J11" s="496" t="s">
        <v>153</v>
      </c>
      <c r="K11" s="172" t="s">
        <v>64</v>
      </c>
      <c r="L11" s="172" t="s">
        <v>45</v>
      </c>
      <c r="M11" s="414"/>
      <c r="N11" s="341"/>
    </row>
    <row r="12" spans="1:14" s="2" customFormat="1" ht="15" customHeight="1" x14ac:dyDescent="0.25">
      <c r="A12" s="517">
        <v>45049</v>
      </c>
      <c r="B12" s="180" t="s">
        <v>117</v>
      </c>
      <c r="C12" s="180" t="s">
        <v>118</v>
      </c>
      <c r="D12" s="473" t="s">
        <v>116</v>
      </c>
      <c r="E12" s="161">
        <v>6000</v>
      </c>
      <c r="F12" s="340">
        <v>3670</v>
      </c>
      <c r="G12" s="306">
        <f t="shared" si="1"/>
        <v>1.6348773841961852</v>
      </c>
      <c r="H12" s="496" t="s">
        <v>140</v>
      </c>
      <c r="I12" s="173" t="s">
        <v>44</v>
      </c>
      <c r="J12" s="496" t="s">
        <v>153</v>
      </c>
      <c r="K12" s="172" t="s">
        <v>64</v>
      </c>
      <c r="L12" s="172" t="s">
        <v>45</v>
      </c>
      <c r="M12" s="414"/>
      <c r="N12" s="341"/>
    </row>
    <row r="13" spans="1:14" s="2" customFormat="1" ht="15" customHeight="1" x14ac:dyDescent="0.25">
      <c r="A13" s="517">
        <v>45049</v>
      </c>
      <c r="B13" s="180" t="s">
        <v>117</v>
      </c>
      <c r="C13" s="180" t="s">
        <v>118</v>
      </c>
      <c r="D13" s="473" t="s">
        <v>116</v>
      </c>
      <c r="E13" s="161">
        <v>6000</v>
      </c>
      <c r="F13" s="340">
        <v>3670</v>
      </c>
      <c r="G13" s="306">
        <f t="shared" si="1"/>
        <v>1.6348773841961852</v>
      </c>
      <c r="H13" s="496" t="s">
        <v>140</v>
      </c>
      <c r="I13" s="173" t="s">
        <v>44</v>
      </c>
      <c r="J13" s="496" t="s">
        <v>153</v>
      </c>
      <c r="K13" s="172" t="s">
        <v>64</v>
      </c>
      <c r="L13" s="172" t="s">
        <v>45</v>
      </c>
      <c r="M13" s="414"/>
      <c r="N13" s="341"/>
    </row>
    <row r="14" spans="1:14" s="2" customFormat="1" ht="15" customHeight="1" x14ac:dyDescent="0.25">
      <c r="A14" s="517">
        <v>45049</v>
      </c>
      <c r="B14" s="180" t="s">
        <v>117</v>
      </c>
      <c r="C14" s="180" t="s">
        <v>118</v>
      </c>
      <c r="D14" s="473" t="s">
        <v>116</v>
      </c>
      <c r="E14" s="161">
        <v>6000</v>
      </c>
      <c r="F14" s="340">
        <v>3670</v>
      </c>
      <c r="G14" s="306">
        <f t="shared" si="1"/>
        <v>1.6348773841961852</v>
      </c>
      <c r="H14" s="184" t="s">
        <v>140</v>
      </c>
      <c r="I14" s="173" t="s">
        <v>44</v>
      </c>
      <c r="J14" s="496" t="s">
        <v>153</v>
      </c>
      <c r="K14" s="172" t="s">
        <v>64</v>
      </c>
      <c r="L14" s="172" t="s">
        <v>45</v>
      </c>
      <c r="M14" s="414"/>
      <c r="N14" s="341"/>
    </row>
    <row r="15" spans="1:14" s="2" customFormat="1" ht="15" customHeight="1" x14ac:dyDescent="0.25">
      <c r="A15" s="517">
        <v>45049</v>
      </c>
      <c r="B15" s="180" t="s">
        <v>156</v>
      </c>
      <c r="C15" s="180" t="s">
        <v>121</v>
      </c>
      <c r="D15" s="473" t="s">
        <v>81</v>
      </c>
      <c r="E15" s="161">
        <v>50000</v>
      </c>
      <c r="F15" s="340">
        <v>3670</v>
      </c>
      <c r="G15" s="306">
        <f t="shared" si="1"/>
        <v>13.623978201634877</v>
      </c>
      <c r="H15" s="184" t="s">
        <v>42</v>
      </c>
      <c r="I15" s="173" t="s">
        <v>44</v>
      </c>
      <c r="J15" s="409" t="s">
        <v>157</v>
      </c>
      <c r="K15" s="172" t="s">
        <v>64</v>
      </c>
      <c r="L15" s="172" t="s">
        <v>45</v>
      </c>
      <c r="M15" s="414"/>
      <c r="N15" s="341"/>
    </row>
    <row r="16" spans="1:14" s="2" customFormat="1" ht="15" customHeight="1" x14ac:dyDescent="0.25">
      <c r="A16" s="517">
        <v>45050</v>
      </c>
      <c r="B16" s="180" t="s">
        <v>117</v>
      </c>
      <c r="C16" s="180" t="s">
        <v>118</v>
      </c>
      <c r="D16" s="473" t="s">
        <v>116</v>
      </c>
      <c r="E16" s="471">
        <v>13000</v>
      </c>
      <c r="F16" s="340">
        <v>3670</v>
      </c>
      <c r="G16" s="306">
        <f t="shared" si="1"/>
        <v>3.542234332425068</v>
      </c>
      <c r="H16" s="184" t="s">
        <v>128</v>
      </c>
      <c r="I16" s="173" t="s">
        <v>44</v>
      </c>
      <c r="J16" s="409" t="s">
        <v>158</v>
      </c>
      <c r="K16" s="172" t="s">
        <v>64</v>
      </c>
      <c r="L16" s="172" t="s">
        <v>45</v>
      </c>
      <c r="M16" s="414"/>
      <c r="N16" s="341"/>
    </row>
    <row r="17" spans="1:14" s="2" customFormat="1" ht="15" customHeight="1" x14ac:dyDescent="0.25">
      <c r="A17" s="517">
        <v>45050</v>
      </c>
      <c r="B17" s="180" t="s">
        <v>117</v>
      </c>
      <c r="C17" s="180" t="s">
        <v>118</v>
      </c>
      <c r="D17" s="473" t="s">
        <v>116</v>
      </c>
      <c r="E17" s="471">
        <v>6000</v>
      </c>
      <c r="F17" s="340">
        <v>3670</v>
      </c>
      <c r="G17" s="306">
        <f t="shared" si="1"/>
        <v>1.6348773841961852</v>
      </c>
      <c r="H17" s="184" t="s">
        <v>128</v>
      </c>
      <c r="I17" s="173" t="s">
        <v>44</v>
      </c>
      <c r="J17" s="409" t="s">
        <v>158</v>
      </c>
      <c r="K17" s="172" t="s">
        <v>64</v>
      </c>
      <c r="L17" s="172" t="s">
        <v>45</v>
      </c>
      <c r="M17" s="414"/>
      <c r="N17" s="341"/>
    </row>
    <row r="18" spans="1:14" s="2" customFormat="1" ht="15" customHeight="1" x14ac:dyDescent="0.25">
      <c r="A18" s="517">
        <v>45050</v>
      </c>
      <c r="B18" s="180" t="s">
        <v>117</v>
      </c>
      <c r="C18" s="180" t="s">
        <v>118</v>
      </c>
      <c r="D18" s="473" t="s">
        <v>116</v>
      </c>
      <c r="E18" s="471">
        <v>6000</v>
      </c>
      <c r="F18" s="340">
        <v>3670</v>
      </c>
      <c r="G18" s="306">
        <f t="shared" si="1"/>
        <v>1.6348773841961852</v>
      </c>
      <c r="H18" s="184" t="s">
        <v>128</v>
      </c>
      <c r="I18" s="173" t="s">
        <v>44</v>
      </c>
      <c r="J18" s="409" t="s">
        <v>158</v>
      </c>
      <c r="K18" s="172" t="s">
        <v>64</v>
      </c>
      <c r="L18" s="172" t="s">
        <v>45</v>
      </c>
      <c r="M18" s="414"/>
      <c r="N18" s="341"/>
    </row>
    <row r="19" spans="1:14" s="2" customFormat="1" ht="15" customHeight="1" x14ac:dyDescent="0.25">
      <c r="A19" s="517">
        <v>45050</v>
      </c>
      <c r="B19" s="180" t="s">
        <v>117</v>
      </c>
      <c r="C19" s="180" t="s">
        <v>118</v>
      </c>
      <c r="D19" s="473" t="s">
        <v>116</v>
      </c>
      <c r="E19" s="177">
        <v>15000</v>
      </c>
      <c r="F19" s="340">
        <v>3670</v>
      </c>
      <c r="G19" s="306">
        <f t="shared" si="1"/>
        <v>4.0871934604904636</v>
      </c>
      <c r="H19" s="184" t="s">
        <v>128</v>
      </c>
      <c r="I19" s="173" t="s">
        <v>44</v>
      </c>
      <c r="J19" s="409" t="s">
        <v>158</v>
      </c>
      <c r="K19" s="172" t="s">
        <v>64</v>
      </c>
      <c r="L19" s="172" t="s">
        <v>45</v>
      </c>
      <c r="M19" s="414"/>
      <c r="N19" s="341"/>
    </row>
    <row r="20" spans="1:14" s="2" customFormat="1" ht="15" customHeight="1" x14ac:dyDescent="0.25">
      <c r="A20" s="517">
        <v>45050</v>
      </c>
      <c r="B20" s="180" t="s">
        <v>117</v>
      </c>
      <c r="C20" s="180" t="s">
        <v>118</v>
      </c>
      <c r="D20" s="473" t="s">
        <v>116</v>
      </c>
      <c r="E20" s="471">
        <v>6000</v>
      </c>
      <c r="F20" s="340">
        <v>3670</v>
      </c>
      <c r="G20" s="306">
        <f t="shared" si="1"/>
        <v>1.6348773841961852</v>
      </c>
      <c r="H20" s="184" t="s">
        <v>140</v>
      </c>
      <c r="I20" s="173" t="s">
        <v>44</v>
      </c>
      <c r="J20" s="496" t="s">
        <v>163</v>
      </c>
      <c r="K20" s="172" t="s">
        <v>64</v>
      </c>
      <c r="L20" s="172" t="s">
        <v>45</v>
      </c>
      <c r="M20" s="414"/>
      <c r="N20" s="341"/>
    </row>
    <row r="21" spans="1:14" s="2" customFormat="1" ht="15" customHeight="1" x14ac:dyDescent="0.25">
      <c r="A21" s="517">
        <v>45050</v>
      </c>
      <c r="B21" s="180" t="s">
        <v>117</v>
      </c>
      <c r="C21" s="180" t="s">
        <v>118</v>
      </c>
      <c r="D21" s="473" t="s">
        <v>116</v>
      </c>
      <c r="E21" s="471">
        <v>6000</v>
      </c>
      <c r="F21" s="340">
        <v>3670</v>
      </c>
      <c r="G21" s="306">
        <f t="shared" si="1"/>
        <v>1.6348773841961852</v>
      </c>
      <c r="H21" s="184" t="s">
        <v>140</v>
      </c>
      <c r="I21" s="173" t="s">
        <v>44</v>
      </c>
      <c r="J21" s="496" t="s">
        <v>163</v>
      </c>
      <c r="K21" s="172" t="s">
        <v>64</v>
      </c>
      <c r="L21" s="172" t="s">
        <v>45</v>
      </c>
      <c r="M21" s="414"/>
      <c r="N21" s="341"/>
    </row>
    <row r="22" spans="1:14" s="2" customFormat="1" ht="15" customHeight="1" x14ac:dyDescent="0.25">
      <c r="A22" s="517">
        <v>45050</v>
      </c>
      <c r="B22" s="180" t="s">
        <v>117</v>
      </c>
      <c r="C22" s="180" t="s">
        <v>118</v>
      </c>
      <c r="D22" s="473" t="s">
        <v>116</v>
      </c>
      <c r="E22" s="471">
        <v>6000</v>
      </c>
      <c r="F22" s="340">
        <v>3670</v>
      </c>
      <c r="G22" s="306">
        <f t="shared" si="1"/>
        <v>1.6348773841961852</v>
      </c>
      <c r="H22" s="184" t="s">
        <v>140</v>
      </c>
      <c r="I22" s="173" t="s">
        <v>44</v>
      </c>
      <c r="J22" s="496" t="s">
        <v>163</v>
      </c>
      <c r="K22" s="172" t="s">
        <v>64</v>
      </c>
      <c r="L22" s="172" t="s">
        <v>45</v>
      </c>
      <c r="M22" s="414"/>
      <c r="N22" s="341"/>
    </row>
    <row r="23" spans="1:14" s="2" customFormat="1" ht="15" customHeight="1" x14ac:dyDescent="0.25">
      <c r="A23" s="517">
        <v>45050</v>
      </c>
      <c r="B23" s="180" t="s">
        <v>117</v>
      </c>
      <c r="C23" s="180" t="s">
        <v>118</v>
      </c>
      <c r="D23" s="473" t="s">
        <v>116</v>
      </c>
      <c r="E23" s="177">
        <v>6000</v>
      </c>
      <c r="F23" s="340">
        <v>3670</v>
      </c>
      <c r="G23" s="306">
        <f t="shared" si="1"/>
        <v>1.6348773841961852</v>
      </c>
      <c r="H23" s="184" t="s">
        <v>140</v>
      </c>
      <c r="I23" s="173" t="s">
        <v>44</v>
      </c>
      <c r="J23" s="496" t="s">
        <v>163</v>
      </c>
      <c r="K23" s="172" t="s">
        <v>64</v>
      </c>
      <c r="L23" s="172" t="s">
        <v>45</v>
      </c>
      <c r="M23" s="414"/>
      <c r="N23" s="341"/>
    </row>
    <row r="24" spans="1:14" s="2" customFormat="1" ht="15" customHeight="1" x14ac:dyDescent="0.25">
      <c r="A24" s="517">
        <v>45050</v>
      </c>
      <c r="B24" s="180" t="s">
        <v>117</v>
      </c>
      <c r="C24" s="180" t="s">
        <v>118</v>
      </c>
      <c r="D24" s="473" t="s">
        <v>14</v>
      </c>
      <c r="E24" s="161">
        <v>5000</v>
      </c>
      <c r="F24" s="340">
        <v>3670</v>
      </c>
      <c r="G24" s="306">
        <f>E24/F24</f>
        <v>1.3623978201634876</v>
      </c>
      <c r="H24" s="184" t="s">
        <v>42</v>
      </c>
      <c r="I24" s="173" t="s">
        <v>44</v>
      </c>
      <c r="J24" s="496" t="s">
        <v>160</v>
      </c>
      <c r="K24" s="172" t="s">
        <v>64</v>
      </c>
      <c r="L24" s="172" t="s">
        <v>45</v>
      </c>
      <c r="M24" s="414"/>
      <c r="N24" s="341"/>
    </row>
    <row r="25" spans="1:14" s="2" customFormat="1" ht="15" customHeight="1" x14ac:dyDescent="0.25">
      <c r="A25" s="517">
        <v>45050</v>
      </c>
      <c r="B25" s="180" t="s">
        <v>117</v>
      </c>
      <c r="C25" s="180" t="s">
        <v>118</v>
      </c>
      <c r="D25" s="473" t="s">
        <v>14</v>
      </c>
      <c r="E25" s="471">
        <v>8000</v>
      </c>
      <c r="F25" s="340">
        <v>3670</v>
      </c>
      <c r="G25" s="306">
        <f t="shared" si="1"/>
        <v>2.1798365122615806</v>
      </c>
      <c r="H25" s="184" t="s">
        <v>42</v>
      </c>
      <c r="I25" s="173" t="s">
        <v>44</v>
      </c>
      <c r="J25" s="496" t="s">
        <v>160</v>
      </c>
      <c r="K25" s="172" t="s">
        <v>64</v>
      </c>
      <c r="L25" s="172" t="s">
        <v>45</v>
      </c>
      <c r="M25" s="414"/>
      <c r="N25" s="341"/>
    </row>
    <row r="26" spans="1:14" s="2" customFormat="1" ht="15" customHeight="1" x14ac:dyDescent="0.25">
      <c r="A26" s="517">
        <v>45051</v>
      </c>
      <c r="B26" s="180" t="s">
        <v>117</v>
      </c>
      <c r="C26" s="180" t="s">
        <v>118</v>
      </c>
      <c r="D26" s="473" t="s">
        <v>116</v>
      </c>
      <c r="E26" s="471">
        <v>12000</v>
      </c>
      <c r="F26" s="340">
        <v>3670</v>
      </c>
      <c r="G26" s="306">
        <f t="shared" si="1"/>
        <v>3.2697547683923704</v>
      </c>
      <c r="H26" s="184" t="s">
        <v>128</v>
      </c>
      <c r="I26" s="173" t="s">
        <v>44</v>
      </c>
      <c r="J26" s="409" t="s">
        <v>164</v>
      </c>
      <c r="K26" s="172" t="s">
        <v>64</v>
      </c>
      <c r="L26" s="172" t="s">
        <v>45</v>
      </c>
      <c r="M26" s="414"/>
      <c r="N26" s="341"/>
    </row>
    <row r="27" spans="1:14" s="2" customFormat="1" ht="15" customHeight="1" x14ac:dyDescent="0.25">
      <c r="A27" s="517">
        <v>45051</v>
      </c>
      <c r="B27" s="180" t="s">
        <v>117</v>
      </c>
      <c r="C27" s="180" t="s">
        <v>118</v>
      </c>
      <c r="D27" s="473" t="s">
        <v>116</v>
      </c>
      <c r="E27" s="471">
        <v>14000</v>
      </c>
      <c r="F27" s="340">
        <v>3670</v>
      </c>
      <c r="G27" s="306">
        <f t="shared" si="1"/>
        <v>3.8147138964577656</v>
      </c>
      <c r="H27" s="184" t="s">
        <v>128</v>
      </c>
      <c r="I27" s="173" t="s">
        <v>44</v>
      </c>
      <c r="J27" s="409" t="s">
        <v>164</v>
      </c>
      <c r="K27" s="172" t="s">
        <v>64</v>
      </c>
      <c r="L27" s="172" t="s">
        <v>45</v>
      </c>
      <c r="M27" s="414"/>
      <c r="N27" s="341"/>
    </row>
    <row r="28" spans="1:14" s="2" customFormat="1" ht="15" customHeight="1" x14ac:dyDescent="0.25">
      <c r="A28" s="517">
        <v>45051</v>
      </c>
      <c r="B28" s="180" t="s">
        <v>117</v>
      </c>
      <c r="C28" s="180" t="s">
        <v>118</v>
      </c>
      <c r="D28" s="473" t="s">
        <v>116</v>
      </c>
      <c r="E28" s="471">
        <v>6000</v>
      </c>
      <c r="F28" s="340">
        <v>3670</v>
      </c>
      <c r="G28" s="306">
        <f t="shared" si="1"/>
        <v>1.6348773841961852</v>
      </c>
      <c r="H28" s="184" t="s">
        <v>140</v>
      </c>
      <c r="I28" s="173" t="s">
        <v>44</v>
      </c>
      <c r="J28" s="409" t="s">
        <v>165</v>
      </c>
      <c r="K28" s="172" t="s">
        <v>64</v>
      </c>
      <c r="L28" s="172" t="s">
        <v>45</v>
      </c>
      <c r="M28" s="414"/>
      <c r="N28" s="341"/>
    </row>
    <row r="29" spans="1:14" s="2" customFormat="1" ht="15" customHeight="1" x14ac:dyDescent="0.25">
      <c r="A29" s="517">
        <v>45051</v>
      </c>
      <c r="B29" s="180" t="s">
        <v>117</v>
      </c>
      <c r="C29" s="180" t="s">
        <v>118</v>
      </c>
      <c r="D29" s="473" t="s">
        <v>116</v>
      </c>
      <c r="E29" s="471">
        <v>6000</v>
      </c>
      <c r="F29" s="340">
        <v>3670</v>
      </c>
      <c r="G29" s="306">
        <f t="shared" si="1"/>
        <v>1.6348773841961852</v>
      </c>
      <c r="H29" s="184" t="s">
        <v>140</v>
      </c>
      <c r="I29" s="173" t="s">
        <v>44</v>
      </c>
      <c r="J29" s="409" t="s">
        <v>165</v>
      </c>
      <c r="K29" s="172" t="s">
        <v>64</v>
      </c>
      <c r="L29" s="172" t="s">
        <v>45</v>
      </c>
      <c r="M29" s="414"/>
      <c r="N29" s="341"/>
    </row>
    <row r="30" spans="1:14" s="2" customFormat="1" ht="15" customHeight="1" x14ac:dyDescent="0.25">
      <c r="A30" s="723">
        <v>45051</v>
      </c>
      <c r="B30" s="180" t="s">
        <v>166</v>
      </c>
      <c r="C30" s="180" t="s">
        <v>131</v>
      </c>
      <c r="D30" s="473" t="s">
        <v>167</v>
      </c>
      <c r="E30" s="161">
        <v>150000</v>
      </c>
      <c r="F30" s="340">
        <v>3670</v>
      </c>
      <c r="G30" s="306">
        <f t="shared" si="1"/>
        <v>40.871934604904631</v>
      </c>
      <c r="H30" s="184" t="s">
        <v>42</v>
      </c>
      <c r="I30" s="173" t="s">
        <v>44</v>
      </c>
      <c r="J30" s="496" t="s">
        <v>171</v>
      </c>
      <c r="K30" s="172" t="s">
        <v>64</v>
      </c>
      <c r="L30" s="172" t="s">
        <v>45</v>
      </c>
      <c r="M30" s="414"/>
      <c r="N30" s="341"/>
    </row>
    <row r="31" spans="1:14" s="2" customFormat="1" ht="15" customHeight="1" x14ac:dyDescent="0.25">
      <c r="A31" s="723">
        <v>45051</v>
      </c>
      <c r="B31" s="180" t="s">
        <v>168</v>
      </c>
      <c r="C31" s="180" t="s">
        <v>142</v>
      </c>
      <c r="D31" s="473" t="s">
        <v>81</v>
      </c>
      <c r="E31" s="471">
        <v>7000</v>
      </c>
      <c r="F31" s="340">
        <v>3670</v>
      </c>
      <c r="G31" s="306">
        <f t="shared" si="1"/>
        <v>1.9073569482288828</v>
      </c>
      <c r="H31" s="184" t="s">
        <v>42</v>
      </c>
      <c r="I31" s="173" t="s">
        <v>44</v>
      </c>
      <c r="J31" s="496" t="s">
        <v>171</v>
      </c>
      <c r="K31" s="172" t="s">
        <v>64</v>
      </c>
      <c r="L31" s="172" t="s">
        <v>45</v>
      </c>
      <c r="M31" s="414"/>
      <c r="N31" s="341"/>
    </row>
    <row r="32" spans="1:14" s="2" customFormat="1" ht="15" customHeight="1" x14ac:dyDescent="0.25">
      <c r="A32" s="723">
        <v>45051</v>
      </c>
      <c r="B32" s="180" t="s">
        <v>169</v>
      </c>
      <c r="C32" s="180" t="s">
        <v>142</v>
      </c>
      <c r="D32" s="473" t="s">
        <v>81</v>
      </c>
      <c r="E32" s="161">
        <v>1000</v>
      </c>
      <c r="F32" s="340">
        <v>3670</v>
      </c>
      <c r="G32" s="306">
        <f t="shared" si="1"/>
        <v>0.27247956403269757</v>
      </c>
      <c r="H32" s="184" t="s">
        <v>42</v>
      </c>
      <c r="I32" s="173" t="s">
        <v>44</v>
      </c>
      <c r="J32" s="496" t="s">
        <v>159</v>
      </c>
      <c r="K32" s="172" t="s">
        <v>64</v>
      </c>
      <c r="L32" s="172" t="s">
        <v>45</v>
      </c>
      <c r="M32" s="414"/>
      <c r="N32" s="341"/>
    </row>
    <row r="33" spans="1:14" s="2" customFormat="1" ht="15" customHeight="1" x14ac:dyDescent="0.25">
      <c r="A33" s="723">
        <v>45051</v>
      </c>
      <c r="B33" s="180" t="s">
        <v>117</v>
      </c>
      <c r="C33" s="180" t="s">
        <v>118</v>
      </c>
      <c r="D33" s="473" t="s">
        <v>14</v>
      </c>
      <c r="E33" s="471">
        <v>4000</v>
      </c>
      <c r="F33" s="340">
        <v>3670</v>
      </c>
      <c r="G33" s="306">
        <f t="shared" si="1"/>
        <v>1.0899182561307903</v>
      </c>
      <c r="H33" s="184" t="s">
        <v>42</v>
      </c>
      <c r="I33" s="173" t="s">
        <v>44</v>
      </c>
      <c r="J33" s="496" t="s">
        <v>159</v>
      </c>
      <c r="K33" s="172" t="s">
        <v>64</v>
      </c>
      <c r="L33" s="172" t="s">
        <v>45</v>
      </c>
      <c r="M33" s="414"/>
      <c r="N33" s="341"/>
    </row>
    <row r="34" spans="1:14" s="2" customFormat="1" ht="15" customHeight="1" x14ac:dyDescent="0.25">
      <c r="A34" s="723">
        <v>45051</v>
      </c>
      <c r="B34" s="180" t="s">
        <v>117</v>
      </c>
      <c r="C34" s="180" t="s">
        <v>118</v>
      </c>
      <c r="D34" s="473" t="s">
        <v>14</v>
      </c>
      <c r="E34" s="471">
        <v>4000</v>
      </c>
      <c r="F34" s="340">
        <v>3670</v>
      </c>
      <c r="G34" s="306">
        <f t="shared" si="1"/>
        <v>1.0899182561307903</v>
      </c>
      <c r="H34" s="184" t="s">
        <v>42</v>
      </c>
      <c r="I34" s="173" t="s">
        <v>44</v>
      </c>
      <c r="J34" s="496" t="s">
        <v>159</v>
      </c>
      <c r="K34" s="172" t="s">
        <v>64</v>
      </c>
      <c r="L34" s="172" t="s">
        <v>45</v>
      </c>
      <c r="M34" s="414"/>
      <c r="N34" s="341"/>
    </row>
    <row r="35" spans="1:14" s="2" customFormat="1" ht="15" customHeight="1" x14ac:dyDescent="0.25">
      <c r="A35" s="517">
        <v>45052</v>
      </c>
      <c r="B35" s="180" t="s">
        <v>117</v>
      </c>
      <c r="C35" s="180" t="s">
        <v>118</v>
      </c>
      <c r="D35" s="473" t="s">
        <v>116</v>
      </c>
      <c r="E35" s="471">
        <v>13000</v>
      </c>
      <c r="F35" s="340">
        <v>3670</v>
      </c>
      <c r="G35" s="306">
        <v>35</v>
      </c>
      <c r="H35" s="184" t="s">
        <v>128</v>
      </c>
      <c r="I35" s="173" t="s">
        <v>44</v>
      </c>
      <c r="J35" s="409" t="s">
        <v>176</v>
      </c>
      <c r="K35" s="172" t="s">
        <v>64</v>
      </c>
      <c r="L35" s="172" t="s">
        <v>45</v>
      </c>
      <c r="M35" s="414"/>
      <c r="N35" s="341"/>
    </row>
    <row r="36" spans="1:14" s="2" customFormat="1" ht="15" customHeight="1" x14ac:dyDescent="0.25">
      <c r="A36" s="517">
        <v>45052</v>
      </c>
      <c r="B36" s="180" t="s">
        <v>117</v>
      </c>
      <c r="C36" s="180" t="s">
        <v>118</v>
      </c>
      <c r="D36" s="473" t="s">
        <v>116</v>
      </c>
      <c r="E36" s="471">
        <v>15000</v>
      </c>
      <c r="F36" s="340">
        <v>3670</v>
      </c>
      <c r="G36" s="306">
        <f t="shared" si="1"/>
        <v>4.0871934604904636</v>
      </c>
      <c r="H36" s="184" t="s">
        <v>128</v>
      </c>
      <c r="I36" s="173" t="s">
        <v>44</v>
      </c>
      <c r="J36" s="409" t="s">
        <v>176</v>
      </c>
      <c r="K36" s="172" t="s">
        <v>64</v>
      </c>
      <c r="L36" s="172" t="s">
        <v>45</v>
      </c>
      <c r="M36" s="414"/>
      <c r="N36" s="341"/>
    </row>
    <row r="37" spans="1:14" s="2" customFormat="1" ht="15" customHeight="1" x14ac:dyDescent="0.25">
      <c r="A37" s="517">
        <v>45052</v>
      </c>
      <c r="B37" s="180" t="s">
        <v>117</v>
      </c>
      <c r="C37" s="180" t="s">
        <v>118</v>
      </c>
      <c r="D37" s="473" t="s">
        <v>116</v>
      </c>
      <c r="E37" s="471">
        <v>6000</v>
      </c>
      <c r="F37" s="340">
        <v>3670</v>
      </c>
      <c r="G37" s="306">
        <v>0.43</v>
      </c>
      <c r="H37" s="184" t="s">
        <v>140</v>
      </c>
      <c r="I37" s="173" t="s">
        <v>44</v>
      </c>
      <c r="J37" s="409" t="s">
        <v>177</v>
      </c>
      <c r="K37" s="172" t="s">
        <v>64</v>
      </c>
      <c r="L37" s="172" t="s">
        <v>45</v>
      </c>
      <c r="M37" s="414"/>
      <c r="N37" s="341"/>
    </row>
    <row r="38" spans="1:14" s="2" customFormat="1" ht="15" customHeight="1" x14ac:dyDescent="0.25">
      <c r="A38" s="517">
        <v>45052</v>
      </c>
      <c r="B38" s="180" t="s">
        <v>117</v>
      </c>
      <c r="C38" s="180" t="s">
        <v>118</v>
      </c>
      <c r="D38" s="473" t="s">
        <v>116</v>
      </c>
      <c r="E38" s="471">
        <v>6000</v>
      </c>
      <c r="F38" s="340">
        <v>3670</v>
      </c>
      <c r="G38" s="306">
        <v>7.24</v>
      </c>
      <c r="H38" s="184" t="s">
        <v>140</v>
      </c>
      <c r="I38" s="173" t="s">
        <v>44</v>
      </c>
      <c r="J38" s="409" t="s">
        <v>177</v>
      </c>
      <c r="K38" s="172" t="s">
        <v>64</v>
      </c>
      <c r="L38" s="172" t="s">
        <v>45</v>
      </c>
      <c r="M38" s="414"/>
      <c r="N38" s="341"/>
    </row>
    <row r="39" spans="1:14" s="2" customFormat="1" ht="15" customHeight="1" x14ac:dyDescent="0.25">
      <c r="A39" s="517">
        <v>45054</v>
      </c>
      <c r="B39" s="180" t="s">
        <v>117</v>
      </c>
      <c r="C39" s="180" t="s">
        <v>118</v>
      </c>
      <c r="D39" s="473" t="s">
        <v>116</v>
      </c>
      <c r="E39" s="471">
        <v>12000</v>
      </c>
      <c r="F39" s="340">
        <v>3670</v>
      </c>
      <c r="G39" s="306">
        <f t="shared" si="1"/>
        <v>3.2697547683923704</v>
      </c>
      <c r="H39" s="184" t="s">
        <v>128</v>
      </c>
      <c r="I39" s="173" t="s">
        <v>44</v>
      </c>
      <c r="J39" s="409" t="s">
        <v>181</v>
      </c>
      <c r="K39" s="172" t="s">
        <v>64</v>
      </c>
      <c r="L39" s="172" t="s">
        <v>45</v>
      </c>
      <c r="M39" s="414"/>
      <c r="N39" s="341"/>
    </row>
    <row r="40" spans="1:14" s="2" customFormat="1" ht="15" customHeight="1" x14ac:dyDescent="0.25">
      <c r="A40" s="517">
        <v>45054</v>
      </c>
      <c r="B40" s="180" t="s">
        <v>117</v>
      </c>
      <c r="C40" s="180" t="s">
        <v>118</v>
      </c>
      <c r="D40" s="473" t="s">
        <v>116</v>
      </c>
      <c r="E40" s="161">
        <v>14000</v>
      </c>
      <c r="F40" s="340">
        <v>3670</v>
      </c>
      <c r="G40" s="306">
        <f t="shared" si="1"/>
        <v>3.8147138964577656</v>
      </c>
      <c r="H40" s="184" t="s">
        <v>128</v>
      </c>
      <c r="I40" s="173" t="s">
        <v>44</v>
      </c>
      <c r="J40" s="409" t="s">
        <v>181</v>
      </c>
      <c r="K40" s="172" t="s">
        <v>64</v>
      </c>
      <c r="L40" s="172" t="s">
        <v>45</v>
      </c>
      <c r="M40" s="414"/>
      <c r="N40" s="341"/>
    </row>
    <row r="41" spans="1:14" s="2" customFormat="1" ht="15" customHeight="1" x14ac:dyDescent="0.25">
      <c r="A41" s="517">
        <v>45054</v>
      </c>
      <c r="B41" s="180" t="s">
        <v>117</v>
      </c>
      <c r="C41" s="180" t="s">
        <v>118</v>
      </c>
      <c r="D41" s="473" t="s">
        <v>116</v>
      </c>
      <c r="E41" s="471">
        <v>6000</v>
      </c>
      <c r="F41" s="340">
        <v>3670</v>
      </c>
      <c r="G41" s="306">
        <f t="shared" si="1"/>
        <v>1.6348773841961852</v>
      </c>
      <c r="H41" s="184" t="s">
        <v>140</v>
      </c>
      <c r="I41" s="173" t="s">
        <v>44</v>
      </c>
      <c r="J41" s="409" t="s">
        <v>182</v>
      </c>
      <c r="K41" s="172" t="s">
        <v>64</v>
      </c>
      <c r="L41" s="172" t="s">
        <v>45</v>
      </c>
      <c r="M41" s="414"/>
      <c r="N41" s="341"/>
    </row>
    <row r="42" spans="1:14" s="2" customFormat="1" ht="15" customHeight="1" x14ac:dyDescent="0.25">
      <c r="A42" s="517">
        <v>45054</v>
      </c>
      <c r="B42" s="180" t="s">
        <v>117</v>
      </c>
      <c r="C42" s="180" t="s">
        <v>118</v>
      </c>
      <c r="D42" s="473" t="s">
        <v>116</v>
      </c>
      <c r="E42" s="471">
        <v>6000</v>
      </c>
      <c r="F42" s="340">
        <v>3670</v>
      </c>
      <c r="G42" s="306">
        <f t="shared" si="1"/>
        <v>1.6348773841961852</v>
      </c>
      <c r="H42" s="184" t="s">
        <v>140</v>
      </c>
      <c r="I42" s="173" t="s">
        <v>44</v>
      </c>
      <c r="J42" s="409" t="s">
        <v>182</v>
      </c>
      <c r="K42" s="172" t="s">
        <v>64</v>
      </c>
      <c r="L42" s="172" t="s">
        <v>45</v>
      </c>
      <c r="M42" s="414"/>
      <c r="N42" s="341"/>
    </row>
    <row r="43" spans="1:14" s="2" customFormat="1" ht="15" customHeight="1" x14ac:dyDescent="0.25">
      <c r="A43" s="517">
        <v>45054</v>
      </c>
      <c r="B43" s="180" t="s">
        <v>132</v>
      </c>
      <c r="C43" s="180" t="s">
        <v>132</v>
      </c>
      <c r="D43" s="473" t="s">
        <v>81</v>
      </c>
      <c r="E43" s="471">
        <v>2000</v>
      </c>
      <c r="F43" s="340">
        <v>3670</v>
      </c>
      <c r="G43" s="306">
        <f t="shared" si="1"/>
        <v>0.54495912806539515</v>
      </c>
      <c r="H43" s="184" t="s">
        <v>134</v>
      </c>
      <c r="I43" s="173" t="s">
        <v>44</v>
      </c>
      <c r="J43" s="409" t="s">
        <v>313</v>
      </c>
      <c r="K43" s="172" t="s">
        <v>64</v>
      </c>
      <c r="L43" s="172" t="s">
        <v>45</v>
      </c>
      <c r="M43" s="414"/>
      <c r="N43" s="341"/>
    </row>
    <row r="44" spans="1:14" s="2" customFormat="1" ht="15" customHeight="1" x14ac:dyDescent="0.25">
      <c r="A44" s="517">
        <v>45054</v>
      </c>
      <c r="B44" s="180" t="s">
        <v>117</v>
      </c>
      <c r="C44" s="180" t="s">
        <v>118</v>
      </c>
      <c r="D44" s="473" t="s">
        <v>14</v>
      </c>
      <c r="E44" s="471">
        <v>15000</v>
      </c>
      <c r="F44" s="340">
        <v>3670</v>
      </c>
      <c r="G44" s="306">
        <f t="shared" si="1"/>
        <v>4.0871934604904636</v>
      </c>
      <c r="H44" s="184" t="s">
        <v>42</v>
      </c>
      <c r="I44" s="173" t="s">
        <v>44</v>
      </c>
      <c r="J44" s="496" t="s">
        <v>179</v>
      </c>
      <c r="K44" s="172" t="s">
        <v>64</v>
      </c>
      <c r="L44" s="172" t="s">
        <v>45</v>
      </c>
      <c r="M44" s="414"/>
      <c r="N44" s="341"/>
    </row>
    <row r="45" spans="1:14" s="2" customFormat="1" ht="15" customHeight="1" x14ac:dyDescent="0.25">
      <c r="A45" s="517">
        <v>45054</v>
      </c>
      <c r="B45" s="474" t="s">
        <v>117</v>
      </c>
      <c r="C45" s="474" t="s">
        <v>118</v>
      </c>
      <c r="D45" s="518" t="s">
        <v>14</v>
      </c>
      <c r="E45" s="471">
        <v>15000</v>
      </c>
      <c r="F45" s="340">
        <v>3670</v>
      </c>
      <c r="G45" s="306">
        <f t="shared" si="1"/>
        <v>4.0871934604904636</v>
      </c>
      <c r="H45" s="184" t="s">
        <v>42</v>
      </c>
      <c r="I45" s="173" t="s">
        <v>44</v>
      </c>
      <c r="J45" s="496" t="s">
        <v>179</v>
      </c>
      <c r="K45" s="172" t="s">
        <v>64</v>
      </c>
      <c r="L45" s="172" t="s">
        <v>45</v>
      </c>
      <c r="M45" s="414"/>
      <c r="N45" s="341"/>
    </row>
    <row r="46" spans="1:14" s="2" customFormat="1" ht="15" customHeight="1" x14ac:dyDescent="0.25">
      <c r="A46" s="517">
        <v>45054</v>
      </c>
      <c r="B46" s="474" t="s">
        <v>117</v>
      </c>
      <c r="C46" s="474" t="s">
        <v>118</v>
      </c>
      <c r="D46" s="518" t="s">
        <v>14</v>
      </c>
      <c r="E46" s="471">
        <v>3000</v>
      </c>
      <c r="F46" s="340">
        <v>3670</v>
      </c>
      <c r="G46" s="306">
        <f t="shared" si="1"/>
        <v>0.81743869209809261</v>
      </c>
      <c r="H46" s="184" t="s">
        <v>42</v>
      </c>
      <c r="I46" s="173" t="s">
        <v>44</v>
      </c>
      <c r="J46" s="496" t="s">
        <v>179</v>
      </c>
      <c r="K46" s="172" t="s">
        <v>64</v>
      </c>
      <c r="L46" s="172" t="s">
        <v>45</v>
      </c>
      <c r="M46" s="414"/>
      <c r="N46" s="341"/>
    </row>
    <row r="47" spans="1:14" s="2" customFormat="1" ht="15" customHeight="1" x14ac:dyDescent="0.25">
      <c r="A47" s="517">
        <v>45054</v>
      </c>
      <c r="B47" s="180" t="s">
        <v>117</v>
      </c>
      <c r="C47" s="474" t="s">
        <v>118</v>
      </c>
      <c r="D47" s="518" t="s">
        <v>14</v>
      </c>
      <c r="E47" s="471">
        <v>6000</v>
      </c>
      <c r="F47" s="340">
        <v>3670</v>
      </c>
      <c r="G47" s="306">
        <f t="shared" si="1"/>
        <v>1.6348773841961852</v>
      </c>
      <c r="H47" s="184" t="s">
        <v>42</v>
      </c>
      <c r="I47" s="173" t="s">
        <v>44</v>
      </c>
      <c r="J47" s="496" t="s">
        <v>179</v>
      </c>
      <c r="K47" s="172" t="s">
        <v>64</v>
      </c>
      <c r="L47" s="172" t="s">
        <v>45</v>
      </c>
      <c r="M47" s="414"/>
      <c r="N47" s="341"/>
    </row>
    <row r="48" spans="1:14" s="2" customFormat="1" ht="15" customHeight="1" x14ac:dyDescent="0.25">
      <c r="A48" s="517">
        <v>45055</v>
      </c>
      <c r="B48" s="180" t="s">
        <v>117</v>
      </c>
      <c r="C48" s="180" t="s">
        <v>118</v>
      </c>
      <c r="D48" s="473" t="s">
        <v>116</v>
      </c>
      <c r="E48" s="471">
        <v>6000</v>
      </c>
      <c r="F48" s="340">
        <v>3670</v>
      </c>
      <c r="G48" s="306">
        <f t="shared" si="1"/>
        <v>1.6348773841961852</v>
      </c>
      <c r="H48" s="184" t="s">
        <v>140</v>
      </c>
      <c r="I48" s="173" t="s">
        <v>44</v>
      </c>
      <c r="J48" s="409" t="s">
        <v>185</v>
      </c>
      <c r="K48" s="172" t="s">
        <v>64</v>
      </c>
      <c r="L48" s="172" t="s">
        <v>45</v>
      </c>
      <c r="M48" s="414"/>
      <c r="N48" s="341"/>
    </row>
    <row r="49" spans="1:14" s="2" customFormat="1" ht="15" customHeight="1" x14ac:dyDescent="0.25">
      <c r="A49" s="517">
        <v>45055</v>
      </c>
      <c r="B49" s="180" t="s">
        <v>117</v>
      </c>
      <c r="C49" s="180" t="s">
        <v>118</v>
      </c>
      <c r="D49" s="473" t="s">
        <v>116</v>
      </c>
      <c r="E49" s="471">
        <v>6000</v>
      </c>
      <c r="F49" s="340">
        <v>3670</v>
      </c>
      <c r="G49" s="306">
        <f t="shared" si="1"/>
        <v>1.6348773841961852</v>
      </c>
      <c r="H49" s="184" t="s">
        <v>140</v>
      </c>
      <c r="I49" s="173" t="s">
        <v>44</v>
      </c>
      <c r="J49" s="409" t="s">
        <v>185</v>
      </c>
      <c r="K49" s="172" t="s">
        <v>64</v>
      </c>
      <c r="L49" s="172" t="s">
        <v>45</v>
      </c>
      <c r="M49" s="414"/>
      <c r="N49" s="341"/>
    </row>
    <row r="50" spans="1:14" s="2" customFormat="1" ht="15" customHeight="1" x14ac:dyDescent="0.25">
      <c r="A50" s="517">
        <v>45055</v>
      </c>
      <c r="B50" s="180" t="s">
        <v>117</v>
      </c>
      <c r="C50" s="180" t="s">
        <v>118</v>
      </c>
      <c r="D50" s="473" t="s">
        <v>116</v>
      </c>
      <c r="E50" s="471">
        <v>12000</v>
      </c>
      <c r="F50" s="340">
        <v>3670</v>
      </c>
      <c r="G50" s="306">
        <f t="shared" si="1"/>
        <v>3.2697547683923704</v>
      </c>
      <c r="H50" s="184" t="s">
        <v>128</v>
      </c>
      <c r="I50" s="173" t="s">
        <v>44</v>
      </c>
      <c r="J50" s="409" t="s">
        <v>186</v>
      </c>
      <c r="K50" s="172" t="s">
        <v>64</v>
      </c>
      <c r="L50" s="172" t="s">
        <v>45</v>
      </c>
      <c r="M50" s="414"/>
      <c r="N50" s="341"/>
    </row>
    <row r="51" spans="1:14" s="2" customFormat="1" ht="15" customHeight="1" x14ac:dyDescent="0.25">
      <c r="A51" s="517">
        <v>45055</v>
      </c>
      <c r="B51" s="180" t="s">
        <v>117</v>
      </c>
      <c r="C51" s="180" t="s">
        <v>118</v>
      </c>
      <c r="D51" s="473" t="s">
        <v>116</v>
      </c>
      <c r="E51" s="471">
        <v>15000</v>
      </c>
      <c r="F51" s="340">
        <v>3670</v>
      </c>
      <c r="G51" s="306">
        <f t="shared" si="1"/>
        <v>4.0871934604904636</v>
      </c>
      <c r="H51" s="184" t="s">
        <v>128</v>
      </c>
      <c r="I51" s="173" t="s">
        <v>44</v>
      </c>
      <c r="J51" s="409" t="s">
        <v>186</v>
      </c>
      <c r="K51" s="172" t="s">
        <v>64</v>
      </c>
      <c r="L51" s="172" t="s">
        <v>45</v>
      </c>
      <c r="M51" s="414"/>
      <c r="N51" s="341"/>
    </row>
    <row r="52" spans="1:14" s="2" customFormat="1" ht="15" customHeight="1" x14ac:dyDescent="0.25">
      <c r="A52" s="517">
        <v>45055</v>
      </c>
      <c r="B52" s="180" t="s">
        <v>132</v>
      </c>
      <c r="C52" s="180" t="s">
        <v>132</v>
      </c>
      <c r="D52" s="473" t="s">
        <v>81</v>
      </c>
      <c r="E52" s="161">
        <v>20000</v>
      </c>
      <c r="F52" s="340">
        <v>3670</v>
      </c>
      <c r="G52" s="306">
        <f t="shared" si="1"/>
        <v>5.4495912806539506</v>
      </c>
      <c r="H52" s="184" t="s">
        <v>141</v>
      </c>
      <c r="I52" s="173" t="s">
        <v>44</v>
      </c>
      <c r="J52" s="409" t="s">
        <v>315</v>
      </c>
      <c r="K52" s="172" t="s">
        <v>64</v>
      </c>
      <c r="L52" s="172" t="s">
        <v>45</v>
      </c>
      <c r="M52" s="414"/>
      <c r="N52" s="341"/>
    </row>
    <row r="53" spans="1:14" s="2" customFormat="1" ht="15" customHeight="1" x14ac:dyDescent="0.25">
      <c r="A53" s="517">
        <v>45055</v>
      </c>
      <c r="B53" s="474" t="s">
        <v>189</v>
      </c>
      <c r="C53" s="474" t="s">
        <v>119</v>
      </c>
      <c r="D53" s="518" t="s">
        <v>14</v>
      </c>
      <c r="E53" s="471">
        <v>40000</v>
      </c>
      <c r="F53" s="340">
        <v>3670</v>
      </c>
      <c r="G53" s="306">
        <f>E53/F53</f>
        <v>10.899182561307901</v>
      </c>
      <c r="H53" s="184" t="s">
        <v>42</v>
      </c>
      <c r="I53" s="173" t="s">
        <v>44</v>
      </c>
      <c r="J53" s="496" t="s">
        <v>317</v>
      </c>
      <c r="K53" s="172" t="s">
        <v>64</v>
      </c>
      <c r="L53" s="172" t="s">
        <v>45</v>
      </c>
      <c r="M53" s="414"/>
      <c r="N53" s="341"/>
    </row>
    <row r="54" spans="1:14" s="2" customFormat="1" ht="15" customHeight="1" x14ac:dyDescent="0.25">
      <c r="A54" s="517">
        <v>45055</v>
      </c>
      <c r="B54" s="474" t="s">
        <v>190</v>
      </c>
      <c r="C54" s="474" t="s">
        <v>119</v>
      </c>
      <c r="D54" s="474" t="s">
        <v>116</v>
      </c>
      <c r="E54" s="177">
        <v>20000</v>
      </c>
      <c r="F54" s="340">
        <v>3670</v>
      </c>
      <c r="G54" s="306">
        <f t="shared" si="1"/>
        <v>5.4495912806539506</v>
      </c>
      <c r="H54" s="184" t="s">
        <v>128</v>
      </c>
      <c r="I54" s="173" t="s">
        <v>44</v>
      </c>
      <c r="J54" s="496" t="s">
        <v>317</v>
      </c>
      <c r="K54" s="172" t="s">
        <v>64</v>
      </c>
      <c r="L54" s="172" t="s">
        <v>45</v>
      </c>
      <c r="M54" s="414"/>
      <c r="N54" s="341"/>
    </row>
    <row r="55" spans="1:14" s="2" customFormat="1" ht="15" customHeight="1" x14ac:dyDescent="0.25">
      <c r="A55" s="517">
        <v>45055</v>
      </c>
      <c r="B55" s="474" t="s">
        <v>191</v>
      </c>
      <c r="C55" s="474" t="s">
        <v>119</v>
      </c>
      <c r="D55" s="474" t="s">
        <v>116</v>
      </c>
      <c r="E55" s="478">
        <v>20000</v>
      </c>
      <c r="F55" s="340">
        <v>3670</v>
      </c>
      <c r="G55" s="306">
        <f t="shared" si="1"/>
        <v>5.4495912806539506</v>
      </c>
      <c r="H55" s="184" t="s">
        <v>140</v>
      </c>
      <c r="I55" s="173" t="s">
        <v>44</v>
      </c>
      <c r="J55" s="496" t="s">
        <v>317</v>
      </c>
      <c r="K55" s="172" t="s">
        <v>64</v>
      </c>
      <c r="L55" s="172" t="s">
        <v>45</v>
      </c>
      <c r="M55" s="414"/>
      <c r="N55" s="341"/>
    </row>
    <row r="56" spans="1:14" s="2" customFormat="1" ht="15" customHeight="1" x14ac:dyDescent="0.25">
      <c r="A56" s="517">
        <v>45055</v>
      </c>
      <c r="B56" s="180" t="s">
        <v>192</v>
      </c>
      <c r="C56" s="180" t="s">
        <v>143</v>
      </c>
      <c r="D56" s="473" t="s">
        <v>81</v>
      </c>
      <c r="E56" s="471">
        <v>57400</v>
      </c>
      <c r="F56" s="340">
        <v>3670</v>
      </c>
      <c r="G56" s="306">
        <f t="shared" si="1"/>
        <v>15.640326975476839</v>
      </c>
      <c r="H56" s="184" t="s">
        <v>42</v>
      </c>
      <c r="I56" s="173" t="s">
        <v>44</v>
      </c>
      <c r="J56" s="496" t="s">
        <v>318</v>
      </c>
      <c r="K56" s="172" t="s">
        <v>64</v>
      </c>
      <c r="L56" s="172" t="s">
        <v>45</v>
      </c>
      <c r="M56" s="414"/>
      <c r="N56" s="341"/>
    </row>
    <row r="57" spans="1:14" s="2" customFormat="1" ht="15" customHeight="1" x14ac:dyDescent="0.25">
      <c r="A57" s="517">
        <v>45055</v>
      </c>
      <c r="B57" s="180" t="s">
        <v>142</v>
      </c>
      <c r="C57" s="180" t="s">
        <v>142</v>
      </c>
      <c r="D57" s="473" t="s">
        <v>81</v>
      </c>
      <c r="E57" s="471">
        <v>2600</v>
      </c>
      <c r="F57" s="340">
        <v>3670</v>
      </c>
      <c r="G57" s="306">
        <f t="shared" si="1"/>
        <v>0.70844686648501365</v>
      </c>
      <c r="H57" s="184" t="s">
        <v>42</v>
      </c>
      <c r="I57" s="173" t="s">
        <v>44</v>
      </c>
      <c r="J57" s="496" t="s">
        <v>318</v>
      </c>
      <c r="K57" s="172" t="s">
        <v>64</v>
      </c>
      <c r="L57" s="172" t="s">
        <v>45</v>
      </c>
      <c r="M57" s="414"/>
      <c r="N57" s="341"/>
    </row>
    <row r="58" spans="1:14" s="2" customFormat="1" ht="15" customHeight="1" x14ac:dyDescent="0.25">
      <c r="A58" s="517">
        <v>45055</v>
      </c>
      <c r="B58" s="180" t="s">
        <v>193</v>
      </c>
      <c r="C58" s="180" t="s">
        <v>135</v>
      </c>
      <c r="D58" s="473" t="s">
        <v>81</v>
      </c>
      <c r="E58" s="471">
        <v>319000</v>
      </c>
      <c r="F58" s="340">
        <v>3670</v>
      </c>
      <c r="G58" s="306">
        <f t="shared" si="1"/>
        <v>86.920980926430516</v>
      </c>
      <c r="H58" s="184" t="s">
        <v>42</v>
      </c>
      <c r="I58" s="173" t="s">
        <v>44</v>
      </c>
      <c r="J58" s="496" t="s">
        <v>320</v>
      </c>
      <c r="K58" s="172" t="s">
        <v>64</v>
      </c>
      <c r="L58" s="172" t="s">
        <v>45</v>
      </c>
      <c r="M58" s="414"/>
      <c r="N58" s="341"/>
    </row>
    <row r="59" spans="1:14" s="2" customFormat="1" ht="15" customHeight="1" x14ac:dyDescent="0.25">
      <c r="A59" s="517">
        <v>45055</v>
      </c>
      <c r="B59" s="180" t="s">
        <v>117</v>
      </c>
      <c r="C59" s="180" t="s">
        <v>118</v>
      </c>
      <c r="D59" s="473" t="s">
        <v>14</v>
      </c>
      <c r="E59" s="471">
        <v>7000</v>
      </c>
      <c r="F59" s="340">
        <v>3670</v>
      </c>
      <c r="G59" s="306">
        <f t="shared" si="1"/>
        <v>1.9073569482288828</v>
      </c>
      <c r="H59" s="184" t="s">
        <v>42</v>
      </c>
      <c r="I59" s="173" t="s">
        <v>44</v>
      </c>
      <c r="J59" s="496" t="s">
        <v>180</v>
      </c>
      <c r="K59" s="172" t="s">
        <v>64</v>
      </c>
      <c r="L59" s="172" t="s">
        <v>45</v>
      </c>
      <c r="M59" s="414"/>
      <c r="N59" s="341"/>
    </row>
    <row r="60" spans="1:14" s="2" customFormat="1" ht="15" customHeight="1" x14ac:dyDescent="0.25">
      <c r="A60" s="517">
        <v>45055</v>
      </c>
      <c r="B60" s="180" t="s">
        <v>117</v>
      </c>
      <c r="C60" s="180" t="s">
        <v>118</v>
      </c>
      <c r="D60" s="473" t="s">
        <v>14</v>
      </c>
      <c r="E60" s="471">
        <v>10000</v>
      </c>
      <c r="F60" s="340">
        <v>3670</v>
      </c>
      <c r="G60" s="306">
        <f t="shared" si="1"/>
        <v>2.7247956403269753</v>
      </c>
      <c r="H60" s="184" t="s">
        <v>42</v>
      </c>
      <c r="I60" s="173" t="s">
        <v>44</v>
      </c>
      <c r="J60" s="496" t="s">
        <v>180</v>
      </c>
      <c r="K60" s="172" t="s">
        <v>64</v>
      </c>
      <c r="L60" s="172" t="s">
        <v>45</v>
      </c>
      <c r="M60" s="414"/>
      <c r="N60" s="341"/>
    </row>
    <row r="61" spans="1:14" s="2" customFormat="1" ht="15" customHeight="1" x14ac:dyDescent="0.25">
      <c r="A61" s="517">
        <v>45055</v>
      </c>
      <c r="B61" s="180" t="s">
        <v>117</v>
      </c>
      <c r="C61" s="180" t="s">
        <v>118</v>
      </c>
      <c r="D61" s="724" t="s">
        <v>14</v>
      </c>
      <c r="E61" s="471">
        <v>15000</v>
      </c>
      <c r="F61" s="340">
        <v>3670</v>
      </c>
      <c r="G61" s="306">
        <f t="shared" si="1"/>
        <v>4.0871934604904636</v>
      </c>
      <c r="H61" s="184" t="s">
        <v>42</v>
      </c>
      <c r="I61" s="173" t="s">
        <v>44</v>
      </c>
      <c r="J61" s="496" t="s">
        <v>180</v>
      </c>
      <c r="K61" s="172" t="s">
        <v>64</v>
      </c>
      <c r="L61" s="172" t="s">
        <v>45</v>
      </c>
      <c r="M61" s="414"/>
      <c r="N61" s="341"/>
    </row>
    <row r="62" spans="1:14" s="2" customFormat="1" ht="15" customHeight="1" x14ac:dyDescent="0.25">
      <c r="A62" s="517">
        <v>45055</v>
      </c>
      <c r="B62" s="180" t="s">
        <v>199</v>
      </c>
      <c r="C62" s="180" t="s">
        <v>200</v>
      </c>
      <c r="D62" s="724" t="s">
        <v>14</v>
      </c>
      <c r="E62" s="471">
        <v>10000</v>
      </c>
      <c r="F62" s="340">
        <v>3670</v>
      </c>
      <c r="G62" s="306">
        <f t="shared" si="1"/>
        <v>2.7247956403269753</v>
      </c>
      <c r="H62" s="184" t="s">
        <v>42</v>
      </c>
      <c r="I62" s="173" t="s">
        <v>44</v>
      </c>
      <c r="J62" s="496" t="s">
        <v>180</v>
      </c>
      <c r="K62" s="172" t="s">
        <v>64</v>
      </c>
      <c r="L62" s="172" t="s">
        <v>45</v>
      </c>
      <c r="M62" s="414"/>
      <c r="N62" s="341"/>
    </row>
    <row r="63" spans="1:14" s="2" customFormat="1" ht="15" customHeight="1" x14ac:dyDescent="0.25">
      <c r="A63" s="517">
        <v>45055</v>
      </c>
      <c r="B63" s="180" t="s">
        <v>201</v>
      </c>
      <c r="C63" s="180" t="s">
        <v>121</v>
      </c>
      <c r="D63" s="724" t="s">
        <v>81</v>
      </c>
      <c r="E63" s="471">
        <v>70000</v>
      </c>
      <c r="F63" s="340">
        <v>3670</v>
      </c>
      <c r="G63" s="306">
        <f t="shared" si="1"/>
        <v>19.073569482288828</v>
      </c>
      <c r="H63" s="184" t="s">
        <v>42</v>
      </c>
      <c r="I63" s="173" t="s">
        <v>44</v>
      </c>
      <c r="J63" s="496" t="s">
        <v>319</v>
      </c>
      <c r="K63" s="172" t="s">
        <v>64</v>
      </c>
      <c r="L63" s="172" t="s">
        <v>45</v>
      </c>
      <c r="M63" s="414"/>
      <c r="N63" s="341"/>
    </row>
    <row r="64" spans="1:14" s="2" customFormat="1" ht="15" customHeight="1" x14ac:dyDescent="0.25">
      <c r="A64" s="517">
        <v>45056</v>
      </c>
      <c r="B64" s="180" t="s">
        <v>117</v>
      </c>
      <c r="C64" s="180" t="s">
        <v>118</v>
      </c>
      <c r="D64" s="473" t="s">
        <v>116</v>
      </c>
      <c r="E64" s="471">
        <v>13000</v>
      </c>
      <c r="F64" s="340">
        <v>3670</v>
      </c>
      <c r="G64" s="306">
        <f t="shared" si="1"/>
        <v>3.542234332425068</v>
      </c>
      <c r="H64" s="184" t="s">
        <v>128</v>
      </c>
      <c r="I64" s="173" t="s">
        <v>44</v>
      </c>
      <c r="J64" s="409" t="s">
        <v>202</v>
      </c>
      <c r="K64" s="172" t="s">
        <v>64</v>
      </c>
      <c r="L64" s="172" t="s">
        <v>45</v>
      </c>
      <c r="M64" s="414"/>
      <c r="N64" s="341"/>
    </row>
    <row r="65" spans="1:14" s="2" customFormat="1" ht="15" customHeight="1" x14ac:dyDescent="0.25">
      <c r="A65" s="517">
        <v>45056</v>
      </c>
      <c r="B65" s="180" t="s">
        <v>117</v>
      </c>
      <c r="C65" s="180" t="s">
        <v>118</v>
      </c>
      <c r="D65" s="473" t="s">
        <v>116</v>
      </c>
      <c r="E65" s="161">
        <v>6000</v>
      </c>
      <c r="F65" s="340">
        <v>3670</v>
      </c>
      <c r="G65" s="306">
        <f t="shared" si="1"/>
        <v>1.6348773841961852</v>
      </c>
      <c r="H65" s="184" t="s">
        <v>128</v>
      </c>
      <c r="I65" s="173" t="s">
        <v>44</v>
      </c>
      <c r="J65" s="409" t="s">
        <v>202</v>
      </c>
      <c r="K65" s="172" t="s">
        <v>64</v>
      </c>
      <c r="L65" s="172" t="s">
        <v>45</v>
      </c>
      <c r="M65" s="414"/>
      <c r="N65" s="341"/>
    </row>
    <row r="66" spans="1:14" s="2" customFormat="1" ht="15" customHeight="1" x14ac:dyDescent="0.25">
      <c r="A66" s="517">
        <v>45056</v>
      </c>
      <c r="B66" s="180" t="s">
        <v>117</v>
      </c>
      <c r="C66" s="180" t="s">
        <v>118</v>
      </c>
      <c r="D66" s="473" t="s">
        <v>116</v>
      </c>
      <c r="E66" s="161">
        <v>6000</v>
      </c>
      <c r="F66" s="340">
        <v>3670</v>
      </c>
      <c r="G66" s="306">
        <f t="shared" si="1"/>
        <v>1.6348773841961852</v>
      </c>
      <c r="H66" s="184" t="s">
        <v>128</v>
      </c>
      <c r="I66" s="173" t="s">
        <v>44</v>
      </c>
      <c r="J66" s="409" t="s">
        <v>202</v>
      </c>
      <c r="K66" s="172" t="s">
        <v>64</v>
      </c>
      <c r="L66" s="172" t="s">
        <v>45</v>
      </c>
      <c r="M66" s="414"/>
      <c r="N66" s="341"/>
    </row>
    <row r="67" spans="1:14" s="2" customFormat="1" ht="15" customHeight="1" x14ac:dyDescent="0.25">
      <c r="A67" s="517">
        <v>45056</v>
      </c>
      <c r="B67" s="180" t="s">
        <v>117</v>
      </c>
      <c r="C67" s="180" t="s">
        <v>118</v>
      </c>
      <c r="D67" s="473" t="s">
        <v>116</v>
      </c>
      <c r="E67" s="161">
        <v>15000</v>
      </c>
      <c r="F67" s="340">
        <v>3670</v>
      </c>
      <c r="G67" s="306">
        <f t="shared" si="1"/>
        <v>4.0871934604904636</v>
      </c>
      <c r="H67" s="184" t="s">
        <v>128</v>
      </c>
      <c r="I67" s="173" t="s">
        <v>44</v>
      </c>
      <c r="J67" s="409" t="s">
        <v>202</v>
      </c>
      <c r="K67" s="172" t="s">
        <v>64</v>
      </c>
      <c r="L67" s="172" t="s">
        <v>45</v>
      </c>
      <c r="M67" s="414"/>
      <c r="N67" s="341"/>
    </row>
    <row r="68" spans="1:14" s="2" customFormat="1" ht="15" customHeight="1" x14ac:dyDescent="0.25">
      <c r="A68" s="517">
        <v>45056</v>
      </c>
      <c r="B68" s="180" t="s">
        <v>117</v>
      </c>
      <c r="C68" s="180" t="s">
        <v>118</v>
      </c>
      <c r="D68" s="473" t="s">
        <v>116</v>
      </c>
      <c r="E68" s="471">
        <v>6000</v>
      </c>
      <c r="F68" s="340">
        <v>3670</v>
      </c>
      <c r="G68" s="306">
        <f t="shared" si="1"/>
        <v>1.6348773841961852</v>
      </c>
      <c r="H68" s="184" t="s">
        <v>140</v>
      </c>
      <c r="I68" s="173" t="s">
        <v>44</v>
      </c>
      <c r="J68" s="409" t="s">
        <v>203</v>
      </c>
      <c r="K68" s="172" t="s">
        <v>64</v>
      </c>
      <c r="L68" s="172" t="s">
        <v>45</v>
      </c>
      <c r="M68" s="414"/>
      <c r="N68" s="341"/>
    </row>
    <row r="69" spans="1:14" s="2" customFormat="1" ht="15" customHeight="1" x14ac:dyDescent="0.25">
      <c r="A69" s="517">
        <v>45056</v>
      </c>
      <c r="B69" s="180" t="s">
        <v>117</v>
      </c>
      <c r="C69" s="180" t="s">
        <v>118</v>
      </c>
      <c r="D69" s="473" t="s">
        <v>116</v>
      </c>
      <c r="E69" s="471">
        <v>6000</v>
      </c>
      <c r="F69" s="340">
        <v>3670</v>
      </c>
      <c r="G69" s="306">
        <f t="shared" si="1"/>
        <v>1.6348773841961852</v>
      </c>
      <c r="H69" s="184" t="s">
        <v>140</v>
      </c>
      <c r="I69" s="173" t="s">
        <v>44</v>
      </c>
      <c r="J69" s="409" t="s">
        <v>203</v>
      </c>
      <c r="K69" s="172" t="s">
        <v>64</v>
      </c>
      <c r="L69" s="172" t="s">
        <v>45</v>
      </c>
      <c r="M69" s="414"/>
      <c r="N69" s="341"/>
    </row>
    <row r="70" spans="1:14" s="2" customFormat="1" ht="15" customHeight="1" x14ac:dyDescent="0.25">
      <c r="A70" s="517">
        <v>45056</v>
      </c>
      <c r="B70" s="180" t="s">
        <v>117</v>
      </c>
      <c r="C70" s="180" t="s">
        <v>118</v>
      </c>
      <c r="D70" s="473" t="s">
        <v>116</v>
      </c>
      <c r="E70" s="471">
        <v>6000</v>
      </c>
      <c r="F70" s="340">
        <v>3670</v>
      </c>
      <c r="G70" s="306">
        <f t="shared" si="1"/>
        <v>1.6348773841961852</v>
      </c>
      <c r="H70" s="184" t="s">
        <v>140</v>
      </c>
      <c r="I70" s="173" t="s">
        <v>44</v>
      </c>
      <c r="J70" s="409" t="s">
        <v>203</v>
      </c>
      <c r="K70" s="172" t="s">
        <v>64</v>
      </c>
      <c r="L70" s="172" t="s">
        <v>45</v>
      </c>
      <c r="M70" s="414"/>
      <c r="N70" s="341"/>
    </row>
    <row r="71" spans="1:14" s="2" customFormat="1" ht="15" customHeight="1" x14ac:dyDescent="0.25">
      <c r="A71" s="517">
        <v>45056</v>
      </c>
      <c r="B71" s="180" t="s">
        <v>117</v>
      </c>
      <c r="C71" s="180" t="s">
        <v>118</v>
      </c>
      <c r="D71" s="473" t="s">
        <v>116</v>
      </c>
      <c r="E71" s="471">
        <v>6000</v>
      </c>
      <c r="F71" s="340">
        <v>3670</v>
      </c>
      <c r="G71" s="306">
        <f t="shared" si="1"/>
        <v>1.6348773841961852</v>
      </c>
      <c r="H71" s="184" t="s">
        <v>140</v>
      </c>
      <c r="I71" s="173" t="s">
        <v>44</v>
      </c>
      <c r="J71" s="409" t="s">
        <v>203</v>
      </c>
      <c r="K71" s="172" t="s">
        <v>64</v>
      </c>
      <c r="L71" s="172" t="s">
        <v>45</v>
      </c>
      <c r="M71" s="414"/>
      <c r="N71" s="341"/>
    </row>
    <row r="72" spans="1:14" s="2" customFormat="1" ht="15" customHeight="1" x14ac:dyDescent="0.25">
      <c r="A72" s="517">
        <v>45057</v>
      </c>
      <c r="B72" s="180" t="s">
        <v>117</v>
      </c>
      <c r="C72" s="180" t="s">
        <v>118</v>
      </c>
      <c r="D72" s="473" t="s">
        <v>116</v>
      </c>
      <c r="E72" s="471">
        <v>6000</v>
      </c>
      <c r="F72" s="340">
        <v>3670</v>
      </c>
      <c r="G72" s="306">
        <f t="shared" si="1"/>
        <v>1.6348773841961852</v>
      </c>
      <c r="H72" s="184" t="s">
        <v>140</v>
      </c>
      <c r="I72" s="173" t="s">
        <v>44</v>
      </c>
      <c r="J72" s="409" t="s">
        <v>206</v>
      </c>
      <c r="K72" s="172" t="s">
        <v>64</v>
      </c>
      <c r="L72" s="172" t="s">
        <v>45</v>
      </c>
      <c r="M72" s="414"/>
      <c r="N72" s="341"/>
    </row>
    <row r="73" spans="1:14" s="2" customFormat="1" ht="15" customHeight="1" x14ac:dyDescent="0.25">
      <c r="A73" s="517">
        <v>45057</v>
      </c>
      <c r="B73" s="180" t="s">
        <v>117</v>
      </c>
      <c r="C73" s="180" t="s">
        <v>118</v>
      </c>
      <c r="D73" s="473" t="s">
        <v>116</v>
      </c>
      <c r="E73" s="471">
        <v>6000</v>
      </c>
      <c r="F73" s="340">
        <v>3670</v>
      </c>
      <c r="G73" s="306">
        <f t="shared" si="1"/>
        <v>1.6348773841961852</v>
      </c>
      <c r="H73" s="184" t="s">
        <v>140</v>
      </c>
      <c r="I73" s="173" t="s">
        <v>44</v>
      </c>
      <c r="J73" s="409" t="s">
        <v>206</v>
      </c>
      <c r="K73" s="172" t="s">
        <v>64</v>
      </c>
      <c r="L73" s="172" t="s">
        <v>45</v>
      </c>
      <c r="M73" s="414"/>
      <c r="N73" s="341"/>
    </row>
    <row r="74" spans="1:14" s="2" customFormat="1" ht="15" customHeight="1" x14ac:dyDescent="0.25">
      <c r="A74" s="517">
        <v>45057</v>
      </c>
      <c r="B74" s="180" t="s">
        <v>117</v>
      </c>
      <c r="C74" s="180" t="s">
        <v>118</v>
      </c>
      <c r="D74" s="473" t="s">
        <v>116</v>
      </c>
      <c r="E74" s="471">
        <v>7000</v>
      </c>
      <c r="F74" s="340">
        <v>3670</v>
      </c>
      <c r="G74" s="306">
        <f t="shared" si="1"/>
        <v>1.9073569482288828</v>
      </c>
      <c r="H74" s="184" t="s">
        <v>140</v>
      </c>
      <c r="I74" s="173" t="s">
        <v>44</v>
      </c>
      <c r="J74" s="409" t="s">
        <v>206</v>
      </c>
      <c r="K74" s="172" t="s">
        <v>64</v>
      </c>
      <c r="L74" s="172" t="s">
        <v>45</v>
      </c>
      <c r="M74" s="414"/>
      <c r="N74" s="341"/>
    </row>
    <row r="75" spans="1:14" s="2" customFormat="1" ht="15" customHeight="1" x14ac:dyDescent="0.25">
      <c r="A75" s="517">
        <v>45057</v>
      </c>
      <c r="B75" s="180" t="s">
        <v>117</v>
      </c>
      <c r="C75" s="180" t="s">
        <v>118</v>
      </c>
      <c r="D75" s="473" t="s">
        <v>116</v>
      </c>
      <c r="E75" s="471">
        <v>6000</v>
      </c>
      <c r="F75" s="340">
        <v>3670</v>
      </c>
      <c r="G75" s="306">
        <f t="shared" si="1"/>
        <v>1.6348773841961852</v>
      </c>
      <c r="H75" s="184" t="s">
        <v>140</v>
      </c>
      <c r="I75" s="173" t="s">
        <v>44</v>
      </c>
      <c r="J75" s="409" t="s">
        <v>206</v>
      </c>
      <c r="K75" s="172" t="s">
        <v>64</v>
      </c>
      <c r="L75" s="172" t="s">
        <v>45</v>
      </c>
      <c r="M75" s="414"/>
      <c r="N75" s="341"/>
    </row>
    <row r="76" spans="1:14" s="2" customFormat="1" ht="15" customHeight="1" x14ac:dyDescent="0.25">
      <c r="A76" s="517">
        <v>45057</v>
      </c>
      <c r="B76" s="180" t="s">
        <v>117</v>
      </c>
      <c r="C76" s="180" t="s">
        <v>118</v>
      </c>
      <c r="D76" s="473" t="s">
        <v>116</v>
      </c>
      <c r="E76" s="471">
        <v>12000</v>
      </c>
      <c r="F76" s="340">
        <v>3670</v>
      </c>
      <c r="G76" s="306">
        <f t="shared" si="1"/>
        <v>3.2697547683923704</v>
      </c>
      <c r="H76" s="184" t="s">
        <v>128</v>
      </c>
      <c r="I76" s="173" t="s">
        <v>44</v>
      </c>
      <c r="J76" s="409" t="s">
        <v>209</v>
      </c>
      <c r="K76" s="172" t="s">
        <v>64</v>
      </c>
      <c r="L76" s="172" t="s">
        <v>45</v>
      </c>
      <c r="M76" s="414"/>
      <c r="N76" s="341"/>
    </row>
    <row r="77" spans="1:14" s="2" customFormat="1" ht="15" customHeight="1" x14ac:dyDescent="0.25">
      <c r="A77" s="517">
        <v>45057</v>
      </c>
      <c r="B77" s="180" t="s">
        <v>117</v>
      </c>
      <c r="C77" s="180" t="s">
        <v>118</v>
      </c>
      <c r="D77" s="473" t="s">
        <v>116</v>
      </c>
      <c r="E77" s="471">
        <v>6000</v>
      </c>
      <c r="F77" s="340">
        <v>3670</v>
      </c>
      <c r="G77" s="306">
        <f t="shared" si="1"/>
        <v>1.6348773841961852</v>
      </c>
      <c r="H77" s="184" t="s">
        <v>128</v>
      </c>
      <c r="I77" s="173" t="s">
        <v>44</v>
      </c>
      <c r="J77" s="409" t="s">
        <v>209</v>
      </c>
      <c r="K77" s="172" t="s">
        <v>64</v>
      </c>
      <c r="L77" s="172" t="s">
        <v>45</v>
      </c>
      <c r="M77" s="414"/>
      <c r="N77" s="341"/>
    </row>
    <row r="78" spans="1:14" s="2" customFormat="1" ht="15" customHeight="1" x14ac:dyDescent="0.25">
      <c r="A78" s="517">
        <v>45057</v>
      </c>
      <c r="B78" s="180" t="s">
        <v>117</v>
      </c>
      <c r="C78" s="180" t="s">
        <v>118</v>
      </c>
      <c r="D78" s="473" t="s">
        <v>116</v>
      </c>
      <c r="E78" s="471">
        <v>6000</v>
      </c>
      <c r="F78" s="340">
        <v>3670</v>
      </c>
      <c r="G78" s="306">
        <f t="shared" si="1"/>
        <v>1.6348773841961852</v>
      </c>
      <c r="H78" s="184" t="s">
        <v>128</v>
      </c>
      <c r="I78" s="173" t="s">
        <v>44</v>
      </c>
      <c r="J78" s="409" t="s">
        <v>209</v>
      </c>
      <c r="K78" s="172" t="s">
        <v>64</v>
      </c>
      <c r="L78" s="172" t="s">
        <v>45</v>
      </c>
      <c r="M78" s="414"/>
      <c r="N78" s="341"/>
    </row>
    <row r="79" spans="1:14" s="2" customFormat="1" ht="15" customHeight="1" x14ac:dyDescent="0.25">
      <c r="A79" s="517">
        <v>45057</v>
      </c>
      <c r="B79" s="180" t="s">
        <v>117</v>
      </c>
      <c r="C79" s="180" t="s">
        <v>118</v>
      </c>
      <c r="D79" s="473" t="s">
        <v>116</v>
      </c>
      <c r="E79" s="161">
        <v>14000</v>
      </c>
      <c r="F79" s="340">
        <v>3670</v>
      </c>
      <c r="G79" s="306">
        <f t="shared" si="1"/>
        <v>3.8147138964577656</v>
      </c>
      <c r="H79" s="184" t="s">
        <v>128</v>
      </c>
      <c r="I79" s="173" t="s">
        <v>44</v>
      </c>
      <c r="J79" s="409" t="s">
        <v>209</v>
      </c>
      <c r="K79" s="172" t="s">
        <v>64</v>
      </c>
      <c r="L79" s="172" t="s">
        <v>45</v>
      </c>
      <c r="M79" s="414"/>
      <c r="N79" s="341"/>
    </row>
    <row r="80" spans="1:14" s="2" customFormat="1" ht="15" customHeight="1" x14ac:dyDescent="0.25">
      <c r="A80" s="517">
        <v>45058</v>
      </c>
      <c r="B80" s="180" t="s">
        <v>117</v>
      </c>
      <c r="C80" s="180" t="s">
        <v>118</v>
      </c>
      <c r="D80" s="725" t="s">
        <v>116</v>
      </c>
      <c r="E80" s="161">
        <v>12000</v>
      </c>
      <c r="F80" s="340">
        <v>3670</v>
      </c>
      <c r="G80" s="306">
        <f t="shared" si="1"/>
        <v>3.2697547683923704</v>
      </c>
      <c r="H80" s="184" t="s">
        <v>128</v>
      </c>
      <c r="I80" s="173" t="s">
        <v>44</v>
      </c>
      <c r="J80" s="409" t="s">
        <v>212</v>
      </c>
      <c r="K80" s="172" t="s">
        <v>64</v>
      </c>
      <c r="L80" s="172" t="s">
        <v>45</v>
      </c>
      <c r="M80" s="414"/>
      <c r="N80" s="341"/>
    </row>
    <row r="81" spans="1:14" s="2" customFormat="1" ht="15" customHeight="1" x14ac:dyDescent="0.25">
      <c r="A81" s="517">
        <v>45058</v>
      </c>
      <c r="B81" s="180" t="s">
        <v>117</v>
      </c>
      <c r="C81" s="180" t="s">
        <v>118</v>
      </c>
      <c r="D81" s="725" t="s">
        <v>116</v>
      </c>
      <c r="E81" s="161">
        <v>7000</v>
      </c>
      <c r="F81" s="340">
        <v>3670</v>
      </c>
      <c r="G81" s="306">
        <f t="shared" si="1"/>
        <v>1.9073569482288828</v>
      </c>
      <c r="H81" s="184" t="s">
        <v>128</v>
      </c>
      <c r="I81" s="173" t="s">
        <v>44</v>
      </c>
      <c r="J81" s="409" t="s">
        <v>212</v>
      </c>
      <c r="K81" s="172" t="s">
        <v>64</v>
      </c>
      <c r="L81" s="172" t="s">
        <v>45</v>
      </c>
      <c r="M81" s="414"/>
      <c r="N81" s="341"/>
    </row>
    <row r="82" spans="1:14" s="2" customFormat="1" ht="15" customHeight="1" x14ac:dyDescent="0.25">
      <c r="A82" s="517">
        <v>45058</v>
      </c>
      <c r="B82" s="180" t="s">
        <v>117</v>
      </c>
      <c r="C82" s="180" t="s">
        <v>118</v>
      </c>
      <c r="D82" s="725" t="s">
        <v>116</v>
      </c>
      <c r="E82" s="161">
        <v>7000</v>
      </c>
      <c r="F82" s="340">
        <v>3670</v>
      </c>
      <c r="G82" s="306">
        <f t="shared" si="1"/>
        <v>1.9073569482288828</v>
      </c>
      <c r="H82" s="184" t="s">
        <v>128</v>
      </c>
      <c r="I82" s="173" t="s">
        <v>44</v>
      </c>
      <c r="J82" s="409" t="s">
        <v>212</v>
      </c>
      <c r="K82" s="172" t="s">
        <v>64</v>
      </c>
      <c r="L82" s="172" t="s">
        <v>45</v>
      </c>
      <c r="M82" s="414"/>
      <c r="N82" s="341"/>
    </row>
    <row r="83" spans="1:14" s="2" customFormat="1" ht="15" customHeight="1" x14ac:dyDescent="0.25">
      <c r="A83" s="517">
        <v>45058</v>
      </c>
      <c r="B83" s="180" t="s">
        <v>117</v>
      </c>
      <c r="C83" s="180" t="s">
        <v>118</v>
      </c>
      <c r="D83" s="725" t="s">
        <v>116</v>
      </c>
      <c r="E83" s="161">
        <v>14000</v>
      </c>
      <c r="F83" s="340">
        <v>3670</v>
      </c>
      <c r="G83" s="306">
        <f t="shared" si="1"/>
        <v>3.8147138964577656</v>
      </c>
      <c r="H83" s="184" t="s">
        <v>128</v>
      </c>
      <c r="I83" s="173" t="s">
        <v>44</v>
      </c>
      <c r="J83" s="409" t="s">
        <v>212</v>
      </c>
      <c r="K83" s="172" t="s">
        <v>64</v>
      </c>
      <c r="L83" s="172" t="s">
        <v>45</v>
      </c>
      <c r="M83" s="414"/>
      <c r="N83" s="341"/>
    </row>
    <row r="84" spans="1:14" s="2" customFormat="1" ht="15" customHeight="1" x14ac:dyDescent="0.25">
      <c r="A84" s="517">
        <v>45058</v>
      </c>
      <c r="B84" s="180" t="s">
        <v>117</v>
      </c>
      <c r="C84" s="180" t="s">
        <v>118</v>
      </c>
      <c r="D84" s="473" t="s">
        <v>116</v>
      </c>
      <c r="E84" s="471">
        <v>6000</v>
      </c>
      <c r="F84" s="340">
        <v>3670</v>
      </c>
      <c r="G84" s="306">
        <f t="shared" si="1"/>
        <v>1.6348773841961852</v>
      </c>
      <c r="H84" s="184" t="s">
        <v>140</v>
      </c>
      <c r="I84" s="173" t="s">
        <v>44</v>
      </c>
      <c r="J84" s="409" t="s">
        <v>215</v>
      </c>
      <c r="K84" s="172" t="s">
        <v>64</v>
      </c>
      <c r="L84" s="172" t="s">
        <v>45</v>
      </c>
      <c r="M84" s="414"/>
      <c r="N84" s="341"/>
    </row>
    <row r="85" spans="1:14" s="2" customFormat="1" ht="15" customHeight="1" x14ac:dyDescent="0.25">
      <c r="A85" s="517">
        <v>45058</v>
      </c>
      <c r="B85" s="180" t="s">
        <v>117</v>
      </c>
      <c r="C85" s="180" t="s">
        <v>118</v>
      </c>
      <c r="D85" s="473" t="s">
        <v>116</v>
      </c>
      <c r="E85" s="471">
        <v>6000</v>
      </c>
      <c r="F85" s="340">
        <v>3670</v>
      </c>
      <c r="G85" s="306">
        <f t="shared" si="1"/>
        <v>1.6348773841961852</v>
      </c>
      <c r="H85" s="184" t="s">
        <v>140</v>
      </c>
      <c r="I85" s="173" t="s">
        <v>44</v>
      </c>
      <c r="J85" s="409" t="s">
        <v>215</v>
      </c>
      <c r="K85" s="172" t="s">
        <v>64</v>
      </c>
      <c r="L85" s="172" t="s">
        <v>45</v>
      </c>
      <c r="M85" s="414"/>
      <c r="N85" s="341"/>
    </row>
    <row r="86" spans="1:14" s="2" customFormat="1" ht="15" customHeight="1" x14ac:dyDescent="0.25">
      <c r="A86" s="517">
        <v>45058</v>
      </c>
      <c r="B86" s="180" t="s">
        <v>117</v>
      </c>
      <c r="C86" s="180" t="s">
        <v>118</v>
      </c>
      <c r="D86" s="409" t="s">
        <v>14</v>
      </c>
      <c r="E86" s="471">
        <v>9000</v>
      </c>
      <c r="F86" s="340">
        <v>3670</v>
      </c>
      <c r="G86" s="306">
        <f t="shared" si="1"/>
        <v>2.4523160762942777</v>
      </c>
      <c r="H86" s="184" t="s">
        <v>42</v>
      </c>
      <c r="I86" s="173" t="s">
        <v>44</v>
      </c>
      <c r="J86" s="496" t="s">
        <v>183</v>
      </c>
      <c r="K86" s="172" t="s">
        <v>64</v>
      </c>
      <c r="L86" s="172" t="s">
        <v>45</v>
      </c>
      <c r="M86" s="414"/>
      <c r="N86" s="341"/>
    </row>
    <row r="87" spans="1:14" s="2" customFormat="1" ht="15" customHeight="1" x14ac:dyDescent="0.25">
      <c r="A87" s="517">
        <v>45058</v>
      </c>
      <c r="B87" s="180" t="s">
        <v>117</v>
      </c>
      <c r="C87" s="180" t="s">
        <v>118</v>
      </c>
      <c r="D87" s="473" t="s">
        <v>14</v>
      </c>
      <c r="E87" s="471">
        <v>9000</v>
      </c>
      <c r="F87" s="340">
        <v>3670</v>
      </c>
      <c r="G87" s="306">
        <f t="shared" si="1"/>
        <v>2.4523160762942777</v>
      </c>
      <c r="H87" s="184" t="s">
        <v>42</v>
      </c>
      <c r="I87" s="173" t="s">
        <v>44</v>
      </c>
      <c r="J87" s="496" t="s">
        <v>183</v>
      </c>
      <c r="K87" s="172" t="s">
        <v>64</v>
      </c>
      <c r="L87" s="172" t="s">
        <v>45</v>
      </c>
      <c r="M87" s="414"/>
      <c r="N87" s="341"/>
    </row>
    <row r="88" spans="1:14" s="2" customFormat="1" ht="15" customHeight="1" x14ac:dyDescent="0.25">
      <c r="A88" s="517">
        <v>45058</v>
      </c>
      <c r="B88" s="180" t="s">
        <v>117</v>
      </c>
      <c r="C88" s="180" t="s">
        <v>118</v>
      </c>
      <c r="D88" s="473" t="s">
        <v>14</v>
      </c>
      <c r="E88" s="471">
        <v>4000</v>
      </c>
      <c r="F88" s="340">
        <v>3670</v>
      </c>
      <c r="G88" s="306">
        <f t="shared" si="1"/>
        <v>1.0899182561307903</v>
      </c>
      <c r="H88" s="184" t="s">
        <v>42</v>
      </c>
      <c r="I88" s="173" t="s">
        <v>44</v>
      </c>
      <c r="J88" s="496" t="s">
        <v>183</v>
      </c>
      <c r="K88" s="172" t="s">
        <v>64</v>
      </c>
      <c r="L88" s="172" t="s">
        <v>45</v>
      </c>
      <c r="M88" s="414"/>
      <c r="N88" s="341"/>
    </row>
    <row r="89" spans="1:14" s="2" customFormat="1" ht="15" customHeight="1" x14ac:dyDescent="0.25">
      <c r="A89" s="517">
        <v>45058</v>
      </c>
      <c r="B89" s="180" t="s">
        <v>222</v>
      </c>
      <c r="C89" s="474" t="s">
        <v>131</v>
      </c>
      <c r="D89" s="518" t="s">
        <v>81</v>
      </c>
      <c r="E89" s="161">
        <v>31120</v>
      </c>
      <c r="F89" s="340">
        <v>3670</v>
      </c>
      <c r="G89" s="306">
        <f t="shared" si="1"/>
        <v>8.4795640326975477</v>
      </c>
      <c r="H89" s="184" t="s">
        <v>42</v>
      </c>
      <c r="I89" s="173" t="s">
        <v>44</v>
      </c>
      <c r="J89" s="496" t="s">
        <v>323</v>
      </c>
      <c r="K89" s="172" t="s">
        <v>64</v>
      </c>
      <c r="L89" s="172" t="s">
        <v>45</v>
      </c>
      <c r="M89" s="414"/>
      <c r="N89" s="341"/>
    </row>
    <row r="90" spans="1:14" s="2" customFormat="1" ht="15" customHeight="1" x14ac:dyDescent="0.25">
      <c r="A90" s="517">
        <v>45058</v>
      </c>
      <c r="B90" s="180" t="s">
        <v>223</v>
      </c>
      <c r="C90" s="474" t="s">
        <v>131</v>
      </c>
      <c r="D90" s="518" t="s">
        <v>81</v>
      </c>
      <c r="E90" s="161">
        <v>15000</v>
      </c>
      <c r="F90" s="340">
        <v>3670</v>
      </c>
      <c r="G90" s="306">
        <f t="shared" si="1"/>
        <v>4.0871934604904636</v>
      </c>
      <c r="H90" s="184" t="s">
        <v>42</v>
      </c>
      <c r="I90" s="173" t="s">
        <v>44</v>
      </c>
      <c r="J90" s="496" t="s">
        <v>322</v>
      </c>
      <c r="K90" s="172" t="s">
        <v>64</v>
      </c>
      <c r="L90" s="172" t="s">
        <v>45</v>
      </c>
      <c r="M90" s="414"/>
      <c r="N90" s="341"/>
    </row>
    <row r="91" spans="1:14" s="2" customFormat="1" ht="15" customHeight="1" x14ac:dyDescent="0.25">
      <c r="A91" s="517">
        <v>45058</v>
      </c>
      <c r="B91" s="180" t="s">
        <v>224</v>
      </c>
      <c r="C91" s="180" t="s">
        <v>131</v>
      </c>
      <c r="D91" s="473" t="s">
        <v>81</v>
      </c>
      <c r="E91" s="471">
        <v>9400</v>
      </c>
      <c r="F91" s="340">
        <v>3670</v>
      </c>
      <c r="G91" s="306">
        <f t="shared" si="1"/>
        <v>2.561307901907357</v>
      </c>
      <c r="H91" s="184" t="s">
        <v>42</v>
      </c>
      <c r="I91" s="173" t="s">
        <v>44</v>
      </c>
      <c r="J91" s="496" t="s">
        <v>322</v>
      </c>
      <c r="K91" s="172" t="s">
        <v>64</v>
      </c>
      <c r="L91" s="172" t="s">
        <v>45</v>
      </c>
      <c r="M91" s="414"/>
      <c r="N91" s="341"/>
    </row>
    <row r="92" spans="1:14" s="2" customFormat="1" ht="15" customHeight="1" x14ac:dyDescent="0.25">
      <c r="A92" s="517">
        <v>45058</v>
      </c>
      <c r="B92" s="180" t="s">
        <v>225</v>
      </c>
      <c r="C92" s="180" t="s">
        <v>131</v>
      </c>
      <c r="D92" s="473" t="s">
        <v>81</v>
      </c>
      <c r="E92" s="471">
        <v>31400</v>
      </c>
      <c r="F92" s="340">
        <v>3670</v>
      </c>
      <c r="G92" s="306">
        <f t="shared" si="1"/>
        <v>8.5558583106267037</v>
      </c>
      <c r="H92" s="409" t="s">
        <v>42</v>
      </c>
      <c r="I92" s="173" t="s">
        <v>44</v>
      </c>
      <c r="J92" s="496" t="s">
        <v>322</v>
      </c>
      <c r="K92" s="172" t="s">
        <v>64</v>
      </c>
      <c r="L92" s="172" t="s">
        <v>45</v>
      </c>
      <c r="M92" s="414"/>
      <c r="N92" s="341"/>
    </row>
    <row r="93" spans="1:14" s="2" customFormat="1" ht="15" customHeight="1" x14ac:dyDescent="0.25">
      <c r="A93" s="517">
        <v>45058</v>
      </c>
      <c r="B93" s="474" t="s">
        <v>226</v>
      </c>
      <c r="C93" s="474" t="s">
        <v>131</v>
      </c>
      <c r="D93" s="518" t="s">
        <v>81</v>
      </c>
      <c r="E93" s="471">
        <v>3000</v>
      </c>
      <c r="F93" s="340">
        <v>3670</v>
      </c>
      <c r="G93" s="306">
        <f t="shared" si="1"/>
        <v>0.81743869209809261</v>
      </c>
      <c r="H93" s="409" t="s">
        <v>42</v>
      </c>
      <c r="I93" s="173" t="s">
        <v>44</v>
      </c>
      <c r="J93" s="496" t="s">
        <v>322</v>
      </c>
      <c r="K93" s="172" t="s">
        <v>64</v>
      </c>
      <c r="L93" s="172" t="s">
        <v>45</v>
      </c>
      <c r="M93" s="414"/>
      <c r="N93" s="341"/>
    </row>
    <row r="94" spans="1:14" s="2" customFormat="1" ht="15" customHeight="1" x14ac:dyDescent="0.25">
      <c r="A94" s="517">
        <v>45058</v>
      </c>
      <c r="B94" s="474" t="s">
        <v>227</v>
      </c>
      <c r="C94" s="474" t="s">
        <v>131</v>
      </c>
      <c r="D94" s="518" t="s">
        <v>81</v>
      </c>
      <c r="E94" s="471">
        <v>110000</v>
      </c>
      <c r="F94" s="340">
        <v>3670</v>
      </c>
      <c r="G94" s="306">
        <f t="shared" si="1"/>
        <v>29.972752043596731</v>
      </c>
      <c r="H94" s="409" t="s">
        <v>42</v>
      </c>
      <c r="I94" s="173" t="s">
        <v>44</v>
      </c>
      <c r="J94" s="496" t="s">
        <v>322</v>
      </c>
      <c r="K94" s="172" t="s">
        <v>64</v>
      </c>
      <c r="L94" s="172" t="s">
        <v>45</v>
      </c>
      <c r="M94" s="414"/>
      <c r="N94" s="341"/>
    </row>
    <row r="95" spans="1:14" s="2" customFormat="1" ht="15" customHeight="1" x14ac:dyDescent="0.25">
      <c r="A95" s="517">
        <v>45061</v>
      </c>
      <c r="B95" s="181" t="s">
        <v>189</v>
      </c>
      <c r="C95" s="474" t="s">
        <v>119</v>
      </c>
      <c r="D95" s="726" t="s">
        <v>14</v>
      </c>
      <c r="E95" s="161">
        <v>40000</v>
      </c>
      <c r="F95" s="340">
        <v>3670</v>
      </c>
      <c r="G95" s="306">
        <f t="shared" si="1"/>
        <v>10.899182561307901</v>
      </c>
      <c r="H95" s="409" t="s">
        <v>42</v>
      </c>
      <c r="I95" s="173" t="s">
        <v>44</v>
      </c>
      <c r="J95" s="496" t="s">
        <v>317</v>
      </c>
      <c r="K95" s="172" t="s">
        <v>64</v>
      </c>
      <c r="L95" s="172" t="s">
        <v>45</v>
      </c>
      <c r="M95" s="414"/>
      <c r="N95" s="341"/>
    </row>
    <row r="96" spans="1:14" s="2" customFormat="1" ht="15" customHeight="1" x14ac:dyDescent="0.25">
      <c r="A96" s="517">
        <v>45061</v>
      </c>
      <c r="B96" s="474" t="s">
        <v>190</v>
      </c>
      <c r="C96" s="474" t="s">
        <v>119</v>
      </c>
      <c r="D96" s="518" t="s">
        <v>116</v>
      </c>
      <c r="E96" s="161">
        <v>20000</v>
      </c>
      <c r="F96" s="340">
        <v>3670</v>
      </c>
      <c r="G96" s="306">
        <f t="shared" si="1"/>
        <v>5.4495912806539506</v>
      </c>
      <c r="H96" s="409" t="s">
        <v>128</v>
      </c>
      <c r="I96" s="173" t="s">
        <v>44</v>
      </c>
      <c r="J96" s="496" t="s">
        <v>317</v>
      </c>
      <c r="K96" s="172" t="s">
        <v>64</v>
      </c>
      <c r="L96" s="172" t="s">
        <v>45</v>
      </c>
      <c r="M96" s="414"/>
      <c r="N96" s="341"/>
    </row>
    <row r="97" spans="1:14" s="2" customFormat="1" ht="15" customHeight="1" x14ac:dyDescent="0.25">
      <c r="A97" s="517">
        <v>45061</v>
      </c>
      <c r="B97" s="474" t="s">
        <v>191</v>
      </c>
      <c r="C97" s="474" t="s">
        <v>119</v>
      </c>
      <c r="D97" s="474" t="s">
        <v>116</v>
      </c>
      <c r="E97" s="161">
        <v>20000</v>
      </c>
      <c r="F97" s="340">
        <v>3670</v>
      </c>
      <c r="G97" s="306">
        <f t="shared" si="1"/>
        <v>5.4495912806539506</v>
      </c>
      <c r="H97" s="409" t="s">
        <v>140</v>
      </c>
      <c r="I97" s="173" t="s">
        <v>44</v>
      </c>
      <c r="J97" s="496" t="s">
        <v>317</v>
      </c>
      <c r="K97" s="172" t="s">
        <v>64</v>
      </c>
      <c r="L97" s="172" t="s">
        <v>45</v>
      </c>
      <c r="M97" s="414"/>
      <c r="N97" s="341"/>
    </row>
    <row r="98" spans="1:14" s="2" customFormat="1" ht="15" customHeight="1" x14ac:dyDescent="0.25">
      <c r="A98" s="517">
        <v>45061</v>
      </c>
      <c r="B98" s="180" t="s">
        <v>117</v>
      </c>
      <c r="C98" s="180" t="s">
        <v>118</v>
      </c>
      <c r="D98" s="473" t="s">
        <v>167</v>
      </c>
      <c r="E98" s="161">
        <v>6000</v>
      </c>
      <c r="F98" s="340">
        <v>3670</v>
      </c>
      <c r="G98" s="306">
        <f t="shared" si="1"/>
        <v>1.6348773841961852</v>
      </c>
      <c r="H98" s="409" t="s">
        <v>205</v>
      </c>
      <c r="I98" s="173" t="s">
        <v>44</v>
      </c>
      <c r="J98" s="409" t="s">
        <v>230</v>
      </c>
      <c r="K98" s="172" t="s">
        <v>64</v>
      </c>
      <c r="L98" s="172" t="s">
        <v>45</v>
      </c>
      <c r="M98" s="414"/>
      <c r="N98" s="341"/>
    </row>
    <row r="99" spans="1:14" s="2" customFormat="1" ht="15" customHeight="1" x14ac:dyDescent="0.25">
      <c r="A99" s="517">
        <v>45061</v>
      </c>
      <c r="B99" s="180" t="s">
        <v>117</v>
      </c>
      <c r="C99" s="180" t="s">
        <v>118</v>
      </c>
      <c r="D99" s="473" t="s">
        <v>167</v>
      </c>
      <c r="E99" s="161">
        <v>6000</v>
      </c>
      <c r="F99" s="340">
        <v>3670</v>
      </c>
      <c r="G99" s="306">
        <f t="shared" si="1"/>
        <v>1.6348773841961852</v>
      </c>
      <c r="H99" s="409" t="s">
        <v>205</v>
      </c>
      <c r="I99" s="173" t="s">
        <v>44</v>
      </c>
      <c r="J99" s="409" t="s">
        <v>230</v>
      </c>
      <c r="K99" s="172" t="s">
        <v>64</v>
      </c>
      <c r="L99" s="172" t="s">
        <v>45</v>
      </c>
      <c r="M99" s="414"/>
      <c r="N99" s="341"/>
    </row>
    <row r="100" spans="1:14" s="2" customFormat="1" ht="15" customHeight="1" x14ac:dyDescent="0.25">
      <c r="A100" s="517">
        <v>45061</v>
      </c>
      <c r="B100" s="180" t="s">
        <v>117</v>
      </c>
      <c r="C100" s="180" t="s">
        <v>118</v>
      </c>
      <c r="D100" s="473" t="s">
        <v>116</v>
      </c>
      <c r="E100" s="471">
        <v>7000</v>
      </c>
      <c r="F100" s="340">
        <v>3670</v>
      </c>
      <c r="G100" s="306">
        <f t="shared" si="1"/>
        <v>1.9073569482288828</v>
      </c>
      <c r="H100" s="409" t="s">
        <v>140</v>
      </c>
      <c r="I100" s="173" t="s">
        <v>44</v>
      </c>
      <c r="J100" s="409" t="s">
        <v>231</v>
      </c>
      <c r="K100" s="172" t="s">
        <v>64</v>
      </c>
      <c r="L100" s="172" t="s">
        <v>45</v>
      </c>
      <c r="M100" s="414"/>
      <c r="N100" s="341"/>
    </row>
    <row r="101" spans="1:14" s="2" customFormat="1" ht="15" customHeight="1" x14ac:dyDescent="0.25">
      <c r="A101" s="517">
        <v>45061</v>
      </c>
      <c r="B101" s="180" t="s">
        <v>117</v>
      </c>
      <c r="C101" s="180" t="s">
        <v>118</v>
      </c>
      <c r="D101" s="473" t="s">
        <v>116</v>
      </c>
      <c r="E101" s="161">
        <v>6000</v>
      </c>
      <c r="F101" s="340">
        <v>3670</v>
      </c>
      <c r="G101" s="306">
        <f t="shared" si="1"/>
        <v>1.6348773841961852</v>
      </c>
      <c r="H101" s="409" t="s">
        <v>140</v>
      </c>
      <c r="I101" s="173" t="s">
        <v>44</v>
      </c>
      <c r="J101" s="409" t="s">
        <v>231</v>
      </c>
      <c r="K101" s="172" t="s">
        <v>64</v>
      </c>
      <c r="L101" s="172" t="s">
        <v>45</v>
      </c>
      <c r="M101" s="414"/>
      <c r="N101" s="341"/>
    </row>
    <row r="102" spans="1:14" s="2" customFormat="1" ht="15" customHeight="1" x14ac:dyDescent="0.25">
      <c r="A102" s="517">
        <v>45061</v>
      </c>
      <c r="B102" s="180" t="s">
        <v>117</v>
      </c>
      <c r="C102" s="180" t="s">
        <v>118</v>
      </c>
      <c r="D102" s="725" t="s">
        <v>116</v>
      </c>
      <c r="E102" s="161">
        <v>12000</v>
      </c>
      <c r="F102" s="340">
        <v>3670</v>
      </c>
      <c r="G102" s="306">
        <f t="shared" ref="G102:G159" si="2">E102/F102</f>
        <v>3.2697547683923704</v>
      </c>
      <c r="H102" s="184" t="s">
        <v>128</v>
      </c>
      <c r="I102" s="173" t="s">
        <v>44</v>
      </c>
      <c r="J102" s="409" t="s">
        <v>232</v>
      </c>
      <c r="K102" s="172" t="s">
        <v>64</v>
      </c>
      <c r="L102" s="172" t="s">
        <v>45</v>
      </c>
      <c r="M102" s="414"/>
      <c r="N102" s="341"/>
    </row>
    <row r="103" spans="1:14" s="2" customFormat="1" ht="15" customHeight="1" x14ac:dyDescent="0.25">
      <c r="A103" s="517">
        <v>45061</v>
      </c>
      <c r="B103" s="180" t="s">
        <v>117</v>
      </c>
      <c r="C103" s="180" t="s">
        <v>118</v>
      </c>
      <c r="D103" s="725" t="s">
        <v>116</v>
      </c>
      <c r="E103" s="161">
        <v>15000</v>
      </c>
      <c r="F103" s="340">
        <v>3670</v>
      </c>
      <c r="G103" s="306">
        <f t="shared" si="2"/>
        <v>4.0871934604904636</v>
      </c>
      <c r="H103" s="184" t="s">
        <v>128</v>
      </c>
      <c r="I103" s="173" t="s">
        <v>44</v>
      </c>
      <c r="J103" s="409" t="s">
        <v>232</v>
      </c>
      <c r="K103" s="172" t="s">
        <v>64</v>
      </c>
      <c r="L103" s="172" t="s">
        <v>45</v>
      </c>
      <c r="M103" s="414"/>
      <c r="N103" s="341"/>
    </row>
    <row r="104" spans="1:14" s="2" customFormat="1" ht="15" customHeight="1" x14ac:dyDescent="0.25">
      <c r="A104" s="517">
        <v>45061</v>
      </c>
      <c r="B104" s="474" t="s">
        <v>117</v>
      </c>
      <c r="C104" s="474" t="s">
        <v>118</v>
      </c>
      <c r="D104" s="518" t="s">
        <v>14</v>
      </c>
      <c r="E104" s="471">
        <v>7000</v>
      </c>
      <c r="F104" s="340">
        <v>3670</v>
      </c>
      <c r="G104" s="306">
        <f t="shared" si="2"/>
        <v>1.9073569482288828</v>
      </c>
      <c r="H104" s="184" t="s">
        <v>42</v>
      </c>
      <c r="I104" s="173" t="s">
        <v>44</v>
      </c>
      <c r="J104" s="496" t="s">
        <v>217</v>
      </c>
      <c r="K104" s="172" t="s">
        <v>64</v>
      </c>
      <c r="L104" s="172" t="s">
        <v>45</v>
      </c>
      <c r="M104" s="414"/>
      <c r="N104" s="341"/>
    </row>
    <row r="105" spans="1:14" s="2" customFormat="1" ht="15" customHeight="1" x14ac:dyDescent="0.25">
      <c r="A105" s="517">
        <v>45061</v>
      </c>
      <c r="B105" s="474" t="s">
        <v>117</v>
      </c>
      <c r="C105" s="474" t="s">
        <v>118</v>
      </c>
      <c r="D105" s="518" t="s">
        <v>14</v>
      </c>
      <c r="E105" s="471">
        <v>18000</v>
      </c>
      <c r="F105" s="340">
        <v>3670</v>
      </c>
      <c r="G105" s="306">
        <f t="shared" si="2"/>
        <v>4.9046321525885554</v>
      </c>
      <c r="H105" s="184" t="s">
        <v>42</v>
      </c>
      <c r="I105" s="173" t="s">
        <v>44</v>
      </c>
      <c r="J105" s="496" t="s">
        <v>217</v>
      </c>
      <c r="K105" s="172" t="s">
        <v>64</v>
      </c>
      <c r="L105" s="172" t="s">
        <v>45</v>
      </c>
      <c r="M105" s="414"/>
      <c r="N105" s="341"/>
    </row>
    <row r="106" spans="1:14" s="2" customFormat="1" ht="15" customHeight="1" x14ac:dyDescent="0.25">
      <c r="A106" s="517">
        <v>45061</v>
      </c>
      <c r="B106" s="180" t="s">
        <v>117</v>
      </c>
      <c r="C106" s="474" t="s">
        <v>118</v>
      </c>
      <c r="D106" s="725" t="s">
        <v>14</v>
      </c>
      <c r="E106" s="471">
        <v>23000</v>
      </c>
      <c r="F106" s="340">
        <v>3670</v>
      </c>
      <c r="G106" s="306">
        <f t="shared" si="2"/>
        <v>6.2670299727520433</v>
      </c>
      <c r="H106" s="184" t="s">
        <v>42</v>
      </c>
      <c r="I106" s="173" t="s">
        <v>44</v>
      </c>
      <c r="J106" s="496" t="s">
        <v>217</v>
      </c>
      <c r="K106" s="172" t="s">
        <v>64</v>
      </c>
      <c r="L106" s="172" t="s">
        <v>45</v>
      </c>
      <c r="M106" s="414"/>
      <c r="N106" s="341"/>
    </row>
    <row r="107" spans="1:14" s="2" customFormat="1" ht="15" customHeight="1" x14ac:dyDescent="0.25">
      <c r="A107" s="517">
        <v>45061</v>
      </c>
      <c r="B107" s="180" t="s">
        <v>117</v>
      </c>
      <c r="C107" s="474" t="s">
        <v>118</v>
      </c>
      <c r="D107" s="725" t="s">
        <v>14</v>
      </c>
      <c r="E107" s="471">
        <v>20000</v>
      </c>
      <c r="F107" s="340">
        <v>3670</v>
      </c>
      <c r="G107" s="306">
        <f t="shared" si="2"/>
        <v>5.4495912806539506</v>
      </c>
      <c r="H107" s="184" t="s">
        <v>42</v>
      </c>
      <c r="I107" s="173" t="s">
        <v>44</v>
      </c>
      <c r="J107" s="496" t="s">
        <v>217</v>
      </c>
      <c r="K107" s="172" t="s">
        <v>64</v>
      </c>
      <c r="L107" s="172" t="s">
        <v>45</v>
      </c>
      <c r="M107" s="414"/>
      <c r="N107" s="341"/>
    </row>
    <row r="108" spans="1:14" s="2" customFormat="1" ht="15" customHeight="1" x14ac:dyDescent="0.25">
      <c r="A108" s="517">
        <v>45061</v>
      </c>
      <c r="B108" s="727" t="s">
        <v>238</v>
      </c>
      <c r="C108" s="180" t="s">
        <v>136</v>
      </c>
      <c r="D108" s="473" t="s">
        <v>14</v>
      </c>
      <c r="E108" s="471">
        <v>1211440</v>
      </c>
      <c r="F108" s="340">
        <v>3670</v>
      </c>
      <c r="G108" s="306">
        <f t="shared" si="2"/>
        <v>330.09264305177112</v>
      </c>
      <c r="H108" s="184" t="s">
        <v>141</v>
      </c>
      <c r="I108" s="173" t="s">
        <v>44</v>
      </c>
      <c r="J108" s="409" t="s">
        <v>324</v>
      </c>
      <c r="K108" s="172" t="s">
        <v>64</v>
      </c>
      <c r="L108" s="172" t="s">
        <v>45</v>
      </c>
      <c r="M108" s="414"/>
      <c r="N108" s="341"/>
    </row>
    <row r="109" spans="1:14" s="2" customFormat="1" ht="15" customHeight="1" x14ac:dyDescent="0.25">
      <c r="A109" s="517">
        <v>45061</v>
      </c>
      <c r="B109" s="728" t="s">
        <v>239</v>
      </c>
      <c r="C109" s="180" t="s">
        <v>132</v>
      </c>
      <c r="D109" s="725" t="s">
        <v>81</v>
      </c>
      <c r="E109" s="161">
        <v>2500</v>
      </c>
      <c r="F109" s="340">
        <v>3670</v>
      </c>
      <c r="G109" s="306">
        <f t="shared" si="2"/>
        <v>0.68119891008174382</v>
      </c>
      <c r="H109" s="184" t="s">
        <v>141</v>
      </c>
      <c r="I109" s="173" t="s">
        <v>44</v>
      </c>
      <c r="J109" s="409" t="s">
        <v>325</v>
      </c>
      <c r="K109" s="172" t="s">
        <v>64</v>
      </c>
      <c r="L109" s="172" t="s">
        <v>45</v>
      </c>
      <c r="M109" s="414"/>
      <c r="N109" s="341"/>
    </row>
    <row r="110" spans="1:14" s="2" customFormat="1" ht="15" customHeight="1" x14ac:dyDescent="0.25">
      <c r="A110" s="517">
        <v>45061</v>
      </c>
      <c r="B110" s="728" t="s">
        <v>240</v>
      </c>
      <c r="C110" s="474" t="s">
        <v>136</v>
      </c>
      <c r="D110" s="518" t="s">
        <v>14</v>
      </c>
      <c r="E110" s="161">
        <v>654720</v>
      </c>
      <c r="F110" s="340">
        <v>3670</v>
      </c>
      <c r="G110" s="306">
        <f t="shared" si="2"/>
        <v>178.39782016348775</v>
      </c>
      <c r="H110" s="184" t="s">
        <v>141</v>
      </c>
      <c r="I110" s="173" t="s">
        <v>44</v>
      </c>
      <c r="J110" s="409" t="s">
        <v>326</v>
      </c>
      <c r="K110" s="172" t="s">
        <v>64</v>
      </c>
      <c r="L110" s="172" t="s">
        <v>45</v>
      </c>
      <c r="M110" s="414"/>
      <c r="N110" s="341"/>
    </row>
    <row r="111" spans="1:14" s="2" customFormat="1" ht="15" customHeight="1" x14ac:dyDescent="0.25">
      <c r="A111" s="517">
        <v>45061</v>
      </c>
      <c r="B111" s="728" t="s">
        <v>188</v>
      </c>
      <c r="C111" s="474" t="s">
        <v>132</v>
      </c>
      <c r="D111" s="518" t="s">
        <v>81</v>
      </c>
      <c r="E111" s="161">
        <v>2000</v>
      </c>
      <c r="F111" s="340">
        <v>3670</v>
      </c>
      <c r="G111" s="306">
        <f t="shared" si="2"/>
        <v>0.54495912806539515</v>
      </c>
      <c r="H111" s="184" t="s">
        <v>141</v>
      </c>
      <c r="I111" s="173" t="s">
        <v>44</v>
      </c>
      <c r="J111" s="409" t="s">
        <v>327</v>
      </c>
      <c r="K111" s="172" t="s">
        <v>64</v>
      </c>
      <c r="L111" s="172" t="s">
        <v>45</v>
      </c>
      <c r="M111" s="414"/>
      <c r="N111" s="341"/>
    </row>
    <row r="112" spans="1:14" s="2" customFormat="1" ht="15" customHeight="1" x14ac:dyDescent="0.25">
      <c r="A112" s="517">
        <v>45062</v>
      </c>
      <c r="B112" s="474" t="s">
        <v>117</v>
      </c>
      <c r="C112" s="474" t="s">
        <v>118</v>
      </c>
      <c r="D112" s="518" t="s">
        <v>14</v>
      </c>
      <c r="E112" s="471">
        <v>5000</v>
      </c>
      <c r="F112" s="340">
        <v>3670</v>
      </c>
      <c r="G112" s="306">
        <f t="shared" si="2"/>
        <v>1.3623978201634876</v>
      </c>
      <c r="H112" s="184" t="s">
        <v>42</v>
      </c>
      <c r="I112" s="173" t="s">
        <v>44</v>
      </c>
      <c r="J112" s="496" t="s">
        <v>233</v>
      </c>
      <c r="K112" s="172" t="s">
        <v>64</v>
      </c>
      <c r="L112" s="172" t="s">
        <v>45</v>
      </c>
      <c r="M112" s="414"/>
      <c r="N112" s="341"/>
    </row>
    <row r="113" spans="1:14" s="2" customFormat="1" ht="15" customHeight="1" x14ac:dyDescent="0.25">
      <c r="A113" s="517">
        <v>45062</v>
      </c>
      <c r="B113" s="474" t="s">
        <v>117</v>
      </c>
      <c r="C113" s="474" t="s">
        <v>118</v>
      </c>
      <c r="D113" s="518" t="s">
        <v>14</v>
      </c>
      <c r="E113" s="471">
        <v>5000</v>
      </c>
      <c r="F113" s="340">
        <v>3670</v>
      </c>
      <c r="G113" s="306">
        <f t="shared" si="2"/>
        <v>1.3623978201634876</v>
      </c>
      <c r="H113" s="184" t="s">
        <v>42</v>
      </c>
      <c r="I113" s="173" t="s">
        <v>44</v>
      </c>
      <c r="J113" s="496" t="s">
        <v>233</v>
      </c>
      <c r="K113" s="172" t="s">
        <v>64</v>
      </c>
      <c r="L113" s="172" t="s">
        <v>45</v>
      </c>
      <c r="M113" s="414"/>
      <c r="N113" s="341"/>
    </row>
    <row r="114" spans="1:14" s="2" customFormat="1" ht="15" customHeight="1" x14ac:dyDescent="0.25">
      <c r="A114" s="517">
        <v>45062</v>
      </c>
      <c r="B114" s="474" t="s">
        <v>244</v>
      </c>
      <c r="C114" s="474" t="s">
        <v>200</v>
      </c>
      <c r="D114" s="518" t="s">
        <v>14</v>
      </c>
      <c r="E114" s="471">
        <v>4000</v>
      </c>
      <c r="F114" s="340">
        <v>3670</v>
      </c>
      <c r="G114" s="306">
        <f t="shared" si="2"/>
        <v>1.0899182561307903</v>
      </c>
      <c r="H114" s="184" t="s">
        <v>42</v>
      </c>
      <c r="I114" s="173" t="s">
        <v>44</v>
      </c>
      <c r="J114" s="496" t="s">
        <v>233</v>
      </c>
      <c r="K114" s="172" t="s">
        <v>64</v>
      </c>
      <c r="L114" s="172" t="s">
        <v>45</v>
      </c>
      <c r="M114" s="414"/>
      <c r="N114" s="341"/>
    </row>
    <row r="115" spans="1:14" s="2" customFormat="1" ht="15" customHeight="1" x14ac:dyDescent="0.25">
      <c r="A115" s="517">
        <v>45062</v>
      </c>
      <c r="B115" s="474" t="s">
        <v>117</v>
      </c>
      <c r="C115" s="474" t="s">
        <v>118</v>
      </c>
      <c r="D115" s="518" t="s">
        <v>14</v>
      </c>
      <c r="E115" s="471">
        <v>15000</v>
      </c>
      <c r="F115" s="340">
        <v>3670</v>
      </c>
      <c r="G115" s="306">
        <f t="shared" si="2"/>
        <v>4.0871934604904636</v>
      </c>
      <c r="H115" s="184" t="s">
        <v>42</v>
      </c>
      <c r="I115" s="173" t="s">
        <v>44</v>
      </c>
      <c r="J115" s="496" t="s">
        <v>233</v>
      </c>
      <c r="K115" s="172" t="s">
        <v>64</v>
      </c>
      <c r="L115" s="172" t="s">
        <v>45</v>
      </c>
      <c r="M115" s="414"/>
      <c r="N115" s="341"/>
    </row>
    <row r="116" spans="1:14" s="2" customFormat="1" ht="15" customHeight="1" x14ac:dyDescent="0.25">
      <c r="A116" s="517">
        <v>45062</v>
      </c>
      <c r="B116" s="180" t="s">
        <v>117</v>
      </c>
      <c r="C116" s="180" t="s">
        <v>118</v>
      </c>
      <c r="D116" s="725" t="s">
        <v>116</v>
      </c>
      <c r="E116" s="161">
        <v>12000</v>
      </c>
      <c r="F116" s="340">
        <v>3670</v>
      </c>
      <c r="G116" s="306">
        <f t="shared" si="2"/>
        <v>3.2697547683923704</v>
      </c>
      <c r="H116" s="184" t="s">
        <v>128</v>
      </c>
      <c r="I116" s="173" t="s">
        <v>44</v>
      </c>
      <c r="J116" s="409" t="s">
        <v>245</v>
      </c>
      <c r="K116" s="172" t="s">
        <v>64</v>
      </c>
      <c r="L116" s="172" t="s">
        <v>45</v>
      </c>
      <c r="M116" s="414"/>
      <c r="N116" s="341"/>
    </row>
    <row r="117" spans="1:14" s="2" customFormat="1" ht="15" customHeight="1" x14ac:dyDescent="0.25">
      <c r="A117" s="517">
        <v>45062</v>
      </c>
      <c r="B117" s="180" t="s">
        <v>117</v>
      </c>
      <c r="C117" s="180" t="s">
        <v>118</v>
      </c>
      <c r="D117" s="725" t="s">
        <v>116</v>
      </c>
      <c r="E117" s="161">
        <v>14000</v>
      </c>
      <c r="F117" s="340">
        <v>3670</v>
      </c>
      <c r="G117" s="306">
        <f t="shared" si="2"/>
        <v>3.8147138964577656</v>
      </c>
      <c r="H117" s="184" t="s">
        <v>128</v>
      </c>
      <c r="I117" s="173" t="s">
        <v>44</v>
      </c>
      <c r="J117" s="409" t="s">
        <v>245</v>
      </c>
      <c r="K117" s="172" t="s">
        <v>64</v>
      </c>
      <c r="L117" s="172" t="s">
        <v>45</v>
      </c>
      <c r="M117" s="414"/>
      <c r="N117" s="341"/>
    </row>
    <row r="118" spans="1:14" s="2" customFormat="1" ht="15" customHeight="1" x14ac:dyDescent="0.25">
      <c r="A118" s="517">
        <v>45062</v>
      </c>
      <c r="B118" s="180" t="s">
        <v>117</v>
      </c>
      <c r="C118" s="180" t="s">
        <v>118</v>
      </c>
      <c r="D118" s="473" t="s">
        <v>116</v>
      </c>
      <c r="E118" s="161">
        <v>6000</v>
      </c>
      <c r="F118" s="340">
        <v>3670</v>
      </c>
      <c r="G118" s="306">
        <f t="shared" si="2"/>
        <v>1.6348773841961852</v>
      </c>
      <c r="H118" s="184" t="s">
        <v>140</v>
      </c>
      <c r="I118" s="173" t="s">
        <v>44</v>
      </c>
      <c r="J118" s="409" t="s">
        <v>246</v>
      </c>
      <c r="K118" s="172" t="s">
        <v>64</v>
      </c>
      <c r="L118" s="172" t="s">
        <v>45</v>
      </c>
      <c r="M118" s="414"/>
      <c r="N118" s="341"/>
    </row>
    <row r="119" spans="1:14" s="2" customFormat="1" ht="15" customHeight="1" x14ac:dyDescent="0.25">
      <c r="A119" s="517">
        <v>45062</v>
      </c>
      <c r="B119" s="180" t="s">
        <v>117</v>
      </c>
      <c r="C119" s="180" t="s">
        <v>118</v>
      </c>
      <c r="D119" s="473" t="s">
        <v>116</v>
      </c>
      <c r="E119" s="161">
        <v>6000</v>
      </c>
      <c r="F119" s="340">
        <v>3670</v>
      </c>
      <c r="G119" s="306">
        <f t="shared" si="2"/>
        <v>1.6348773841961852</v>
      </c>
      <c r="H119" s="184" t="s">
        <v>140</v>
      </c>
      <c r="I119" s="173" t="s">
        <v>44</v>
      </c>
      <c r="J119" s="409" t="s">
        <v>246</v>
      </c>
      <c r="K119" s="172" t="s">
        <v>64</v>
      </c>
      <c r="L119" s="172" t="s">
        <v>45</v>
      </c>
      <c r="M119" s="414"/>
      <c r="N119" s="341"/>
    </row>
    <row r="120" spans="1:14" s="2" customFormat="1" ht="15" customHeight="1" x14ac:dyDescent="0.25">
      <c r="A120" s="517">
        <v>45062</v>
      </c>
      <c r="B120" s="180" t="s">
        <v>117</v>
      </c>
      <c r="C120" s="180" t="s">
        <v>118</v>
      </c>
      <c r="D120" s="473" t="s">
        <v>167</v>
      </c>
      <c r="E120" s="161">
        <v>6000</v>
      </c>
      <c r="F120" s="340">
        <v>3670</v>
      </c>
      <c r="G120" s="306">
        <f t="shared" si="2"/>
        <v>1.6348773841961852</v>
      </c>
      <c r="H120" s="184" t="s">
        <v>205</v>
      </c>
      <c r="I120" s="173" t="s">
        <v>44</v>
      </c>
      <c r="J120" s="409" t="s">
        <v>249</v>
      </c>
      <c r="K120" s="172" t="s">
        <v>64</v>
      </c>
      <c r="L120" s="172" t="s">
        <v>45</v>
      </c>
      <c r="M120" s="414"/>
      <c r="N120" s="341"/>
    </row>
    <row r="121" spans="1:14" s="2" customFormat="1" ht="15" customHeight="1" x14ac:dyDescent="0.25">
      <c r="A121" s="517">
        <v>45062</v>
      </c>
      <c r="B121" s="180" t="s">
        <v>117</v>
      </c>
      <c r="C121" s="180" t="s">
        <v>118</v>
      </c>
      <c r="D121" s="473" t="s">
        <v>167</v>
      </c>
      <c r="E121" s="161">
        <v>5000</v>
      </c>
      <c r="F121" s="340">
        <v>3670</v>
      </c>
      <c r="G121" s="306">
        <f t="shared" si="2"/>
        <v>1.3623978201634876</v>
      </c>
      <c r="H121" s="184" t="s">
        <v>205</v>
      </c>
      <c r="I121" s="173" t="s">
        <v>44</v>
      </c>
      <c r="J121" s="409" t="s">
        <v>249</v>
      </c>
      <c r="K121" s="172" t="s">
        <v>64</v>
      </c>
      <c r="L121" s="172" t="s">
        <v>45</v>
      </c>
      <c r="M121" s="414"/>
      <c r="N121" s="341"/>
    </row>
    <row r="122" spans="1:14" s="2" customFormat="1" ht="15" customHeight="1" x14ac:dyDescent="0.25">
      <c r="A122" s="517">
        <v>45062</v>
      </c>
      <c r="B122" s="180" t="s">
        <v>117</v>
      </c>
      <c r="C122" s="180" t="s">
        <v>118</v>
      </c>
      <c r="D122" s="473" t="s">
        <v>167</v>
      </c>
      <c r="E122" s="161">
        <v>4000</v>
      </c>
      <c r="F122" s="340">
        <v>3670</v>
      </c>
      <c r="G122" s="306">
        <f t="shared" si="2"/>
        <v>1.0899182561307903</v>
      </c>
      <c r="H122" s="184" t="s">
        <v>205</v>
      </c>
      <c r="I122" s="173" t="s">
        <v>44</v>
      </c>
      <c r="J122" s="409" t="s">
        <v>249</v>
      </c>
      <c r="K122" s="172" t="s">
        <v>64</v>
      </c>
      <c r="L122" s="172" t="s">
        <v>45</v>
      </c>
      <c r="M122" s="414"/>
      <c r="N122" s="341"/>
    </row>
    <row r="123" spans="1:14" s="2" customFormat="1" ht="15" customHeight="1" x14ac:dyDescent="0.25">
      <c r="A123" s="517">
        <v>45062</v>
      </c>
      <c r="B123" s="180" t="s">
        <v>117</v>
      </c>
      <c r="C123" s="180" t="s">
        <v>118</v>
      </c>
      <c r="D123" s="473" t="s">
        <v>167</v>
      </c>
      <c r="E123" s="161">
        <v>2000</v>
      </c>
      <c r="F123" s="340">
        <v>3670</v>
      </c>
      <c r="G123" s="306">
        <f t="shared" si="2"/>
        <v>0.54495912806539515</v>
      </c>
      <c r="H123" s="184" t="s">
        <v>205</v>
      </c>
      <c r="I123" s="173" t="s">
        <v>44</v>
      </c>
      <c r="J123" s="409" t="s">
        <v>249</v>
      </c>
      <c r="K123" s="172" t="s">
        <v>64</v>
      </c>
      <c r="L123" s="172" t="s">
        <v>45</v>
      </c>
      <c r="M123" s="414"/>
      <c r="N123" s="341"/>
    </row>
    <row r="124" spans="1:14" s="2" customFormat="1" ht="15" customHeight="1" x14ac:dyDescent="0.25">
      <c r="A124" s="517">
        <v>45062</v>
      </c>
      <c r="B124" s="180" t="s">
        <v>117</v>
      </c>
      <c r="C124" s="180" t="s">
        <v>118</v>
      </c>
      <c r="D124" s="473" t="s">
        <v>167</v>
      </c>
      <c r="E124" s="471">
        <v>6000</v>
      </c>
      <c r="F124" s="340">
        <v>3670</v>
      </c>
      <c r="G124" s="306">
        <f t="shared" si="2"/>
        <v>1.6348773841961852</v>
      </c>
      <c r="H124" s="184" t="s">
        <v>205</v>
      </c>
      <c r="I124" s="173" t="s">
        <v>44</v>
      </c>
      <c r="J124" s="409" t="s">
        <v>249</v>
      </c>
      <c r="K124" s="172" t="s">
        <v>64</v>
      </c>
      <c r="L124" s="172" t="s">
        <v>45</v>
      </c>
      <c r="M124" s="414"/>
      <c r="N124" s="341"/>
    </row>
    <row r="125" spans="1:14" s="2" customFormat="1" ht="15" customHeight="1" x14ac:dyDescent="0.25">
      <c r="A125" s="517">
        <v>45062</v>
      </c>
      <c r="B125" s="180" t="s">
        <v>247</v>
      </c>
      <c r="C125" s="180" t="s">
        <v>247</v>
      </c>
      <c r="D125" s="473" t="s">
        <v>167</v>
      </c>
      <c r="E125" s="471">
        <v>4000</v>
      </c>
      <c r="F125" s="340">
        <v>3670</v>
      </c>
      <c r="G125" s="306">
        <f t="shared" si="2"/>
        <v>1.0899182561307903</v>
      </c>
      <c r="H125" s="184" t="s">
        <v>205</v>
      </c>
      <c r="I125" s="173" t="s">
        <v>44</v>
      </c>
      <c r="J125" s="409" t="s">
        <v>249</v>
      </c>
      <c r="K125" s="172" t="s">
        <v>64</v>
      </c>
      <c r="L125" s="172" t="s">
        <v>45</v>
      </c>
      <c r="M125" s="414"/>
      <c r="N125" s="341"/>
    </row>
    <row r="126" spans="1:14" s="2" customFormat="1" ht="15" customHeight="1" x14ac:dyDescent="0.25">
      <c r="A126" s="517">
        <v>45062</v>
      </c>
      <c r="B126" s="180" t="s">
        <v>247</v>
      </c>
      <c r="C126" s="180" t="s">
        <v>247</v>
      </c>
      <c r="D126" s="473" t="s">
        <v>167</v>
      </c>
      <c r="E126" s="471">
        <v>2000</v>
      </c>
      <c r="F126" s="340">
        <v>3670</v>
      </c>
      <c r="G126" s="306">
        <f t="shared" si="2"/>
        <v>0.54495912806539515</v>
      </c>
      <c r="H126" s="184" t="s">
        <v>205</v>
      </c>
      <c r="I126" s="173" t="s">
        <v>44</v>
      </c>
      <c r="J126" s="409" t="s">
        <v>249</v>
      </c>
      <c r="K126" s="172" t="s">
        <v>64</v>
      </c>
      <c r="L126" s="172" t="s">
        <v>45</v>
      </c>
      <c r="M126" s="414"/>
      <c r="N126" s="341"/>
    </row>
    <row r="127" spans="1:14" s="2" customFormat="1" ht="15" customHeight="1" x14ac:dyDescent="0.25">
      <c r="A127" s="517">
        <v>45062</v>
      </c>
      <c r="B127" s="180" t="s">
        <v>247</v>
      </c>
      <c r="C127" s="180" t="s">
        <v>247</v>
      </c>
      <c r="D127" s="473" t="s">
        <v>167</v>
      </c>
      <c r="E127" s="471">
        <v>2000</v>
      </c>
      <c r="F127" s="340">
        <v>3670</v>
      </c>
      <c r="G127" s="306">
        <f t="shared" si="2"/>
        <v>0.54495912806539515</v>
      </c>
      <c r="H127" s="184" t="s">
        <v>205</v>
      </c>
      <c r="I127" s="173" t="s">
        <v>44</v>
      </c>
      <c r="J127" s="409" t="s">
        <v>249</v>
      </c>
      <c r="K127" s="172" t="s">
        <v>64</v>
      </c>
      <c r="L127" s="172" t="s">
        <v>45</v>
      </c>
      <c r="M127" s="414"/>
      <c r="N127" s="341"/>
    </row>
    <row r="128" spans="1:14" s="2" customFormat="1" ht="15" customHeight="1" x14ac:dyDescent="0.25">
      <c r="A128" s="517">
        <v>45063</v>
      </c>
      <c r="B128" s="180" t="s">
        <v>117</v>
      </c>
      <c r="C128" s="180" t="s">
        <v>118</v>
      </c>
      <c r="D128" s="473" t="s">
        <v>167</v>
      </c>
      <c r="E128" s="471">
        <v>8000</v>
      </c>
      <c r="F128" s="340">
        <v>3670</v>
      </c>
      <c r="G128" s="306">
        <f t="shared" si="2"/>
        <v>2.1798365122615806</v>
      </c>
      <c r="H128" s="184" t="s">
        <v>205</v>
      </c>
      <c r="I128" s="173" t="s">
        <v>44</v>
      </c>
      <c r="J128" s="409" t="s">
        <v>255</v>
      </c>
      <c r="K128" s="172" t="s">
        <v>64</v>
      </c>
      <c r="L128" s="172" t="s">
        <v>45</v>
      </c>
      <c r="M128" s="414"/>
      <c r="N128" s="341"/>
    </row>
    <row r="129" spans="1:14" s="2" customFormat="1" ht="15" customHeight="1" x14ac:dyDescent="0.25">
      <c r="A129" s="517">
        <v>45063</v>
      </c>
      <c r="B129" s="180" t="s">
        <v>117</v>
      </c>
      <c r="C129" s="180" t="s">
        <v>118</v>
      </c>
      <c r="D129" s="473" t="s">
        <v>167</v>
      </c>
      <c r="E129" s="471">
        <v>6000</v>
      </c>
      <c r="F129" s="340">
        <v>3670</v>
      </c>
      <c r="G129" s="306">
        <f t="shared" si="2"/>
        <v>1.6348773841961852</v>
      </c>
      <c r="H129" s="184" t="s">
        <v>205</v>
      </c>
      <c r="I129" s="173" t="s">
        <v>44</v>
      </c>
      <c r="J129" s="409" t="s">
        <v>255</v>
      </c>
      <c r="K129" s="172" t="s">
        <v>64</v>
      </c>
      <c r="L129" s="172" t="s">
        <v>45</v>
      </c>
      <c r="M129" s="414"/>
      <c r="N129" s="341"/>
    </row>
    <row r="130" spans="1:14" s="2" customFormat="1" ht="15" customHeight="1" x14ac:dyDescent="0.25">
      <c r="A130" s="517">
        <v>45063</v>
      </c>
      <c r="B130" s="180" t="s">
        <v>117</v>
      </c>
      <c r="C130" s="180" t="s">
        <v>118</v>
      </c>
      <c r="D130" s="473" t="s">
        <v>167</v>
      </c>
      <c r="E130" s="471">
        <v>3000</v>
      </c>
      <c r="F130" s="340">
        <v>3670</v>
      </c>
      <c r="G130" s="306">
        <f t="shared" si="2"/>
        <v>0.81743869209809261</v>
      </c>
      <c r="H130" s="184" t="s">
        <v>205</v>
      </c>
      <c r="I130" s="173" t="s">
        <v>44</v>
      </c>
      <c r="J130" s="409" t="s">
        <v>255</v>
      </c>
      <c r="K130" s="172" t="s">
        <v>64</v>
      </c>
      <c r="L130" s="172" t="s">
        <v>45</v>
      </c>
      <c r="M130" s="414"/>
      <c r="N130" s="341"/>
    </row>
    <row r="131" spans="1:14" s="2" customFormat="1" ht="15" customHeight="1" x14ac:dyDescent="0.25">
      <c r="A131" s="517">
        <v>45063</v>
      </c>
      <c r="B131" s="180" t="s">
        <v>117</v>
      </c>
      <c r="C131" s="180" t="s">
        <v>118</v>
      </c>
      <c r="D131" s="473" t="s">
        <v>167</v>
      </c>
      <c r="E131" s="471">
        <v>3000</v>
      </c>
      <c r="F131" s="340">
        <v>3670</v>
      </c>
      <c r="G131" s="306">
        <f t="shared" si="2"/>
        <v>0.81743869209809261</v>
      </c>
      <c r="H131" s="184" t="s">
        <v>205</v>
      </c>
      <c r="I131" s="173" t="s">
        <v>44</v>
      </c>
      <c r="J131" s="409" t="s">
        <v>255</v>
      </c>
      <c r="K131" s="172" t="s">
        <v>64</v>
      </c>
      <c r="L131" s="172" t="s">
        <v>45</v>
      </c>
      <c r="M131" s="414"/>
      <c r="N131" s="341"/>
    </row>
    <row r="132" spans="1:14" s="2" customFormat="1" ht="15" customHeight="1" x14ac:dyDescent="0.25">
      <c r="A132" s="517">
        <v>45063</v>
      </c>
      <c r="B132" s="180" t="s">
        <v>117</v>
      </c>
      <c r="C132" s="180" t="s">
        <v>118</v>
      </c>
      <c r="D132" s="473" t="s">
        <v>167</v>
      </c>
      <c r="E132" s="471">
        <v>3000</v>
      </c>
      <c r="F132" s="340">
        <v>3670</v>
      </c>
      <c r="G132" s="306">
        <f t="shared" si="2"/>
        <v>0.81743869209809261</v>
      </c>
      <c r="H132" s="184" t="s">
        <v>205</v>
      </c>
      <c r="I132" s="173" t="s">
        <v>44</v>
      </c>
      <c r="J132" s="409" t="s">
        <v>255</v>
      </c>
      <c r="K132" s="172" t="s">
        <v>64</v>
      </c>
      <c r="L132" s="172" t="s">
        <v>45</v>
      </c>
      <c r="M132" s="414"/>
      <c r="N132" s="341"/>
    </row>
    <row r="133" spans="1:14" s="2" customFormat="1" ht="15" customHeight="1" x14ac:dyDescent="0.25">
      <c r="A133" s="517">
        <v>45063</v>
      </c>
      <c r="B133" s="180" t="s">
        <v>117</v>
      </c>
      <c r="C133" s="180" t="s">
        <v>118</v>
      </c>
      <c r="D133" s="473" t="s">
        <v>167</v>
      </c>
      <c r="E133" s="471">
        <v>7000</v>
      </c>
      <c r="F133" s="340">
        <v>3670</v>
      </c>
      <c r="G133" s="306">
        <f t="shared" si="2"/>
        <v>1.9073569482288828</v>
      </c>
      <c r="H133" s="184" t="s">
        <v>205</v>
      </c>
      <c r="I133" s="173" t="s">
        <v>44</v>
      </c>
      <c r="J133" s="409" t="s">
        <v>255</v>
      </c>
      <c r="K133" s="172" t="s">
        <v>64</v>
      </c>
      <c r="L133" s="172" t="s">
        <v>45</v>
      </c>
      <c r="M133" s="414"/>
      <c r="N133" s="341"/>
    </row>
    <row r="134" spans="1:14" s="2" customFormat="1" ht="15" customHeight="1" x14ac:dyDescent="0.25">
      <c r="A134" s="517">
        <v>45063</v>
      </c>
      <c r="B134" s="180" t="s">
        <v>247</v>
      </c>
      <c r="C134" s="180" t="s">
        <v>247</v>
      </c>
      <c r="D134" s="473" t="s">
        <v>167</v>
      </c>
      <c r="E134" s="471">
        <v>7000</v>
      </c>
      <c r="F134" s="340">
        <v>3670</v>
      </c>
      <c r="G134" s="306">
        <f t="shared" si="2"/>
        <v>1.9073569482288828</v>
      </c>
      <c r="H134" s="184" t="s">
        <v>205</v>
      </c>
      <c r="I134" s="173" t="s">
        <v>44</v>
      </c>
      <c r="J134" s="409" t="s">
        <v>255</v>
      </c>
      <c r="K134" s="172" t="s">
        <v>64</v>
      </c>
      <c r="L134" s="172" t="s">
        <v>45</v>
      </c>
      <c r="M134" s="414"/>
      <c r="N134" s="341"/>
    </row>
    <row r="135" spans="1:14" s="2" customFormat="1" ht="15" customHeight="1" x14ac:dyDescent="0.25">
      <c r="A135" s="517">
        <v>45063</v>
      </c>
      <c r="B135" s="180" t="s">
        <v>117</v>
      </c>
      <c r="C135" s="180" t="s">
        <v>118</v>
      </c>
      <c r="D135" s="725" t="s">
        <v>116</v>
      </c>
      <c r="E135" s="161">
        <v>13000</v>
      </c>
      <c r="F135" s="340">
        <v>3670</v>
      </c>
      <c r="G135" s="306">
        <f t="shared" si="2"/>
        <v>3.542234332425068</v>
      </c>
      <c r="H135" s="184" t="s">
        <v>128</v>
      </c>
      <c r="I135" s="173" t="s">
        <v>44</v>
      </c>
      <c r="J135" s="409" t="s">
        <v>260</v>
      </c>
      <c r="K135" s="172" t="s">
        <v>64</v>
      </c>
      <c r="L135" s="172" t="s">
        <v>45</v>
      </c>
      <c r="M135" s="414"/>
      <c r="N135" s="341"/>
    </row>
    <row r="136" spans="1:14" s="2" customFormat="1" ht="15" customHeight="1" x14ac:dyDescent="0.25">
      <c r="A136" s="517">
        <v>45063</v>
      </c>
      <c r="B136" s="180" t="s">
        <v>117</v>
      </c>
      <c r="C136" s="180" t="s">
        <v>118</v>
      </c>
      <c r="D136" s="725" t="s">
        <v>116</v>
      </c>
      <c r="E136" s="161">
        <v>6000</v>
      </c>
      <c r="F136" s="340">
        <v>3670</v>
      </c>
      <c r="G136" s="306">
        <f t="shared" si="2"/>
        <v>1.6348773841961852</v>
      </c>
      <c r="H136" s="184" t="s">
        <v>128</v>
      </c>
      <c r="I136" s="173" t="s">
        <v>44</v>
      </c>
      <c r="J136" s="409" t="s">
        <v>260</v>
      </c>
      <c r="K136" s="172" t="s">
        <v>64</v>
      </c>
      <c r="L136" s="172" t="s">
        <v>45</v>
      </c>
      <c r="M136" s="414"/>
      <c r="N136" s="341"/>
    </row>
    <row r="137" spans="1:14" ht="14.25" customHeight="1" x14ac:dyDescent="0.25">
      <c r="A137" s="517">
        <v>45063</v>
      </c>
      <c r="B137" s="180" t="s">
        <v>117</v>
      </c>
      <c r="C137" s="180" t="s">
        <v>118</v>
      </c>
      <c r="D137" s="725" t="s">
        <v>116</v>
      </c>
      <c r="E137" s="161">
        <v>6000</v>
      </c>
      <c r="F137" s="340">
        <v>3670</v>
      </c>
      <c r="G137" s="306">
        <f t="shared" si="2"/>
        <v>1.6348773841961852</v>
      </c>
      <c r="H137" s="184" t="s">
        <v>128</v>
      </c>
      <c r="I137" s="173" t="s">
        <v>44</v>
      </c>
      <c r="J137" s="409" t="s">
        <v>260</v>
      </c>
      <c r="K137" s="172" t="s">
        <v>64</v>
      </c>
      <c r="L137" s="172" t="s">
        <v>45</v>
      </c>
      <c r="M137" s="475"/>
      <c r="N137" s="476"/>
    </row>
    <row r="138" spans="1:14" x14ac:dyDescent="0.25">
      <c r="A138" s="517">
        <v>45063</v>
      </c>
      <c r="B138" s="474" t="s">
        <v>117</v>
      </c>
      <c r="C138" s="474" t="s">
        <v>118</v>
      </c>
      <c r="D138" s="518" t="s">
        <v>116</v>
      </c>
      <c r="E138" s="161">
        <v>15000</v>
      </c>
      <c r="F138" s="340">
        <v>3670</v>
      </c>
      <c r="G138" s="306">
        <f t="shared" si="2"/>
        <v>4.0871934604904636</v>
      </c>
      <c r="H138" s="184" t="s">
        <v>128</v>
      </c>
      <c r="I138" s="173" t="s">
        <v>44</v>
      </c>
      <c r="J138" s="409" t="s">
        <v>260</v>
      </c>
      <c r="K138" s="172" t="s">
        <v>64</v>
      </c>
      <c r="L138" s="172" t="s">
        <v>45</v>
      </c>
      <c r="M138" s="451"/>
      <c r="N138" s="452"/>
    </row>
    <row r="139" spans="1:14" ht="18" customHeight="1" x14ac:dyDescent="0.25">
      <c r="A139" s="517">
        <v>45063</v>
      </c>
      <c r="B139" s="180" t="s">
        <v>117</v>
      </c>
      <c r="C139" s="180" t="s">
        <v>118</v>
      </c>
      <c r="D139" s="473" t="s">
        <v>116</v>
      </c>
      <c r="E139" s="161">
        <v>6000</v>
      </c>
      <c r="F139" s="340">
        <v>3670</v>
      </c>
      <c r="G139" s="306">
        <f t="shared" si="2"/>
        <v>1.6348773841961852</v>
      </c>
      <c r="H139" s="184" t="s">
        <v>140</v>
      </c>
      <c r="I139" s="473" t="s">
        <v>44</v>
      </c>
      <c r="J139" s="409" t="s">
        <v>261</v>
      </c>
      <c r="K139" s="180" t="s">
        <v>64</v>
      </c>
      <c r="L139" s="180" t="s">
        <v>45</v>
      </c>
      <c r="M139" s="480"/>
      <c r="N139" s="476"/>
    </row>
    <row r="140" spans="1:14" x14ac:dyDescent="0.25">
      <c r="A140" s="517">
        <v>45063</v>
      </c>
      <c r="B140" s="180" t="s">
        <v>117</v>
      </c>
      <c r="C140" s="180" t="s">
        <v>118</v>
      </c>
      <c r="D140" s="473" t="s">
        <v>116</v>
      </c>
      <c r="E140" s="161">
        <v>6000</v>
      </c>
      <c r="F140" s="340">
        <v>3670</v>
      </c>
      <c r="G140" s="306">
        <f t="shared" si="2"/>
        <v>1.6348773841961852</v>
      </c>
      <c r="H140" s="184" t="s">
        <v>140</v>
      </c>
      <c r="I140" s="173" t="s">
        <v>44</v>
      </c>
      <c r="J140" s="409" t="s">
        <v>261</v>
      </c>
      <c r="K140" s="172" t="s">
        <v>64</v>
      </c>
      <c r="L140" s="172" t="s">
        <v>45</v>
      </c>
      <c r="M140" s="451"/>
      <c r="N140" s="452"/>
    </row>
    <row r="141" spans="1:14" x14ac:dyDescent="0.25">
      <c r="A141" s="517">
        <v>45063</v>
      </c>
      <c r="B141" s="180" t="s">
        <v>117</v>
      </c>
      <c r="C141" s="180" t="s">
        <v>118</v>
      </c>
      <c r="D141" s="473" t="s">
        <v>116</v>
      </c>
      <c r="E141" s="161">
        <v>6000</v>
      </c>
      <c r="F141" s="340">
        <v>3670</v>
      </c>
      <c r="G141" s="306">
        <v>17</v>
      </c>
      <c r="H141" s="184" t="s">
        <v>140</v>
      </c>
      <c r="I141" s="173" t="s">
        <v>44</v>
      </c>
      <c r="J141" s="409" t="s">
        <v>261</v>
      </c>
      <c r="K141" s="172" t="s">
        <v>64</v>
      </c>
      <c r="L141" s="172" t="s">
        <v>45</v>
      </c>
      <c r="M141" s="451"/>
      <c r="N141" s="452"/>
    </row>
    <row r="142" spans="1:14" x14ac:dyDescent="0.25">
      <c r="A142" s="517">
        <v>45063</v>
      </c>
      <c r="B142" s="180" t="s">
        <v>117</v>
      </c>
      <c r="C142" s="180" t="s">
        <v>118</v>
      </c>
      <c r="D142" s="473" t="s">
        <v>116</v>
      </c>
      <c r="E142" s="161">
        <v>6000</v>
      </c>
      <c r="F142" s="340">
        <v>3670</v>
      </c>
      <c r="G142" s="306">
        <v>8.61</v>
      </c>
      <c r="H142" s="184" t="s">
        <v>140</v>
      </c>
      <c r="I142" s="173" t="s">
        <v>44</v>
      </c>
      <c r="J142" s="409" t="s">
        <v>261</v>
      </c>
      <c r="K142" s="172" t="s">
        <v>64</v>
      </c>
      <c r="L142" s="172" t="s">
        <v>45</v>
      </c>
      <c r="M142" s="451"/>
      <c r="N142" s="452"/>
    </row>
    <row r="143" spans="1:14" x14ac:dyDescent="0.25">
      <c r="A143" s="517">
        <v>45063</v>
      </c>
      <c r="B143" s="180" t="s">
        <v>285</v>
      </c>
      <c r="C143" s="180" t="s">
        <v>119</v>
      </c>
      <c r="D143" s="473" t="s">
        <v>167</v>
      </c>
      <c r="E143" s="161">
        <v>25000</v>
      </c>
      <c r="F143" s="340">
        <v>3670</v>
      </c>
      <c r="G143" s="306">
        <v>8.61</v>
      </c>
      <c r="H143" s="184" t="s">
        <v>205</v>
      </c>
      <c r="I143" s="173" t="s">
        <v>44</v>
      </c>
      <c r="J143" s="409" t="s">
        <v>317</v>
      </c>
      <c r="K143" s="172" t="s">
        <v>64</v>
      </c>
      <c r="L143" s="172" t="s">
        <v>45</v>
      </c>
      <c r="M143" s="451"/>
      <c r="N143" s="452"/>
    </row>
    <row r="144" spans="1:14" x14ac:dyDescent="0.25">
      <c r="A144" s="517">
        <v>45064</v>
      </c>
      <c r="B144" s="180" t="s">
        <v>117</v>
      </c>
      <c r="C144" s="180" t="s">
        <v>118</v>
      </c>
      <c r="D144" s="473" t="s">
        <v>167</v>
      </c>
      <c r="E144" s="471">
        <v>62000</v>
      </c>
      <c r="F144" s="340">
        <v>3670</v>
      </c>
      <c r="G144" s="306">
        <f>E144/F144</f>
        <v>16.893732970027248</v>
      </c>
      <c r="H144" s="184" t="s">
        <v>205</v>
      </c>
      <c r="I144" s="173" t="s">
        <v>44</v>
      </c>
      <c r="J144" s="409" t="s">
        <v>262</v>
      </c>
      <c r="K144" s="172" t="s">
        <v>64</v>
      </c>
      <c r="L144" s="172" t="s">
        <v>45</v>
      </c>
      <c r="M144" s="451"/>
      <c r="N144" s="452"/>
    </row>
    <row r="145" spans="1:16" x14ac:dyDescent="0.25">
      <c r="A145" s="517">
        <v>45064</v>
      </c>
      <c r="B145" s="180" t="s">
        <v>117</v>
      </c>
      <c r="C145" s="180" t="s">
        <v>118</v>
      </c>
      <c r="D145" s="473" t="s">
        <v>167</v>
      </c>
      <c r="E145" s="471">
        <v>10000</v>
      </c>
      <c r="F145" s="340">
        <v>3670</v>
      </c>
      <c r="G145" s="306">
        <f t="shared" ref="G145:G146" si="3">E145/F145</f>
        <v>2.7247956403269753</v>
      </c>
      <c r="H145" s="184" t="s">
        <v>205</v>
      </c>
      <c r="I145" s="173" t="s">
        <v>44</v>
      </c>
      <c r="J145" s="409" t="s">
        <v>262</v>
      </c>
      <c r="K145" s="172" t="s">
        <v>64</v>
      </c>
      <c r="L145" s="172" t="s">
        <v>45</v>
      </c>
      <c r="M145" s="451"/>
      <c r="N145" s="452"/>
    </row>
    <row r="146" spans="1:16" x14ac:dyDescent="0.25">
      <c r="A146" s="517">
        <v>45064</v>
      </c>
      <c r="B146" s="180" t="s">
        <v>117</v>
      </c>
      <c r="C146" s="180" t="s">
        <v>118</v>
      </c>
      <c r="D146" s="473" t="s">
        <v>116</v>
      </c>
      <c r="E146" s="471">
        <v>6000</v>
      </c>
      <c r="F146" s="340">
        <v>3670</v>
      </c>
      <c r="G146" s="306">
        <f t="shared" si="3"/>
        <v>1.6348773841961852</v>
      </c>
      <c r="H146" s="184" t="s">
        <v>140</v>
      </c>
      <c r="I146" s="173" t="s">
        <v>44</v>
      </c>
      <c r="J146" s="409" t="s">
        <v>264</v>
      </c>
      <c r="K146" s="172" t="s">
        <v>64</v>
      </c>
      <c r="L146" s="172" t="s">
        <v>45</v>
      </c>
      <c r="M146" s="451"/>
      <c r="N146" s="452"/>
    </row>
    <row r="147" spans="1:16" x14ac:dyDescent="0.25">
      <c r="A147" s="517">
        <v>45064</v>
      </c>
      <c r="B147" s="180" t="s">
        <v>117</v>
      </c>
      <c r="C147" s="180" t="s">
        <v>118</v>
      </c>
      <c r="D147" s="473" t="s">
        <v>116</v>
      </c>
      <c r="E147" s="471">
        <v>6000</v>
      </c>
      <c r="F147" s="340">
        <v>3670</v>
      </c>
      <c r="G147" s="306">
        <f t="shared" si="2"/>
        <v>1.6348773841961852</v>
      </c>
      <c r="H147" s="184" t="s">
        <v>140</v>
      </c>
      <c r="I147" s="173" t="s">
        <v>44</v>
      </c>
      <c r="J147" s="409" t="s">
        <v>264</v>
      </c>
      <c r="K147" s="172" t="s">
        <v>64</v>
      </c>
      <c r="L147" s="172" t="s">
        <v>45</v>
      </c>
      <c r="M147" s="451"/>
      <c r="N147" s="452"/>
    </row>
    <row r="148" spans="1:16" x14ac:dyDescent="0.25">
      <c r="A148" s="517">
        <v>45064</v>
      </c>
      <c r="B148" s="474" t="s">
        <v>117</v>
      </c>
      <c r="C148" s="474" t="s">
        <v>118</v>
      </c>
      <c r="D148" s="518" t="s">
        <v>116</v>
      </c>
      <c r="E148" s="161">
        <v>12000</v>
      </c>
      <c r="F148" s="340">
        <v>3670</v>
      </c>
      <c r="G148" s="306">
        <f t="shared" si="2"/>
        <v>3.2697547683923704</v>
      </c>
      <c r="H148" s="184" t="s">
        <v>128</v>
      </c>
      <c r="I148" s="173" t="s">
        <v>44</v>
      </c>
      <c r="J148" s="409" t="s">
        <v>265</v>
      </c>
      <c r="K148" s="172" t="s">
        <v>64</v>
      </c>
      <c r="L148" s="172" t="s">
        <v>45</v>
      </c>
      <c r="M148" s="451"/>
      <c r="N148" s="452"/>
    </row>
    <row r="149" spans="1:16" x14ac:dyDescent="0.25">
      <c r="A149" s="517">
        <v>45064</v>
      </c>
      <c r="B149" s="474" t="s">
        <v>117</v>
      </c>
      <c r="C149" s="474" t="s">
        <v>118</v>
      </c>
      <c r="D149" s="518" t="s">
        <v>116</v>
      </c>
      <c r="E149" s="161">
        <v>9000</v>
      </c>
      <c r="F149" s="340">
        <v>3670</v>
      </c>
      <c r="G149" s="306">
        <f t="shared" si="2"/>
        <v>2.4523160762942777</v>
      </c>
      <c r="H149" s="184" t="s">
        <v>128</v>
      </c>
      <c r="I149" s="173" t="s">
        <v>44</v>
      </c>
      <c r="J149" s="409" t="s">
        <v>265</v>
      </c>
      <c r="K149" s="172" t="s">
        <v>64</v>
      </c>
      <c r="L149" s="172" t="s">
        <v>45</v>
      </c>
      <c r="M149" s="451"/>
      <c r="N149" s="452"/>
    </row>
    <row r="150" spans="1:16" ht="19.5" customHeight="1" x14ac:dyDescent="0.25">
      <c r="A150" s="517">
        <v>45064</v>
      </c>
      <c r="B150" s="474" t="s">
        <v>117</v>
      </c>
      <c r="C150" s="474" t="s">
        <v>118</v>
      </c>
      <c r="D150" s="518" t="s">
        <v>116</v>
      </c>
      <c r="E150" s="161">
        <v>9000</v>
      </c>
      <c r="F150" s="340">
        <v>3670</v>
      </c>
      <c r="G150" s="306">
        <f t="shared" si="2"/>
        <v>2.4523160762942777</v>
      </c>
      <c r="H150" s="184" t="s">
        <v>128</v>
      </c>
      <c r="I150" s="173" t="s">
        <v>44</v>
      </c>
      <c r="J150" s="409" t="s">
        <v>265</v>
      </c>
      <c r="K150" s="172" t="s">
        <v>64</v>
      </c>
      <c r="L150" s="172" t="s">
        <v>45</v>
      </c>
      <c r="M150" s="451"/>
      <c r="N150" s="452"/>
    </row>
    <row r="151" spans="1:16" ht="21.75" customHeight="1" x14ac:dyDescent="0.25">
      <c r="A151" s="517">
        <v>45064</v>
      </c>
      <c r="B151" s="691" t="s">
        <v>117</v>
      </c>
      <c r="C151" s="691" t="s">
        <v>118</v>
      </c>
      <c r="D151" s="692" t="s">
        <v>116</v>
      </c>
      <c r="E151" s="161">
        <v>15000</v>
      </c>
      <c r="F151" s="340">
        <v>3670</v>
      </c>
      <c r="G151" s="306">
        <f t="shared" si="2"/>
        <v>4.0871934604904636</v>
      </c>
      <c r="H151" s="404" t="s">
        <v>128</v>
      </c>
      <c r="I151" s="685" t="s">
        <v>44</v>
      </c>
      <c r="J151" s="409" t="s">
        <v>265</v>
      </c>
      <c r="K151" s="185" t="s">
        <v>64</v>
      </c>
      <c r="L151" s="185" t="s">
        <v>45</v>
      </c>
      <c r="M151" s="686"/>
      <c r="N151" s="687"/>
      <c r="O151" s="688"/>
      <c r="P151" s="688"/>
    </row>
    <row r="152" spans="1:16" x14ac:dyDescent="0.25">
      <c r="A152" s="517">
        <v>45065</v>
      </c>
      <c r="B152" s="691" t="s">
        <v>117</v>
      </c>
      <c r="C152" s="691" t="s">
        <v>118</v>
      </c>
      <c r="D152" s="692" t="s">
        <v>116</v>
      </c>
      <c r="E152" s="161">
        <v>12000</v>
      </c>
      <c r="F152" s="340">
        <v>3670</v>
      </c>
      <c r="G152" s="306">
        <f t="shared" si="2"/>
        <v>3.2697547683923704</v>
      </c>
      <c r="H152" s="404" t="s">
        <v>128</v>
      </c>
      <c r="I152" s="481" t="s">
        <v>44</v>
      </c>
      <c r="J152" s="409" t="s">
        <v>268</v>
      </c>
      <c r="K152" s="394" t="s">
        <v>64</v>
      </c>
      <c r="L152" s="394" t="s">
        <v>45</v>
      </c>
      <c r="M152" s="686"/>
      <c r="N152" s="687"/>
      <c r="O152" s="688"/>
      <c r="P152" s="688"/>
    </row>
    <row r="153" spans="1:16" ht="15.75" customHeight="1" x14ac:dyDescent="0.25">
      <c r="A153" s="517">
        <v>45065</v>
      </c>
      <c r="B153" s="691" t="s">
        <v>117</v>
      </c>
      <c r="C153" s="691" t="s">
        <v>118</v>
      </c>
      <c r="D153" s="692" t="s">
        <v>116</v>
      </c>
      <c r="E153" s="161">
        <v>14000</v>
      </c>
      <c r="F153" s="340">
        <v>3670</v>
      </c>
      <c r="G153" s="306">
        <f t="shared" si="2"/>
        <v>3.8147138964577656</v>
      </c>
      <c r="H153" s="404" t="s">
        <v>128</v>
      </c>
      <c r="I153" s="481" t="s">
        <v>44</v>
      </c>
      <c r="J153" s="409" t="s">
        <v>268</v>
      </c>
      <c r="K153" s="394" t="s">
        <v>64</v>
      </c>
      <c r="L153" s="394" t="s">
        <v>45</v>
      </c>
      <c r="M153" s="686"/>
      <c r="N153" s="687"/>
      <c r="O153" s="688"/>
      <c r="P153" s="688"/>
    </row>
    <row r="154" spans="1:16" ht="14.25" customHeight="1" x14ac:dyDescent="0.25">
      <c r="A154" s="517">
        <v>45065</v>
      </c>
      <c r="B154" s="185" t="s">
        <v>117</v>
      </c>
      <c r="C154" s="185" t="s">
        <v>118</v>
      </c>
      <c r="D154" s="685" t="s">
        <v>116</v>
      </c>
      <c r="E154" s="689">
        <v>6000</v>
      </c>
      <c r="F154" s="340">
        <v>3670</v>
      </c>
      <c r="G154" s="306">
        <f t="shared" si="2"/>
        <v>1.6348773841961852</v>
      </c>
      <c r="H154" s="404" t="s">
        <v>140</v>
      </c>
      <c r="I154" s="481" t="s">
        <v>44</v>
      </c>
      <c r="J154" s="409" t="s">
        <v>269</v>
      </c>
      <c r="K154" s="394" t="s">
        <v>64</v>
      </c>
      <c r="L154" s="394" t="s">
        <v>45</v>
      </c>
      <c r="M154" s="686"/>
      <c r="N154" s="687"/>
      <c r="O154" s="688"/>
      <c r="P154" s="688"/>
    </row>
    <row r="155" spans="1:16" ht="14.25" customHeight="1" x14ac:dyDescent="0.25">
      <c r="A155" s="517">
        <v>45065</v>
      </c>
      <c r="B155" s="185" t="s">
        <v>117</v>
      </c>
      <c r="C155" s="185" t="s">
        <v>118</v>
      </c>
      <c r="D155" s="685" t="s">
        <v>116</v>
      </c>
      <c r="E155" s="690">
        <v>6000</v>
      </c>
      <c r="F155" s="340">
        <v>3670</v>
      </c>
      <c r="G155" s="306">
        <f t="shared" si="2"/>
        <v>1.6348773841961852</v>
      </c>
      <c r="H155" s="404" t="s">
        <v>140</v>
      </c>
      <c r="I155" s="481" t="s">
        <v>44</v>
      </c>
      <c r="J155" s="409" t="s">
        <v>269</v>
      </c>
      <c r="K155" s="394" t="s">
        <v>64</v>
      </c>
      <c r="L155" s="394" t="s">
        <v>45</v>
      </c>
      <c r="M155" s="686"/>
      <c r="N155" s="687"/>
      <c r="O155" s="688"/>
      <c r="P155" s="688"/>
    </row>
    <row r="156" spans="1:16" ht="13.5" customHeight="1" x14ac:dyDescent="0.25">
      <c r="A156" s="517">
        <v>45065</v>
      </c>
      <c r="B156" s="691" t="s">
        <v>270</v>
      </c>
      <c r="C156" s="691" t="s">
        <v>131</v>
      </c>
      <c r="D156" s="692" t="s">
        <v>81</v>
      </c>
      <c r="E156" s="689">
        <v>60000</v>
      </c>
      <c r="F156" s="340">
        <v>3670</v>
      </c>
      <c r="G156" s="306">
        <f t="shared" si="2"/>
        <v>16.348773841961854</v>
      </c>
      <c r="H156" s="404" t="s">
        <v>42</v>
      </c>
      <c r="I156" s="481" t="s">
        <v>44</v>
      </c>
      <c r="J156" s="409" t="s">
        <v>328</v>
      </c>
      <c r="K156" s="394" t="s">
        <v>64</v>
      </c>
      <c r="L156" s="394" t="s">
        <v>45</v>
      </c>
      <c r="M156" s="686"/>
      <c r="N156" s="687"/>
      <c r="O156" s="688"/>
      <c r="P156" s="688"/>
    </row>
    <row r="157" spans="1:16" ht="15.75" customHeight="1" x14ac:dyDescent="0.25">
      <c r="A157" s="517">
        <v>45068</v>
      </c>
      <c r="B157" s="691" t="s">
        <v>117</v>
      </c>
      <c r="C157" s="691" t="s">
        <v>118</v>
      </c>
      <c r="D157" s="692" t="s">
        <v>116</v>
      </c>
      <c r="E157" s="689">
        <v>12000</v>
      </c>
      <c r="F157" s="340">
        <v>3670</v>
      </c>
      <c r="G157" s="306">
        <f t="shared" si="2"/>
        <v>3.2697547683923704</v>
      </c>
      <c r="H157" s="404" t="s">
        <v>128</v>
      </c>
      <c r="I157" s="481" t="s">
        <v>44</v>
      </c>
      <c r="J157" s="409" t="s">
        <v>271</v>
      </c>
      <c r="K157" s="394" t="s">
        <v>64</v>
      </c>
      <c r="L157" s="394" t="s">
        <v>45</v>
      </c>
      <c r="M157" s="686"/>
      <c r="N157" s="687"/>
      <c r="O157" s="688"/>
      <c r="P157" s="688"/>
    </row>
    <row r="158" spans="1:16" ht="16.5" customHeight="1" x14ac:dyDescent="0.25">
      <c r="A158" s="517">
        <v>45068</v>
      </c>
      <c r="B158" s="691" t="s">
        <v>117</v>
      </c>
      <c r="C158" s="691" t="s">
        <v>118</v>
      </c>
      <c r="D158" s="692" t="s">
        <v>116</v>
      </c>
      <c r="E158" s="689">
        <v>5000</v>
      </c>
      <c r="F158" s="340">
        <v>3670</v>
      </c>
      <c r="G158" s="306">
        <f t="shared" si="2"/>
        <v>1.3623978201634876</v>
      </c>
      <c r="H158" s="404" t="s">
        <v>128</v>
      </c>
      <c r="I158" s="481" t="s">
        <v>44</v>
      </c>
      <c r="J158" s="409" t="s">
        <v>271</v>
      </c>
      <c r="K158" s="394" t="s">
        <v>64</v>
      </c>
      <c r="L158" s="394" t="s">
        <v>45</v>
      </c>
      <c r="M158" s="686"/>
      <c r="N158" s="687"/>
      <c r="O158" s="688"/>
      <c r="P158" s="688"/>
    </row>
    <row r="159" spans="1:16" ht="15.75" customHeight="1" x14ac:dyDescent="0.25">
      <c r="A159" s="517">
        <v>45068</v>
      </c>
      <c r="B159" s="691" t="s">
        <v>117</v>
      </c>
      <c r="C159" s="691" t="s">
        <v>118</v>
      </c>
      <c r="D159" s="692" t="s">
        <v>116</v>
      </c>
      <c r="E159" s="689">
        <v>5000</v>
      </c>
      <c r="F159" s="618">
        <v>3670</v>
      </c>
      <c r="G159" s="306">
        <f t="shared" si="2"/>
        <v>1.3623978201634876</v>
      </c>
      <c r="H159" s="404" t="s">
        <v>128</v>
      </c>
      <c r="I159" s="481" t="s">
        <v>44</v>
      </c>
      <c r="J159" s="409" t="s">
        <v>271</v>
      </c>
      <c r="K159" s="394" t="s">
        <v>64</v>
      </c>
      <c r="L159" s="394" t="s">
        <v>45</v>
      </c>
      <c r="M159" s="686"/>
      <c r="N159" s="687"/>
      <c r="O159" s="688"/>
      <c r="P159" s="688"/>
    </row>
    <row r="160" spans="1:16" ht="17.25" customHeight="1" x14ac:dyDescent="0.25">
      <c r="A160" s="517">
        <v>45068</v>
      </c>
      <c r="B160" s="691" t="s">
        <v>117</v>
      </c>
      <c r="C160" s="691" t="s">
        <v>118</v>
      </c>
      <c r="D160" s="692" t="s">
        <v>116</v>
      </c>
      <c r="E160" s="689">
        <v>14000</v>
      </c>
      <c r="F160" s="618">
        <v>3670</v>
      </c>
      <c r="G160" s="619">
        <f>E160/F160</f>
        <v>3.8147138964577656</v>
      </c>
      <c r="H160" s="404" t="s">
        <v>128</v>
      </c>
      <c r="I160" s="481" t="s">
        <v>44</v>
      </c>
      <c r="J160" s="409" t="s">
        <v>271</v>
      </c>
      <c r="K160" s="394" t="s">
        <v>64</v>
      </c>
      <c r="L160" s="394" t="s">
        <v>45</v>
      </c>
      <c r="M160" s="686"/>
      <c r="N160" s="687"/>
      <c r="O160" s="688"/>
      <c r="P160" s="688"/>
    </row>
    <row r="161" spans="1:16" ht="17.25" customHeight="1" x14ac:dyDescent="0.25">
      <c r="A161" s="517">
        <v>45069</v>
      </c>
      <c r="B161" s="691" t="s">
        <v>188</v>
      </c>
      <c r="C161" s="691" t="s">
        <v>132</v>
      </c>
      <c r="D161" s="692" t="s">
        <v>81</v>
      </c>
      <c r="E161" s="690">
        <v>2000</v>
      </c>
      <c r="F161" s="618">
        <v>3670</v>
      </c>
      <c r="G161" s="619">
        <f t="shared" ref="G161:G210" si="4">E161/F161</f>
        <v>0.54495912806539515</v>
      </c>
      <c r="H161" s="404" t="s">
        <v>134</v>
      </c>
      <c r="I161" s="481" t="s">
        <v>44</v>
      </c>
      <c r="J161" s="409" t="s">
        <v>329</v>
      </c>
      <c r="K161" s="394" t="s">
        <v>64</v>
      </c>
      <c r="L161" s="394" t="s">
        <v>45</v>
      </c>
      <c r="M161" s="686"/>
      <c r="N161" s="687"/>
      <c r="O161" s="688"/>
      <c r="P161" s="688"/>
    </row>
    <row r="162" spans="1:16" ht="13.5" customHeight="1" x14ac:dyDescent="0.25">
      <c r="A162" s="517">
        <v>45069</v>
      </c>
      <c r="B162" s="474" t="s">
        <v>117</v>
      </c>
      <c r="C162" s="474" t="s">
        <v>118</v>
      </c>
      <c r="D162" s="518" t="s">
        <v>116</v>
      </c>
      <c r="E162" s="471">
        <v>13000</v>
      </c>
      <c r="F162" s="618">
        <v>3670</v>
      </c>
      <c r="G162" s="619">
        <f t="shared" si="4"/>
        <v>3.542234332425068</v>
      </c>
      <c r="H162" s="184" t="s">
        <v>128</v>
      </c>
      <c r="I162" s="481" t="s">
        <v>44</v>
      </c>
      <c r="J162" s="409" t="s">
        <v>276</v>
      </c>
      <c r="K162" s="394" t="s">
        <v>64</v>
      </c>
      <c r="L162" s="394" t="s">
        <v>45</v>
      </c>
      <c r="M162" s="686"/>
      <c r="N162" s="687"/>
      <c r="O162" s="688"/>
      <c r="P162" s="688"/>
    </row>
    <row r="163" spans="1:16" ht="18" customHeight="1" x14ac:dyDescent="0.25">
      <c r="A163" s="517">
        <v>45069</v>
      </c>
      <c r="B163" s="474" t="s">
        <v>117</v>
      </c>
      <c r="C163" s="474" t="s">
        <v>118</v>
      </c>
      <c r="D163" s="518" t="s">
        <v>116</v>
      </c>
      <c r="E163" s="471">
        <v>25000</v>
      </c>
      <c r="F163" s="618">
        <v>3670</v>
      </c>
      <c r="G163" s="619">
        <f t="shared" si="4"/>
        <v>6.8119891008174385</v>
      </c>
      <c r="H163" s="184" t="s">
        <v>128</v>
      </c>
      <c r="I163" s="481" t="s">
        <v>44</v>
      </c>
      <c r="J163" s="409" t="s">
        <v>276</v>
      </c>
      <c r="K163" s="394" t="s">
        <v>64</v>
      </c>
      <c r="L163" s="394" t="s">
        <v>45</v>
      </c>
      <c r="M163" s="686"/>
      <c r="N163" s="687"/>
      <c r="O163" s="688"/>
      <c r="P163" s="688"/>
    </row>
    <row r="164" spans="1:16" ht="15" customHeight="1" x14ac:dyDescent="0.25">
      <c r="A164" s="517">
        <v>45069</v>
      </c>
      <c r="B164" s="474" t="s">
        <v>117</v>
      </c>
      <c r="C164" s="474" t="s">
        <v>118</v>
      </c>
      <c r="D164" s="518" t="s">
        <v>116</v>
      </c>
      <c r="E164" s="471">
        <v>25000</v>
      </c>
      <c r="F164" s="618">
        <v>3670</v>
      </c>
      <c r="G164" s="619">
        <f t="shared" si="4"/>
        <v>6.8119891008174385</v>
      </c>
      <c r="H164" s="184" t="s">
        <v>128</v>
      </c>
      <c r="I164" s="481" t="s">
        <v>44</v>
      </c>
      <c r="J164" s="409" t="s">
        <v>276</v>
      </c>
      <c r="K164" s="394" t="s">
        <v>64</v>
      </c>
      <c r="L164" s="394" t="s">
        <v>45</v>
      </c>
      <c r="M164" s="686"/>
      <c r="N164" s="687"/>
      <c r="O164" s="688"/>
      <c r="P164" s="688"/>
    </row>
    <row r="165" spans="1:16" ht="21.75" customHeight="1" x14ac:dyDescent="0.25">
      <c r="A165" s="517">
        <v>45069</v>
      </c>
      <c r="B165" s="474" t="s">
        <v>117</v>
      </c>
      <c r="C165" s="474" t="s">
        <v>118</v>
      </c>
      <c r="D165" s="518" t="s">
        <v>116</v>
      </c>
      <c r="E165" s="471">
        <v>15000</v>
      </c>
      <c r="F165" s="618">
        <v>3670</v>
      </c>
      <c r="G165" s="619">
        <f t="shared" si="4"/>
        <v>4.0871934604904636</v>
      </c>
      <c r="H165" s="184" t="s">
        <v>128</v>
      </c>
      <c r="I165" s="481" t="s">
        <v>44</v>
      </c>
      <c r="J165" s="409" t="s">
        <v>276</v>
      </c>
      <c r="K165" s="394" t="s">
        <v>64</v>
      </c>
      <c r="L165" s="394" t="s">
        <v>45</v>
      </c>
      <c r="M165" s="686"/>
      <c r="N165" s="687"/>
      <c r="O165" s="688"/>
      <c r="P165" s="688"/>
    </row>
    <row r="166" spans="1:16" ht="21.75" customHeight="1" x14ac:dyDescent="0.25">
      <c r="A166" s="517">
        <v>45070</v>
      </c>
      <c r="B166" s="691" t="s">
        <v>188</v>
      </c>
      <c r="C166" s="691" t="s">
        <v>132</v>
      </c>
      <c r="D166" s="692" t="s">
        <v>81</v>
      </c>
      <c r="E166" s="690">
        <v>20000</v>
      </c>
      <c r="F166" s="618">
        <v>3670</v>
      </c>
      <c r="G166" s="619">
        <f t="shared" si="4"/>
        <v>5.4495912806539506</v>
      </c>
      <c r="H166" s="404" t="s">
        <v>141</v>
      </c>
      <c r="I166" s="481" t="s">
        <v>44</v>
      </c>
      <c r="J166" s="409" t="s">
        <v>332</v>
      </c>
      <c r="K166" s="394" t="s">
        <v>64</v>
      </c>
      <c r="L166" s="394" t="s">
        <v>45</v>
      </c>
      <c r="M166" s="686"/>
      <c r="N166" s="687"/>
      <c r="O166" s="688"/>
      <c r="P166" s="688"/>
    </row>
    <row r="167" spans="1:16" ht="21.75" customHeight="1" x14ac:dyDescent="0.25">
      <c r="A167" s="517">
        <v>45070</v>
      </c>
      <c r="B167" s="474" t="s">
        <v>275</v>
      </c>
      <c r="C167" s="474" t="s">
        <v>136</v>
      </c>
      <c r="D167" s="518" t="s">
        <v>14</v>
      </c>
      <c r="E167" s="690">
        <v>2935000</v>
      </c>
      <c r="F167" s="618">
        <v>3670</v>
      </c>
      <c r="G167" s="619">
        <f t="shared" si="4"/>
        <v>799.72752043596734</v>
      </c>
      <c r="H167" s="184" t="s">
        <v>141</v>
      </c>
      <c r="I167" s="173" t="s">
        <v>44</v>
      </c>
      <c r="J167" s="409" t="s">
        <v>333</v>
      </c>
      <c r="K167" s="394" t="s">
        <v>64</v>
      </c>
      <c r="L167" s="394" t="s">
        <v>45</v>
      </c>
      <c r="M167" s="686"/>
      <c r="N167" s="687"/>
      <c r="O167" s="688"/>
      <c r="P167" s="688"/>
    </row>
    <row r="168" spans="1:16" ht="21.75" customHeight="1" x14ac:dyDescent="0.25">
      <c r="A168" s="517">
        <v>45070</v>
      </c>
      <c r="B168" s="474" t="s">
        <v>132</v>
      </c>
      <c r="C168" s="474" t="s">
        <v>132</v>
      </c>
      <c r="D168" s="518" t="s">
        <v>81</v>
      </c>
      <c r="E168" s="690">
        <v>3000</v>
      </c>
      <c r="F168" s="618">
        <v>3670</v>
      </c>
      <c r="G168" s="619">
        <f t="shared" si="4"/>
        <v>0.81743869209809261</v>
      </c>
      <c r="H168" s="184" t="s">
        <v>141</v>
      </c>
      <c r="I168" s="173" t="s">
        <v>44</v>
      </c>
      <c r="J168" s="409" t="s">
        <v>330</v>
      </c>
      <c r="K168" s="172" t="s">
        <v>64</v>
      </c>
      <c r="L168" s="172" t="s">
        <v>45</v>
      </c>
      <c r="M168" s="686"/>
      <c r="N168" s="687"/>
      <c r="O168" s="688"/>
      <c r="P168" s="688"/>
    </row>
    <row r="169" spans="1:16" ht="21.75" customHeight="1" x14ac:dyDescent="0.25">
      <c r="A169" s="517">
        <v>45070</v>
      </c>
      <c r="B169" s="474" t="s">
        <v>117</v>
      </c>
      <c r="C169" s="474" t="s">
        <v>118</v>
      </c>
      <c r="D169" s="518" t="s">
        <v>116</v>
      </c>
      <c r="E169" s="471">
        <v>13000</v>
      </c>
      <c r="F169" s="618">
        <v>3670</v>
      </c>
      <c r="G169" s="619">
        <f t="shared" si="4"/>
        <v>3.542234332425068</v>
      </c>
      <c r="H169" s="184" t="s">
        <v>128</v>
      </c>
      <c r="I169" s="173" t="s">
        <v>44</v>
      </c>
      <c r="J169" s="409" t="s">
        <v>279</v>
      </c>
      <c r="K169" s="172" t="s">
        <v>64</v>
      </c>
      <c r="L169" s="172" t="s">
        <v>45</v>
      </c>
      <c r="M169" s="686"/>
      <c r="N169" s="687"/>
      <c r="O169" s="688"/>
      <c r="P169" s="688"/>
    </row>
    <row r="170" spans="1:16" ht="21.75" customHeight="1" x14ac:dyDescent="0.25">
      <c r="A170" s="517">
        <v>45070</v>
      </c>
      <c r="B170" s="474" t="s">
        <v>117</v>
      </c>
      <c r="C170" s="474" t="s">
        <v>118</v>
      </c>
      <c r="D170" s="518" t="s">
        <v>116</v>
      </c>
      <c r="E170" s="471">
        <v>6000</v>
      </c>
      <c r="F170" s="618">
        <v>3670</v>
      </c>
      <c r="G170" s="619">
        <f t="shared" si="4"/>
        <v>1.6348773841961852</v>
      </c>
      <c r="H170" s="184" t="s">
        <v>128</v>
      </c>
      <c r="I170" s="173" t="s">
        <v>44</v>
      </c>
      <c r="J170" s="409" t="s">
        <v>279</v>
      </c>
      <c r="K170" s="172" t="s">
        <v>64</v>
      </c>
      <c r="L170" s="172" t="s">
        <v>45</v>
      </c>
      <c r="M170" s="686"/>
      <c r="N170" s="687"/>
      <c r="O170" s="688"/>
      <c r="P170" s="688"/>
    </row>
    <row r="171" spans="1:16" ht="21.75" customHeight="1" x14ac:dyDescent="0.25">
      <c r="A171" s="517">
        <v>45070</v>
      </c>
      <c r="B171" s="474" t="s">
        <v>117</v>
      </c>
      <c r="C171" s="474" t="s">
        <v>118</v>
      </c>
      <c r="D171" s="518" t="s">
        <v>116</v>
      </c>
      <c r="E171" s="471">
        <v>6000</v>
      </c>
      <c r="F171" s="618">
        <v>3670</v>
      </c>
      <c r="G171" s="619">
        <f t="shared" si="4"/>
        <v>1.6348773841961852</v>
      </c>
      <c r="H171" s="184" t="s">
        <v>128</v>
      </c>
      <c r="I171" s="173" t="s">
        <v>44</v>
      </c>
      <c r="J171" s="409" t="s">
        <v>279</v>
      </c>
      <c r="K171" s="172" t="s">
        <v>64</v>
      </c>
      <c r="L171" s="172" t="s">
        <v>45</v>
      </c>
      <c r="M171" s="686"/>
      <c r="N171" s="687"/>
      <c r="O171" s="688"/>
      <c r="P171" s="688"/>
    </row>
    <row r="172" spans="1:16" ht="21.75" customHeight="1" x14ac:dyDescent="0.25">
      <c r="A172" s="517">
        <v>45070</v>
      </c>
      <c r="B172" s="474" t="s">
        <v>117</v>
      </c>
      <c r="C172" s="474" t="s">
        <v>118</v>
      </c>
      <c r="D172" s="518" t="s">
        <v>116</v>
      </c>
      <c r="E172" s="471">
        <v>14000</v>
      </c>
      <c r="F172" s="618">
        <v>3670</v>
      </c>
      <c r="G172" s="619">
        <f t="shared" si="4"/>
        <v>3.8147138964577656</v>
      </c>
      <c r="H172" s="184" t="s">
        <v>128</v>
      </c>
      <c r="I172" s="173" t="s">
        <v>44</v>
      </c>
      <c r="J172" s="409" t="s">
        <v>279</v>
      </c>
      <c r="K172" s="172" t="s">
        <v>64</v>
      </c>
      <c r="L172" s="172" t="s">
        <v>45</v>
      </c>
      <c r="M172" s="686"/>
      <c r="N172" s="687"/>
      <c r="O172" s="688"/>
      <c r="P172" s="688"/>
    </row>
    <row r="173" spans="1:16" ht="21.75" customHeight="1" x14ac:dyDescent="0.25">
      <c r="A173" s="517">
        <v>45070</v>
      </c>
      <c r="B173" s="181" t="s">
        <v>189</v>
      </c>
      <c r="C173" s="474" t="s">
        <v>119</v>
      </c>
      <c r="D173" s="726" t="s">
        <v>14</v>
      </c>
      <c r="E173" s="161">
        <v>45000</v>
      </c>
      <c r="F173" s="618">
        <v>3670</v>
      </c>
      <c r="G173" s="619">
        <f t="shared" si="4"/>
        <v>12.26158038147139</v>
      </c>
      <c r="H173" s="184" t="s">
        <v>42</v>
      </c>
      <c r="I173" s="173" t="s">
        <v>44</v>
      </c>
      <c r="J173" s="409" t="s">
        <v>334</v>
      </c>
      <c r="K173" s="172" t="s">
        <v>64</v>
      </c>
      <c r="L173" s="172" t="s">
        <v>45</v>
      </c>
      <c r="M173" s="686"/>
      <c r="N173" s="687"/>
      <c r="O173" s="688"/>
      <c r="P173" s="688"/>
    </row>
    <row r="174" spans="1:16" ht="21.75" customHeight="1" x14ac:dyDescent="0.25">
      <c r="A174" s="517">
        <v>45070</v>
      </c>
      <c r="B174" s="181" t="s">
        <v>190</v>
      </c>
      <c r="C174" s="474" t="s">
        <v>119</v>
      </c>
      <c r="D174" s="726" t="s">
        <v>116</v>
      </c>
      <c r="E174" s="161">
        <v>25000</v>
      </c>
      <c r="F174" s="618">
        <v>3670</v>
      </c>
      <c r="G174" s="619">
        <f t="shared" si="4"/>
        <v>6.8119891008174385</v>
      </c>
      <c r="H174" s="184" t="s">
        <v>128</v>
      </c>
      <c r="I174" s="173" t="s">
        <v>44</v>
      </c>
      <c r="J174" s="409" t="s">
        <v>334</v>
      </c>
      <c r="K174" s="172" t="s">
        <v>64</v>
      </c>
      <c r="L174" s="172" t="s">
        <v>45</v>
      </c>
      <c r="M174" s="686"/>
      <c r="N174" s="687"/>
      <c r="O174" s="688"/>
      <c r="P174" s="688"/>
    </row>
    <row r="175" spans="1:16" ht="21.75" customHeight="1" x14ac:dyDescent="0.25">
      <c r="A175" s="517">
        <v>45070</v>
      </c>
      <c r="B175" s="180" t="s">
        <v>117</v>
      </c>
      <c r="C175" s="180" t="s">
        <v>118</v>
      </c>
      <c r="D175" s="725" t="s">
        <v>14</v>
      </c>
      <c r="E175" s="471">
        <v>7000</v>
      </c>
      <c r="F175" s="618">
        <v>3670</v>
      </c>
      <c r="G175" s="619">
        <f t="shared" si="4"/>
        <v>1.9073569482288828</v>
      </c>
      <c r="H175" s="184" t="s">
        <v>42</v>
      </c>
      <c r="I175" s="173" t="s">
        <v>44</v>
      </c>
      <c r="J175" s="409" t="s">
        <v>335</v>
      </c>
      <c r="K175" s="172" t="s">
        <v>64</v>
      </c>
      <c r="L175" s="172" t="s">
        <v>45</v>
      </c>
      <c r="M175" s="686"/>
      <c r="N175" s="687"/>
      <c r="O175" s="688"/>
      <c r="P175" s="688"/>
    </row>
    <row r="176" spans="1:16" ht="21.75" customHeight="1" x14ac:dyDescent="0.25">
      <c r="A176" s="517">
        <v>45070</v>
      </c>
      <c r="B176" s="180" t="s">
        <v>117</v>
      </c>
      <c r="C176" s="180" t="s">
        <v>118</v>
      </c>
      <c r="D176" s="725" t="s">
        <v>14</v>
      </c>
      <c r="E176" s="471">
        <v>5000</v>
      </c>
      <c r="F176" s="618">
        <v>3670</v>
      </c>
      <c r="G176" s="619">
        <f t="shared" si="4"/>
        <v>1.3623978201634876</v>
      </c>
      <c r="H176" s="184" t="s">
        <v>42</v>
      </c>
      <c r="I176" s="173" t="s">
        <v>44</v>
      </c>
      <c r="J176" s="409" t="s">
        <v>335</v>
      </c>
      <c r="K176" s="172" t="s">
        <v>64</v>
      </c>
      <c r="L176" s="172" t="s">
        <v>45</v>
      </c>
      <c r="M176" s="686"/>
      <c r="N176" s="687"/>
      <c r="O176" s="688"/>
      <c r="P176" s="688"/>
    </row>
    <row r="177" spans="1:16" ht="21.75" customHeight="1" x14ac:dyDescent="0.25">
      <c r="A177" s="517">
        <v>45070</v>
      </c>
      <c r="B177" s="180" t="s">
        <v>117</v>
      </c>
      <c r="C177" s="180" t="s">
        <v>118</v>
      </c>
      <c r="D177" s="725" t="s">
        <v>14</v>
      </c>
      <c r="E177" s="471">
        <v>9000</v>
      </c>
      <c r="F177" s="618">
        <v>3670</v>
      </c>
      <c r="G177" s="619">
        <f t="shared" si="4"/>
        <v>2.4523160762942777</v>
      </c>
      <c r="H177" s="184" t="s">
        <v>42</v>
      </c>
      <c r="I177" s="173" t="s">
        <v>44</v>
      </c>
      <c r="J177" s="409" t="s">
        <v>335</v>
      </c>
      <c r="K177" s="172" t="s">
        <v>64</v>
      </c>
      <c r="L177" s="172" t="s">
        <v>45</v>
      </c>
      <c r="M177" s="686"/>
      <c r="N177" s="687"/>
      <c r="O177" s="688"/>
      <c r="P177" s="688"/>
    </row>
    <row r="178" spans="1:16" ht="21.75" customHeight="1" x14ac:dyDescent="0.25">
      <c r="A178" s="517">
        <v>45070</v>
      </c>
      <c r="B178" s="180" t="s">
        <v>286</v>
      </c>
      <c r="C178" s="180" t="s">
        <v>131</v>
      </c>
      <c r="D178" s="725" t="s">
        <v>81</v>
      </c>
      <c r="E178" s="471">
        <v>38000</v>
      </c>
      <c r="F178" s="618">
        <v>3670</v>
      </c>
      <c r="G178" s="619">
        <f t="shared" si="4"/>
        <v>10.354223433242506</v>
      </c>
      <c r="H178" s="184" t="s">
        <v>42</v>
      </c>
      <c r="I178" s="173" t="s">
        <v>44</v>
      </c>
      <c r="J178" s="409" t="s">
        <v>337</v>
      </c>
      <c r="K178" s="172" t="s">
        <v>64</v>
      </c>
      <c r="L178" s="172" t="s">
        <v>45</v>
      </c>
      <c r="M178" s="686"/>
      <c r="N178" s="687"/>
      <c r="O178" s="688"/>
      <c r="P178" s="688"/>
    </row>
    <row r="179" spans="1:16" ht="21.75" customHeight="1" x14ac:dyDescent="0.25">
      <c r="A179" s="517">
        <v>45070</v>
      </c>
      <c r="B179" s="474" t="s">
        <v>287</v>
      </c>
      <c r="C179" s="474" t="s">
        <v>131</v>
      </c>
      <c r="D179" s="518" t="s">
        <v>81</v>
      </c>
      <c r="E179" s="471">
        <v>21000</v>
      </c>
      <c r="F179" s="618">
        <v>3670</v>
      </c>
      <c r="G179" s="619">
        <f t="shared" si="4"/>
        <v>5.7220708446866482</v>
      </c>
      <c r="H179" s="184" t="s">
        <v>42</v>
      </c>
      <c r="I179" s="173" t="s">
        <v>44</v>
      </c>
      <c r="J179" s="409" t="s">
        <v>337</v>
      </c>
      <c r="K179" s="172" t="s">
        <v>64</v>
      </c>
      <c r="L179" s="172" t="s">
        <v>45</v>
      </c>
      <c r="M179" s="686"/>
      <c r="N179" s="687"/>
      <c r="O179" s="688"/>
      <c r="P179" s="688"/>
    </row>
    <row r="180" spans="1:16" ht="21.75" customHeight="1" x14ac:dyDescent="0.25">
      <c r="A180" s="517">
        <v>45070</v>
      </c>
      <c r="B180" s="474" t="s">
        <v>288</v>
      </c>
      <c r="C180" s="474" t="s">
        <v>131</v>
      </c>
      <c r="D180" s="518" t="s">
        <v>81</v>
      </c>
      <c r="E180" s="471">
        <v>5500</v>
      </c>
      <c r="F180" s="618">
        <v>3670</v>
      </c>
      <c r="G180" s="619">
        <f t="shared" si="4"/>
        <v>1.4986376021798364</v>
      </c>
      <c r="H180" s="184" t="s">
        <v>42</v>
      </c>
      <c r="I180" s="173" t="s">
        <v>44</v>
      </c>
      <c r="J180" s="409" t="s">
        <v>337</v>
      </c>
      <c r="K180" s="172" t="s">
        <v>64</v>
      </c>
      <c r="L180" s="172" t="s">
        <v>45</v>
      </c>
      <c r="M180" s="686"/>
      <c r="N180" s="687"/>
      <c r="O180" s="688"/>
      <c r="P180" s="688"/>
    </row>
    <row r="181" spans="1:16" ht="21.75" customHeight="1" x14ac:dyDescent="0.25">
      <c r="A181" s="517">
        <v>45070</v>
      </c>
      <c r="B181" s="474" t="s">
        <v>289</v>
      </c>
      <c r="C181" s="474" t="s">
        <v>131</v>
      </c>
      <c r="D181" s="518" t="s">
        <v>81</v>
      </c>
      <c r="E181" s="471">
        <v>48000</v>
      </c>
      <c r="F181" s="618">
        <v>3670</v>
      </c>
      <c r="G181" s="619">
        <f t="shared" si="4"/>
        <v>13.079019073569482</v>
      </c>
      <c r="H181" s="184" t="s">
        <v>42</v>
      </c>
      <c r="I181" s="173" t="s">
        <v>44</v>
      </c>
      <c r="J181" s="409" t="s">
        <v>337</v>
      </c>
      <c r="K181" s="172" t="s">
        <v>64</v>
      </c>
      <c r="L181" s="172" t="s">
        <v>45</v>
      </c>
      <c r="M181" s="686"/>
      <c r="N181" s="687"/>
      <c r="O181" s="688"/>
      <c r="P181" s="688"/>
    </row>
    <row r="182" spans="1:16" ht="21.75" customHeight="1" x14ac:dyDescent="0.25">
      <c r="A182" s="517">
        <v>45070</v>
      </c>
      <c r="B182" s="474" t="s">
        <v>290</v>
      </c>
      <c r="C182" s="474" t="s">
        <v>131</v>
      </c>
      <c r="D182" s="518" t="s">
        <v>81</v>
      </c>
      <c r="E182" s="471">
        <v>23200</v>
      </c>
      <c r="F182" s="618">
        <v>3670</v>
      </c>
      <c r="G182" s="619">
        <f t="shared" si="4"/>
        <v>6.3215258855585832</v>
      </c>
      <c r="H182" s="184" t="s">
        <v>42</v>
      </c>
      <c r="I182" s="173" t="s">
        <v>44</v>
      </c>
      <c r="J182" s="409" t="s">
        <v>337</v>
      </c>
      <c r="K182" s="172" t="s">
        <v>64</v>
      </c>
      <c r="L182" s="172" t="s">
        <v>45</v>
      </c>
      <c r="M182" s="686"/>
      <c r="N182" s="687"/>
      <c r="O182" s="688"/>
      <c r="P182" s="688"/>
    </row>
    <row r="183" spans="1:16" ht="21.75" customHeight="1" x14ac:dyDescent="0.25">
      <c r="A183" s="517">
        <v>45070</v>
      </c>
      <c r="B183" s="474" t="s">
        <v>291</v>
      </c>
      <c r="C183" s="474" t="s">
        <v>131</v>
      </c>
      <c r="D183" s="518" t="s">
        <v>81</v>
      </c>
      <c r="E183" s="471">
        <v>26000</v>
      </c>
      <c r="F183" s="618">
        <v>3670</v>
      </c>
      <c r="G183" s="619">
        <f t="shared" si="4"/>
        <v>7.084468664850136</v>
      </c>
      <c r="H183" s="184" t="s">
        <v>42</v>
      </c>
      <c r="I183" s="173" t="s">
        <v>44</v>
      </c>
      <c r="J183" s="409" t="s">
        <v>337</v>
      </c>
      <c r="K183" s="172" t="s">
        <v>64</v>
      </c>
      <c r="L183" s="172" t="s">
        <v>45</v>
      </c>
      <c r="M183" s="686"/>
      <c r="N183" s="687"/>
      <c r="O183" s="688"/>
      <c r="P183" s="688"/>
    </row>
    <row r="184" spans="1:16" ht="21.75" customHeight="1" x14ac:dyDescent="0.25">
      <c r="A184" s="171">
        <v>45070</v>
      </c>
      <c r="B184" s="157" t="s">
        <v>292</v>
      </c>
      <c r="C184" s="157" t="s">
        <v>293</v>
      </c>
      <c r="D184" s="179" t="s">
        <v>81</v>
      </c>
      <c r="E184" s="167">
        <v>30000</v>
      </c>
      <c r="F184" s="618">
        <v>3670</v>
      </c>
      <c r="G184" s="619">
        <f t="shared" si="4"/>
        <v>8.1743869209809272</v>
      </c>
      <c r="H184" s="184" t="s">
        <v>42</v>
      </c>
      <c r="I184" s="173" t="s">
        <v>44</v>
      </c>
      <c r="J184" s="409" t="s">
        <v>339</v>
      </c>
      <c r="K184" s="172" t="s">
        <v>64</v>
      </c>
      <c r="L184" s="172" t="s">
        <v>45</v>
      </c>
      <c r="M184" s="686"/>
      <c r="N184" s="687"/>
      <c r="O184" s="688"/>
      <c r="P184" s="688"/>
    </row>
    <row r="185" spans="1:16" ht="21.75" customHeight="1" x14ac:dyDescent="0.25">
      <c r="A185" s="171">
        <v>45071</v>
      </c>
      <c r="B185" s="157" t="s">
        <v>292</v>
      </c>
      <c r="C185" s="157" t="s">
        <v>293</v>
      </c>
      <c r="D185" s="179" t="s">
        <v>81</v>
      </c>
      <c r="E185" s="167">
        <v>24000</v>
      </c>
      <c r="F185" s="618">
        <v>3670</v>
      </c>
      <c r="G185" s="619">
        <f t="shared" si="4"/>
        <v>6.5395095367847409</v>
      </c>
      <c r="H185" s="184" t="s">
        <v>42</v>
      </c>
      <c r="I185" s="173" t="s">
        <v>44</v>
      </c>
      <c r="J185" s="409" t="s">
        <v>340</v>
      </c>
      <c r="K185" s="172" t="s">
        <v>64</v>
      </c>
      <c r="L185" s="172" t="s">
        <v>45</v>
      </c>
      <c r="M185" s="686"/>
      <c r="N185" s="687"/>
      <c r="O185" s="688"/>
      <c r="P185" s="688"/>
    </row>
    <row r="186" spans="1:16" ht="21.75" customHeight="1" x14ac:dyDescent="0.25">
      <c r="A186" s="517">
        <v>45071</v>
      </c>
      <c r="B186" s="474" t="s">
        <v>117</v>
      </c>
      <c r="C186" s="474" t="s">
        <v>118</v>
      </c>
      <c r="D186" s="518" t="s">
        <v>116</v>
      </c>
      <c r="E186" s="471">
        <v>13000</v>
      </c>
      <c r="F186" s="618">
        <v>3670</v>
      </c>
      <c r="G186" s="619">
        <f t="shared" si="4"/>
        <v>3.542234332425068</v>
      </c>
      <c r="H186" s="184" t="s">
        <v>128</v>
      </c>
      <c r="I186" s="173" t="s">
        <v>44</v>
      </c>
      <c r="J186" s="409" t="s">
        <v>280</v>
      </c>
      <c r="K186" s="172" t="s">
        <v>64</v>
      </c>
      <c r="L186" s="172" t="s">
        <v>45</v>
      </c>
      <c r="M186" s="686"/>
      <c r="N186" s="687"/>
      <c r="O186" s="688"/>
      <c r="P186" s="688"/>
    </row>
    <row r="187" spans="1:16" ht="21.75" customHeight="1" x14ac:dyDescent="0.25">
      <c r="A187" s="517">
        <v>45071</v>
      </c>
      <c r="B187" s="474" t="s">
        <v>117</v>
      </c>
      <c r="C187" s="474" t="s">
        <v>118</v>
      </c>
      <c r="D187" s="518" t="s">
        <v>116</v>
      </c>
      <c r="E187" s="471">
        <v>6000</v>
      </c>
      <c r="F187" s="618">
        <v>3670</v>
      </c>
      <c r="G187" s="619">
        <f>E187/F187</f>
        <v>1.6348773841961852</v>
      </c>
      <c r="H187" s="184" t="s">
        <v>128</v>
      </c>
      <c r="I187" s="173" t="s">
        <v>44</v>
      </c>
      <c r="J187" s="409" t="s">
        <v>280</v>
      </c>
      <c r="K187" s="172" t="s">
        <v>64</v>
      </c>
      <c r="L187" s="172" t="s">
        <v>45</v>
      </c>
      <c r="M187" s="686"/>
      <c r="N187" s="687"/>
      <c r="O187" s="688"/>
      <c r="P187" s="688"/>
    </row>
    <row r="188" spans="1:16" ht="21.75" customHeight="1" x14ac:dyDescent="0.25">
      <c r="A188" s="517">
        <v>45071</v>
      </c>
      <c r="B188" s="474" t="s">
        <v>117</v>
      </c>
      <c r="C188" s="474" t="s">
        <v>118</v>
      </c>
      <c r="D188" s="518" t="s">
        <v>116</v>
      </c>
      <c r="E188" s="471">
        <v>6000</v>
      </c>
      <c r="F188" s="618">
        <v>3670</v>
      </c>
      <c r="G188" s="619">
        <f t="shared" si="4"/>
        <v>1.6348773841961852</v>
      </c>
      <c r="H188" s="184" t="s">
        <v>128</v>
      </c>
      <c r="I188" s="173" t="s">
        <v>44</v>
      </c>
      <c r="J188" s="409" t="s">
        <v>280</v>
      </c>
      <c r="K188" s="172" t="s">
        <v>64</v>
      </c>
      <c r="L188" s="172" t="s">
        <v>45</v>
      </c>
      <c r="M188" s="686"/>
      <c r="N188" s="687"/>
      <c r="O188" s="688"/>
      <c r="P188" s="688"/>
    </row>
    <row r="189" spans="1:16" ht="21.75" customHeight="1" x14ac:dyDescent="0.25">
      <c r="A189" s="517">
        <v>45071</v>
      </c>
      <c r="B189" s="474" t="s">
        <v>117</v>
      </c>
      <c r="C189" s="474" t="s">
        <v>118</v>
      </c>
      <c r="D189" s="518" t="s">
        <v>116</v>
      </c>
      <c r="E189" s="471">
        <v>15000</v>
      </c>
      <c r="F189" s="618">
        <v>3670</v>
      </c>
      <c r="G189" s="619">
        <f t="shared" si="4"/>
        <v>4.0871934604904636</v>
      </c>
      <c r="H189" s="184" t="s">
        <v>128</v>
      </c>
      <c r="I189" s="173" t="s">
        <v>44</v>
      </c>
      <c r="J189" s="409" t="s">
        <v>280</v>
      </c>
      <c r="K189" s="172" t="s">
        <v>64</v>
      </c>
      <c r="L189" s="172" t="s">
        <v>45</v>
      </c>
      <c r="M189" s="686"/>
      <c r="N189" s="687"/>
      <c r="O189" s="688"/>
      <c r="P189" s="688"/>
    </row>
    <row r="190" spans="1:16" ht="21.75" customHeight="1" x14ac:dyDescent="0.25">
      <c r="A190" s="517">
        <v>45071</v>
      </c>
      <c r="B190" s="474" t="s">
        <v>117</v>
      </c>
      <c r="C190" s="474" t="s">
        <v>118</v>
      </c>
      <c r="D190" s="518" t="s">
        <v>14</v>
      </c>
      <c r="E190" s="471">
        <v>9000</v>
      </c>
      <c r="F190" s="618">
        <v>3670</v>
      </c>
      <c r="G190" s="619">
        <f t="shared" si="4"/>
        <v>2.4523160762942777</v>
      </c>
      <c r="H190" s="184" t="s">
        <v>42</v>
      </c>
      <c r="I190" s="173" t="s">
        <v>44</v>
      </c>
      <c r="J190" s="409" t="s">
        <v>341</v>
      </c>
      <c r="K190" s="172" t="s">
        <v>64</v>
      </c>
      <c r="L190" s="172" t="s">
        <v>45</v>
      </c>
      <c r="M190" s="686"/>
      <c r="N190" s="687"/>
      <c r="O190" s="688"/>
      <c r="P190" s="688"/>
    </row>
    <row r="191" spans="1:16" ht="21.75" customHeight="1" x14ac:dyDescent="0.25">
      <c r="A191" s="517">
        <v>45071</v>
      </c>
      <c r="B191" s="474" t="s">
        <v>117</v>
      </c>
      <c r="C191" s="474" t="s">
        <v>118</v>
      </c>
      <c r="D191" s="518" t="s">
        <v>14</v>
      </c>
      <c r="E191" s="471">
        <v>10000</v>
      </c>
      <c r="F191" s="618">
        <v>3670</v>
      </c>
      <c r="G191" s="619">
        <f t="shared" si="4"/>
        <v>2.7247956403269753</v>
      </c>
      <c r="H191" s="184" t="s">
        <v>42</v>
      </c>
      <c r="I191" s="173" t="s">
        <v>44</v>
      </c>
      <c r="J191" s="409" t="s">
        <v>341</v>
      </c>
      <c r="K191" s="172" t="s">
        <v>64</v>
      </c>
      <c r="L191" s="172" t="s">
        <v>45</v>
      </c>
      <c r="M191" s="686"/>
      <c r="N191" s="687"/>
      <c r="O191" s="688"/>
      <c r="P191" s="688"/>
    </row>
    <row r="192" spans="1:16" ht="21.75" customHeight="1" x14ac:dyDescent="0.25">
      <c r="A192" s="517">
        <v>45072</v>
      </c>
      <c r="B192" s="180" t="s">
        <v>117</v>
      </c>
      <c r="C192" s="180" t="s">
        <v>118</v>
      </c>
      <c r="D192" s="725" t="s">
        <v>116</v>
      </c>
      <c r="E192" s="729">
        <v>15000</v>
      </c>
      <c r="F192" s="618">
        <v>3670</v>
      </c>
      <c r="G192" s="619">
        <f t="shared" si="4"/>
        <v>4.0871934604904636</v>
      </c>
      <c r="H192" s="184" t="s">
        <v>128</v>
      </c>
      <c r="I192" s="173" t="s">
        <v>44</v>
      </c>
      <c r="J192" s="409" t="s">
        <v>296</v>
      </c>
      <c r="K192" s="172" t="s">
        <v>64</v>
      </c>
      <c r="L192" s="172" t="s">
        <v>45</v>
      </c>
      <c r="M192" s="686"/>
      <c r="N192" s="687"/>
      <c r="O192" s="688"/>
      <c r="P192" s="688"/>
    </row>
    <row r="193" spans="1:16" ht="21.75" customHeight="1" x14ac:dyDescent="0.25">
      <c r="A193" s="517">
        <v>45072</v>
      </c>
      <c r="B193" s="474" t="s">
        <v>117</v>
      </c>
      <c r="C193" s="474" t="s">
        <v>118</v>
      </c>
      <c r="D193" s="518" t="s">
        <v>116</v>
      </c>
      <c r="E193" s="471">
        <v>15000</v>
      </c>
      <c r="F193" s="618">
        <v>3670</v>
      </c>
      <c r="G193" s="619">
        <f t="shared" si="4"/>
        <v>4.0871934604904636</v>
      </c>
      <c r="H193" s="184" t="s">
        <v>128</v>
      </c>
      <c r="I193" s="173" t="s">
        <v>44</v>
      </c>
      <c r="J193" s="409" t="s">
        <v>296</v>
      </c>
      <c r="K193" s="172" t="s">
        <v>64</v>
      </c>
      <c r="L193" s="172" t="s">
        <v>45</v>
      </c>
      <c r="M193" s="686"/>
      <c r="N193" s="687"/>
      <c r="O193" s="688"/>
      <c r="P193" s="688"/>
    </row>
    <row r="194" spans="1:16" ht="21.75" customHeight="1" x14ac:dyDescent="0.25">
      <c r="A194" s="517">
        <v>45073</v>
      </c>
      <c r="B194" s="474" t="s">
        <v>117</v>
      </c>
      <c r="C194" s="474" t="s">
        <v>118</v>
      </c>
      <c r="D194" s="518" t="s">
        <v>116</v>
      </c>
      <c r="E194" s="471">
        <v>13000</v>
      </c>
      <c r="F194" s="618">
        <v>3670</v>
      </c>
      <c r="G194" s="619">
        <f t="shared" si="4"/>
        <v>3.542234332425068</v>
      </c>
      <c r="H194" s="184" t="s">
        <v>128</v>
      </c>
      <c r="I194" s="173" t="s">
        <v>44</v>
      </c>
      <c r="J194" s="409" t="s">
        <v>297</v>
      </c>
      <c r="K194" s="172" t="s">
        <v>64</v>
      </c>
      <c r="L194" s="172" t="s">
        <v>45</v>
      </c>
      <c r="M194" s="686"/>
      <c r="N194" s="687"/>
      <c r="O194" s="688"/>
      <c r="P194" s="688"/>
    </row>
    <row r="195" spans="1:16" ht="21.75" customHeight="1" x14ac:dyDescent="0.25">
      <c r="A195" s="517">
        <v>45073</v>
      </c>
      <c r="B195" s="474" t="s">
        <v>117</v>
      </c>
      <c r="C195" s="474" t="s">
        <v>118</v>
      </c>
      <c r="D195" s="518" t="s">
        <v>116</v>
      </c>
      <c r="E195" s="471">
        <v>15000</v>
      </c>
      <c r="F195" s="618">
        <v>3670</v>
      </c>
      <c r="G195" s="619">
        <f t="shared" si="4"/>
        <v>4.0871934604904636</v>
      </c>
      <c r="H195" s="184" t="s">
        <v>128</v>
      </c>
      <c r="I195" s="173" t="s">
        <v>44</v>
      </c>
      <c r="J195" s="409" t="s">
        <v>297</v>
      </c>
      <c r="K195" s="172" t="s">
        <v>64</v>
      </c>
      <c r="L195" s="172" t="s">
        <v>45</v>
      </c>
      <c r="M195" s="686"/>
      <c r="N195" s="687"/>
      <c r="O195" s="688"/>
      <c r="P195" s="688"/>
    </row>
    <row r="196" spans="1:16" ht="21.75" customHeight="1" x14ac:dyDescent="0.25">
      <c r="A196" s="517">
        <v>45075</v>
      </c>
      <c r="B196" s="474" t="s">
        <v>117</v>
      </c>
      <c r="C196" s="474" t="s">
        <v>118</v>
      </c>
      <c r="D196" s="518" t="s">
        <v>116</v>
      </c>
      <c r="E196" s="161">
        <v>12000</v>
      </c>
      <c r="F196" s="618">
        <v>3670</v>
      </c>
      <c r="G196" s="619">
        <f t="shared" si="4"/>
        <v>3.2697547683923704</v>
      </c>
      <c r="H196" s="184" t="s">
        <v>128</v>
      </c>
      <c r="I196" s="173" t="s">
        <v>44</v>
      </c>
      <c r="J196" s="409" t="s">
        <v>298</v>
      </c>
      <c r="K196" s="172" t="s">
        <v>64</v>
      </c>
      <c r="L196" s="172" t="s">
        <v>45</v>
      </c>
      <c r="M196" s="686"/>
      <c r="N196" s="687"/>
      <c r="O196" s="688"/>
      <c r="P196" s="688"/>
    </row>
    <row r="197" spans="1:16" ht="21.75" customHeight="1" x14ac:dyDescent="0.25">
      <c r="A197" s="517">
        <v>45075</v>
      </c>
      <c r="B197" s="474" t="s">
        <v>117</v>
      </c>
      <c r="C197" s="474" t="s">
        <v>118</v>
      </c>
      <c r="D197" s="518" t="s">
        <v>116</v>
      </c>
      <c r="E197" s="161">
        <v>15000</v>
      </c>
      <c r="F197" s="618">
        <v>3670</v>
      </c>
      <c r="G197" s="619">
        <f t="shared" si="4"/>
        <v>4.0871934604904636</v>
      </c>
      <c r="H197" s="184" t="s">
        <v>128</v>
      </c>
      <c r="I197" s="173" t="s">
        <v>44</v>
      </c>
      <c r="J197" s="409" t="s">
        <v>298</v>
      </c>
      <c r="K197" s="172" t="s">
        <v>64</v>
      </c>
      <c r="L197" s="172" t="s">
        <v>45</v>
      </c>
      <c r="M197" s="686"/>
      <c r="N197" s="687"/>
      <c r="O197" s="688"/>
      <c r="P197" s="688"/>
    </row>
    <row r="198" spans="1:16" ht="21.75" customHeight="1" x14ac:dyDescent="0.25">
      <c r="A198" s="517">
        <v>45075</v>
      </c>
      <c r="B198" s="181" t="s">
        <v>189</v>
      </c>
      <c r="C198" s="474" t="s">
        <v>119</v>
      </c>
      <c r="D198" s="726" t="s">
        <v>14</v>
      </c>
      <c r="E198" s="161">
        <v>45000</v>
      </c>
      <c r="F198" s="618">
        <v>3670</v>
      </c>
      <c r="G198" s="619">
        <f t="shared" si="4"/>
        <v>12.26158038147139</v>
      </c>
      <c r="H198" s="184" t="s">
        <v>42</v>
      </c>
      <c r="I198" s="173" t="s">
        <v>44</v>
      </c>
      <c r="J198" s="409" t="s">
        <v>334</v>
      </c>
      <c r="K198" s="172" t="s">
        <v>64</v>
      </c>
      <c r="L198" s="172" t="s">
        <v>45</v>
      </c>
      <c r="M198" s="686"/>
      <c r="N198" s="687"/>
      <c r="O198" s="688"/>
      <c r="P198" s="688"/>
    </row>
    <row r="199" spans="1:16" ht="21.75" customHeight="1" x14ac:dyDescent="0.25">
      <c r="A199" s="517">
        <v>45075</v>
      </c>
      <c r="B199" s="474" t="s">
        <v>190</v>
      </c>
      <c r="C199" s="474" t="s">
        <v>119</v>
      </c>
      <c r="D199" s="726" t="s">
        <v>116</v>
      </c>
      <c r="E199" s="161">
        <v>20000</v>
      </c>
      <c r="F199" s="618">
        <v>3670</v>
      </c>
      <c r="G199" s="619">
        <f t="shared" si="4"/>
        <v>5.4495912806539506</v>
      </c>
      <c r="H199" s="184" t="s">
        <v>128</v>
      </c>
      <c r="I199" s="173" t="s">
        <v>44</v>
      </c>
      <c r="J199" s="409" t="s">
        <v>334</v>
      </c>
      <c r="K199" s="172" t="s">
        <v>64</v>
      </c>
      <c r="L199" s="172" t="s">
        <v>45</v>
      </c>
      <c r="M199" s="686"/>
      <c r="N199" s="687"/>
      <c r="O199" s="688"/>
      <c r="P199" s="688"/>
    </row>
    <row r="200" spans="1:16" ht="21.75" customHeight="1" x14ac:dyDescent="0.25">
      <c r="A200" s="517">
        <v>45076</v>
      </c>
      <c r="B200" s="474" t="s">
        <v>117</v>
      </c>
      <c r="C200" s="474" t="s">
        <v>118</v>
      </c>
      <c r="D200" s="518" t="s">
        <v>116</v>
      </c>
      <c r="E200" s="161">
        <v>13000</v>
      </c>
      <c r="F200" s="618">
        <v>3670</v>
      </c>
      <c r="G200" s="619">
        <f t="shared" si="4"/>
        <v>3.542234332425068</v>
      </c>
      <c r="H200" s="184" t="s">
        <v>128</v>
      </c>
      <c r="I200" s="173" t="s">
        <v>44</v>
      </c>
      <c r="J200" s="409" t="s">
        <v>299</v>
      </c>
      <c r="K200" s="172" t="s">
        <v>64</v>
      </c>
      <c r="L200" s="172" t="s">
        <v>45</v>
      </c>
      <c r="M200" s="686"/>
      <c r="N200" s="687"/>
      <c r="O200" s="688"/>
      <c r="P200" s="688"/>
    </row>
    <row r="201" spans="1:16" ht="21.75" customHeight="1" x14ac:dyDescent="0.25">
      <c r="A201" s="517">
        <v>45076</v>
      </c>
      <c r="B201" s="474" t="s">
        <v>117</v>
      </c>
      <c r="C201" s="474" t="s">
        <v>118</v>
      </c>
      <c r="D201" s="518" t="s">
        <v>116</v>
      </c>
      <c r="E201" s="161">
        <v>9000</v>
      </c>
      <c r="F201" s="618">
        <v>3670</v>
      </c>
      <c r="G201" s="619">
        <f t="shared" si="4"/>
        <v>2.4523160762942777</v>
      </c>
      <c r="H201" s="184" t="s">
        <v>128</v>
      </c>
      <c r="I201" s="173" t="s">
        <v>44</v>
      </c>
      <c r="J201" s="409" t="s">
        <v>299</v>
      </c>
      <c r="K201" s="172" t="s">
        <v>64</v>
      </c>
      <c r="L201" s="172" t="s">
        <v>45</v>
      </c>
      <c r="M201" s="686"/>
      <c r="N201" s="687"/>
      <c r="O201" s="688"/>
      <c r="P201" s="688"/>
    </row>
    <row r="202" spans="1:16" ht="21.75" customHeight="1" x14ac:dyDescent="0.25">
      <c r="A202" s="517">
        <v>45076</v>
      </c>
      <c r="B202" s="474" t="s">
        <v>117</v>
      </c>
      <c r="C202" s="474" t="s">
        <v>118</v>
      </c>
      <c r="D202" s="518" t="s">
        <v>116</v>
      </c>
      <c r="E202" s="161">
        <v>9000</v>
      </c>
      <c r="F202" s="618">
        <v>3670</v>
      </c>
      <c r="G202" s="619">
        <f t="shared" si="4"/>
        <v>2.4523160762942777</v>
      </c>
      <c r="H202" s="184" t="s">
        <v>128</v>
      </c>
      <c r="I202" s="173" t="s">
        <v>44</v>
      </c>
      <c r="J202" s="409" t="s">
        <v>299</v>
      </c>
      <c r="K202" s="172" t="s">
        <v>64</v>
      </c>
      <c r="L202" s="172" t="s">
        <v>45</v>
      </c>
      <c r="M202" s="686"/>
      <c r="N202" s="687"/>
      <c r="O202" s="688"/>
      <c r="P202" s="688"/>
    </row>
    <row r="203" spans="1:16" ht="21.75" customHeight="1" x14ac:dyDescent="0.25">
      <c r="A203" s="517">
        <v>45076</v>
      </c>
      <c r="B203" s="474" t="s">
        <v>117</v>
      </c>
      <c r="C203" s="474" t="s">
        <v>118</v>
      </c>
      <c r="D203" s="518" t="s">
        <v>116</v>
      </c>
      <c r="E203" s="161">
        <v>14000</v>
      </c>
      <c r="F203" s="618">
        <v>3670</v>
      </c>
      <c r="G203" s="619">
        <f t="shared" si="4"/>
        <v>3.8147138964577656</v>
      </c>
      <c r="H203" s="184" t="s">
        <v>128</v>
      </c>
      <c r="I203" s="173" t="s">
        <v>44</v>
      </c>
      <c r="J203" s="409" t="s">
        <v>299</v>
      </c>
      <c r="K203" s="172" t="s">
        <v>64</v>
      </c>
      <c r="L203" s="172" t="s">
        <v>45</v>
      </c>
      <c r="M203" s="686"/>
      <c r="N203" s="687"/>
      <c r="O203" s="688"/>
      <c r="P203" s="688"/>
    </row>
    <row r="204" spans="1:16" ht="21.75" customHeight="1" x14ac:dyDescent="0.25">
      <c r="A204" s="517">
        <v>45076</v>
      </c>
      <c r="B204" s="474" t="s">
        <v>305</v>
      </c>
      <c r="C204" s="474" t="s">
        <v>121</v>
      </c>
      <c r="D204" s="518" t="s">
        <v>81</v>
      </c>
      <c r="E204" s="161">
        <v>1888000</v>
      </c>
      <c r="F204" s="618">
        <v>3670</v>
      </c>
      <c r="G204" s="619">
        <f t="shared" si="4"/>
        <v>514.44141689373294</v>
      </c>
      <c r="H204" s="184" t="s">
        <v>141</v>
      </c>
      <c r="I204" s="173" t="s">
        <v>44</v>
      </c>
      <c r="J204" s="409" t="s">
        <v>344</v>
      </c>
      <c r="K204" s="172" t="s">
        <v>64</v>
      </c>
      <c r="L204" s="172" t="s">
        <v>45</v>
      </c>
      <c r="M204" s="686"/>
      <c r="N204" s="687"/>
      <c r="O204" s="688"/>
      <c r="P204" s="688"/>
    </row>
    <row r="205" spans="1:16" ht="21.75" customHeight="1" x14ac:dyDescent="0.25">
      <c r="A205" s="517">
        <v>45076</v>
      </c>
      <c r="B205" s="474" t="s">
        <v>188</v>
      </c>
      <c r="C205" s="474" t="s">
        <v>132</v>
      </c>
      <c r="D205" s="518" t="s">
        <v>81</v>
      </c>
      <c r="E205" s="161">
        <v>3000</v>
      </c>
      <c r="F205" s="618">
        <v>3670</v>
      </c>
      <c r="G205" s="619">
        <f t="shared" si="4"/>
        <v>0.81743869209809261</v>
      </c>
      <c r="H205" s="184" t="s">
        <v>141</v>
      </c>
      <c r="I205" s="173" t="s">
        <v>44</v>
      </c>
      <c r="J205" s="409" t="s">
        <v>331</v>
      </c>
      <c r="K205" s="172" t="s">
        <v>64</v>
      </c>
      <c r="L205" s="172" t="s">
        <v>45</v>
      </c>
      <c r="M205" s="686"/>
      <c r="N205" s="687"/>
      <c r="O205" s="688"/>
      <c r="P205" s="688"/>
    </row>
    <row r="206" spans="1:16" ht="21.75" customHeight="1" x14ac:dyDescent="0.25">
      <c r="A206" s="517">
        <v>45077</v>
      </c>
      <c r="B206" s="474" t="s">
        <v>117</v>
      </c>
      <c r="C206" s="474" t="s">
        <v>118</v>
      </c>
      <c r="D206" s="518" t="s">
        <v>116</v>
      </c>
      <c r="E206" s="161">
        <v>12000</v>
      </c>
      <c r="F206" s="618">
        <v>3670</v>
      </c>
      <c r="G206" s="619">
        <f t="shared" si="4"/>
        <v>3.2697547683923704</v>
      </c>
      <c r="H206" s="184" t="s">
        <v>128</v>
      </c>
      <c r="I206" s="173" t="s">
        <v>44</v>
      </c>
      <c r="J206" s="409" t="s">
        <v>303</v>
      </c>
      <c r="K206" s="172" t="s">
        <v>64</v>
      </c>
      <c r="L206" s="172" t="s">
        <v>45</v>
      </c>
      <c r="M206" s="686"/>
      <c r="N206" s="687"/>
      <c r="O206" s="688"/>
      <c r="P206" s="688"/>
    </row>
    <row r="207" spans="1:16" ht="21.75" customHeight="1" x14ac:dyDescent="0.25">
      <c r="A207" s="517">
        <v>45077</v>
      </c>
      <c r="B207" s="474" t="s">
        <v>117</v>
      </c>
      <c r="C207" s="474" t="s">
        <v>118</v>
      </c>
      <c r="D207" s="518" t="s">
        <v>116</v>
      </c>
      <c r="E207" s="161">
        <v>6000</v>
      </c>
      <c r="F207" s="618">
        <v>3670</v>
      </c>
      <c r="G207" s="619">
        <f t="shared" si="4"/>
        <v>1.6348773841961852</v>
      </c>
      <c r="H207" s="184" t="s">
        <v>128</v>
      </c>
      <c r="I207" s="173" t="s">
        <v>44</v>
      </c>
      <c r="J207" s="409" t="s">
        <v>303</v>
      </c>
      <c r="K207" s="172" t="s">
        <v>64</v>
      </c>
      <c r="L207" s="172" t="s">
        <v>45</v>
      </c>
      <c r="M207" s="686"/>
      <c r="N207" s="687"/>
      <c r="O207" s="688"/>
      <c r="P207" s="688"/>
    </row>
    <row r="208" spans="1:16" ht="21.75" customHeight="1" x14ac:dyDescent="0.25">
      <c r="A208" s="517">
        <v>45077</v>
      </c>
      <c r="B208" s="474" t="s">
        <v>117</v>
      </c>
      <c r="C208" s="474" t="s">
        <v>118</v>
      </c>
      <c r="D208" s="518" t="s">
        <v>116</v>
      </c>
      <c r="E208" s="161">
        <v>6000</v>
      </c>
      <c r="F208" s="618">
        <v>3670</v>
      </c>
      <c r="G208" s="619">
        <f t="shared" si="4"/>
        <v>1.6348773841961852</v>
      </c>
      <c r="H208" s="184" t="s">
        <v>128</v>
      </c>
      <c r="I208" s="173" t="s">
        <v>44</v>
      </c>
      <c r="J208" s="409" t="s">
        <v>303</v>
      </c>
      <c r="K208" s="172" t="s">
        <v>64</v>
      </c>
      <c r="L208" s="172" t="s">
        <v>45</v>
      </c>
      <c r="M208" s="686"/>
      <c r="N208" s="687"/>
      <c r="O208" s="688"/>
      <c r="P208" s="688"/>
    </row>
    <row r="209" spans="1:16" ht="21.75" customHeight="1" x14ac:dyDescent="0.25">
      <c r="A209" s="517">
        <v>45077</v>
      </c>
      <c r="B209" s="474" t="s">
        <v>117</v>
      </c>
      <c r="C209" s="474" t="s">
        <v>118</v>
      </c>
      <c r="D209" s="518" t="s">
        <v>116</v>
      </c>
      <c r="E209" s="161">
        <v>15000</v>
      </c>
      <c r="F209" s="618">
        <v>3670</v>
      </c>
      <c r="G209" s="619">
        <f t="shared" si="4"/>
        <v>4.0871934604904636</v>
      </c>
      <c r="H209" s="184" t="s">
        <v>128</v>
      </c>
      <c r="I209" s="173" t="s">
        <v>44</v>
      </c>
      <c r="J209" s="409" t="s">
        <v>303</v>
      </c>
      <c r="K209" s="172" t="s">
        <v>64</v>
      </c>
      <c r="L209" s="172" t="s">
        <v>45</v>
      </c>
      <c r="M209" s="686"/>
      <c r="N209" s="687"/>
      <c r="O209" s="688"/>
      <c r="P209" s="688"/>
    </row>
    <row r="210" spans="1:16" ht="26.25" customHeight="1" x14ac:dyDescent="0.25">
      <c r="A210" s="517">
        <v>45077</v>
      </c>
      <c r="B210" s="474" t="s">
        <v>304</v>
      </c>
      <c r="C210" s="474" t="s">
        <v>121</v>
      </c>
      <c r="D210" s="518" t="s">
        <v>81</v>
      </c>
      <c r="E210" s="471">
        <v>200000</v>
      </c>
      <c r="F210" s="618">
        <v>3670</v>
      </c>
      <c r="G210" s="619">
        <f t="shared" si="4"/>
        <v>54.495912806539508</v>
      </c>
      <c r="H210" s="184" t="s">
        <v>42</v>
      </c>
      <c r="I210" s="173" t="s">
        <v>44</v>
      </c>
      <c r="J210" s="409" t="s">
        <v>342</v>
      </c>
      <c r="K210" s="172" t="s">
        <v>64</v>
      </c>
      <c r="L210" s="172" t="s">
        <v>45</v>
      </c>
      <c r="M210" s="686"/>
      <c r="N210" s="687"/>
      <c r="O210" s="688"/>
      <c r="P210" s="688"/>
    </row>
    <row r="211" spans="1:16" ht="17.25" hidden="1" customHeight="1" thickBot="1" x14ac:dyDescent="0.3">
      <c r="A211" s="693"/>
      <c r="B211" s="686"/>
      <c r="C211" s="686"/>
      <c r="D211" s="694"/>
      <c r="E211" s="620">
        <f>SUM(E3:E210)</f>
        <v>9907280</v>
      </c>
      <c r="F211" s="621"/>
      <c r="G211" s="622">
        <f>SUM(G3:G210)</f>
        <v>2759.5276021798359</v>
      </c>
      <c r="H211" s="695"/>
      <c r="I211" s="686"/>
      <c r="J211" s="686"/>
      <c r="K211" s="185"/>
      <c r="L211" s="185"/>
      <c r="M211" s="686"/>
      <c r="N211" s="687"/>
      <c r="O211" s="688"/>
      <c r="P211" s="688"/>
    </row>
    <row r="212" spans="1:16" x14ac:dyDescent="0.25">
      <c r="A212" s="696"/>
      <c r="B212" s="697"/>
      <c r="C212" s="697"/>
      <c r="D212" s="698"/>
      <c r="E212" s="623"/>
      <c r="F212" s="623"/>
      <c r="G212" s="623"/>
      <c r="H212" s="698"/>
      <c r="I212" s="697"/>
      <c r="J212" s="697"/>
      <c r="K212" s="697"/>
      <c r="L212" s="697"/>
      <c r="M212" s="697"/>
      <c r="N212" s="699"/>
      <c r="O212" s="688"/>
      <c r="P212" s="688"/>
    </row>
    <row r="213" spans="1:16" x14ac:dyDescent="0.25">
      <c r="A213" s="696"/>
      <c r="B213" s="697"/>
      <c r="C213" s="697"/>
      <c r="D213" s="698"/>
      <c r="E213" s="698"/>
      <c r="F213" s="700"/>
      <c r="G213" s="701"/>
      <c r="H213" s="698"/>
      <c r="I213" s="697"/>
      <c r="J213" s="697"/>
      <c r="K213" s="697"/>
      <c r="L213" s="697"/>
      <c r="M213" s="697"/>
      <c r="N213" s="699"/>
      <c r="O213" s="688"/>
      <c r="P213" s="688"/>
    </row>
    <row r="214" spans="1:16" x14ac:dyDescent="0.25">
      <c r="A214" s="696"/>
      <c r="B214" s="697"/>
      <c r="C214" s="697"/>
      <c r="D214" s="698"/>
      <c r="E214" s="698"/>
      <c r="F214" s="700"/>
      <c r="G214" s="701"/>
      <c r="H214" s="698"/>
      <c r="I214" s="697"/>
      <c r="J214" s="697"/>
      <c r="K214" s="697"/>
      <c r="L214" s="697"/>
      <c r="M214" s="697"/>
      <c r="N214" s="699"/>
      <c r="O214" s="688"/>
      <c r="P214" s="688"/>
    </row>
    <row r="215" spans="1:16" x14ac:dyDescent="0.25">
      <c r="A215" s="696"/>
      <c r="B215" s="697"/>
      <c r="C215" s="697"/>
      <c r="D215" s="698"/>
      <c r="E215" s="698"/>
      <c r="F215" s="700"/>
      <c r="G215" s="701"/>
      <c r="H215" s="698"/>
      <c r="I215" s="697"/>
      <c r="J215" s="697"/>
      <c r="K215" s="697"/>
      <c r="L215" s="697"/>
      <c r="M215" s="697"/>
      <c r="N215" s="699"/>
      <c r="O215" s="688"/>
      <c r="P215" s="688"/>
    </row>
    <row r="216" spans="1:16" x14ac:dyDescent="0.25">
      <c r="A216" s="696"/>
      <c r="B216" s="697"/>
      <c r="C216" s="697"/>
      <c r="D216" s="698"/>
      <c r="E216" s="698"/>
      <c r="F216" s="700"/>
      <c r="G216" s="701"/>
      <c r="H216" s="698"/>
      <c r="I216" s="697"/>
      <c r="J216" s="697"/>
      <c r="K216" s="697"/>
      <c r="L216" s="697"/>
      <c r="M216" s="697"/>
      <c r="N216" s="699"/>
      <c r="O216" s="688"/>
      <c r="P216" s="688"/>
    </row>
    <row r="217" spans="1:16" x14ac:dyDescent="0.25">
      <c r="A217" s="696"/>
      <c r="B217" s="697"/>
      <c r="C217" s="697"/>
      <c r="D217" s="698"/>
      <c r="E217" s="698"/>
      <c r="F217" s="700"/>
      <c r="G217" s="701"/>
      <c r="H217" s="698"/>
      <c r="I217" s="697"/>
      <c r="J217" s="697"/>
      <c r="K217" s="697"/>
      <c r="L217" s="697"/>
      <c r="M217" s="697"/>
      <c r="N217" s="699"/>
      <c r="O217" s="688"/>
      <c r="P217" s="688"/>
    </row>
    <row r="218" spans="1:16" x14ac:dyDescent="0.25">
      <c r="A218" s="696"/>
      <c r="B218" s="697"/>
      <c r="C218" s="697"/>
      <c r="D218" s="698"/>
      <c r="E218" s="698"/>
      <c r="F218" s="700"/>
      <c r="G218" s="701"/>
      <c r="H218" s="698"/>
      <c r="I218" s="697"/>
      <c r="J218" s="697"/>
      <c r="K218" s="697"/>
      <c r="L218" s="697"/>
      <c r="M218" s="697"/>
      <c r="N218" s="699"/>
      <c r="O218" s="688"/>
      <c r="P218" s="688"/>
    </row>
    <row r="219" spans="1:16" x14ac:dyDescent="0.25">
      <c r="A219" s="696"/>
      <c r="B219" s="697"/>
      <c r="C219" s="697"/>
      <c r="D219" s="698"/>
      <c r="E219" s="698"/>
      <c r="F219" s="700"/>
      <c r="G219" s="701"/>
      <c r="H219" s="698"/>
      <c r="I219" s="697"/>
      <c r="J219" s="697"/>
      <c r="K219" s="697"/>
      <c r="L219" s="697"/>
      <c r="M219" s="697"/>
      <c r="N219" s="699"/>
      <c r="O219" s="688"/>
      <c r="P219" s="688"/>
    </row>
    <row r="220" spans="1:16" x14ac:dyDescent="0.25">
      <c r="A220" s="696"/>
      <c r="B220" s="697"/>
      <c r="C220" s="697"/>
      <c r="D220" s="698"/>
      <c r="E220" s="698"/>
      <c r="F220" s="700"/>
      <c r="G220" s="701"/>
      <c r="H220" s="698"/>
      <c r="I220" s="697"/>
      <c r="J220" s="697"/>
      <c r="K220" s="697"/>
      <c r="L220" s="697"/>
      <c r="M220" s="697"/>
      <c r="N220" s="699"/>
      <c r="O220" s="688"/>
      <c r="P220" s="688"/>
    </row>
    <row r="221" spans="1:16" x14ac:dyDescent="0.25">
      <c r="A221" s="696"/>
      <c r="B221" s="697"/>
      <c r="C221" s="697"/>
      <c r="D221" s="698"/>
      <c r="E221" s="698"/>
      <c r="F221" s="700"/>
      <c r="G221" s="701"/>
      <c r="H221" s="698"/>
      <c r="I221" s="697"/>
      <c r="J221" s="697"/>
      <c r="K221" s="697"/>
      <c r="L221" s="697"/>
      <c r="M221" s="697"/>
      <c r="N221" s="699"/>
      <c r="O221" s="688"/>
      <c r="P221" s="688"/>
    </row>
  </sheetData>
  <autoFilter ref="A2:N211">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C19" sqref="C19"/>
    </sheetView>
  </sheetViews>
  <sheetFormatPr defaultRowHeight="15" x14ac:dyDescent="0.25"/>
  <cols>
    <col min="1" max="1" width="13.140625" customWidth="1"/>
    <col min="2" max="2" width="36.5703125" customWidth="1"/>
    <col min="3" max="3" width="15.85546875" customWidth="1"/>
    <col min="4" max="4" width="17" customWidth="1"/>
    <col min="5" max="26" width="6" customWidth="1"/>
    <col min="27" max="33" width="7" customWidth="1"/>
    <col min="34" max="34" width="7.28515625" customWidth="1"/>
    <col min="35" max="35" width="11.28515625" customWidth="1"/>
    <col min="36" max="36" width="7.85546875" customWidth="1"/>
    <col min="37" max="37" width="10.85546875" bestFit="1" customWidth="1"/>
    <col min="38" max="38" width="7.85546875" customWidth="1"/>
    <col min="39" max="39" width="10.85546875" bestFit="1" customWidth="1"/>
    <col min="40" max="40" width="7.85546875" customWidth="1"/>
    <col min="41" max="41" width="10.85546875" bestFit="1" customWidth="1"/>
    <col min="42" max="42" width="7.85546875" customWidth="1"/>
    <col min="43" max="43" width="10.85546875" bestFit="1" customWidth="1"/>
    <col min="44" max="44" width="7.85546875" customWidth="1"/>
    <col min="45" max="45" width="10.85546875" bestFit="1" customWidth="1"/>
    <col min="46" max="46" width="7.85546875" customWidth="1"/>
    <col min="47" max="47" width="10.85546875" bestFit="1" customWidth="1"/>
    <col min="48" max="48" width="7.85546875" customWidth="1"/>
    <col min="49" max="49" width="10.85546875" bestFit="1" customWidth="1"/>
    <col min="50" max="50" width="7.85546875" customWidth="1"/>
    <col min="51" max="51" width="10.85546875" bestFit="1" customWidth="1"/>
    <col min="52" max="52" width="8.85546875" customWidth="1"/>
    <col min="53" max="53" width="11.85546875" bestFit="1" customWidth="1"/>
    <col min="54" max="54" width="8.85546875" customWidth="1"/>
    <col min="55" max="55" width="11.85546875" bestFit="1" customWidth="1"/>
    <col min="56" max="56" width="8.85546875" customWidth="1"/>
    <col min="57" max="57" width="11.85546875" bestFit="1" customWidth="1"/>
    <col min="58" max="58" width="8.85546875" customWidth="1"/>
    <col min="59" max="59" width="11.85546875" bestFit="1" customWidth="1"/>
    <col min="60" max="60" width="8.85546875" customWidth="1"/>
    <col min="61" max="61" width="11.85546875" bestFit="1" customWidth="1"/>
    <col min="62" max="62" width="8.85546875" customWidth="1"/>
    <col min="63" max="63" width="11.85546875" bestFit="1" customWidth="1"/>
    <col min="64" max="64" width="8.85546875" customWidth="1"/>
    <col min="65" max="65" width="11.85546875" bestFit="1" customWidth="1"/>
    <col min="67" max="70" width="5" customWidth="1"/>
    <col min="71" max="73" width="6" customWidth="1"/>
    <col min="74" max="75" width="8" customWidth="1"/>
    <col min="76" max="76" width="7.28515625" customWidth="1"/>
    <col min="77" max="77" width="12.140625" bestFit="1" customWidth="1"/>
    <col min="78" max="78" width="11.28515625" bestFit="1" customWidth="1"/>
  </cols>
  <sheetData>
    <row r="3" spans="1:4" x14ac:dyDescent="0.25">
      <c r="A3" s="429" t="s">
        <v>106</v>
      </c>
      <c r="B3" t="s">
        <v>113</v>
      </c>
      <c r="C3" t="s">
        <v>112</v>
      </c>
    </row>
    <row r="4" spans="1:4" x14ac:dyDescent="0.25">
      <c r="A4" s="178" t="s">
        <v>65</v>
      </c>
      <c r="B4" s="626">
        <v>330000</v>
      </c>
      <c r="C4" s="626"/>
      <c r="D4" s="295">
        <f>GETPIVOTDATA("Sum of spent in national currency (Ugx)",$A$3,"Name","Airtime")-GETPIVOTDATA("Sum of Received",$A$3,"Name","Airtime")</f>
        <v>330000</v>
      </c>
    </row>
    <row r="5" spans="1:4" x14ac:dyDescent="0.25">
      <c r="A5" s="178" t="s">
        <v>128</v>
      </c>
      <c r="B5" s="626">
        <v>856000</v>
      </c>
      <c r="C5" s="626"/>
      <c r="D5" s="295">
        <f>GETPIVOTDATA("Sum of spent in national currency (Ugx)",$A$3,"Name","Deborah")-GETPIVOTDATA("Sum of Received",$A$3,"Name","Deborah")</f>
        <v>856000</v>
      </c>
    </row>
    <row r="6" spans="1:4" x14ac:dyDescent="0.25">
      <c r="A6" s="178" t="s">
        <v>140</v>
      </c>
      <c r="B6" s="626">
        <v>242000</v>
      </c>
      <c r="C6" s="626"/>
      <c r="D6" s="295">
        <f>GETPIVOTDATA("Sum of spent in national currency (Ugx)",$A$3,"Name","Eva")-GETPIVOTDATA("Sum of Received",$A$3,"Name","Eva")</f>
        <v>242000</v>
      </c>
    </row>
    <row r="7" spans="1:4" x14ac:dyDescent="0.25">
      <c r="A7" s="178" t="s">
        <v>205</v>
      </c>
      <c r="B7" s="626">
        <v>155000</v>
      </c>
      <c r="C7" s="626">
        <v>3000</v>
      </c>
      <c r="D7" s="295">
        <f>GETPIVOTDATA("Sum of spent in national currency (Ugx)",$A$3,"Name","i31")-GETPIVOTDATA("Sum of Received",$A$3,"Name","i31")</f>
        <v>152000</v>
      </c>
    </row>
    <row r="8" spans="1:4" x14ac:dyDescent="0.25">
      <c r="A8" s="178" t="s">
        <v>42</v>
      </c>
      <c r="B8" s="626">
        <v>1696000</v>
      </c>
      <c r="C8" s="626">
        <v>77080</v>
      </c>
      <c r="D8" s="295">
        <f>GETPIVOTDATA("Sum of spent in national currency (Ugx)",$A$3,"Name","Lydia")-GETPIVOTDATA("Sum of Received",$A$3,"Name","Lydia")</f>
        <v>1618920</v>
      </c>
    </row>
    <row r="9" spans="1:4" x14ac:dyDescent="0.25">
      <c r="A9" s="178" t="s">
        <v>107</v>
      </c>
      <c r="B9" s="626"/>
      <c r="C9" s="626">
        <v>2838000</v>
      </c>
      <c r="D9" s="295"/>
    </row>
    <row r="10" spans="1:4" x14ac:dyDescent="0.25">
      <c r="A10" s="178" t="s">
        <v>108</v>
      </c>
      <c r="B10" s="626">
        <v>3279000</v>
      </c>
      <c r="C10" s="626">
        <v>2918080</v>
      </c>
      <c r="D10" s="295"/>
    </row>
    <row r="11" spans="1:4" x14ac:dyDescent="0.25">
      <c r="B11" s="502"/>
      <c r="C11" s="502"/>
      <c r="D11" s="295"/>
    </row>
    <row r="12" spans="1:4" x14ac:dyDescent="0.25">
      <c r="B12" s="295"/>
      <c r="C12" s="295">
        <f>SUM(C7:C8)</f>
        <v>80080</v>
      </c>
      <c r="D12" s="295"/>
    </row>
    <row r="13" spans="1:4" x14ac:dyDescent="0.25">
      <c r="B13" s="295"/>
      <c r="C13" s="295"/>
      <c r="D13" s="29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92"/>
  <sheetViews>
    <sheetView workbookViewId="0">
      <pane xSplit="1" ySplit="2" topLeftCell="C3" activePane="bottomRight" state="frozen"/>
      <selection pane="topRight" activeCell="B1" sqref="B1"/>
      <selection pane="bottomLeft" activeCell="A4" sqref="A4"/>
      <selection pane="bottomRight" activeCell="G3" sqref="G3"/>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32" t="s">
        <v>306</v>
      </c>
      <c r="B1" s="732"/>
      <c r="C1" s="732"/>
      <c r="D1" s="732"/>
      <c r="E1" s="732"/>
      <c r="F1" s="732"/>
      <c r="G1" s="732"/>
      <c r="H1" s="732"/>
      <c r="I1" s="732"/>
      <c r="J1" s="732"/>
      <c r="K1" s="732"/>
      <c r="L1" s="732"/>
      <c r="M1" s="732"/>
      <c r="N1" s="732"/>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1"/>
    </row>
    <row r="3" spans="1:15" s="14" customFormat="1" x14ac:dyDescent="0.25">
      <c r="A3" s="102">
        <v>45047</v>
      </c>
      <c r="B3" s="101" t="s">
        <v>144</v>
      </c>
      <c r="C3" s="391"/>
      <c r="D3" s="391"/>
      <c r="E3" s="392"/>
      <c r="F3" s="170"/>
      <c r="G3" s="170">
        <v>2523246</v>
      </c>
      <c r="H3" s="21"/>
      <c r="I3" s="309" t="s">
        <v>18</v>
      </c>
      <c r="J3" s="413"/>
      <c r="K3" s="309" t="s">
        <v>64</v>
      </c>
      <c r="L3" s="309" t="s">
        <v>58</v>
      </c>
      <c r="M3" s="32"/>
      <c r="N3" s="32"/>
      <c r="O3" s="292"/>
    </row>
    <row r="4" spans="1:15" s="14" customFormat="1" x14ac:dyDescent="0.25">
      <c r="A4" s="171">
        <v>45048</v>
      </c>
      <c r="B4" s="172" t="s">
        <v>115</v>
      </c>
      <c r="C4" s="172" t="s">
        <v>49</v>
      </c>
      <c r="D4" s="173" t="s">
        <v>116</v>
      </c>
      <c r="E4" s="152">
        <v>26000</v>
      </c>
      <c r="F4" s="152"/>
      <c r="G4" s="159">
        <f>G3-E4+F4</f>
        <v>2497246</v>
      </c>
      <c r="H4" s="174" t="s">
        <v>128</v>
      </c>
      <c r="I4" s="174" t="s">
        <v>18</v>
      </c>
      <c r="J4" s="409" t="s">
        <v>148</v>
      </c>
      <c r="K4" s="174" t="s">
        <v>64</v>
      </c>
      <c r="L4" s="174" t="s">
        <v>58</v>
      </c>
      <c r="M4" s="174"/>
      <c r="N4" s="174"/>
      <c r="O4" s="292"/>
    </row>
    <row r="5" spans="1:15" s="14" customFormat="1" x14ac:dyDescent="0.25">
      <c r="A5" s="171">
        <v>45048</v>
      </c>
      <c r="B5" s="172" t="s">
        <v>115</v>
      </c>
      <c r="C5" s="172" t="s">
        <v>49</v>
      </c>
      <c r="D5" s="173" t="s">
        <v>116</v>
      </c>
      <c r="E5" s="158">
        <v>12000</v>
      </c>
      <c r="F5" s="152"/>
      <c r="G5" s="159">
        <f t="shared" ref="G5:G78" si="0">G4-E5+F5</f>
        <v>2485246</v>
      </c>
      <c r="H5" s="187" t="s">
        <v>140</v>
      </c>
      <c r="I5" s="309" t="s">
        <v>18</v>
      </c>
      <c r="J5" s="409" t="s">
        <v>151</v>
      </c>
      <c r="K5" s="309" t="s">
        <v>64</v>
      </c>
      <c r="L5" s="309" t="s">
        <v>58</v>
      </c>
      <c r="M5" s="188"/>
      <c r="N5" s="309"/>
      <c r="O5" s="292"/>
    </row>
    <row r="6" spans="1:15" s="14" customFormat="1" x14ac:dyDescent="0.25">
      <c r="A6" s="171">
        <v>45049</v>
      </c>
      <c r="B6" s="172" t="s">
        <v>115</v>
      </c>
      <c r="C6" s="172" t="s">
        <v>49</v>
      </c>
      <c r="D6" s="173" t="s">
        <v>116</v>
      </c>
      <c r="E6" s="158">
        <v>39000</v>
      </c>
      <c r="F6" s="163"/>
      <c r="G6" s="159">
        <f t="shared" si="0"/>
        <v>2446246</v>
      </c>
      <c r="H6" s="265" t="s">
        <v>128</v>
      </c>
      <c r="I6" s="309" t="s">
        <v>18</v>
      </c>
      <c r="J6" s="409" t="s">
        <v>152</v>
      </c>
      <c r="K6" s="309" t="s">
        <v>64</v>
      </c>
      <c r="L6" s="309" t="s">
        <v>58</v>
      </c>
      <c r="M6" s="188"/>
      <c r="N6" s="309"/>
      <c r="O6" s="292"/>
    </row>
    <row r="7" spans="1:15" s="14" customFormat="1" x14ac:dyDescent="0.25">
      <c r="A7" s="171">
        <v>45049</v>
      </c>
      <c r="B7" s="172" t="s">
        <v>115</v>
      </c>
      <c r="C7" s="172" t="s">
        <v>49</v>
      </c>
      <c r="D7" s="173" t="s">
        <v>116</v>
      </c>
      <c r="E7" s="158">
        <v>24000</v>
      </c>
      <c r="F7" s="163"/>
      <c r="G7" s="159">
        <f t="shared" si="0"/>
        <v>2422246</v>
      </c>
      <c r="H7" s="265" t="s">
        <v>140</v>
      </c>
      <c r="I7" s="309" t="s">
        <v>18</v>
      </c>
      <c r="J7" s="409" t="s">
        <v>153</v>
      </c>
      <c r="K7" s="309" t="s">
        <v>64</v>
      </c>
      <c r="L7" s="309" t="s">
        <v>58</v>
      </c>
      <c r="M7" s="188"/>
      <c r="N7" s="309"/>
      <c r="O7" s="292"/>
    </row>
    <row r="8" spans="1:15" s="14" customFormat="1" x14ac:dyDescent="0.25">
      <c r="A8" s="519">
        <v>45049</v>
      </c>
      <c r="B8" s="172" t="s">
        <v>115</v>
      </c>
      <c r="C8" s="172" t="s">
        <v>49</v>
      </c>
      <c r="D8" s="173" t="s">
        <v>14</v>
      </c>
      <c r="E8" s="158">
        <v>50000</v>
      </c>
      <c r="F8" s="163"/>
      <c r="G8" s="159">
        <f t="shared" si="0"/>
        <v>2372246</v>
      </c>
      <c r="H8" s="265" t="s">
        <v>42</v>
      </c>
      <c r="I8" s="309" t="s">
        <v>18</v>
      </c>
      <c r="J8" s="409" t="s">
        <v>155</v>
      </c>
      <c r="K8" s="309" t="s">
        <v>64</v>
      </c>
      <c r="L8" s="309" t="s">
        <v>58</v>
      </c>
      <c r="M8" s="188"/>
      <c r="N8" s="309"/>
      <c r="O8" s="292"/>
    </row>
    <row r="9" spans="1:15" s="14" customFormat="1" x14ac:dyDescent="0.25">
      <c r="A9" s="519">
        <v>45050</v>
      </c>
      <c r="B9" s="172" t="s">
        <v>115</v>
      </c>
      <c r="C9" s="172" t="s">
        <v>49</v>
      </c>
      <c r="D9" s="173" t="s">
        <v>116</v>
      </c>
      <c r="E9" s="158">
        <v>40000</v>
      </c>
      <c r="F9" s="163"/>
      <c r="G9" s="159">
        <f t="shared" si="0"/>
        <v>2332246</v>
      </c>
      <c r="H9" s="265" t="s">
        <v>128</v>
      </c>
      <c r="I9" s="309" t="s">
        <v>18</v>
      </c>
      <c r="J9" s="409" t="s">
        <v>158</v>
      </c>
      <c r="K9" s="309" t="s">
        <v>64</v>
      </c>
      <c r="L9" s="309" t="s">
        <v>58</v>
      </c>
      <c r="M9" s="188"/>
      <c r="N9" s="309"/>
      <c r="O9" s="292"/>
    </row>
    <row r="10" spans="1:15" s="14" customFormat="1" x14ac:dyDescent="0.25">
      <c r="A10" s="519">
        <v>45050</v>
      </c>
      <c r="B10" s="172" t="s">
        <v>115</v>
      </c>
      <c r="C10" s="172" t="s">
        <v>49</v>
      </c>
      <c r="D10" s="173" t="s">
        <v>116</v>
      </c>
      <c r="E10" s="158">
        <v>24000</v>
      </c>
      <c r="F10" s="163"/>
      <c r="G10" s="159">
        <f t="shared" si="0"/>
        <v>2308246</v>
      </c>
      <c r="H10" s="265" t="s">
        <v>140</v>
      </c>
      <c r="I10" s="309" t="s">
        <v>18</v>
      </c>
      <c r="J10" s="409" t="s">
        <v>163</v>
      </c>
      <c r="K10" s="309" t="s">
        <v>64</v>
      </c>
      <c r="L10" s="309" t="s">
        <v>58</v>
      </c>
      <c r="M10" s="188"/>
      <c r="N10" s="309"/>
      <c r="O10" s="292"/>
    </row>
    <row r="11" spans="1:15" s="14" customFormat="1" x14ac:dyDescent="0.25">
      <c r="A11" s="519">
        <v>45050</v>
      </c>
      <c r="B11" s="172" t="s">
        <v>115</v>
      </c>
      <c r="C11" s="172" t="s">
        <v>49</v>
      </c>
      <c r="D11" s="173" t="s">
        <v>14</v>
      </c>
      <c r="E11" s="158">
        <v>38000</v>
      </c>
      <c r="F11" s="152"/>
      <c r="G11" s="159">
        <f t="shared" si="0"/>
        <v>2270246</v>
      </c>
      <c r="H11" s="265" t="s">
        <v>42</v>
      </c>
      <c r="I11" s="309" t="s">
        <v>18</v>
      </c>
      <c r="J11" s="409" t="s">
        <v>160</v>
      </c>
      <c r="K11" s="309" t="s">
        <v>64</v>
      </c>
      <c r="L11" s="309" t="s">
        <v>58</v>
      </c>
      <c r="M11" s="188"/>
      <c r="N11" s="309"/>
      <c r="O11" s="292"/>
    </row>
    <row r="12" spans="1:15" s="14" customFormat="1" x14ac:dyDescent="0.25">
      <c r="A12" s="519">
        <v>45050</v>
      </c>
      <c r="B12" s="172" t="s">
        <v>127</v>
      </c>
      <c r="C12" s="172" t="s">
        <v>49</v>
      </c>
      <c r="D12" s="173" t="s">
        <v>14</v>
      </c>
      <c r="E12" s="158"/>
      <c r="F12" s="163">
        <v>20000</v>
      </c>
      <c r="G12" s="159">
        <f t="shared" si="0"/>
        <v>2290246</v>
      </c>
      <c r="H12" s="265" t="s">
        <v>42</v>
      </c>
      <c r="I12" s="309" t="s">
        <v>18</v>
      </c>
      <c r="J12" s="409" t="s">
        <v>160</v>
      </c>
      <c r="K12" s="309" t="s">
        <v>64</v>
      </c>
      <c r="L12" s="309" t="s">
        <v>58</v>
      </c>
      <c r="M12" s="188"/>
      <c r="N12" s="309"/>
      <c r="O12" s="292"/>
    </row>
    <row r="13" spans="1:15" s="14" customFormat="1" x14ac:dyDescent="0.25">
      <c r="A13" s="519">
        <v>45051</v>
      </c>
      <c r="B13" s="172" t="s">
        <v>115</v>
      </c>
      <c r="C13" s="172" t="s">
        <v>49</v>
      </c>
      <c r="D13" s="173" t="s">
        <v>116</v>
      </c>
      <c r="E13" s="158">
        <v>26000</v>
      </c>
      <c r="F13" s="163"/>
      <c r="G13" s="159">
        <f t="shared" si="0"/>
        <v>2264246</v>
      </c>
      <c r="H13" s="265" t="s">
        <v>128</v>
      </c>
      <c r="I13" s="309" t="s">
        <v>18</v>
      </c>
      <c r="J13" s="409" t="s">
        <v>164</v>
      </c>
      <c r="K13" s="309" t="s">
        <v>64</v>
      </c>
      <c r="L13" s="309" t="s">
        <v>58</v>
      </c>
      <c r="M13" s="188"/>
      <c r="N13" s="309"/>
      <c r="O13" s="292"/>
    </row>
    <row r="14" spans="1:15" s="14" customFormat="1" x14ac:dyDescent="0.25">
      <c r="A14" s="519">
        <v>45051</v>
      </c>
      <c r="B14" s="172" t="s">
        <v>115</v>
      </c>
      <c r="C14" s="172" t="s">
        <v>49</v>
      </c>
      <c r="D14" s="173" t="s">
        <v>116</v>
      </c>
      <c r="E14" s="158">
        <v>12000</v>
      </c>
      <c r="F14" s="163"/>
      <c r="G14" s="159">
        <f t="shared" si="0"/>
        <v>2252246</v>
      </c>
      <c r="H14" s="265" t="s">
        <v>140</v>
      </c>
      <c r="I14" s="309" t="s">
        <v>18</v>
      </c>
      <c r="J14" s="496" t="s">
        <v>165</v>
      </c>
      <c r="K14" s="309" t="s">
        <v>64</v>
      </c>
      <c r="L14" s="309" t="s">
        <v>58</v>
      </c>
      <c r="M14" s="188"/>
      <c r="N14" s="309"/>
      <c r="O14" s="292"/>
    </row>
    <row r="15" spans="1:15" s="14" customFormat="1" x14ac:dyDescent="0.25">
      <c r="A15" s="519">
        <v>45051</v>
      </c>
      <c r="B15" s="172" t="s">
        <v>115</v>
      </c>
      <c r="C15" s="172" t="s">
        <v>49</v>
      </c>
      <c r="D15" s="173" t="s">
        <v>14</v>
      </c>
      <c r="E15" s="158">
        <v>158000</v>
      </c>
      <c r="F15" s="163"/>
      <c r="G15" s="159">
        <f t="shared" si="0"/>
        <v>2094246</v>
      </c>
      <c r="H15" s="265" t="s">
        <v>42</v>
      </c>
      <c r="I15" s="309" t="s">
        <v>18</v>
      </c>
      <c r="J15" s="409" t="s">
        <v>154</v>
      </c>
      <c r="K15" s="309" t="s">
        <v>64</v>
      </c>
      <c r="L15" s="309" t="s">
        <v>58</v>
      </c>
      <c r="M15" s="188"/>
      <c r="N15" s="309"/>
      <c r="O15" s="292"/>
    </row>
    <row r="16" spans="1:15" s="14" customFormat="1" x14ac:dyDescent="0.25">
      <c r="A16" s="519">
        <v>45051</v>
      </c>
      <c r="B16" s="172" t="s">
        <v>115</v>
      </c>
      <c r="C16" s="172" t="s">
        <v>49</v>
      </c>
      <c r="D16" s="173" t="s">
        <v>14</v>
      </c>
      <c r="E16" s="158">
        <v>8000</v>
      </c>
      <c r="F16" s="163"/>
      <c r="G16" s="159">
        <f t="shared" si="0"/>
        <v>2086246</v>
      </c>
      <c r="H16" s="265" t="s">
        <v>42</v>
      </c>
      <c r="I16" s="309" t="s">
        <v>18</v>
      </c>
      <c r="J16" s="409" t="s">
        <v>178</v>
      </c>
      <c r="K16" s="309" t="s">
        <v>64</v>
      </c>
      <c r="L16" s="309" t="s">
        <v>58</v>
      </c>
      <c r="M16" s="188"/>
      <c r="N16" s="309"/>
      <c r="O16" s="292"/>
    </row>
    <row r="17" spans="1:15" s="14" customFormat="1" x14ac:dyDescent="0.25">
      <c r="A17" s="519">
        <v>45052</v>
      </c>
      <c r="B17" s="172" t="s">
        <v>115</v>
      </c>
      <c r="C17" s="172" t="s">
        <v>49</v>
      </c>
      <c r="D17" s="173" t="s">
        <v>116</v>
      </c>
      <c r="E17" s="158">
        <v>12000</v>
      </c>
      <c r="F17" s="163"/>
      <c r="G17" s="159">
        <f t="shared" si="0"/>
        <v>2074246</v>
      </c>
      <c r="H17" s="265" t="s">
        <v>140</v>
      </c>
      <c r="I17" s="309" t="s">
        <v>18</v>
      </c>
      <c r="J17" s="409" t="s">
        <v>177</v>
      </c>
      <c r="K17" s="309" t="s">
        <v>64</v>
      </c>
      <c r="L17" s="309" t="s">
        <v>58</v>
      </c>
      <c r="M17" s="188"/>
      <c r="N17" s="309"/>
      <c r="O17" s="292"/>
    </row>
    <row r="18" spans="1:15" s="14" customFormat="1" x14ac:dyDescent="0.25">
      <c r="A18" s="171">
        <v>45052</v>
      </c>
      <c r="B18" s="172" t="s">
        <v>115</v>
      </c>
      <c r="C18" s="172" t="s">
        <v>49</v>
      </c>
      <c r="D18" s="173" t="s">
        <v>116</v>
      </c>
      <c r="E18" s="416">
        <v>28000</v>
      </c>
      <c r="F18" s="152"/>
      <c r="G18" s="159">
        <f t="shared" si="0"/>
        <v>2046246</v>
      </c>
      <c r="H18" s="265" t="s">
        <v>128</v>
      </c>
      <c r="I18" s="309" t="s">
        <v>18</v>
      </c>
      <c r="J18" s="409" t="s">
        <v>176</v>
      </c>
      <c r="K18" s="309" t="s">
        <v>64</v>
      </c>
      <c r="L18" s="309" t="s">
        <v>58</v>
      </c>
      <c r="M18" s="174"/>
      <c r="N18" s="174"/>
      <c r="O18" s="292"/>
    </row>
    <row r="19" spans="1:15" s="14" customFormat="1" x14ac:dyDescent="0.25">
      <c r="A19" s="171">
        <v>45052</v>
      </c>
      <c r="B19" s="172" t="s">
        <v>115</v>
      </c>
      <c r="C19" s="172" t="s">
        <v>49</v>
      </c>
      <c r="D19" s="173" t="s">
        <v>14</v>
      </c>
      <c r="E19" s="416">
        <v>60000</v>
      </c>
      <c r="F19" s="165"/>
      <c r="G19" s="159">
        <f t="shared" si="0"/>
        <v>1986246</v>
      </c>
      <c r="H19" s="265" t="s">
        <v>42</v>
      </c>
      <c r="I19" s="309" t="s">
        <v>18</v>
      </c>
      <c r="J19" s="496" t="s">
        <v>184</v>
      </c>
      <c r="K19" s="309" t="s">
        <v>64</v>
      </c>
      <c r="L19" s="309" t="s">
        <v>58</v>
      </c>
      <c r="M19" s="174"/>
      <c r="N19" s="174"/>
      <c r="O19" s="292"/>
    </row>
    <row r="20" spans="1:15" s="14" customFormat="1" x14ac:dyDescent="0.25">
      <c r="A20" s="171">
        <v>45054</v>
      </c>
      <c r="B20" s="172" t="s">
        <v>115</v>
      </c>
      <c r="C20" s="172" t="s">
        <v>49</v>
      </c>
      <c r="D20" s="173" t="s">
        <v>14</v>
      </c>
      <c r="E20" s="416">
        <v>210000</v>
      </c>
      <c r="F20" s="165"/>
      <c r="G20" s="159">
        <f t="shared" si="0"/>
        <v>1776246</v>
      </c>
      <c r="H20" s="265" t="s">
        <v>65</v>
      </c>
      <c r="I20" s="309" t="s">
        <v>18</v>
      </c>
      <c r="J20" s="496" t="s">
        <v>314</v>
      </c>
      <c r="K20" s="309" t="s">
        <v>64</v>
      </c>
      <c r="L20" s="309" t="s">
        <v>58</v>
      </c>
      <c r="M20" s="174"/>
      <c r="N20" s="174"/>
      <c r="O20" s="292"/>
    </row>
    <row r="21" spans="1:15" s="14" customFormat="1" x14ac:dyDescent="0.25">
      <c r="A21" s="171">
        <v>45054</v>
      </c>
      <c r="B21" s="172" t="s">
        <v>115</v>
      </c>
      <c r="C21" s="172" t="s">
        <v>49</v>
      </c>
      <c r="D21" s="173" t="s">
        <v>14</v>
      </c>
      <c r="E21" s="416">
        <v>67000</v>
      </c>
      <c r="F21" s="165"/>
      <c r="G21" s="159">
        <f t="shared" si="0"/>
        <v>1709246</v>
      </c>
      <c r="H21" s="265" t="s">
        <v>42</v>
      </c>
      <c r="I21" s="309" t="s">
        <v>18</v>
      </c>
      <c r="J21" s="496" t="s">
        <v>179</v>
      </c>
      <c r="K21" s="309" t="s">
        <v>64</v>
      </c>
      <c r="L21" s="309" t="s">
        <v>58</v>
      </c>
      <c r="M21" s="174"/>
      <c r="N21" s="174"/>
      <c r="O21" s="292"/>
    </row>
    <row r="22" spans="1:15" s="14" customFormat="1" x14ac:dyDescent="0.25">
      <c r="A22" s="171">
        <v>45054</v>
      </c>
      <c r="B22" s="172" t="s">
        <v>115</v>
      </c>
      <c r="C22" s="172" t="s">
        <v>49</v>
      </c>
      <c r="D22" s="173" t="s">
        <v>116</v>
      </c>
      <c r="E22" s="416">
        <v>26000</v>
      </c>
      <c r="F22" s="165"/>
      <c r="G22" s="159">
        <f t="shared" si="0"/>
        <v>1683246</v>
      </c>
      <c r="H22" s="265" t="s">
        <v>128</v>
      </c>
      <c r="I22" s="309" t="s">
        <v>18</v>
      </c>
      <c r="J22" s="409" t="s">
        <v>181</v>
      </c>
      <c r="K22" s="309" t="s">
        <v>64</v>
      </c>
      <c r="L22" s="309" t="s">
        <v>58</v>
      </c>
      <c r="M22" s="174"/>
      <c r="N22" s="174"/>
      <c r="O22" s="292"/>
    </row>
    <row r="23" spans="1:15" s="14" customFormat="1" x14ac:dyDescent="0.25">
      <c r="A23" s="171">
        <v>45054</v>
      </c>
      <c r="B23" s="172" t="s">
        <v>115</v>
      </c>
      <c r="C23" s="172" t="s">
        <v>49</v>
      </c>
      <c r="D23" s="173" t="s">
        <v>116</v>
      </c>
      <c r="E23" s="416">
        <v>12000</v>
      </c>
      <c r="F23" s="165"/>
      <c r="G23" s="159">
        <f t="shared" si="0"/>
        <v>1671246</v>
      </c>
      <c r="H23" s="265" t="s">
        <v>140</v>
      </c>
      <c r="I23" s="309" t="s">
        <v>18</v>
      </c>
      <c r="J23" s="409" t="s">
        <v>182</v>
      </c>
      <c r="K23" s="309" t="s">
        <v>64</v>
      </c>
      <c r="L23" s="309" t="s">
        <v>58</v>
      </c>
      <c r="M23" s="174"/>
      <c r="N23" s="174"/>
      <c r="O23" s="292"/>
    </row>
    <row r="24" spans="1:15" s="14" customFormat="1" x14ac:dyDescent="0.25">
      <c r="A24" s="171">
        <v>45054</v>
      </c>
      <c r="B24" s="172" t="s">
        <v>115</v>
      </c>
      <c r="C24" s="172" t="s">
        <v>49</v>
      </c>
      <c r="D24" s="173" t="s">
        <v>14</v>
      </c>
      <c r="E24" s="416">
        <v>319000</v>
      </c>
      <c r="F24" s="165"/>
      <c r="G24" s="159">
        <f t="shared" si="0"/>
        <v>1352246</v>
      </c>
      <c r="H24" s="265" t="s">
        <v>42</v>
      </c>
      <c r="I24" s="309" t="s">
        <v>18</v>
      </c>
      <c r="J24" s="409" t="s">
        <v>194</v>
      </c>
      <c r="K24" s="309" t="s">
        <v>64</v>
      </c>
      <c r="L24" s="309" t="s">
        <v>58</v>
      </c>
      <c r="M24" s="174"/>
      <c r="N24" s="174"/>
      <c r="O24" s="292"/>
    </row>
    <row r="25" spans="1:15" s="14" customFormat="1" x14ac:dyDescent="0.25">
      <c r="A25" s="171">
        <v>45054</v>
      </c>
      <c r="B25" s="172" t="s">
        <v>127</v>
      </c>
      <c r="C25" s="172" t="s">
        <v>49</v>
      </c>
      <c r="D25" s="173" t="s">
        <v>14</v>
      </c>
      <c r="E25" s="416"/>
      <c r="F25" s="165">
        <v>28000</v>
      </c>
      <c r="G25" s="159">
        <f t="shared" si="0"/>
        <v>1380246</v>
      </c>
      <c r="H25" s="265" t="s">
        <v>42</v>
      </c>
      <c r="I25" s="309" t="s">
        <v>18</v>
      </c>
      <c r="J25" s="496" t="s">
        <v>179</v>
      </c>
      <c r="K25" s="309" t="s">
        <v>64</v>
      </c>
      <c r="L25" s="309" t="s">
        <v>58</v>
      </c>
      <c r="M25" s="174"/>
      <c r="N25" s="174"/>
      <c r="O25" s="292"/>
    </row>
    <row r="26" spans="1:15" s="14" customFormat="1" x14ac:dyDescent="0.25">
      <c r="A26" s="171">
        <v>45055</v>
      </c>
      <c r="B26" s="172" t="s">
        <v>115</v>
      </c>
      <c r="C26" s="172" t="s">
        <v>49</v>
      </c>
      <c r="D26" s="173" t="s">
        <v>116</v>
      </c>
      <c r="E26" s="416">
        <v>12000</v>
      </c>
      <c r="F26" s="165"/>
      <c r="G26" s="159">
        <f t="shared" si="0"/>
        <v>1368246</v>
      </c>
      <c r="H26" s="265" t="s">
        <v>140</v>
      </c>
      <c r="I26" s="309" t="s">
        <v>18</v>
      </c>
      <c r="J26" s="409" t="s">
        <v>185</v>
      </c>
      <c r="K26" s="309" t="s">
        <v>64</v>
      </c>
      <c r="L26" s="309" t="s">
        <v>58</v>
      </c>
      <c r="M26" s="174"/>
      <c r="N26" s="174"/>
      <c r="O26" s="292"/>
    </row>
    <row r="27" spans="1:15" s="14" customFormat="1" x14ac:dyDescent="0.25">
      <c r="A27" s="171">
        <v>45055</v>
      </c>
      <c r="B27" s="172" t="s">
        <v>115</v>
      </c>
      <c r="C27" s="172" t="s">
        <v>49</v>
      </c>
      <c r="D27" s="173" t="s">
        <v>116</v>
      </c>
      <c r="E27" s="416">
        <v>27000</v>
      </c>
      <c r="F27" s="165"/>
      <c r="G27" s="159">
        <f t="shared" si="0"/>
        <v>1341246</v>
      </c>
      <c r="H27" s="265" t="s">
        <v>128</v>
      </c>
      <c r="I27" s="309" t="s">
        <v>18</v>
      </c>
      <c r="J27" s="409" t="s">
        <v>186</v>
      </c>
      <c r="K27" s="309" t="s">
        <v>64</v>
      </c>
      <c r="L27" s="309" t="s">
        <v>58</v>
      </c>
      <c r="M27" s="174"/>
      <c r="N27" s="174"/>
      <c r="O27" s="292"/>
    </row>
    <row r="28" spans="1:15" s="14" customFormat="1" x14ac:dyDescent="0.25">
      <c r="A28" s="171">
        <v>45055</v>
      </c>
      <c r="B28" s="172" t="s">
        <v>115</v>
      </c>
      <c r="C28" s="172" t="s">
        <v>49</v>
      </c>
      <c r="D28" s="173" t="s">
        <v>14</v>
      </c>
      <c r="E28" s="416">
        <v>50000</v>
      </c>
      <c r="F28" s="165"/>
      <c r="G28" s="159">
        <f t="shared" si="0"/>
        <v>1291246</v>
      </c>
      <c r="H28" s="265" t="s">
        <v>42</v>
      </c>
      <c r="I28" s="309" t="s">
        <v>18</v>
      </c>
      <c r="J28" s="496" t="s">
        <v>180</v>
      </c>
      <c r="K28" s="309" t="s">
        <v>64</v>
      </c>
      <c r="L28" s="309" t="s">
        <v>58</v>
      </c>
      <c r="M28" s="174"/>
      <c r="N28" s="174"/>
      <c r="O28" s="292"/>
    </row>
    <row r="29" spans="1:15" s="14" customFormat="1" x14ac:dyDescent="0.25">
      <c r="A29" s="171">
        <v>45055</v>
      </c>
      <c r="B29" s="172" t="s">
        <v>115</v>
      </c>
      <c r="C29" s="172" t="s">
        <v>49</v>
      </c>
      <c r="D29" s="173" t="s">
        <v>14</v>
      </c>
      <c r="E29" s="416">
        <v>70000</v>
      </c>
      <c r="F29" s="165"/>
      <c r="G29" s="159">
        <f t="shared" si="0"/>
        <v>1221246</v>
      </c>
      <c r="H29" s="265" t="s">
        <v>42</v>
      </c>
      <c r="I29" s="309" t="s">
        <v>18</v>
      </c>
      <c r="J29" s="496" t="s">
        <v>321</v>
      </c>
      <c r="K29" s="309" t="s">
        <v>64</v>
      </c>
      <c r="L29" s="309" t="s">
        <v>58</v>
      </c>
      <c r="M29" s="174"/>
      <c r="N29" s="174"/>
      <c r="O29" s="292"/>
    </row>
    <row r="30" spans="1:15" s="14" customFormat="1" x14ac:dyDescent="0.25">
      <c r="A30" s="171">
        <v>45055</v>
      </c>
      <c r="B30" s="172" t="s">
        <v>174</v>
      </c>
      <c r="C30" s="172" t="s">
        <v>175</v>
      </c>
      <c r="D30" s="173"/>
      <c r="E30" s="416"/>
      <c r="F30" s="165">
        <v>1554000</v>
      </c>
      <c r="G30" s="159">
        <f t="shared" si="0"/>
        <v>2775246</v>
      </c>
      <c r="H30" s="265"/>
      <c r="I30" s="309" t="s">
        <v>18</v>
      </c>
      <c r="J30" s="409" t="s">
        <v>316</v>
      </c>
      <c r="K30" s="309" t="s">
        <v>64</v>
      </c>
      <c r="L30" s="309" t="s">
        <v>58</v>
      </c>
      <c r="M30" s="174"/>
      <c r="N30" s="174"/>
      <c r="O30" s="292"/>
    </row>
    <row r="31" spans="1:15" s="14" customFormat="1" x14ac:dyDescent="0.25">
      <c r="A31" s="171">
        <v>45055</v>
      </c>
      <c r="B31" s="172" t="s">
        <v>127</v>
      </c>
      <c r="C31" s="172" t="s">
        <v>49</v>
      </c>
      <c r="D31" s="173" t="s">
        <v>14</v>
      </c>
      <c r="E31" s="416"/>
      <c r="F31" s="165">
        <v>8000</v>
      </c>
      <c r="G31" s="159">
        <f t="shared" si="0"/>
        <v>2783246</v>
      </c>
      <c r="H31" s="265" t="s">
        <v>42</v>
      </c>
      <c r="I31" s="309" t="s">
        <v>18</v>
      </c>
      <c r="J31" s="496" t="s">
        <v>180</v>
      </c>
      <c r="K31" s="309" t="s">
        <v>64</v>
      </c>
      <c r="L31" s="309" t="s">
        <v>58</v>
      </c>
      <c r="M31" s="174"/>
      <c r="N31" s="174"/>
      <c r="O31" s="292"/>
    </row>
    <row r="32" spans="1:15" s="14" customFormat="1" x14ac:dyDescent="0.25">
      <c r="A32" s="171">
        <v>45056</v>
      </c>
      <c r="B32" s="172" t="s">
        <v>115</v>
      </c>
      <c r="C32" s="172" t="s">
        <v>49</v>
      </c>
      <c r="D32" s="173" t="s">
        <v>116</v>
      </c>
      <c r="E32" s="416">
        <v>40000</v>
      </c>
      <c r="F32" s="165"/>
      <c r="G32" s="159">
        <f t="shared" si="0"/>
        <v>2743246</v>
      </c>
      <c r="H32" s="265" t="s">
        <v>128</v>
      </c>
      <c r="I32" s="309" t="s">
        <v>18</v>
      </c>
      <c r="J32" s="409" t="s">
        <v>202</v>
      </c>
      <c r="K32" s="309" t="s">
        <v>64</v>
      </c>
      <c r="L32" s="309" t="s">
        <v>58</v>
      </c>
      <c r="M32" s="174"/>
      <c r="N32" s="174"/>
      <c r="O32" s="292"/>
    </row>
    <row r="33" spans="1:15" s="14" customFormat="1" x14ac:dyDescent="0.25">
      <c r="A33" s="171">
        <v>45056</v>
      </c>
      <c r="B33" s="172" t="s">
        <v>115</v>
      </c>
      <c r="C33" s="172" t="s">
        <v>49</v>
      </c>
      <c r="D33" s="173" t="s">
        <v>116</v>
      </c>
      <c r="E33" s="416">
        <v>24000</v>
      </c>
      <c r="F33" s="165"/>
      <c r="G33" s="159">
        <f t="shared" si="0"/>
        <v>2719246</v>
      </c>
      <c r="H33" s="265" t="s">
        <v>140</v>
      </c>
      <c r="I33" s="309" t="s">
        <v>18</v>
      </c>
      <c r="J33" s="409" t="s">
        <v>203</v>
      </c>
      <c r="K33" s="309" t="s">
        <v>64</v>
      </c>
      <c r="L33" s="309" t="s">
        <v>58</v>
      </c>
      <c r="M33" s="174"/>
      <c r="N33" s="174"/>
      <c r="O33" s="292"/>
    </row>
    <row r="34" spans="1:15" s="14" customFormat="1" x14ac:dyDescent="0.25">
      <c r="A34" s="171">
        <v>45057</v>
      </c>
      <c r="B34" s="172" t="s">
        <v>115</v>
      </c>
      <c r="C34" s="172" t="s">
        <v>49</v>
      </c>
      <c r="D34" s="173" t="s">
        <v>116</v>
      </c>
      <c r="E34" s="416">
        <v>25000</v>
      </c>
      <c r="F34" s="165"/>
      <c r="G34" s="159">
        <f t="shared" si="0"/>
        <v>2694246</v>
      </c>
      <c r="H34" s="265" t="s">
        <v>140</v>
      </c>
      <c r="I34" s="309" t="s">
        <v>18</v>
      </c>
      <c r="J34" s="409" t="s">
        <v>206</v>
      </c>
      <c r="K34" s="309" t="s">
        <v>64</v>
      </c>
      <c r="L34" s="309" t="s">
        <v>58</v>
      </c>
      <c r="M34" s="174"/>
      <c r="N34" s="174"/>
      <c r="O34" s="292"/>
    </row>
    <row r="35" spans="1:15" s="14" customFormat="1" x14ac:dyDescent="0.25">
      <c r="A35" s="171">
        <v>45057</v>
      </c>
      <c r="B35" s="172" t="s">
        <v>115</v>
      </c>
      <c r="C35" s="172" t="s">
        <v>49</v>
      </c>
      <c r="D35" s="173" t="s">
        <v>116</v>
      </c>
      <c r="E35" s="416">
        <v>38000</v>
      </c>
      <c r="F35" s="165"/>
      <c r="G35" s="159">
        <f t="shared" si="0"/>
        <v>2656246</v>
      </c>
      <c r="H35" s="265" t="s">
        <v>128</v>
      </c>
      <c r="I35" s="309" t="s">
        <v>18</v>
      </c>
      <c r="J35" s="409" t="s">
        <v>209</v>
      </c>
      <c r="K35" s="309" t="s">
        <v>64</v>
      </c>
      <c r="L35" s="309" t="s">
        <v>58</v>
      </c>
      <c r="M35" s="174"/>
      <c r="N35" s="174"/>
      <c r="O35" s="292"/>
    </row>
    <row r="36" spans="1:15" s="14" customFormat="1" x14ac:dyDescent="0.25">
      <c r="A36" s="171">
        <v>45058</v>
      </c>
      <c r="B36" s="172" t="s">
        <v>115</v>
      </c>
      <c r="C36" s="172" t="s">
        <v>49</v>
      </c>
      <c r="D36" s="173" t="s">
        <v>116</v>
      </c>
      <c r="E36" s="416">
        <v>40000</v>
      </c>
      <c r="F36" s="165"/>
      <c r="G36" s="159">
        <f t="shared" si="0"/>
        <v>2616246</v>
      </c>
      <c r="H36" s="265" t="s">
        <v>128</v>
      </c>
      <c r="I36" s="309" t="s">
        <v>18</v>
      </c>
      <c r="J36" s="409" t="s">
        <v>212</v>
      </c>
      <c r="K36" s="309" t="s">
        <v>64</v>
      </c>
      <c r="L36" s="309" t="s">
        <v>58</v>
      </c>
      <c r="M36" s="174"/>
      <c r="N36" s="174"/>
      <c r="O36" s="292"/>
    </row>
    <row r="37" spans="1:15" s="14" customFormat="1" x14ac:dyDescent="0.25">
      <c r="A37" s="171">
        <v>45058</v>
      </c>
      <c r="B37" s="172" t="s">
        <v>115</v>
      </c>
      <c r="C37" s="172" t="s">
        <v>49</v>
      </c>
      <c r="D37" s="173" t="s">
        <v>116</v>
      </c>
      <c r="E37" s="416">
        <v>12000</v>
      </c>
      <c r="F37" s="165"/>
      <c r="G37" s="159">
        <f t="shared" si="0"/>
        <v>2604246</v>
      </c>
      <c r="H37" s="265" t="s">
        <v>140</v>
      </c>
      <c r="I37" s="309" t="s">
        <v>18</v>
      </c>
      <c r="J37" s="409" t="s">
        <v>215</v>
      </c>
      <c r="K37" s="309" t="s">
        <v>64</v>
      </c>
      <c r="L37" s="309" t="s">
        <v>58</v>
      </c>
      <c r="M37" s="174"/>
      <c r="N37" s="174"/>
      <c r="O37" s="292"/>
    </row>
    <row r="38" spans="1:15" s="14" customFormat="1" x14ac:dyDescent="0.25">
      <c r="A38" s="171">
        <v>45058</v>
      </c>
      <c r="B38" s="172" t="s">
        <v>115</v>
      </c>
      <c r="C38" s="172" t="s">
        <v>49</v>
      </c>
      <c r="D38" s="173" t="s">
        <v>14</v>
      </c>
      <c r="E38" s="416">
        <v>19000</v>
      </c>
      <c r="F38" s="165"/>
      <c r="G38" s="159">
        <f t="shared" si="0"/>
        <v>2585246</v>
      </c>
      <c r="H38" s="265" t="s">
        <v>42</v>
      </c>
      <c r="I38" s="309" t="s">
        <v>18</v>
      </c>
      <c r="J38" s="496" t="s">
        <v>183</v>
      </c>
      <c r="K38" s="309" t="s">
        <v>64</v>
      </c>
      <c r="L38" s="309" t="s">
        <v>58</v>
      </c>
      <c r="M38" s="174"/>
      <c r="N38" s="174"/>
      <c r="O38" s="292"/>
    </row>
    <row r="39" spans="1:15" s="14" customFormat="1" x14ac:dyDescent="0.25">
      <c r="A39" s="171">
        <v>45058</v>
      </c>
      <c r="B39" s="172" t="s">
        <v>115</v>
      </c>
      <c r="C39" s="172" t="s">
        <v>49</v>
      </c>
      <c r="D39" s="514" t="s">
        <v>14</v>
      </c>
      <c r="E39" s="416">
        <v>205000</v>
      </c>
      <c r="F39" s="165"/>
      <c r="G39" s="159">
        <f t="shared" si="0"/>
        <v>2380246</v>
      </c>
      <c r="H39" s="265" t="s">
        <v>42</v>
      </c>
      <c r="I39" s="309" t="s">
        <v>18</v>
      </c>
      <c r="J39" s="409" t="s">
        <v>218</v>
      </c>
      <c r="K39" s="309" t="s">
        <v>64</v>
      </c>
      <c r="L39" s="309" t="s">
        <v>58</v>
      </c>
      <c r="M39" s="174"/>
      <c r="N39" s="174"/>
      <c r="O39" s="292"/>
    </row>
    <row r="40" spans="1:15" s="14" customFormat="1" x14ac:dyDescent="0.25">
      <c r="A40" s="171">
        <v>45058</v>
      </c>
      <c r="B40" s="172" t="s">
        <v>127</v>
      </c>
      <c r="C40" s="172" t="s">
        <v>49</v>
      </c>
      <c r="D40" s="514" t="s">
        <v>14</v>
      </c>
      <c r="E40" s="416"/>
      <c r="F40" s="165">
        <v>5080</v>
      </c>
      <c r="G40" s="159">
        <f t="shared" si="0"/>
        <v>2385326</v>
      </c>
      <c r="H40" s="265" t="s">
        <v>42</v>
      </c>
      <c r="I40" s="309" t="s">
        <v>18</v>
      </c>
      <c r="J40" s="409" t="s">
        <v>218</v>
      </c>
      <c r="K40" s="309" t="s">
        <v>64</v>
      </c>
      <c r="L40" s="309" t="s">
        <v>58</v>
      </c>
      <c r="M40" s="174"/>
      <c r="N40" s="174"/>
      <c r="O40" s="292"/>
    </row>
    <row r="41" spans="1:15" s="14" customFormat="1" x14ac:dyDescent="0.25">
      <c r="A41" s="171">
        <v>45061</v>
      </c>
      <c r="B41" s="172" t="s">
        <v>115</v>
      </c>
      <c r="C41" s="172" t="s">
        <v>49</v>
      </c>
      <c r="D41" s="514" t="s">
        <v>167</v>
      </c>
      <c r="E41" s="416">
        <v>12000</v>
      </c>
      <c r="F41" s="165"/>
      <c r="G41" s="159">
        <f t="shared" si="0"/>
        <v>2373326</v>
      </c>
      <c r="H41" s="265" t="s">
        <v>205</v>
      </c>
      <c r="I41" s="309" t="s">
        <v>18</v>
      </c>
      <c r="J41" s="409" t="s">
        <v>230</v>
      </c>
      <c r="K41" s="309" t="s">
        <v>64</v>
      </c>
      <c r="L41" s="309" t="s">
        <v>58</v>
      </c>
      <c r="M41" s="174"/>
      <c r="N41" s="174"/>
      <c r="O41" s="292"/>
    </row>
    <row r="42" spans="1:15" s="14" customFormat="1" x14ac:dyDescent="0.25">
      <c r="A42" s="171">
        <v>45061</v>
      </c>
      <c r="B42" s="172" t="s">
        <v>115</v>
      </c>
      <c r="C42" s="172" t="s">
        <v>49</v>
      </c>
      <c r="D42" s="514" t="s">
        <v>116</v>
      </c>
      <c r="E42" s="416">
        <v>13000</v>
      </c>
      <c r="F42" s="165"/>
      <c r="G42" s="159">
        <f t="shared" si="0"/>
        <v>2360326</v>
      </c>
      <c r="H42" s="265" t="s">
        <v>140</v>
      </c>
      <c r="I42" s="309" t="s">
        <v>18</v>
      </c>
      <c r="J42" s="409" t="s">
        <v>231</v>
      </c>
      <c r="K42" s="309" t="s">
        <v>64</v>
      </c>
      <c r="L42" s="309" t="s">
        <v>58</v>
      </c>
      <c r="M42" s="174"/>
      <c r="N42" s="174"/>
      <c r="O42" s="292"/>
    </row>
    <row r="43" spans="1:15" s="14" customFormat="1" x14ac:dyDescent="0.25">
      <c r="A43" s="171">
        <v>45061</v>
      </c>
      <c r="B43" s="172" t="s">
        <v>115</v>
      </c>
      <c r="C43" s="172" t="s">
        <v>49</v>
      </c>
      <c r="D43" s="409" t="s">
        <v>116</v>
      </c>
      <c r="E43" s="416">
        <v>27000</v>
      </c>
      <c r="F43" s="165"/>
      <c r="G43" s="159">
        <f t="shared" si="0"/>
        <v>2333326</v>
      </c>
      <c r="H43" s="265" t="s">
        <v>128</v>
      </c>
      <c r="I43" s="309" t="s">
        <v>18</v>
      </c>
      <c r="J43" s="409" t="s">
        <v>232</v>
      </c>
      <c r="K43" s="309" t="s">
        <v>64</v>
      </c>
      <c r="L43" s="309" t="s">
        <v>58</v>
      </c>
      <c r="M43" s="174"/>
      <c r="N43" s="174"/>
      <c r="O43" s="292"/>
    </row>
    <row r="44" spans="1:15" s="14" customFormat="1" x14ac:dyDescent="0.25">
      <c r="A44" s="171">
        <v>45061</v>
      </c>
      <c r="B44" s="172" t="s">
        <v>115</v>
      </c>
      <c r="C44" s="172" t="s">
        <v>49</v>
      </c>
      <c r="D44" s="173" t="s">
        <v>14</v>
      </c>
      <c r="E44" s="416">
        <v>72000</v>
      </c>
      <c r="F44" s="165"/>
      <c r="G44" s="159">
        <f t="shared" si="0"/>
        <v>2261326</v>
      </c>
      <c r="H44" s="265" t="s">
        <v>42</v>
      </c>
      <c r="I44" s="309" t="s">
        <v>18</v>
      </c>
      <c r="J44" s="496" t="s">
        <v>217</v>
      </c>
      <c r="K44" s="309" t="s">
        <v>64</v>
      </c>
      <c r="L44" s="309" t="s">
        <v>58</v>
      </c>
      <c r="M44" s="174"/>
      <c r="N44" s="174"/>
      <c r="O44" s="292"/>
    </row>
    <row r="45" spans="1:15" s="14" customFormat="1" x14ac:dyDescent="0.25">
      <c r="A45" s="171">
        <v>45061</v>
      </c>
      <c r="B45" s="172" t="s">
        <v>127</v>
      </c>
      <c r="C45" s="172" t="s">
        <v>49</v>
      </c>
      <c r="D45" s="173" t="s">
        <v>14</v>
      </c>
      <c r="E45" s="416"/>
      <c r="F45" s="165">
        <v>4000</v>
      </c>
      <c r="G45" s="159">
        <f t="shared" si="0"/>
        <v>2265326</v>
      </c>
      <c r="H45" s="265" t="s">
        <v>42</v>
      </c>
      <c r="I45" s="309" t="s">
        <v>18</v>
      </c>
      <c r="J45" s="496" t="s">
        <v>217</v>
      </c>
      <c r="K45" s="309" t="s">
        <v>64</v>
      </c>
      <c r="L45" s="309" t="s">
        <v>58</v>
      </c>
      <c r="M45" s="174"/>
      <c r="N45" s="174"/>
      <c r="O45" s="292"/>
    </row>
    <row r="46" spans="1:15" s="14" customFormat="1" x14ac:dyDescent="0.25">
      <c r="A46" s="171">
        <v>45062</v>
      </c>
      <c r="B46" s="172" t="s">
        <v>115</v>
      </c>
      <c r="C46" s="172" t="s">
        <v>49</v>
      </c>
      <c r="D46" s="173" t="s">
        <v>14</v>
      </c>
      <c r="E46" s="416">
        <v>31000</v>
      </c>
      <c r="F46" s="165"/>
      <c r="G46" s="159">
        <f t="shared" si="0"/>
        <v>2234326</v>
      </c>
      <c r="H46" s="265" t="s">
        <v>42</v>
      </c>
      <c r="I46" s="309" t="s">
        <v>18</v>
      </c>
      <c r="J46" s="496" t="s">
        <v>233</v>
      </c>
      <c r="K46" s="309" t="s">
        <v>64</v>
      </c>
      <c r="L46" s="309" t="s">
        <v>58</v>
      </c>
      <c r="M46" s="174"/>
      <c r="N46" s="174"/>
      <c r="O46" s="292"/>
    </row>
    <row r="47" spans="1:15" s="14" customFormat="1" x14ac:dyDescent="0.25">
      <c r="A47" s="171">
        <v>45062</v>
      </c>
      <c r="B47" s="172" t="s">
        <v>115</v>
      </c>
      <c r="C47" s="172" t="s">
        <v>49</v>
      </c>
      <c r="D47" s="173" t="s">
        <v>116</v>
      </c>
      <c r="E47" s="416">
        <v>26000</v>
      </c>
      <c r="F47" s="165"/>
      <c r="G47" s="159">
        <f t="shared" si="0"/>
        <v>2208326</v>
      </c>
      <c r="H47" s="265" t="s">
        <v>128</v>
      </c>
      <c r="I47" s="309" t="s">
        <v>18</v>
      </c>
      <c r="J47" s="409" t="s">
        <v>245</v>
      </c>
      <c r="K47" s="309" t="s">
        <v>64</v>
      </c>
      <c r="L47" s="309" t="s">
        <v>58</v>
      </c>
      <c r="M47" s="174"/>
      <c r="N47" s="174"/>
      <c r="O47" s="292"/>
    </row>
    <row r="48" spans="1:15" s="14" customFormat="1" x14ac:dyDescent="0.25">
      <c r="A48" s="171">
        <v>45062</v>
      </c>
      <c r="B48" s="172" t="s">
        <v>115</v>
      </c>
      <c r="C48" s="172" t="s">
        <v>49</v>
      </c>
      <c r="D48" s="173" t="s">
        <v>116</v>
      </c>
      <c r="E48" s="416">
        <v>12000</v>
      </c>
      <c r="F48" s="161"/>
      <c r="G48" s="159">
        <f t="shared" si="0"/>
        <v>2196326</v>
      </c>
      <c r="H48" s="265" t="s">
        <v>140</v>
      </c>
      <c r="I48" s="309" t="s">
        <v>18</v>
      </c>
      <c r="J48" s="409" t="s">
        <v>246</v>
      </c>
      <c r="K48" s="309" t="s">
        <v>64</v>
      </c>
      <c r="L48" s="309" t="s">
        <v>58</v>
      </c>
      <c r="M48" s="174"/>
      <c r="N48" s="174"/>
      <c r="O48" s="292"/>
    </row>
    <row r="49" spans="1:15" s="14" customFormat="1" x14ac:dyDescent="0.25">
      <c r="A49" s="171">
        <v>45062</v>
      </c>
      <c r="B49" s="172" t="s">
        <v>115</v>
      </c>
      <c r="C49" s="172" t="s">
        <v>49</v>
      </c>
      <c r="D49" s="469" t="s">
        <v>167</v>
      </c>
      <c r="E49" s="416">
        <v>34000</v>
      </c>
      <c r="F49" s="161"/>
      <c r="G49" s="159">
        <f t="shared" si="0"/>
        <v>2162326</v>
      </c>
      <c r="H49" s="265" t="s">
        <v>205</v>
      </c>
      <c r="I49" s="309" t="s">
        <v>18</v>
      </c>
      <c r="J49" s="409" t="s">
        <v>249</v>
      </c>
      <c r="K49" s="309" t="s">
        <v>64</v>
      </c>
      <c r="L49" s="309" t="s">
        <v>58</v>
      </c>
      <c r="M49" s="174"/>
      <c r="N49" s="174"/>
      <c r="O49" s="292"/>
    </row>
    <row r="50" spans="1:15" s="14" customFormat="1" x14ac:dyDescent="0.25">
      <c r="A50" s="171">
        <v>45062</v>
      </c>
      <c r="B50" s="172" t="s">
        <v>127</v>
      </c>
      <c r="C50" s="172" t="s">
        <v>49</v>
      </c>
      <c r="D50" s="469" t="s">
        <v>14</v>
      </c>
      <c r="E50" s="416"/>
      <c r="F50" s="161">
        <v>2000</v>
      </c>
      <c r="G50" s="159">
        <f t="shared" si="0"/>
        <v>2164326</v>
      </c>
      <c r="H50" s="265" t="s">
        <v>42</v>
      </c>
      <c r="I50" s="309" t="s">
        <v>18</v>
      </c>
      <c r="J50" s="496" t="s">
        <v>233</v>
      </c>
      <c r="K50" s="309" t="s">
        <v>64</v>
      </c>
      <c r="L50" s="309" t="s">
        <v>58</v>
      </c>
      <c r="M50" s="174"/>
      <c r="N50" s="174"/>
      <c r="O50" s="292"/>
    </row>
    <row r="51" spans="1:15" s="14" customFormat="1" x14ac:dyDescent="0.25">
      <c r="A51" s="171">
        <v>45063</v>
      </c>
      <c r="B51" s="172" t="s">
        <v>127</v>
      </c>
      <c r="C51" s="172" t="s">
        <v>49</v>
      </c>
      <c r="D51" s="469" t="s">
        <v>167</v>
      </c>
      <c r="E51" s="416"/>
      <c r="F51" s="161">
        <v>3000</v>
      </c>
      <c r="G51" s="159">
        <f t="shared" si="0"/>
        <v>2167326</v>
      </c>
      <c r="H51" s="265" t="s">
        <v>205</v>
      </c>
      <c r="I51" s="309" t="s">
        <v>18</v>
      </c>
      <c r="J51" s="409" t="s">
        <v>249</v>
      </c>
      <c r="K51" s="309" t="s">
        <v>64</v>
      </c>
      <c r="L51" s="309" t="s">
        <v>58</v>
      </c>
      <c r="M51" s="174"/>
      <c r="N51" s="174"/>
      <c r="O51" s="292"/>
    </row>
    <row r="52" spans="1:15" s="14" customFormat="1" x14ac:dyDescent="0.25">
      <c r="A52" s="171">
        <v>45063</v>
      </c>
      <c r="B52" s="172" t="s">
        <v>115</v>
      </c>
      <c r="C52" s="172" t="s">
        <v>49</v>
      </c>
      <c r="D52" s="469" t="s">
        <v>167</v>
      </c>
      <c r="E52" s="416">
        <v>34000</v>
      </c>
      <c r="F52" s="161"/>
      <c r="G52" s="159">
        <f t="shared" si="0"/>
        <v>2133326</v>
      </c>
      <c r="H52" s="265" t="s">
        <v>205</v>
      </c>
      <c r="I52" s="309" t="s">
        <v>18</v>
      </c>
      <c r="J52" s="409" t="s">
        <v>255</v>
      </c>
      <c r="K52" s="309" t="s">
        <v>64</v>
      </c>
      <c r="L52" s="309" t="s">
        <v>58</v>
      </c>
      <c r="M52" s="174"/>
      <c r="N52" s="174"/>
      <c r="O52" s="292"/>
    </row>
    <row r="53" spans="1:15" s="14" customFormat="1" x14ac:dyDescent="0.25">
      <c r="A53" s="171">
        <v>45063</v>
      </c>
      <c r="B53" s="172" t="s">
        <v>115</v>
      </c>
      <c r="C53" s="172" t="s">
        <v>49</v>
      </c>
      <c r="D53" s="469" t="s">
        <v>116</v>
      </c>
      <c r="E53" s="416">
        <v>40000</v>
      </c>
      <c r="F53" s="161"/>
      <c r="G53" s="159">
        <f t="shared" si="0"/>
        <v>2093326</v>
      </c>
      <c r="H53" s="265" t="s">
        <v>128</v>
      </c>
      <c r="I53" s="309" t="s">
        <v>18</v>
      </c>
      <c r="J53" s="409" t="s">
        <v>260</v>
      </c>
      <c r="K53" s="309" t="s">
        <v>64</v>
      </c>
      <c r="L53" s="309" t="s">
        <v>58</v>
      </c>
      <c r="M53" s="174"/>
      <c r="N53" s="174"/>
      <c r="O53" s="292"/>
    </row>
    <row r="54" spans="1:15" s="14" customFormat="1" x14ac:dyDescent="0.25">
      <c r="A54" s="171">
        <v>45063</v>
      </c>
      <c r="B54" s="172" t="s">
        <v>115</v>
      </c>
      <c r="C54" s="172" t="s">
        <v>49</v>
      </c>
      <c r="D54" s="469" t="s">
        <v>116</v>
      </c>
      <c r="E54" s="416">
        <v>24000</v>
      </c>
      <c r="F54" s="161"/>
      <c r="G54" s="159">
        <f t="shared" si="0"/>
        <v>2069326</v>
      </c>
      <c r="H54" s="265" t="s">
        <v>140</v>
      </c>
      <c r="I54" s="309" t="s">
        <v>18</v>
      </c>
      <c r="J54" s="409" t="s">
        <v>261</v>
      </c>
      <c r="K54" s="309" t="s">
        <v>64</v>
      </c>
      <c r="L54" s="309" t="s">
        <v>58</v>
      </c>
      <c r="M54" s="174"/>
      <c r="N54" s="174"/>
      <c r="O54" s="292"/>
    </row>
    <row r="55" spans="1:15" s="14" customFormat="1" x14ac:dyDescent="0.25">
      <c r="A55" s="171">
        <v>45064</v>
      </c>
      <c r="B55" s="172" t="s">
        <v>254</v>
      </c>
      <c r="C55" s="172" t="s">
        <v>49</v>
      </c>
      <c r="D55" s="469" t="s">
        <v>167</v>
      </c>
      <c r="E55" s="416">
        <v>3000</v>
      </c>
      <c r="F55" s="161"/>
      <c r="G55" s="159">
        <f t="shared" si="0"/>
        <v>2066326</v>
      </c>
      <c r="H55" s="265" t="s">
        <v>205</v>
      </c>
      <c r="I55" s="309" t="s">
        <v>18</v>
      </c>
      <c r="J55" s="409" t="s">
        <v>255</v>
      </c>
      <c r="K55" s="309" t="s">
        <v>64</v>
      </c>
      <c r="L55" s="309" t="s">
        <v>58</v>
      </c>
      <c r="M55" s="174"/>
      <c r="N55" s="174"/>
      <c r="O55" s="292"/>
    </row>
    <row r="56" spans="1:15" s="14" customFormat="1" x14ac:dyDescent="0.25">
      <c r="A56" s="171">
        <v>45064</v>
      </c>
      <c r="B56" s="172" t="s">
        <v>115</v>
      </c>
      <c r="C56" s="172" t="s">
        <v>49</v>
      </c>
      <c r="D56" s="469" t="s">
        <v>167</v>
      </c>
      <c r="E56" s="416">
        <v>72000</v>
      </c>
      <c r="F56" s="161"/>
      <c r="G56" s="159">
        <f t="shared" si="0"/>
        <v>1994326</v>
      </c>
      <c r="H56" s="265" t="s">
        <v>205</v>
      </c>
      <c r="I56" s="309" t="s">
        <v>18</v>
      </c>
      <c r="J56" s="409" t="s">
        <v>262</v>
      </c>
      <c r="K56" s="309" t="s">
        <v>64</v>
      </c>
      <c r="L56" s="309" t="s">
        <v>58</v>
      </c>
      <c r="M56" s="174"/>
      <c r="N56" s="174"/>
      <c r="O56" s="292"/>
    </row>
    <row r="57" spans="1:15" s="14" customFormat="1" x14ac:dyDescent="0.25">
      <c r="A57" s="171">
        <v>45064</v>
      </c>
      <c r="B57" s="172" t="s">
        <v>115</v>
      </c>
      <c r="C57" s="172" t="s">
        <v>49</v>
      </c>
      <c r="D57" s="469" t="s">
        <v>116</v>
      </c>
      <c r="E57" s="416">
        <v>12000</v>
      </c>
      <c r="F57" s="161"/>
      <c r="G57" s="159">
        <f t="shared" si="0"/>
        <v>1982326</v>
      </c>
      <c r="H57" s="265" t="s">
        <v>140</v>
      </c>
      <c r="I57" s="309" t="s">
        <v>18</v>
      </c>
      <c r="J57" s="409" t="s">
        <v>264</v>
      </c>
      <c r="K57" s="309" t="s">
        <v>64</v>
      </c>
      <c r="L57" s="309" t="s">
        <v>58</v>
      </c>
      <c r="M57" s="174"/>
      <c r="N57" s="174"/>
      <c r="O57" s="292"/>
    </row>
    <row r="58" spans="1:15" s="14" customFormat="1" x14ac:dyDescent="0.25">
      <c r="A58" s="171">
        <v>45064</v>
      </c>
      <c r="B58" s="172" t="s">
        <v>115</v>
      </c>
      <c r="C58" s="172" t="s">
        <v>49</v>
      </c>
      <c r="D58" s="469" t="s">
        <v>116</v>
      </c>
      <c r="E58" s="416">
        <v>45000</v>
      </c>
      <c r="F58" s="161"/>
      <c r="G58" s="159">
        <f t="shared" si="0"/>
        <v>1937326</v>
      </c>
      <c r="H58" s="265" t="s">
        <v>128</v>
      </c>
      <c r="I58" s="309" t="s">
        <v>18</v>
      </c>
      <c r="J58" s="409" t="s">
        <v>265</v>
      </c>
      <c r="K58" s="309" t="s">
        <v>64</v>
      </c>
      <c r="L58" s="309" t="s">
        <v>58</v>
      </c>
      <c r="M58" s="174"/>
      <c r="N58" s="174"/>
      <c r="O58" s="292"/>
    </row>
    <row r="59" spans="1:15" s="14" customFormat="1" x14ac:dyDescent="0.25">
      <c r="A59" s="171">
        <v>45065</v>
      </c>
      <c r="B59" s="172" t="s">
        <v>115</v>
      </c>
      <c r="C59" s="172" t="s">
        <v>49</v>
      </c>
      <c r="D59" s="469" t="s">
        <v>14</v>
      </c>
      <c r="E59" s="416">
        <v>70000</v>
      </c>
      <c r="F59" s="161"/>
      <c r="G59" s="159">
        <f t="shared" si="0"/>
        <v>1867326</v>
      </c>
      <c r="H59" s="265" t="s">
        <v>42</v>
      </c>
      <c r="I59" s="309" t="s">
        <v>18</v>
      </c>
      <c r="J59" s="496" t="s">
        <v>241</v>
      </c>
      <c r="K59" s="309" t="s">
        <v>64</v>
      </c>
      <c r="L59" s="309" t="s">
        <v>58</v>
      </c>
      <c r="M59" s="174"/>
      <c r="N59" s="174"/>
      <c r="O59" s="292"/>
    </row>
    <row r="60" spans="1:15" s="14" customFormat="1" x14ac:dyDescent="0.25">
      <c r="A60" s="171">
        <v>45065</v>
      </c>
      <c r="B60" s="172" t="s">
        <v>115</v>
      </c>
      <c r="C60" s="172" t="s">
        <v>49</v>
      </c>
      <c r="D60" s="469" t="s">
        <v>116</v>
      </c>
      <c r="E60" s="416">
        <v>26000</v>
      </c>
      <c r="F60" s="161"/>
      <c r="G60" s="159">
        <f t="shared" si="0"/>
        <v>1841326</v>
      </c>
      <c r="H60" s="265" t="s">
        <v>128</v>
      </c>
      <c r="I60" s="309" t="s">
        <v>18</v>
      </c>
      <c r="J60" s="409" t="s">
        <v>268</v>
      </c>
      <c r="K60" s="309" t="s">
        <v>64</v>
      </c>
      <c r="L60" s="309" t="s">
        <v>58</v>
      </c>
      <c r="M60" s="174"/>
      <c r="N60" s="174"/>
      <c r="O60" s="292"/>
    </row>
    <row r="61" spans="1:15" s="14" customFormat="1" x14ac:dyDescent="0.25">
      <c r="A61" s="171">
        <v>45065</v>
      </c>
      <c r="B61" s="172" t="s">
        <v>115</v>
      </c>
      <c r="C61" s="172" t="s">
        <v>49</v>
      </c>
      <c r="D61" s="469" t="s">
        <v>116</v>
      </c>
      <c r="E61" s="416">
        <v>12000</v>
      </c>
      <c r="F61" s="161"/>
      <c r="G61" s="159">
        <f t="shared" si="0"/>
        <v>1829326</v>
      </c>
      <c r="H61" s="265" t="s">
        <v>140</v>
      </c>
      <c r="I61" s="309" t="s">
        <v>18</v>
      </c>
      <c r="J61" s="409" t="s">
        <v>269</v>
      </c>
      <c r="K61" s="309" t="s">
        <v>64</v>
      </c>
      <c r="L61" s="309" t="s">
        <v>58</v>
      </c>
      <c r="M61" s="174"/>
      <c r="N61" s="174"/>
      <c r="O61" s="292"/>
    </row>
    <row r="62" spans="1:15" s="14" customFormat="1" x14ac:dyDescent="0.25">
      <c r="A62" s="171">
        <v>45065</v>
      </c>
      <c r="B62" s="172" t="s">
        <v>127</v>
      </c>
      <c r="C62" s="172" t="s">
        <v>49</v>
      </c>
      <c r="D62" s="469" t="s">
        <v>116</v>
      </c>
      <c r="E62" s="416"/>
      <c r="F62" s="161">
        <v>10000</v>
      </c>
      <c r="G62" s="159">
        <f t="shared" si="0"/>
        <v>1839326</v>
      </c>
      <c r="H62" s="265" t="s">
        <v>42</v>
      </c>
      <c r="I62" s="309" t="s">
        <v>18</v>
      </c>
      <c r="J62" s="496" t="s">
        <v>241</v>
      </c>
      <c r="K62" s="309" t="s">
        <v>64</v>
      </c>
      <c r="L62" s="309" t="s">
        <v>58</v>
      </c>
      <c r="M62" s="174"/>
      <c r="N62" s="174"/>
      <c r="O62" s="292"/>
    </row>
    <row r="63" spans="1:15" s="14" customFormat="1" x14ac:dyDescent="0.25">
      <c r="A63" s="171">
        <v>45068</v>
      </c>
      <c r="B63" s="172" t="s">
        <v>115</v>
      </c>
      <c r="C63" s="172" t="s">
        <v>49</v>
      </c>
      <c r="D63" s="469" t="s">
        <v>116</v>
      </c>
      <c r="E63" s="416">
        <v>36000</v>
      </c>
      <c r="F63" s="161"/>
      <c r="G63" s="159">
        <f t="shared" si="0"/>
        <v>1803326</v>
      </c>
      <c r="H63" s="265" t="s">
        <v>128</v>
      </c>
      <c r="I63" s="309" t="s">
        <v>18</v>
      </c>
      <c r="J63" s="409" t="s">
        <v>271</v>
      </c>
      <c r="K63" s="309" t="s">
        <v>64</v>
      </c>
      <c r="L63" s="309" t="s">
        <v>58</v>
      </c>
      <c r="M63" s="174"/>
      <c r="N63" s="174"/>
      <c r="O63" s="292"/>
    </row>
    <row r="64" spans="1:15" s="14" customFormat="1" x14ac:dyDescent="0.25">
      <c r="A64" s="171">
        <v>45069</v>
      </c>
      <c r="B64" s="172" t="s">
        <v>115</v>
      </c>
      <c r="C64" s="172" t="s">
        <v>49</v>
      </c>
      <c r="D64" s="469" t="s">
        <v>116</v>
      </c>
      <c r="E64" s="416">
        <v>78000</v>
      </c>
      <c r="F64" s="161"/>
      <c r="G64" s="159">
        <f t="shared" si="0"/>
        <v>1725326</v>
      </c>
      <c r="H64" s="265" t="s">
        <v>128</v>
      </c>
      <c r="I64" s="309" t="s">
        <v>18</v>
      </c>
      <c r="J64" s="409" t="s">
        <v>276</v>
      </c>
      <c r="K64" s="309" t="s">
        <v>64</v>
      </c>
      <c r="L64" s="309" t="s">
        <v>58</v>
      </c>
      <c r="M64" s="174"/>
      <c r="N64" s="174"/>
      <c r="O64" s="292"/>
    </row>
    <row r="65" spans="1:15" s="14" customFormat="1" x14ac:dyDescent="0.25">
      <c r="A65" s="171">
        <v>45070</v>
      </c>
      <c r="B65" s="172" t="s">
        <v>115</v>
      </c>
      <c r="C65" s="172" t="s">
        <v>49</v>
      </c>
      <c r="D65" s="469" t="s">
        <v>116</v>
      </c>
      <c r="E65" s="416">
        <v>39000</v>
      </c>
      <c r="F65" s="161"/>
      <c r="G65" s="159">
        <f t="shared" si="0"/>
        <v>1686326</v>
      </c>
      <c r="H65" s="265" t="s">
        <v>128</v>
      </c>
      <c r="I65" s="309" t="s">
        <v>18</v>
      </c>
      <c r="J65" s="409" t="s">
        <v>279</v>
      </c>
      <c r="K65" s="309" t="s">
        <v>64</v>
      </c>
      <c r="L65" s="309" t="s">
        <v>58</v>
      </c>
      <c r="M65" s="174"/>
      <c r="N65" s="174"/>
      <c r="O65" s="292"/>
    </row>
    <row r="66" spans="1:15" s="14" customFormat="1" x14ac:dyDescent="0.25">
      <c r="A66" s="171">
        <v>45070</v>
      </c>
      <c r="B66" s="172" t="s">
        <v>115</v>
      </c>
      <c r="C66" s="172" t="s">
        <v>49</v>
      </c>
      <c r="D66" s="469" t="s">
        <v>14</v>
      </c>
      <c r="E66" s="416">
        <v>19000</v>
      </c>
      <c r="F66" s="161"/>
      <c r="G66" s="159">
        <f t="shared" si="0"/>
        <v>1667326</v>
      </c>
      <c r="H66" s="265" t="s">
        <v>42</v>
      </c>
      <c r="I66" s="309" t="s">
        <v>18</v>
      </c>
      <c r="J66" s="496" t="s">
        <v>335</v>
      </c>
      <c r="K66" s="309" t="s">
        <v>64</v>
      </c>
      <c r="L66" s="309" t="s">
        <v>58</v>
      </c>
      <c r="M66" s="174"/>
      <c r="N66" s="174"/>
      <c r="O66" s="292"/>
    </row>
    <row r="67" spans="1:15" s="14" customFormat="1" x14ac:dyDescent="0.25">
      <c r="A67" s="171">
        <v>45070</v>
      </c>
      <c r="B67" s="172" t="s">
        <v>115</v>
      </c>
      <c r="C67" s="172" t="s">
        <v>49</v>
      </c>
      <c r="D67" s="469" t="s">
        <v>14</v>
      </c>
      <c r="E67" s="416">
        <v>120000</v>
      </c>
      <c r="F67" s="161"/>
      <c r="G67" s="159">
        <f t="shared" si="0"/>
        <v>1547326</v>
      </c>
      <c r="H67" s="265" t="s">
        <v>65</v>
      </c>
      <c r="I67" s="309" t="s">
        <v>18</v>
      </c>
      <c r="J67" s="496" t="s">
        <v>241</v>
      </c>
      <c r="K67" s="309" t="s">
        <v>64</v>
      </c>
      <c r="L67" s="309" t="s">
        <v>58</v>
      </c>
      <c r="M67" s="174"/>
      <c r="N67" s="174"/>
      <c r="O67" s="292"/>
    </row>
    <row r="68" spans="1:15" s="14" customFormat="1" x14ac:dyDescent="0.25">
      <c r="A68" s="171">
        <v>45070</v>
      </c>
      <c r="B68" s="172" t="s">
        <v>115</v>
      </c>
      <c r="C68" s="172" t="s">
        <v>49</v>
      </c>
      <c r="D68" s="469" t="s">
        <v>14</v>
      </c>
      <c r="E68" s="416">
        <v>204000</v>
      </c>
      <c r="F68" s="161"/>
      <c r="G68" s="159">
        <f t="shared" si="0"/>
        <v>1343326</v>
      </c>
      <c r="H68" s="265" t="s">
        <v>42</v>
      </c>
      <c r="I68" s="309" t="s">
        <v>18</v>
      </c>
      <c r="J68" s="496" t="s">
        <v>336</v>
      </c>
      <c r="K68" s="309" t="s">
        <v>64</v>
      </c>
      <c r="L68" s="309" t="s">
        <v>58</v>
      </c>
      <c r="M68" s="174"/>
      <c r="N68" s="174"/>
      <c r="O68" s="292"/>
    </row>
    <row r="69" spans="1:15" s="14" customFormat="1" x14ac:dyDescent="0.25">
      <c r="A69" s="171">
        <v>45070</v>
      </c>
      <c r="B69" s="172" t="s">
        <v>272</v>
      </c>
      <c r="C69" s="172" t="s">
        <v>175</v>
      </c>
      <c r="D69" s="469"/>
      <c r="E69" s="416"/>
      <c r="F69" s="161">
        <v>1284000</v>
      </c>
      <c r="G69" s="159">
        <f t="shared" si="0"/>
        <v>2627326</v>
      </c>
      <c r="H69" s="265"/>
      <c r="I69" s="309" t="s">
        <v>18</v>
      </c>
      <c r="J69" s="496" t="s">
        <v>338</v>
      </c>
      <c r="K69" s="309" t="s">
        <v>64</v>
      </c>
      <c r="L69" s="309" t="s">
        <v>58</v>
      </c>
      <c r="M69" s="174"/>
      <c r="N69" s="174"/>
      <c r="O69" s="292"/>
    </row>
    <row r="70" spans="1:15" s="14" customFormat="1" x14ac:dyDescent="0.25">
      <c r="A70" s="171">
        <v>45071</v>
      </c>
      <c r="B70" s="172" t="s">
        <v>115</v>
      </c>
      <c r="C70" s="172" t="s">
        <v>49</v>
      </c>
      <c r="D70" s="469" t="s">
        <v>116</v>
      </c>
      <c r="E70" s="416">
        <v>40000</v>
      </c>
      <c r="F70" s="161"/>
      <c r="G70" s="159">
        <f t="shared" si="0"/>
        <v>2587326</v>
      </c>
      <c r="H70" s="265" t="s">
        <v>128</v>
      </c>
      <c r="I70" s="309" t="s">
        <v>18</v>
      </c>
      <c r="J70" s="409" t="s">
        <v>280</v>
      </c>
      <c r="K70" s="309" t="s">
        <v>64</v>
      </c>
      <c r="L70" s="309" t="s">
        <v>58</v>
      </c>
      <c r="M70" s="174"/>
      <c r="N70" s="174"/>
      <c r="O70" s="292"/>
    </row>
    <row r="71" spans="1:15" s="14" customFormat="1" x14ac:dyDescent="0.25">
      <c r="A71" s="171">
        <v>45071</v>
      </c>
      <c r="B71" s="172" t="s">
        <v>115</v>
      </c>
      <c r="C71" s="172" t="s">
        <v>49</v>
      </c>
      <c r="D71" s="469" t="s">
        <v>14</v>
      </c>
      <c r="E71" s="416">
        <v>19000</v>
      </c>
      <c r="F71" s="161"/>
      <c r="G71" s="159">
        <f t="shared" si="0"/>
        <v>2568326</v>
      </c>
      <c r="H71" s="265" t="s">
        <v>42</v>
      </c>
      <c r="I71" s="309" t="s">
        <v>18</v>
      </c>
      <c r="J71" s="409" t="s">
        <v>341</v>
      </c>
      <c r="K71" s="309" t="s">
        <v>64</v>
      </c>
      <c r="L71" s="309" t="s">
        <v>58</v>
      </c>
      <c r="M71" s="174"/>
      <c r="N71" s="174"/>
      <c r="O71" s="292"/>
    </row>
    <row r="72" spans="1:15" s="14" customFormat="1" x14ac:dyDescent="0.25">
      <c r="A72" s="171">
        <v>45072</v>
      </c>
      <c r="B72" s="172" t="s">
        <v>115</v>
      </c>
      <c r="C72" s="172" t="s">
        <v>49</v>
      </c>
      <c r="D72" s="469" t="s">
        <v>116</v>
      </c>
      <c r="E72" s="416">
        <v>30000</v>
      </c>
      <c r="F72" s="161"/>
      <c r="G72" s="159">
        <f t="shared" si="0"/>
        <v>2538326</v>
      </c>
      <c r="H72" s="265" t="s">
        <v>128</v>
      </c>
      <c r="I72" s="309" t="s">
        <v>18</v>
      </c>
      <c r="J72" s="409" t="s">
        <v>296</v>
      </c>
      <c r="K72" s="309" t="s">
        <v>64</v>
      </c>
      <c r="L72" s="309" t="s">
        <v>58</v>
      </c>
      <c r="M72" s="174"/>
      <c r="N72" s="174"/>
      <c r="O72" s="292"/>
    </row>
    <row r="73" spans="1:15" s="14" customFormat="1" x14ac:dyDescent="0.25">
      <c r="A73" s="171">
        <v>45073</v>
      </c>
      <c r="B73" s="172" t="s">
        <v>115</v>
      </c>
      <c r="C73" s="172" t="s">
        <v>49</v>
      </c>
      <c r="D73" s="469" t="s">
        <v>116</v>
      </c>
      <c r="E73" s="416">
        <v>28000</v>
      </c>
      <c r="F73" s="161"/>
      <c r="G73" s="159">
        <f t="shared" si="0"/>
        <v>2510326</v>
      </c>
      <c r="H73" s="265" t="s">
        <v>128</v>
      </c>
      <c r="I73" s="309" t="s">
        <v>18</v>
      </c>
      <c r="J73" s="409" t="s">
        <v>297</v>
      </c>
      <c r="K73" s="309" t="s">
        <v>64</v>
      </c>
      <c r="L73" s="309" t="s">
        <v>58</v>
      </c>
      <c r="M73" s="174"/>
      <c r="N73" s="174"/>
      <c r="O73" s="292"/>
    </row>
    <row r="74" spans="1:15" s="14" customFormat="1" x14ac:dyDescent="0.25">
      <c r="A74" s="171">
        <v>45073</v>
      </c>
      <c r="B74" s="172" t="s">
        <v>115</v>
      </c>
      <c r="C74" s="172" t="s">
        <v>49</v>
      </c>
      <c r="D74" s="469" t="s">
        <v>14</v>
      </c>
      <c r="E74" s="416">
        <v>37000</v>
      </c>
      <c r="F74" s="161"/>
      <c r="G74" s="159">
        <f t="shared" si="0"/>
        <v>2473326</v>
      </c>
      <c r="H74" s="265" t="s">
        <v>42</v>
      </c>
      <c r="I74" s="309" t="s">
        <v>18</v>
      </c>
      <c r="J74" s="409"/>
      <c r="K74" s="309" t="s">
        <v>64</v>
      </c>
      <c r="L74" s="309" t="s">
        <v>58</v>
      </c>
      <c r="M74" s="174"/>
      <c r="N74" s="174"/>
      <c r="O74" s="292"/>
    </row>
    <row r="75" spans="1:15" s="14" customFormat="1" x14ac:dyDescent="0.25">
      <c r="A75" s="171">
        <v>45075</v>
      </c>
      <c r="B75" s="172" t="s">
        <v>115</v>
      </c>
      <c r="C75" s="172" t="s">
        <v>49</v>
      </c>
      <c r="D75" s="469" t="s">
        <v>116</v>
      </c>
      <c r="E75" s="416">
        <v>27000</v>
      </c>
      <c r="F75" s="161"/>
      <c r="G75" s="159">
        <f t="shared" si="0"/>
        <v>2446326</v>
      </c>
      <c r="H75" s="265" t="s">
        <v>128</v>
      </c>
      <c r="I75" s="309" t="s">
        <v>18</v>
      </c>
      <c r="J75" s="409" t="s">
        <v>298</v>
      </c>
      <c r="K75" s="309" t="s">
        <v>64</v>
      </c>
      <c r="L75" s="309" t="s">
        <v>58</v>
      </c>
      <c r="M75" s="174"/>
      <c r="N75" s="174"/>
      <c r="O75" s="292"/>
    </row>
    <row r="76" spans="1:15" s="14" customFormat="1" x14ac:dyDescent="0.25">
      <c r="A76" s="171">
        <v>45076</v>
      </c>
      <c r="B76" s="172" t="s">
        <v>115</v>
      </c>
      <c r="C76" s="172" t="s">
        <v>49</v>
      </c>
      <c r="D76" s="469" t="s">
        <v>116</v>
      </c>
      <c r="E76" s="416">
        <v>45000</v>
      </c>
      <c r="F76" s="161"/>
      <c r="G76" s="159">
        <f t="shared" si="0"/>
        <v>2401326</v>
      </c>
      <c r="H76" s="265" t="s">
        <v>128</v>
      </c>
      <c r="I76" s="309" t="s">
        <v>18</v>
      </c>
      <c r="J76" s="409" t="s">
        <v>299</v>
      </c>
      <c r="K76" s="309" t="s">
        <v>64</v>
      </c>
      <c r="L76" s="309" t="s">
        <v>58</v>
      </c>
      <c r="M76" s="174"/>
      <c r="N76" s="174"/>
      <c r="O76" s="292"/>
    </row>
    <row r="77" spans="1:15" s="14" customFormat="1" x14ac:dyDescent="0.25">
      <c r="A77" s="171">
        <v>45077</v>
      </c>
      <c r="B77" s="172" t="s">
        <v>115</v>
      </c>
      <c r="C77" s="172" t="s">
        <v>49</v>
      </c>
      <c r="D77" s="469" t="s">
        <v>116</v>
      </c>
      <c r="E77" s="416">
        <v>39000</v>
      </c>
      <c r="F77" s="161"/>
      <c r="G77" s="159">
        <f t="shared" si="0"/>
        <v>2362326</v>
      </c>
      <c r="H77" s="265" t="s">
        <v>128</v>
      </c>
      <c r="I77" s="309" t="s">
        <v>18</v>
      </c>
      <c r="J77" s="409" t="s">
        <v>303</v>
      </c>
      <c r="K77" s="309" t="s">
        <v>64</v>
      </c>
      <c r="L77" s="309" t="s">
        <v>58</v>
      </c>
      <c r="M77" s="174"/>
      <c r="N77" s="174"/>
      <c r="O77" s="292"/>
    </row>
    <row r="78" spans="1:15" s="14" customFormat="1" ht="15.75" thickBot="1" x14ac:dyDescent="0.3">
      <c r="A78" s="171">
        <v>45077</v>
      </c>
      <c r="B78" s="157" t="s">
        <v>115</v>
      </c>
      <c r="C78" s="342" t="s">
        <v>49</v>
      </c>
      <c r="D78" s="343" t="s">
        <v>14</v>
      </c>
      <c r="E78" s="416">
        <v>200000</v>
      </c>
      <c r="F78" s="161"/>
      <c r="G78" s="159">
        <f t="shared" si="0"/>
        <v>2162326</v>
      </c>
      <c r="H78" s="21" t="s">
        <v>42</v>
      </c>
      <c r="I78" s="309" t="s">
        <v>18</v>
      </c>
      <c r="J78" s="409"/>
      <c r="K78" s="309" t="s">
        <v>64</v>
      </c>
      <c r="L78" s="309" t="s">
        <v>58</v>
      </c>
      <c r="M78" s="174"/>
      <c r="N78" s="174"/>
      <c r="O78" s="292"/>
    </row>
    <row r="79" spans="1:15" ht="21" customHeight="1" thickBot="1" x14ac:dyDescent="0.3">
      <c r="E79" s="503">
        <f>SUM(E4:E78)</f>
        <v>3279000</v>
      </c>
      <c r="F79" s="504">
        <f>SUM(F4:F78)+G3</f>
        <v>5441326</v>
      </c>
      <c r="G79" s="505">
        <f>F79-E79</f>
        <v>2162326</v>
      </c>
      <c r="J79" s="409"/>
    </row>
    <row r="85" spans="7:7" x14ac:dyDescent="0.25">
      <c r="G85" s="516"/>
    </row>
    <row r="1492" spans="5:5" x14ac:dyDescent="0.25">
      <c r="E1492" s="515" t="s">
        <v>120</v>
      </c>
    </row>
  </sheetData>
  <autoFilter ref="A2:N79">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E14" sqref="E14"/>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33" t="s">
        <v>43</v>
      </c>
      <c r="B1" s="734"/>
      <c r="C1" s="734"/>
      <c r="D1" s="734"/>
      <c r="E1" s="734"/>
      <c r="F1" s="734"/>
      <c r="G1" s="734"/>
      <c r="H1" s="734"/>
      <c r="I1" s="734"/>
      <c r="J1" s="734"/>
      <c r="K1" s="734"/>
      <c r="L1" s="734"/>
      <c r="M1" s="734"/>
      <c r="N1" s="734"/>
    </row>
    <row r="2" spans="1:19" s="2" customFormat="1" ht="18.75" x14ac:dyDescent="0.25">
      <c r="A2" s="735" t="s">
        <v>123</v>
      </c>
      <c r="B2" s="735"/>
      <c r="C2" s="735"/>
      <c r="D2" s="735"/>
      <c r="E2" s="735"/>
      <c r="F2" s="735"/>
      <c r="G2" s="735"/>
      <c r="H2" s="735"/>
      <c r="I2" s="735"/>
      <c r="J2" s="735"/>
      <c r="K2" s="735"/>
      <c r="L2" s="735"/>
      <c r="M2" s="735"/>
      <c r="N2" s="735"/>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27">
        <v>45047</v>
      </c>
      <c r="B4" s="147" t="s">
        <v>144</v>
      </c>
      <c r="C4" s="305"/>
      <c r="D4" s="305"/>
      <c r="E4" s="344"/>
      <c r="F4" s="406">
        <v>5</v>
      </c>
      <c r="G4" s="407">
        <v>5</v>
      </c>
      <c r="H4" s="21"/>
      <c r="I4" s="32"/>
      <c r="J4" s="30"/>
      <c r="K4" s="32"/>
      <c r="L4" s="32"/>
      <c r="M4" s="32"/>
      <c r="N4" s="32"/>
    </row>
    <row r="5" spans="1:19" s="54" customFormat="1" ht="15.75" thickBot="1" x14ac:dyDescent="0.3">
      <c r="A5" s="89"/>
      <c r="B5" s="88"/>
      <c r="C5" s="144"/>
      <c r="D5" s="146"/>
      <c r="E5" s="412">
        <f>SUM(E4:E4)</f>
        <v>0</v>
      </c>
      <c r="F5" s="412">
        <f>SUM(F4:F4)</f>
        <v>5</v>
      </c>
      <c r="G5" s="408">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C10" zoomScale="115" zoomScaleNormal="115" workbookViewId="0">
      <selection activeCell="H25" sqref="H25"/>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200" t="s">
        <v>2</v>
      </c>
      <c r="B1" s="201" t="s">
        <v>8</v>
      </c>
      <c r="C1" s="201" t="s">
        <v>308</v>
      </c>
      <c r="D1" s="201" t="s">
        <v>34</v>
      </c>
      <c r="E1" s="202" t="s">
        <v>35</v>
      </c>
      <c r="F1" s="202" t="s">
        <v>87</v>
      </c>
      <c r="G1" s="203" t="s">
        <v>89</v>
      </c>
      <c r="H1" s="201" t="s">
        <v>309</v>
      </c>
      <c r="I1" s="204" t="s">
        <v>36</v>
      </c>
      <c r="J1" s="205" t="s">
        <v>74</v>
      </c>
      <c r="L1" s="142" t="s">
        <v>66</v>
      </c>
      <c r="M1" s="189"/>
    </row>
    <row r="2" spans="1:13" ht="15" x14ac:dyDescent="0.25">
      <c r="A2" s="99" t="s">
        <v>42</v>
      </c>
      <c r="B2" s="99" t="s">
        <v>14</v>
      </c>
      <c r="C2" s="206">
        <f>Lydia!G4</f>
        <v>57700</v>
      </c>
      <c r="D2" s="207">
        <f>'Personal Recieved'!D8+'Balance UGX'!M2</f>
        <v>1788920</v>
      </c>
      <c r="E2" s="207">
        <f>GETPIVOTDATA("Sum of Spent  in national currency (UGX)",'Personal Costs'!$A$3,"Name","Lydia")</f>
        <v>1763620</v>
      </c>
      <c r="F2" s="207"/>
      <c r="G2" s="206"/>
      <c r="H2" s="208">
        <f>Lydia!G83</f>
        <v>83000</v>
      </c>
      <c r="I2" s="209">
        <f>C2+D2-E2+F2-G2</f>
        <v>83000</v>
      </c>
      <c r="J2" s="210">
        <f t="shared" ref="J2:J6" si="0">H2-I2</f>
        <v>0</v>
      </c>
      <c r="K2" s="93" t="s">
        <v>15</v>
      </c>
      <c r="L2" s="99" t="s">
        <v>42</v>
      </c>
      <c r="M2" s="143">
        <f>GETPIVOTDATA("Spent  in national currency (UGX)",'Airtime summary'!$A$20,"Name","Lydia")</f>
        <v>170000</v>
      </c>
    </row>
    <row r="3" spans="1:13" ht="15" x14ac:dyDescent="0.25">
      <c r="A3" s="99" t="s">
        <v>128</v>
      </c>
      <c r="B3" s="99" t="s">
        <v>116</v>
      </c>
      <c r="C3" s="206">
        <f>Deborah!G4</f>
        <v>0</v>
      </c>
      <c r="D3" s="207">
        <f>'Personal Recieved'!D5+'Balance UGX'!M3</f>
        <v>941000</v>
      </c>
      <c r="E3" s="207">
        <f>GETPIVOTDATA("Sum of Spent  in national currency (UGX)",'Personal Costs'!$A$3,"Name","Deborah")</f>
        <v>941000</v>
      </c>
      <c r="F3" s="207"/>
      <c r="G3" s="206"/>
      <c r="H3" s="208">
        <f>Deborah!G103</f>
        <v>0</v>
      </c>
      <c r="I3" s="209">
        <f t="shared" ref="I3" si="1">C3+D3-E3+F3-G3</f>
        <v>0</v>
      </c>
      <c r="J3" s="210">
        <f t="shared" si="0"/>
        <v>0</v>
      </c>
      <c r="L3" s="99" t="s">
        <v>128</v>
      </c>
      <c r="M3" s="143">
        <f>GETPIVOTDATA("Spent  in national currency (UGX)",'Airtime summary'!$A$20,"Name","Deborah")</f>
        <v>85000</v>
      </c>
    </row>
    <row r="4" spans="1:13" ht="15" x14ac:dyDescent="0.25">
      <c r="A4" s="99" t="s">
        <v>140</v>
      </c>
      <c r="B4" s="99" t="s">
        <v>116</v>
      </c>
      <c r="C4" s="206">
        <f>Deborah!G4</f>
        <v>0</v>
      </c>
      <c r="D4" s="207">
        <f>'Personal Recieved'!D6+'Balance UGX'!M4</f>
        <v>282000</v>
      </c>
      <c r="E4" s="207">
        <f>GETPIVOTDATA("Sum of Spent  in national currency (UGX)",'Personal Costs'!$A$3,"Name","Eva")</f>
        <v>282000</v>
      </c>
      <c r="F4" s="207"/>
      <c r="G4" s="206"/>
      <c r="H4" s="208">
        <f>Eva!G60</f>
        <v>0</v>
      </c>
      <c r="I4" s="209">
        <f>C4+D4-E4+F4-G4</f>
        <v>0</v>
      </c>
      <c r="J4" s="210">
        <f t="shared" si="0"/>
        <v>0</v>
      </c>
      <c r="L4" s="99" t="s">
        <v>140</v>
      </c>
      <c r="M4" s="143">
        <f>GETPIVOTDATA("Spent  in national currency (UGX)",'Airtime summary'!$A$20,"Name","Eva")</f>
        <v>40000</v>
      </c>
    </row>
    <row r="5" spans="1:13" ht="15" x14ac:dyDescent="0.25">
      <c r="A5" s="99" t="s">
        <v>205</v>
      </c>
      <c r="B5" s="99" t="s">
        <v>167</v>
      </c>
      <c r="C5" s="206">
        <f>'i31'!G4</f>
        <v>0</v>
      </c>
      <c r="D5" s="207">
        <f>'Personal Recieved'!D7+'Balance UGX'!M5</f>
        <v>177000</v>
      </c>
      <c r="E5" s="207">
        <f>GETPIVOTDATA("Sum of Spent  in national currency (UGX)",'Personal Costs'!$A$3,"Name","i31")</f>
        <v>177000</v>
      </c>
      <c r="F5" s="207"/>
      <c r="G5" s="206"/>
      <c r="H5" s="208">
        <f>Eva!G61</f>
        <v>0</v>
      </c>
      <c r="I5" s="209">
        <f>C5+D5-E5+F5-G5</f>
        <v>0</v>
      </c>
      <c r="J5" s="210">
        <f t="shared" si="0"/>
        <v>0</v>
      </c>
      <c r="L5" s="99" t="s">
        <v>205</v>
      </c>
      <c r="M5" s="143">
        <f>GETPIVOTDATA("Spent  in national currency (UGX)",'Airtime summary'!$A$20,"Name","i31")</f>
        <v>25000</v>
      </c>
    </row>
    <row r="6" spans="1:13" ht="15" x14ac:dyDescent="0.25">
      <c r="A6" s="99" t="s">
        <v>65</v>
      </c>
      <c r="B6" s="176"/>
      <c r="C6" s="206">
        <f>'Airtime summary'!G4</f>
        <v>0</v>
      </c>
      <c r="D6" s="207">
        <v>0</v>
      </c>
      <c r="E6" s="207">
        <v>0</v>
      </c>
      <c r="F6" s="207"/>
      <c r="G6" s="206"/>
      <c r="H6" s="208">
        <f>'Airtime summary'!G17</f>
        <v>10000</v>
      </c>
      <c r="I6" s="209">
        <f>'Airtime summary'!G18</f>
        <v>10000</v>
      </c>
      <c r="J6" s="210">
        <f t="shared" si="0"/>
        <v>0</v>
      </c>
      <c r="L6" s="190"/>
      <c r="M6" s="189"/>
    </row>
    <row r="7" spans="1:13" s="94" customFormat="1" ht="15" x14ac:dyDescent="0.25">
      <c r="A7" s="211"/>
      <c r="B7" s="212"/>
      <c r="C7" s="213"/>
      <c r="D7" s="213"/>
      <c r="E7" s="214"/>
      <c r="F7" s="289" t="s">
        <v>88</v>
      </c>
      <c r="G7" s="290" t="s">
        <v>73</v>
      </c>
      <c r="H7" s="213"/>
      <c r="I7" s="215"/>
      <c r="J7" s="210"/>
      <c r="L7"/>
      <c r="M7" s="258">
        <f>SUM(M2:M5)</f>
        <v>320000</v>
      </c>
    </row>
    <row r="8" spans="1:13" x14ac:dyDescent="0.2">
      <c r="A8" s="216" t="s">
        <v>75</v>
      </c>
      <c r="B8" s="217"/>
      <c r="C8" s="218">
        <f>SUM(C2:C7)</f>
        <v>57700</v>
      </c>
      <c r="D8" s="218">
        <f>SUM(D2:D7)</f>
        <v>3188920</v>
      </c>
      <c r="E8" s="218">
        <f>SUM(E2:E7)</f>
        <v>3163620</v>
      </c>
      <c r="F8" s="217"/>
      <c r="G8" s="219"/>
      <c r="H8" s="220">
        <f>SUM(H2:H7)</f>
        <v>93000</v>
      </c>
      <c r="I8" s="221">
        <f>SUM(I2:I7)</f>
        <v>93000</v>
      </c>
      <c r="J8" s="222">
        <f>H8-I8</f>
        <v>0</v>
      </c>
    </row>
    <row r="9" spans="1:13" x14ac:dyDescent="0.2">
      <c r="A9" s="223"/>
      <c r="B9" s="224"/>
      <c r="C9" s="225"/>
      <c r="D9" s="226"/>
      <c r="E9" s="226"/>
      <c r="F9" s="226"/>
      <c r="G9" s="226"/>
      <c r="H9" s="225"/>
      <c r="I9" s="227"/>
      <c r="J9" s="210"/>
    </row>
    <row r="10" spans="1:13" x14ac:dyDescent="0.2">
      <c r="A10" s="228" t="s">
        <v>76</v>
      </c>
      <c r="B10" s="229"/>
      <c r="C10" s="230">
        <f>'Bank reconciliation UGX'!D14</f>
        <v>9769151</v>
      </c>
      <c r="D10" s="267">
        <f>'Bank reconciliation UGX'!D18</f>
        <v>0</v>
      </c>
      <c r="E10" s="230">
        <f>GETPIVOTDATA("Sum of Spent  in national currency (UGX)",'Personal Costs'!$A$3,"Name","Bank UGX")</f>
        <v>4000</v>
      </c>
      <c r="F10" s="230"/>
      <c r="G10" s="230">
        <f>'Bank reconciliation UGX'!E15+'Bank reconciliation UGX'!E17</f>
        <v>9557160</v>
      </c>
      <c r="H10" s="230">
        <f>'Bank reconciliation UGX'!D19</f>
        <v>207991</v>
      </c>
      <c r="I10" s="231">
        <f>C10+D10-E10+F10-G10</f>
        <v>207991</v>
      </c>
      <c r="J10" s="210">
        <f>H10-I10</f>
        <v>0</v>
      </c>
    </row>
    <row r="11" spans="1:13" x14ac:dyDescent="0.2">
      <c r="A11" s="228" t="s">
        <v>93</v>
      </c>
      <c r="B11" s="229"/>
      <c r="C11" s="230">
        <f>'UGX-Operational Account'!D14</f>
        <v>1922623</v>
      </c>
      <c r="D11" s="267">
        <v>0</v>
      </c>
      <c r="E11" s="230">
        <f>GETPIVOTDATA("Sum of Spent  in national currency (UGX)",'Personal Costs'!$A$3,"Name","Bank OPP")</f>
        <v>6739660</v>
      </c>
      <c r="F11" s="230">
        <f>'UGX-Operational Account'!D15+'UGX-Operational Account'!D22</f>
        <v>9557160</v>
      </c>
      <c r="G11" s="230">
        <f>'UGX-Operational Account'!E16+'UGX-Operational Account'!E23</f>
        <v>2838000</v>
      </c>
      <c r="H11" s="230">
        <f>'UGX-Operational Account'!D29</f>
        <v>1902123</v>
      </c>
      <c r="I11" s="231">
        <f>C11+D11-E11+F11-G11</f>
        <v>1902123</v>
      </c>
      <c r="J11" s="210">
        <f>H11-I11</f>
        <v>0</v>
      </c>
    </row>
    <row r="12" spans="1:13" x14ac:dyDescent="0.2">
      <c r="A12" s="232" t="s">
        <v>77</v>
      </c>
      <c r="B12" s="233"/>
      <c r="C12" s="233">
        <f t="shared" ref="C12:I12" si="2">SUM(C10:C11)</f>
        <v>11691774</v>
      </c>
      <c r="D12" s="233">
        <f t="shared" si="2"/>
        <v>0</v>
      </c>
      <c r="E12" s="403">
        <f t="shared" si="2"/>
        <v>6743660</v>
      </c>
      <c r="F12" s="233">
        <f t="shared" si="2"/>
        <v>9557160</v>
      </c>
      <c r="G12" s="233">
        <f t="shared" si="2"/>
        <v>12395160</v>
      </c>
      <c r="H12" s="233">
        <f t="shared" si="2"/>
        <v>2110114</v>
      </c>
      <c r="I12" s="234">
        <f t="shared" si="2"/>
        <v>2110114</v>
      </c>
      <c r="J12" s="235">
        <f>H12-I12</f>
        <v>0</v>
      </c>
    </row>
    <row r="13" spans="1:13" x14ac:dyDescent="0.2">
      <c r="A13" s="236" t="s">
        <v>78</v>
      </c>
      <c r="B13" s="237"/>
      <c r="C13" s="237"/>
      <c r="D13" s="297"/>
      <c r="E13" s="402"/>
      <c r="F13" s="237"/>
      <c r="G13" s="237"/>
      <c r="H13" s="237"/>
      <c r="I13" s="238"/>
      <c r="J13" s="239"/>
    </row>
    <row r="14" spans="1:13" ht="13.5" thickBot="1" x14ac:dyDescent="0.25">
      <c r="A14" s="240"/>
      <c r="B14" s="241"/>
      <c r="C14" s="241"/>
      <c r="D14" s="241"/>
      <c r="E14" s="241"/>
      <c r="F14" s="241"/>
      <c r="G14" s="241"/>
      <c r="H14" s="241"/>
      <c r="I14" s="242"/>
      <c r="J14" s="210"/>
    </row>
    <row r="15" spans="1:13" ht="13.5" thickBot="1" x14ac:dyDescent="0.25">
      <c r="A15" s="243" t="s">
        <v>79</v>
      </c>
      <c r="B15" s="244"/>
      <c r="C15" s="244"/>
      <c r="D15" s="244"/>
      <c r="E15" s="244">
        <f>E8+E12</f>
        <v>9907280</v>
      </c>
      <c r="F15" s="244"/>
      <c r="G15" s="244"/>
      <c r="H15" s="244"/>
      <c r="I15" s="245"/>
      <c r="J15" s="246"/>
    </row>
    <row r="16" spans="1:13" x14ac:dyDescent="0.2">
      <c r="A16" s="247"/>
      <c r="B16" s="248"/>
      <c r="C16" s="248"/>
      <c r="D16" s="248"/>
      <c r="E16" s="248"/>
      <c r="F16" s="248"/>
      <c r="G16" s="248"/>
      <c r="H16" s="248"/>
      <c r="I16" s="249"/>
      <c r="J16" s="210"/>
    </row>
    <row r="17" spans="1:11" ht="15.75" x14ac:dyDescent="0.25">
      <c r="A17" s="250" t="s">
        <v>37</v>
      </c>
      <c r="B17" s="251"/>
      <c r="C17" s="252">
        <f>'UGX Cash Box May'!G3</f>
        <v>2523246</v>
      </c>
      <c r="D17" s="253">
        <f>'Personal Recieved'!C12</f>
        <v>80080</v>
      </c>
      <c r="E17" s="253">
        <f>GETPIVOTDATA("Sum of spent in national currency (Ugx)",'Personal Recieved'!$A$3)</f>
        <v>3279000</v>
      </c>
      <c r="F17" s="253">
        <f>'UGX-Operational Account'!E16+'UGX-Operational Account'!E23</f>
        <v>2838000</v>
      </c>
      <c r="G17" s="253">
        <v>0</v>
      </c>
      <c r="H17" s="253">
        <f>'UGX Cash Box May'!G79</f>
        <v>2162326</v>
      </c>
      <c r="I17" s="254">
        <f>C17+D17-E17+F17</f>
        <v>2162326</v>
      </c>
      <c r="J17" s="210">
        <f t="shared" ref="J17" si="3">H17-I17</f>
        <v>0</v>
      </c>
      <c r="K17" s="260"/>
    </row>
    <row r="18" spans="1:11" ht="16.5" thickBot="1" x14ac:dyDescent="0.3">
      <c r="A18" s="255"/>
      <c r="B18" s="256"/>
      <c r="C18" s="256"/>
      <c r="D18" s="256"/>
      <c r="E18" s="256"/>
      <c r="F18" s="256"/>
      <c r="G18" s="256"/>
      <c r="H18" s="256"/>
      <c r="I18" s="256"/>
      <c r="J18" s="401"/>
      <c r="K18" s="261"/>
    </row>
    <row r="19" spans="1:11" ht="15.75" x14ac:dyDescent="0.25">
      <c r="A19" s="191"/>
      <c r="B19" s="192"/>
      <c r="C19" s="192"/>
      <c r="D19" s="736" t="s">
        <v>38</v>
      </c>
      <c r="E19" s="736"/>
      <c r="F19" s="192"/>
      <c r="G19" s="192"/>
      <c r="H19" s="192"/>
      <c r="I19" s="263"/>
      <c r="J19" s="264"/>
      <c r="K19" s="262"/>
    </row>
    <row r="20" spans="1:11" ht="47.25" x14ac:dyDescent="0.25">
      <c r="A20" s="194"/>
      <c r="B20" s="195"/>
      <c r="C20" s="195" t="s">
        <v>310</v>
      </c>
      <c r="D20" s="195" t="s">
        <v>67</v>
      </c>
      <c r="E20" s="195" t="s">
        <v>68</v>
      </c>
      <c r="F20" s="195"/>
      <c r="G20" s="195"/>
      <c r="H20" s="195" t="s">
        <v>311</v>
      </c>
      <c r="I20" s="195" t="s">
        <v>69</v>
      </c>
      <c r="J20" s="196" t="s">
        <v>70</v>
      </c>
    </row>
    <row r="21" spans="1:11" ht="32.25" thickBot="1" x14ac:dyDescent="0.3">
      <c r="A21" s="197" t="s">
        <v>71</v>
      </c>
      <c r="B21" s="198"/>
      <c r="C21" s="198">
        <f>C17+C12+C8</f>
        <v>14272720</v>
      </c>
      <c r="D21" s="198">
        <f>D10</f>
        <v>0</v>
      </c>
      <c r="E21" s="198">
        <f>E15</f>
        <v>9907280</v>
      </c>
      <c r="F21" s="198"/>
      <c r="G21" s="198"/>
      <c r="H21" s="198">
        <f>H17+H12+H8</f>
        <v>4365440</v>
      </c>
      <c r="I21" s="198">
        <f>C21+D21-E21</f>
        <v>4365440</v>
      </c>
      <c r="J21" s="199">
        <f>H21-I21</f>
        <v>0</v>
      </c>
      <c r="K21" s="266"/>
    </row>
    <row r="25" spans="1:11" x14ac:dyDescent="0.25">
      <c r="G25" s="443"/>
    </row>
    <row r="182" spans="1:15" x14ac:dyDescent="0.25">
      <c r="A182" s="259"/>
      <c r="B182" s="259"/>
      <c r="C182" s="259"/>
      <c r="D182" s="259"/>
      <c r="E182" s="259"/>
      <c r="F182" s="259"/>
      <c r="G182" s="259"/>
      <c r="H182" s="259"/>
      <c r="I182" s="259"/>
      <c r="J182" s="259"/>
      <c r="K182" s="296"/>
      <c r="L182" s="296"/>
      <c r="M182" s="296"/>
      <c r="N182" s="296"/>
      <c r="O182" s="296"/>
    </row>
    <row r="183" spans="1:15" x14ac:dyDescent="0.25">
      <c r="A183" s="259"/>
      <c r="B183" s="259"/>
      <c r="C183" s="259"/>
      <c r="D183" s="259"/>
      <c r="E183" s="259"/>
      <c r="F183" s="259"/>
      <c r="G183" s="259"/>
      <c r="H183" s="259"/>
      <c r="I183" s="259"/>
      <c r="J183" s="259"/>
      <c r="K183" s="296"/>
      <c r="L183" s="296"/>
      <c r="M183" s="296"/>
      <c r="N183" s="296"/>
      <c r="O183" s="296"/>
    </row>
    <row r="184" spans="1:15" x14ac:dyDescent="0.25">
      <c r="A184" s="259"/>
      <c r="B184" s="259"/>
      <c r="C184" s="259"/>
      <c r="D184" s="259"/>
      <c r="E184" s="259"/>
      <c r="F184" s="259"/>
      <c r="G184" s="259"/>
      <c r="H184" s="259"/>
      <c r="I184" s="259"/>
      <c r="J184" s="259"/>
      <c r="K184" s="296"/>
      <c r="L184" s="296"/>
      <c r="M184" s="296"/>
      <c r="N184" s="296"/>
      <c r="O184" s="296"/>
    </row>
    <row r="185" spans="1:15" x14ac:dyDescent="0.25">
      <c r="A185" s="259"/>
      <c r="B185" s="259"/>
      <c r="C185" s="259"/>
      <c r="D185" s="259"/>
      <c r="E185" s="259"/>
      <c r="F185" s="259"/>
      <c r="G185" s="259"/>
      <c r="H185" s="259"/>
      <c r="I185" s="259"/>
      <c r="J185" s="259"/>
      <c r="K185" s="296"/>
      <c r="L185" s="296"/>
      <c r="M185" s="296"/>
      <c r="N185" s="296"/>
      <c r="O185" s="296"/>
    </row>
    <row r="186" spans="1:15" x14ac:dyDescent="0.25">
      <c r="A186" s="259"/>
      <c r="B186" s="259"/>
      <c r="C186" s="259"/>
      <c r="D186" s="259"/>
      <c r="E186" s="259"/>
      <c r="F186" s="259"/>
      <c r="G186" s="259"/>
      <c r="H186" s="259"/>
      <c r="I186" s="259"/>
      <c r="J186" s="259"/>
      <c r="K186" s="296"/>
      <c r="L186" s="296"/>
      <c r="M186" s="296"/>
      <c r="N186" s="296"/>
      <c r="O186" s="296"/>
    </row>
    <row r="187" spans="1:15" x14ac:dyDescent="0.25">
      <c r="A187" s="259"/>
      <c r="B187" s="259"/>
      <c r="C187" s="259"/>
      <c r="D187" s="259"/>
      <c r="E187" s="259"/>
      <c r="F187" s="259"/>
      <c r="G187" s="259"/>
      <c r="H187" s="259"/>
      <c r="I187" s="259"/>
      <c r="J187" s="259"/>
      <c r="K187" s="296"/>
      <c r="L187" s="296"/>
      <c r="M187" s="296"/>
      <c r="N187" s="296"/>
      <c r="O187" s="296"/>
    </row>
    <row r="188" spans="1:15" x14ac:dyDescent="0.25">
      <c r="A188" s="259"/>
      <c r="B188" s="259"/>
      <c r="C188" s="259"/>
      <c r="D188" s="259"/>
      <c r="E188" s="259"/>
      <c r="F188" s="259"/>
      <c r="G188" s="259"/>
      <c r="H188" s="259"/>
      <c r="I188" s="259"/>
      <c r="J188" s="259"/>
      <c r="K188" s="296"/>
      <c r="L188" s="296"/>
      <c r="M188" s="296"/>
      <c r="N188" s="296"/>
      <c r="O188" s="296"/>
    </row>
    <row r="189" spans="1:15" x14ac:dyDescent="0.25">
      <c r="A189" s="259"/>
      <c r="B189" s="259"/>
      <c r="C189" s="259"/>
      <c r="D189" s="259"/>
      <c r="E189" s="259"/>
      <c r="F189" s="259"/>
      <c r="G189" s="259"/>
      <c r="H189" s="259"/>
      <c r="I189" s="259"/>
      <c r="J189" s="259"/>
      <c r="K189" s="296"/>
      <c r="L189" s="296"/>
      <c r="M189" s="296"/>
      <c r="N189" s="296"/>
      <c r="O189" s="296"/>
    </row>
    <row r="190" spans="1:15" x14ac:dyDescent="0.25">
      <c r="A190" s="259"/>
      <c r="B190" s="259"/>
      <c r="C190" s="259"/>
      <c r="D190" s="259"/>
      <c r="E190" s="259"/>
      <c r="F190" s="259"/>
      <c r="G190" s="259"/>
      <c r="H190" s="259"/>
      <c r="I190" s="259"/>
      <c r="J190" s="259"/>
      <c r="K190" s="296"/>
      <c r="L190" s="296"/>
      <c r="M190" s="296"/>
      <c r="N190" s="296"/>
      <c r="O190" s="296"/>
    </row>
    <row r="191" spans="1:15" x14ac:dyDescent="0.25">
      <c r="A191" s="259"/>
      <c r="B191" s="259"/>
      <c r="C191" s="259"/>
      <c r="D191" s="259"/>
      <c r="E191" s="259"/>
      <c r="F191" s="259"/>
      <c r="G191" s="259"/>
      <c r="H191" s="259"/>
      <c r="I191" s="259"/>
      <c r="J191" s="259"/>
      <c r="K191" s="296"/>
      <c r="L191" s="296"/>
      <c r="M191" s="296"/>
      <c r="N191" s="296"/>
      <c r="O191" s="296"/>
    </row>
    <row r="192" spans="1:15" x14ac:dyDescent="0.25">
      <c r="A192" s="259"/>
      <c r="B192" s="259"/>
      <c r="C192" s="259"/>
      <c r="D192" s="259"/>
      <c r="E192" s="259"/>
      <c r="F192" s="259"/>
      <c r="G192" s="259"/>
      <c r="H192" s="259"/>
      <c r="I192" s="259"/>
      <c r="J192" s="259"/>
      <c r="K192" s="296"/>
      <c r="L192" s="296"/>
      <c r="M192" s="296"/>
      <c r="N192" s="296"/>
      <c r="O192" s="296"/>
    </row>
    <row r="193" spans="1:15" x14ac:dyDescent="0.25">
      <c r="A193" s="259"/>
      <c r="B193" s="259"/>
      <c r="C193" s="259"/>
      <c r="D193" s="259"/>
      <c r="E193" s="259"/>
      <c r="F193" s="259"/>
      <c r="G193" s="259"/>
      <c r="H193" s="259"/>
      <c r="I193" s="259"/>
      <c r="J193" s="259"/>
      <c r="K193" s="296"/>
      <c r="L193" s="296"/>
      <c r="M193" s="296"/>
      <c r="N193" s="296"/>
      <c r="O193" s="296"/>
    </row>
    <row r="194" spans="1:15" x14ac:dyDescent="0.25">
      <c r="A194" s="259"/>
      <c r="B194" s="259"/>
      <c r="C194" s="259"/>
      <c r="D194" s="259"/>
      <c r="E194" s="259"/>
      <c r="F194" s="259"/>
      <c r="G194" s="259"/>
      <c r="H194" s="259"/>
      <c r="I194" s="259"/>
      <c r="J194" s="259"/>
      <c r="K194" s="296"/>
      <c r="L194" s="296"/>
      <c r="M194" s="296"/>
      <c r="N194" s="296"/>
      <c r="O194" s="296"/>
    </row>
    <row r="195" spans="1:15" x14ac:dyDescent="0.25">
      <c r="A195" s="259"/>
      <c r="B195" s="259"/>
      <c r="C195" s="259"/>
      <c r="D195" s="259"/>
      <c r="E195" s="259"/>
      <c r="F195" s="259"/>
      <c r="G195" s="259"/>
      <c r="H195" s="259"/>
      <c r="I195" s="259"/>
      <c r="J195" s="259"/>
      <c r="K195" s="296"/>
      <c r="L195" s="296"/>
      <c r="M195" s="296"/>
      <c r="N195" s="296"/>
      <c r="O195" s="296"/>
    </row>
    <row r="196" spans="1:15" x14ac:dyDescent="0.25">
      <c r="A196" s="259"/>
      <c r="B196" s="259"/>
      <c r="C196" s="259"/>
      <c r="D196" s="259"/>
      <c r="E196" s="259"/>
      <c r="F196" s="259"/>
      <c r="G196" s="259"/>
      <c r="H196" s="259"/>
      <c r="I196" s="259"/>
      <c r="J196" s="259"/>
      <c r="K196" s="296"/>
      <c r="L196" s="296"/>
      <c r="M196" s="296"/>
      <c r="N196" s="296"/>
      <c r="O196" s="296"/>
    </row>
    <row r="197" spans="1:15" x14ac:dyDescent="0.25">
      <c r="A197" s="259"/>
      <c r="B197" s="259"/>
      <c r="C197" s="259"/>
      <c r="D197" s="259"/>
      <c r="E197" s="259"/>
      <c r="F197" s="259"/>
      <c r="G197" s="259"/>
      <c r="H197" s="259"/>
      <c r="I197" s="259"/>
      <c r="J197" s="259"/>
      <c r="K197" s="296"/>
      <c r="L197" s="296"/>
      <c r="M197" s="296"/>
      <c r="N197" s="296"/>
      <c r="O197" s="296"/>
    </row>
    <row r="198" spans="1:15" x14ac:dyDescent="0.25">
      <c r="A198" s="259"/>
      <c r="B198" s="259"/>
      <c r="C198" s="259"/>
      <c r="D198" s="259"/>
      <c r="E198" s="259"/>
      <c r="F198" s="259"/>
      <c r="G198" s="259"/>
      <c r="H198" s="259"/>
      <c r="I198" s="259"/>
      <c r="J198" s="259"/>
      <c r="K198" s="296"/>
      <c r="L198" s="296"/>
      <c r="M198" s="296"/>
      <c r="N198" s="296"/>
      <c r="O198" s="296"/>
    </row>
    <row r="199" spans="1:15" x14ac:dyDescent="0.25">
      <c r="A199" s="259"/>
      <c r="B199" s="259"/>
      <c r="C199" s="259"/>
      <c r="D199" s="259"/>
      <c r="E199" s="259"/>
      <c r="F199" s="259"/>
      <c r="G199" s="259"/>
      <c r="H199" s="259"/>
      <c r="I199" s="259"/>
      <c r="J199" s="259"/>
      <c r="K199" s="296"/>
      <c r="L199" s="296"/>
      <c r="M199" s="296"/>
      <c r="N199" s="296"/>
      <c r="O199" s="296"/>
    </row>
    <row r="200" spans="1:15" x14ac:dyDescent="0.25">
      <c r="A200" s="259"/>
      <c r="B200" s="259"/>
      <c r="C200" s="259"/>
      <c r="D200" s="259"/>
      <c r="E200" s="259"/>
      <c r="F200" s="259"/>
      <c r="G200" s="259"/>
      <c r="H200" s="259"/>
      <c r="I200" s="259"/>
      <c r="J200" s="259"/>
      <c r="K200" s="296"/>
      <c r="L200" s="296"/>
      <c r="M200" s="296"/>
      <c r="N200" s="296"/>
      <c r="O200" s="296"/>
    </row>
    <row r="201" spans="1:15" x14ac:dyDescent="0.25">
      <c r="A201" s="259"/>
      <c r="B201" s="259"/>
      <c r="C201" s="259"/>
      <c r="D201" s="259"/>
      <c r="E201" s="259"/>
      <c r="F201" s="259"/>
      <c r="G201" s="259"/>
      <c r="H201" s="259"/>
      <c r="I201" s="259"/>
      <c r="J201" s="259"/>
      <c r="K201" s="296"/>
      <c r="L201" s="296"/>
      <c r="M201" s="296"/>
      <c r="N201" s="296"/>
      <c r="O201" s="296"/>
    </row>
    <row r="202" spans="1:15" x14ac:dyDescent="0.25">
      <c r="A202" s="259"/>
      <c r="B202" s="259"/>
      <c r="C202" s="259"/>
      <c r="D202" s="259"/>
      <c r="E202" s="259"/>
      <c r="F202" s="259"/>
      <c r="G202" s="259"/>
      <c r="H202" s="259"/>
      <c r="I202" s="259"/>
      <c r="J202" s="259"/>
      <c r="K202" s="296"/>
      <c r="L202" s="296"/>
      <c r="M202" s="296"/>
      <c r="N202" s="296"/>
      <c r="O202" s="296"/>
    </row>
    <row r="203" spans="1:15" x14ac:dyDescent="0.25">
      <c r="A203" s="259"/>
      <c r="B203" s="259"/>
      <c r="C203" s="259"/>
      <c r="D203" s="259"/>
      <c r="E203" s="259"/>
      <c r="F203" s="259"/>
      <c r="G203" s="259"/>
      <c r="H203" s="259"/>
      <c r="I203" s="259"/>
      <c r="J203" s="259"/>
      <c r="K203" s="296"/>
      <c r="L203" s="296"/>
      <c r="M203" s="296"/>
      <c r="N203" s="296"/>
      <c r="O203" s="296"/>
    </row>
    <row r="204" spans="1:15" x14ac:dyDescent="0.25">
      <c r="A204" s="259"/>
      <c r="B204" s="259"/>
      <c r="C204" s="259"/>
      <c r="D204" s="259"/>
      <c r="E204" s="259"/>
      <c r="F204" s="259"/>
      <c r="G204" s="259"/>
      <c r="H204" s="259"/>
      <c r="I204" s="259"/>
      <c r="J204" s="259"/>
      <c r="K204" s="296"/>
      <c r="L204" s="296"/>
      <c r="M204" s="296"/>
      <c r="N204" s="296"/>
      <c r="O204" s="296"/>
    </row>
    <row r="205" spans="1:15" x14ac:dyDescent="0.25">
      <c r="A205" s="259"/>
      <c r="B205" s="259"/>
      <c r="C205" s="259"/>
      <c r="D205" s="259"/>
      <c r="E205" s="259"/>
      <c r="F205" s="259"/>
      <c r="G205" s="259"/>
      <c r="H205" s="259"/>
      <c r="I205" s="259"/>
      <c r="J205" s="259"/>
      <c r="K205" s="296"/>
      <c r="L205" s="296"/>
      <c r="M205" s="296"/>
      <c r="N205" s="296"/>
      <c r="O205" s="296"/>
    </row>
    <row r="206" spans="1:15" x14ac:dyDescent="0.25">
      <c r="A206" s="259"/>
      <c r="B206" s="259"/>
      <c r="C206" s="259"/>
      <c r="D206" s="259"/>
      <c r="E206" s="259"/>
      <c r="F206" s="259"/>
      <c r="G206" s="259"/>
      <c r="H206" s="259"/>
      <c r="I206" s="259"/>
      <c r="J206" s="259"/>
      <c r="K206" s="296"/>
      <c r="L206" s="296"/>
      <c r="M206" s="296"/>
      <c r="N206" s="296"/>
      <c r="O206" s="296"/>
    </row>
    <row r="207" spans="1:15" x14ac:dyDescent="0.25">
      <c r="A207" s="259"/>
      <c r="B207" s="259"/>
      <c r="C207" s="259"/>
      <c r="D207" s="259"/>
      <c r="E207" s="259"/>
      <c r="F207" s="259"/>
      <c r="G207" s="259"/>
      <c r="H207" s="259"/>
      <c r="I207" s="259"/>
      <c r="J207" s="259"/>
      <c r="K207" s="296"/>
      <c r="L207" s="296"/>
      <c r="M207" s="296"/>
      <c r="N207" s="296"/>
      <c r="O207" s="296"/>
    </row>
    <row r="208" spans="1:15" x14ac:dyDescent="0.25">
      <c r="A208" s="259"/>
      <c r="B208" s="259"/>
      <c r="C208" s="259"/>
      <c r="D208" s="259"/>
      <c r="E208" s="259"/>
      <c r="F208" s="259"/>
      <c r="G208" s="259"/>
      <c r="H208" s="259"/>
      <c r="I208" s="259"/>
      <c r="J208" s="259"/>
      <c r="K208" s="296"/>
      <c r="L208" s="296"/>
      <c r="M208" s="296"/>
      <c r="N208" s="296"/>
      <c r="O208" s="296"/>
    </row>
    <row r="209" spans="1:15" x14ac:dyDescent="0.25">
      <c r="A209" s="259"/>
      <c r="B209" s="259"/>
      <c r="C209" s="259"/>
      <c r="D209" s="259"/>
      <c r="E209" s="259"/>
      <c r="F209" s="259"/>
      <c r="G209" s="259"/>
      <c r="H209" s="259"/>
      <c r="I209" s="259"/>
      <c r="J209" s="259"/>
      <c r="K209" s="296"/>
      <c r="L209" s="296"/>
      <c r="M209" s="296"/>
      <c r="N209" s="296"/>
      <c r="O209" s="296"/>
    </row>
    <row r="210" spans="1:15" x14ac:dyDescent="0.25">
      <c r="A210" s="259"/>
      <c r="B210" s="259"/>
      <c r="C210" s="259"/>
      <c r="D210" s="259"/>
      <c r="E210" s="259"/>
      <c r="F210" s="259"/>
      <c r="G210" s="259"/>
      <c r="H210" s="259"/>
      <c r="I210" s="259"/>
      <c r="J210" s="259"/>
      <c r="K210" s="296"/>
      <c r="L210" s="296"/>
      <c r="M210" s="296"/>
      <c r="N210" s="296"/>
      <c r="O210" s="296"/>
    </row>
    <row r="211" spans="1:15" x14ac:dyDescent="0.25">
      <c r="A211" s="259"/>
      <c r="B211" s="259"/>
      <c r="C211" s="259"/>
      <c r="D211" s="259"/>
      <c r="E211" s="259"/>
      <c r="F211" s="259"/>
      <c r="G211" s="259"/>
      <c r="H211" s="259"/>
      <c r="I211" s="259"/>
      <c r="J211" s="259"/>
      <c r="K211" s="296"/>
      <c r="L211" s="296"/>
      <c r="M211" s="296"/>
      <c r="N211" s="296"/>
      <c r="O211" s="296"/>
    </row>
    <row r="212" spans="1:15" x14ac:dyDescent="0.25">
      <c r="A212" s="259"/>
      <c r="B212" s="259"/>
      <c r="C212" s="259"/>
      <c r="D212" s="259"/>
      <c r="E212" s="259"/>
      <c r="F212" s="259"/>
      <c r="G212" s="259"/>
      <c r="H212" s="259"/>
      <c r="I212" s="259"/>
      <c r="J212" s="259"/>
      <c r="K212" s="296"/>
      <c r="L212" s="296"/>
      <c r="M212" s="296"/>
      <c r="N212" s="296"/>
      <c r="O212" s="296"/>
    </row>
    <row r="213" spans="1:15" x14ac:dyDescent="0.25">
      <c r="A213" s="259"/>
      <c r="B213" s="259"/>
      <c r="C213" s="259"/>
      <c r="D213" s="259"/>
      <c r="E213" s="259"/>
      <c r="F213" s="259"/>
      <c r="G213" s="259"/>
      <c r="H213" s="259"/>
      <c r="I213" s="259"/>
      <c r="J213" s="259"/>
      <c r="K213" s="296"/>
      <c r="L213" s="296"/>
      <c r="M213" s="296"/>
      <c r="N213" s="296"/>
      <c r="O213" s="296"/>
    </row>
    <row r="214" spans="1:15" x14ac:dyDescent="0.25">
      <c r="A214" s="259"/>
      <c r="B214" s="259"/>
      <c r="C214" s="259"/>
      <c r="D214" s="259"/>
      <c r="E214" s="259"/>
      <c r="F214" s="259"/>
      <c r="G214" s="259"/>
      <c r="H214" s="259"/>
      <c r="I214" s="259"/>
      <c r="J214" s="259"/>
      <c r="K214" s="296"/>
      <c r="L214" s="296"/>
      <c r="M214" s="296"/>
      <c r="N214" s="296"/>
      <c r="O214" s="296"/>
    </row>
    <row r="215" spans="1:15" x14ac:dyDescent="0.25">
      <c r="A215" s="259"/>
      <c r="B215" s="259"/>
      <c r="C215" s="259"/>
      <c r="D215" s="259"/>
      <c r="E215" s="259"/>
      <c r="F215" s="259"/>
      <c r="G215" s="259"/>
      <c r="H215" s="259"/>
      <c r="I215" s="259"/>
      <c r="J215" s="259"/>
      <c r="K215" s="296"/>
      <c r="L215" s="296"/>
      <c r="M215" s="296"/>
      <c r="N215" s="296"/>
      <c r="O215" s="296"/>
    </row>
    <row r="216" spans="1:15" x14ac:dyDescent="0.25">
      <c r="A216" s="259"/>
      <c r="B216" s="259"/>
      <c r="C216" s="259"/>
      <c r="D216" s="259"/>
      <c r="E216" s="259"/>
      <c r="F216" s="259"/>
      <c r="G216" s="259"/>
      <c r="H216" s="259"/>
      <c r="I216" s="259"/>
      <c r="J216" s="259"/>
      <c r="K216" s="296"/>
      <c r="L216" s="296"/>
      <c r="M216" s="296"/>
      <c r="N216" s="296"/>
      <c r="O216" s="296"/>
    </row>
    <row r="217" spans="1:15" x14ac:dyDescent="0.25">
      <c r="A217" s="259"/>
      <c r="B217" s="259"/>
      <c r="C217" s="259"/>
      <c r="D217" s="259"/>
      <c r="E217" s="259"/>
      <c r="F217" s="259"/>
      <c r="G217" s="259"/>
      <c r="H217" s="259"/>
      <c r="I217" s="259"/>
      <c r="J217" s="259"/>
      <c r="K217" s="296"/>
      <c r="L217" s="296"/>
      <c r="M217" s="296"/>
      <c r="N217" s="296"/>
      <c r="O217" s="296"/>
    </row>
    <row r="218" spans="1:15" x14ac:dyDescent="0.25">
      <c r="A218" s="259"/>
      <c r="B218" s="259"/>
      <c r="C218" s="259"/>
      <c r="D218" s="259"/>
      <c r="E218" s="259"/>
      <c r="F218" s="259"/>
      <c r="G218" s="259"/>
      <c r="H218" s="259"/>
      <c r="I218" s="259"/>
      <c r="J218" s="259"/>
      <c r="K218" s="296"/>
      <c r="L218" s="296"/>
      <c r="M218" s="296"/>
      <c r="N218" s="296"/>
      <c r="O218" s="296"/>
    </row>
    <row r="219" spans="1:15" x14ac:dyDescent="0.25">
      <c r="A219" s="259"/>
      <c r="B219" s="259"/>
      <c r="C219" s="259"/>
      <c r="D219" s="259"/>
      <c r="E219" s="259"/>
      <c r="F219" s="259"/>
      <c r="G219" s="259"/>
      <c r="H219" s="259"/>
      <c r="I219" s="259"/>
      <c r="J219" s="259"/>
      <c r="K219" s="296"/>
      <c r="L219" s="296"/>
      <c r="M219" s="296"/>
      <c r="N219" s="296"/>
      <c r="O219" s="296"/>
    </row>
    <row r="220" spans="1:15" x14ac:dyDescent="0.25">
      <c r="A220" s="259"/>
      <c r="B220" s="259"/>
      <c r="C220" s="259"/>
      <c r="D220" s="259"/>
      <c r="E220" s="259"/>
      <c r="F220" s="259"/>
      <c r="G220" s="259"/>
      <c r="H220" s="259"/>
      <c r="I220" s="259"/>
      <c r="J220" s="259"/>
      <c r="K220" s="296"/>
      <c r="L220" s="296"/>
      <c r="M220" s="296"/>
      <c r="N220" s="296"/>
      <c r="O220" s="296"/>
    </row>
    <row r="221" spans="1:15" x14ac:dyDescent="0.25">
      <c r="A221" s="259"/>
      <c r="B221" s="259"/>
      <c r="C221" s="259"/>
      <c r="D221" s="259"/>
      <c r="E221" s="259"/>
      <c r="F221" s="259"/>
      <c r="G221" s="259"/>
      <c r="H221" s="259"/>
      <c r="I221" s="259"/>
      <c r="J221" s="259"/>
      <c r="K221" s="296"/>
      <c r="L221" s="296"/>
      <c r="M221" s="296"/>
      <c r="N221" s="296"/>
      <c r="O221" s="296"/>
    </row>
    <row r="222" spans="1:15" x14ac:dyDescent="0.25">
      <c r="A222" s="259"/>
      <c r="B222" s="259"/>
      <c r="C222" s="259"/>
      <c r="D222" s="259"/>
      <c r="E222" s="259"/>
      <c r="F222" s="259"/>
      <c r="G222" s="259"/>
      <c r="H222" s="259"/>
      <c r="I222" s="259"/>
      <c r="J222" s="259"/>
      <c r="K222" s="296"/>
      <c r="L222" s="296"/>
      <c r="M222" s="296"/>
      <c r="N222" s="296"/>
      <c r="O222" s="296"/>
    </row>
    <row r="223" spans="1:15" x14ac:dyDescent="0.25">
      <c r="A223" s="259"/>
      <c r="B223" s="259"/>
      <c r="C223" s="259"/>
      <c r="D223" s="259"/>
      <c r="E223" s="259"/>
      <c r="F223" s="259"/>
      <c r="G223" s="259"/>
      <c r="H223" s="259"/>
      <c r="I223" s="259"/>
      <c r="J223" s="259"/>
      <c r="K223" s="296"/>
      <c r="L223" s="296"/>
      <c r="M223" s="296"/>
      <c r="N223" s="296"/>
      <c r="O223" s="296"/>
    </row>
  </sheetData>
  <mergeCells count="1">
    <mergeCell ref="D19:E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C13" workbookViewId="0">
      <selection activeCell="I20" sqref="I20"/>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00" t="s">
        <v>2</v>
      </c>
      <c r="B1" s="201" t="s">
        <v>8</v>
      </c>
      <c r="C1" s="201" t="s">
        <v>312</v>
      </c>
      <c r="D1" s="201" t="s">
        <v>34</v>
      </c>
      <c r="E1" s="202" t="s">
        <v>35</v>
      </c>
      <c r="F1" s="202" t="s">
        <v>72</v>
      </c>
      <c r="G1" s="203" t="s">
        <v>73</v>
      </c>
      <c r="H1" s="201" t="s">
        <v>309</v>
      </c>
      <c r="I1" s="204" t="s">
        <v>36</v>
      </c>
      <c r="J1" s="205" t="s">
        <v>74</v>
      </c>
      <c r="K1" s="93"/>
    </row>
    <row r="2" spans="1:11" x14ac:dyDescent="0.25">
      <c r="A2" s="99" t="s">
        <v>42</v>
      </c>
      <c r="B2" s="99" t="s">
        <v>14</v>
      </c>
      <c r="C2" s="206">
        <v>0</v>
      </c>
      <c r="D2" s="207">
        <v>0</v>
      </c>
      <c r="E2" s="207">
        <v>0</v>
      </c>
      <c r="F2" s="207"/>
      <c r="G2" s="206"/>
      <c r="H2" s="208">
        <v>0</v>
      </c>
      <c r="I2" s="209">
        <f>C2+D2-E2</f>
        <v>0</v>
      </c>
      <c r="J2" s="210">
        <f>H2-I2</f>
        <v>0</v>
      </c>
      <c r="K2" s="93" t="s">
        <v>15</v>
      </c>
    </row>
    <row r="3" spans="1:11" x14ac:dyDescent="0.25">
      <c r="A3" s="99" t="s">
        <v>128</v>
      </c>
      <c r="B3" s="99" t="s">
        <v>116</v>
      </c>
      <c r="C3" s="206">
        <v>0</v>
      </c>
      <c r="D3" s="207">
        <v>0</v>
      </c>
      <c r="E3" s="207">
        <v>0</v>
      </c>
      <c r="F3" s="207"/>
      <c r="G3" s="206"/>
      <c r="H3" s="208">
        <v>0</v>
      </c>
      <c r="I3" s="209">
        <f t="shared" ref="I3:I6" si="0">C3+D3-E3</f>
        <v>0</v>
      </c>
      <c r="J3" s="210">
        <f t="shared" ref="J3:J6" si="1">H3-I3</f>
        <v>0</v>
      </c>
      <c r="K3" s="93"/>
    </row>
    <row r="4" spans="1:11" x14ac:dyDescent="0.25">
      <c r="A4" s="99" t="s">
        <v>140</v>
      </c>
      <c r="B4" s="99" t="s">
        <v>116</v>
      </c>
      <c r="C4" s="206">
        <v>0</v>
      </c>
      <c r="D4" s="207">
        <v>0</v>
      </c>
      <c r="E4" s="207">
        <v>0</v>
      </c>
      <c r="F4" s="207"/>
      <c r="G4" s="206"/>
      <c r="H4" s="208">
        <v>0</v>
      </c>
      <c r="I4" s="209">
        <f t="shared" si="0"/>
        <v>0</v>
      </c>
      <c r="J4" s="210">
        <f t="shared" si="1"/>
        <v>0</v>
      </c>
      <c r="K4" s="93"/>
    </row>
    <row r="5" spans="1:11" x14ac:dyDescent="0.25">
      <c r="A5" s="99" t="s">
        <v>205</v>
      </c>
      <c r="B5" s="99" t="s">
        <v>167</v>
      </c>
      <c r="C5" s="206">
        <v>0</v>
      </c>
      <c r="D5" s="207">
        <v>0</v>
      </c>
      <c r="E5" s="207">
        <v>0</v>
      </c>
      <c r="F5" s="207"/>
      <c r="G5" s="206"/>
      <c r="H5" s="208">
        <v>0</v>
      </c>
      <c r="I5" s="209">
        <v>0</v>
      </c>
      <c r="J5" s="210"/>
      <c r="K5" s="93"/>
    </row>
    <row r="6" spans="1:11" x14ac:dyDescent="0.25">
      <c r="A6" s="99" t="s">
        <v>65</v>
      </c>
      <c r="B6" s="176"/>
      <c r="C6" s="206">
        <v>0</v>
      </c>
      <c r="D6" s="207">
        <v>0</v>
      </c>
      <c r="E6" s="207">
        <v>0</v>
      </c>
      <c r="F6" s="207"/>
      <c r="G6" s="206"/>
      <c r="H6" s="208">
        <v>0</v>
      </c>
      <c r="I6" s="209">
        <f t="shared" si="0"/>
        <v>0</v>
      </c>
      <c r="J6" s="210">
        <f t="shared" si="1"/>
        <v>0</v>
      </c>
      <c r="K6" s="93"/>
    </row>
    <row r="7" spans="1:11" x14ac:dyDescent="0.25">
      <c r="A7" s="211"/>
      <c r="B7" s="212"/>
      <c r="C7" s="213"/>
      <c r="D7" s="213"/>
      <c r="E7" s="214"/>
      <c r="F7" s="214"/>
      <c r="G7" s="213"/>
      <c r="H7" s="213"/>
      <c r="I7" s="215"/>
      <c r="J7" s="210"/>
      <c r="K7" s="94"/>
    </row>
    <row r="8" spans="1:11" x14ac:dyDescent="0.25">
      <c r="A8" s="216" t="s">
        <v>75</v>
      </c>
      <c r="B8" s="217"/>
      <c r="C8" s="218">
        <f>SUM(C2:C7)</f>
        <v>0</v>
      </c>
      <c r="D8" s="218">
        <f>SUM(D2:D7)</f>
        <v>0</v>
      </c>
      <c r="E8" s="218">
        <f>SUM(E2:E7)</f>
        <v>0</v>
      </c>
      <c r="F8" s="217"/>
      <c r="G8" s="219"/>
      <c r="H8" s="220">
        <f>SUM(H2:H7)</f>
        <v>0</v>
      </c>
      <c r="I8" s="221">
        <f>SUM(I2:I7)</f>
        <v>0</v>
      </c>
      <c r="J8" s="222">
        <f>H8-I8</f>
        <v>0</v>
      </c>
      <c r="K8" s="93"/>
    </row>
    <row r="9" spans="1:11" x14ac:dyDescent="0.25">
      <c r="A9" s="223"/>
      <c r="B9" s="224"/>
      <c r="C9" s="225"/>
      <c r="D9" s="226"/>
      <c r="E9" s="226"/>
      <c r="F9" s="226"/>
      <c r="G9" s="226"/>
      <c r="H9" s="225"/>
      <c r="I9" s="227"/>
      <c r="J9" s="222"/>
      <c r="K9" s="93"/>
    </row>
    <row r="10" spans="1:11" x14ac:dyDescent="0.25">
      <c r="A10" s="228" t="s">
        <v>80</v>
      </c>
      <c r="B10" s="229"/>
      <c r="C10" s="230">
        <f>'Bank reconciliation USD'!D17</f>
        <v>2582.69</v>
      </c>
      <c r="D10" s="230">
        <f>'Bank reconciliation USD'!D18</f>
        <v>0</v>
      </c>
      <c r="E10" s="230">
        <v>0</v>
      </c>
      <c r="F10" s="230"/>
      <c r="G10" s="230"/>
      <c r="H10" s="230">
        <f>'Bank reconciliation USD'!D19</f>
        <v>2582.69</v>
      </c>
      <c r="I10" s="231">
        <f>C10+D10-E10+F10-G10</f>
        <v>2582.69</v>
      </c>
      <c r="J10" s="210">
        <f t="shared" ref="J10:J11" si="2">H10-I10</f>
        <v>0</v>
      </c>
      <c r="K10" s="93"/>
    </row>
    <row r="11" spans="1:11" x14ac:dyDescent="0.25">
      <c r="A11" s="232" t="s">
        <v>77</v>
      </c>
      <c r="B11" s="233"/>
      <c r="C11" s="233">
        <f t="shared" ref="C11:I11" si="3">SUM(C10:C10)</f>
        <v>2582.69</v>
      </c>
      <c r="D11" s="233">
        <f t="shared" si="3"/>
        <v>0</v>
      </c>
      <c r="E11" s="233">
        <f t="shared" si="3"/>
        <v>0</v>
      </c>
      <c r="F11" s="233">
        <f t="shared" si="3"/>
        <v>0</v>
      </c>
      <c r="G11" s="233">
        <f t="shared" si="3"/>
        <v>0</v>
      </c>
      <c r="H11" s="233">
        <f t="shared" si="3"/>
        <v>2582.69</v>
      </c>
      <c r="I11" s="234">
        <f t="shared" si="3"/>
        <v>2582.69</v>
      </c>
      <c r="J11" s="210">
        <f t="shared" si="2"/>
        <v>0</v>
      </c>
      <c r="K11" s="93"/>
    </row>
    <row r="12" spans="1:11" x14ac:dyDescent="0.25">
      <c r="A12" s="236" t="s">
        <v>78</v>
      </c>
      <c r="B12" s="237"/>
      <c r="C12" s="237"/>
      <c r="D12" s="237"/>
      <c r="E12" s="237"/>
      <c r="F12" s="237">
        <f>F11+F16</f>
        <v>0</v>
      </c>
      <c r="G12" s="237">
        <f>G11</f>
        <v>0</v>
      </c>
      <c r="H12" s="237"/>
      <c r="I12" s="238"/>
      <c r="J12" s="239"/>
      <c r="K12" s="93"/>
    </row>
    <row r="13" spans="1:11" ht="15.75" thickBot="1" x14ac:dyDescent="0.3">
      <c r="A13" s="240"/>
      <c r="B13" s="241"/>
      <c r="C13" s="241"/>
      <c r="D13" s="241"/>
      <c r="E13" s="241"/>
      <c r="F13" s="241"/>
      <c r="G13" s="241"/>
      <c r="H13" s="241"/>
      <c r="I13" s="242"/>
      <c r="J13" s="210"/>
      <c r="K13" s="93"/>
    </row>
    <row r="14" spans="1:11" ht="15.75" thickBot="1" x14ac:dyDescent="0.3">
      <c r="A14" s="243" t="s">
        <v>79</v>
      </c>
      <c r="B14" s="244"/>
      <c r="C14" s="244"/>
      <c r="D14" s="244"/>
      <c r="E14" s="244">
        <f>E8+E11</f>
        <v>0</v>
      </c>
      <c r="F14" s="244"/>
      <c r="G14" s="244"/>
      <c r="H14" s="244"/>
      <c r="I14" s="245"/>
      <c r="J14" s="246"/>
      <c r="K14" s="93"/>
    </row>
    <row r="15" spans="1:11" ht="15.75" thickBot="1" x14ac:dyDescent="0.3">
      <c r="A15" s="247"/>
      <c r="B15" s="248"/>
      <c r="C15" s="248"/>
      <c r="D15" s="248"/>
      <c r="E15" s="248"/>
      <c r="F15" s="248"/>
      <c r="G15" s="248"/>
      <c r="H15" s="248"/>
      <c r="I15" s="249"/>
      <c r="J15" s="210"/>
      <c r="K15" s="93"/>
    </row>
    <row r="16" spans="1:11" ht="15.75" x14ac:dyDescent="0.25">
      <c r="A16" s="250" t="s">
        <v>37</v>
      </c>
      <c r="B16" s="251"/>
      <c r="C16" s="252">
        <f>'USD-cash box May'!G4</f>
        <v>5</v>
      </c>
      <c r="D16" s="253">
        <v>0</v>
      </c>
      <c r="E16" s="253">
        <v>0</v>
      </c>
      <c r="F16" s="253">
        <v>0</v>
      </c>
      <c r="G16" s="253">
        <v>0</v>
      </c>
      <c r="H16" s="253">
        <f>'USD-cash box May'!G5</f>
        <v>5</v>
      </c>
      <c r="I16" s="254">
        <f>C16+D16-E16+F16-G16</f>
        <v>5</v>
      </c>
      <c r="J16" s="210">
        <f t="shared" ref="J16" si="4">H16-I16</f>
        <v>0</v>
      </c>
      <c r="K16" s="193"/>
    </row>
    <row r="17" spans="1:11" ht="15" customHeight="1" thickBot="1" x14ac:dyDescent="0.3">
      <c r="A17" s="255"/>
      <c r="B17" s="256"/>
      <c r="C17" s="256"/>
      <c r="D17" s="256"/>
      <c r="E17" s="256"/>
      <c r="F17" s="256"/>
      <c r="G17" s="256"/>
      <c r="H17" s="256"/>
      <c r="I17" s="256"/>
      <c r="J17" s="257"/>
      <c r="K17" s="196" t="s">
        <v>70</v>
      </c>
    </row>
    <row r="18" spans="1:11" ht="16.5" thickBot="1" x14ac:dyDescent="0.3">
      <c r="A18" s="191"/>
      <c r="B18" s="192"/>
      <c r="C18" s="192"/>
      <c r="D18" s="736" t="s">
        <v>38</v>
      </c>
      <c r="E18" s="736"/>
      <c r="F18" s="192"/>
      <c r="G18" s="192"/>
      <c r="H18" s="192"/>
      <c r="I18" s="192"/>
      <c r="J18" s="193"/>
      <c r="K18" s="199">
        <f>I18-J18</f>
        <v>0</v>
      </c>
    </row>
    <row r="19" spans="1:11" ht="48" thickBot="1" x14ac:dyDescent="0.3">
      <c r="A19" s="194"/>
      <c r="B19" s="195"/>
      <c r="C19" s="195" t="s">
        <v>310</v>
      </c>
      <c r="D19" s="195" t="s">
        <v>83</v>
      </c>
      <c r="E19" s="195" t="s">
        <v>84</v>
      </c>
      <c r="F19" s="195"/>
      <c r="G19" s="195"/>
      <c r="H19" s="195" t="s">
        <v>311</v>
      </c>
      <c r="I19" s="195" t="s">
        <v>69</v>
      </c>
      <c r="J19" s="498" t="s">
        <v>70</v>
      </c>
      <c r="K19" s="93"/>
    </row>
    <row r="20" spans="1:11" ht="32.25" thickBot="1" x14ac:dyDescent="0.3">
      <c r="A20" s="310" t="s">
        <v>71</v>
      </c>
      <c r="B20" s="311"/>
      <c r="C20" s="311">
        <f>C16+C11+C8</f>
        <v>2587.69</v>
      </c>
      <c r="D20" s="311">
        <f>D11</f>
        <v>0</v>
      </c>
      <c r="E20" s="311">
        <f>E14</f>
        <v>0</v>
      </c>
      <c r="F20" s="311"/>
      <c r="G20" s="311">
        <f>G10</f>
        <v>0</v>
      </c>
      <c r="H20" s="311">
        <f>H16+H11+H8</f>
        <v>2587.69</v>
      </c>
      <c r="I20" s="497">
        <f>C20+D20-E20-G20</f>
        <v>2587.69</v>
      </c>
      <c r="J20" s="500">
        <f>H20-I20</f>
        <v>0</v>
      </c>
      <c r="K20" s="93"/>
    </row>
    <row r="21" spans="1:11" x14ac:dyDescent="0.25">
      <c r="A21" s="312"/>
      <c r="B21" s="312"/>
      <c r="C21" s="312"/>
      <c r="D21" s="312"/>
      <c r="E21" s="312"/>
      <c r="F21" s="312"/>
      <c r="G21" s="312"/>
      <c r="H21" s="312"/>
      <c r="I21" s="313"/>
      <c r="J21" s="499"/>
    </row>
    <row r="22" spans="1:11" x14ac:dyDescent="0.25">
      <c r="A22" s="312"/>
      <c r="B22" s="312"/>
      <c r="C22" s="312"/>
      <c r="D22" s="312"/>
      <c r="E22" s="312"/>
      <c r="F22" s="312"/>
      <c r="G22" s="314"/>
      <c r="H22" s="314"/>
      <c r="I22" s="313"/>
      <c r="J22" s="103"/>
    </row>
    <row r="23" spans="1:11" x14ac:dyDescent="0.25">
      <c r="A23" s="314"/>
      <c r="B23" s="314"/>
      <c r="C23" s="312"/>
      <c r="D23" s="314"/>
      <c r="E23" s="314"/>
      <c r="F23" s="312"/>
      <c r="G23" s="312"/>
      <c r="H23" s="312"/>
      <c r="I23" s="313"/>
      <c r="J23" s="103"/>
    </row>
    <row r="24" spans="1:11" x14ac:dyDescent="0.25">
      <c r="A24" s="312"/>
      <c r="B24" s="312"/>
      <c r="C24" s="314"/>
      <c r="D24" s="312"/>
      <c r="E24" s="312"/>
      <c r="F24" s="314"/>
      <c r="G24" s="315"/>
      <c r="H24" s="315"/>
      <c r="I24" s="313"/>
      <c r="J24" s="103"/>
    </row>
    <row r="25" spans="1:11" x14ac:dyDescent="0.25">
      <c r="A25" s="315"/>
      <c r="B25" s="315"/>
      <c r="C25" s="315"/>
      <c r="D25" s="315"/>
      <c r="E25" s="315"/>
      <c r="F25" s="315"/>
      <c r="G25" s="315"/>
      <c r="H25" s="315"/>
      <c r="I25" s="316"/>
      <c r="J25" s="103"/>
    </row>
    <row r="26" spans="1:11" x14ac:dyDescent="0.25">
      <c r="A26" s="315"/>
      <c r="B26" s="315"/>
      <c r="C26" s="315"/>
      <c r="D26" s="317"/>
      <c r="E26" s="317"/>
      <c r="F26" s="318"/>
      <c r="G26" s="315"/>
      <c r="H26" s="315"/>
      <c r="I26" s="316"/>
      <c r="J26" s="103"/>
    </row>
    <row r="27" spans="1:11" x14ac:dyDescent="0.25">
      <c r="A27" s="315"/>
      <c r="B27" s="315"/>
      <c r="C27" s="315"/>
      <c r="D27" s="317"/>
      <c r="E27" s="317"/>
      <c r="F27" s="318"/>
      <c r="G27" s="315"/>
      <c r="H27" s="315"/>
      <c r="I27" s="316"/>
      <c r="J27" s="103"/>
    </row>
    <row r="28" spans="1:11" x14ac:dyDescent="0.25">
      <c r="A28" s="315"/>
      <c r="B28" s="315"/>
      <c r="C28" s="315"/>
      <c r="D28" s="317"/>
      <c r="E28" s="317"/>
      <c r="F28" s="318"/>
      <c r="G28" s="315"/>
      <c r="H28" s="315"/>
      <c r="I28" s="316"/>
      <c r="J28" s="103"/>
    </row>
    <row r="29" spans="1:11" x14ac:dyDescent="0.25">
      <c r="A29" s="319"/>
      <c r="B29" s="319"/>
      <c r="C29" s="319"/>
      <c r="D29" s="319"/>
      <c r="E29" s="319"/>
      <c r="F29" s="319"/>
      <c r="G29" s="319"/>
      <c r="H29" s="319"/>
      <c r="I29" s="103"/>
      <c r="J29" s="103"/>
    </row>
    <row r="30" spans="1:11" x14ac:dyDescent="0.25">
      <c r="A30" s="103"/>
      <c r="B30" s="103"/>
      <c r="C30" s="103"/>
      <c r="D30" s="103"/>
      <c r="E30" s="103"/>
      <c r="F30" s="103"/>
      <c r="G30" s="103"/>
      <c r="H30" s="103"/>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7" zoomScale="125" workbookViewId="0">
      <selection activeCell="I26" sqref="I26"/>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20" customWidth="1"/>
    <col min="5" max="5" width="9.85546875" style="20" customWidth="1"/>
    <col min="6" max="6" width="3.2851562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41"/>
      <c r="B1" s="741"/>
      <c r="C1" s="741"/>
      <c r="D1" s="741"/>
      <c r="E1" s="741"/>
      <c r="F1" s="741"/>
      <c r="G1" s="741"/>
      <c r="H1" s="741"/>
      <c r="I1" s="741"/>
      <c r="J1" s="741"/>
      <c r="K1" s="741"/>
    </row>
    <row r="2" spans="1:11" x14ac:dyDescent="0.2">
      <c r="A2" s="531"/>
      <c r="B2" s="531"/>
      <c r="C2" s="531"/>
      <c r="D2" s="532"/>
      <c r="E2" s="532"/>
      <c r="F2" s="531"/>
      <c r="G2" s="531"/>
      <c r="H2" s="531"/>
      <c r="I2" s="531"/>
      <c r="J2" s="532"/>
      <c r="K2" s="532"/>
    </row>
    <row r="3" spans="1:11" x14ac:dyDescent="0.2">
      <c r="A3" s="530" t="s">
        <v>16</v>
      </c>
      <c r="B3" s="529"/>
      <c r="C3" s="529"/>
      <c r="D3" s="533"/>
      <c r="E3" s="533"/>
      <c r="F3" s="529"/>
      <c r="G3" s="529"/>
      <c r="H3" s="529"/>
      <c r="I3" s="529"/>
      <c r="J3" s="533"/>
      <c r="K3" s="533"/>
    </row>
    <row r="4" spans="1:11" x14ac:dyDescent="0.2">
      <c r="A4" s="530" t="s">
        <v>19</v>
      </c>
      <c r="B4" s="530"/>
      <c r="C4" s="530" t="s">
        <v>18</v>
      </c>
      <c r="D4" s="534"/>
      <c r="E4" s="535"/>
      <c r="F4" s="530"/>
      <c r="G4" s="530"/>
      <c r="H4" s="530"/>
      <c r="I4" s="529"/>
      <c r="J4" s="533"/>
      <c r="K4" s="533"/>
    </row>
    <row r="5" spans="1:11" x14ac:dyDescent="0.2">
      <c r="A5" s="530" t="s">
        <v>82</v>
      </c>
      <c r="B5" s="530"/>
      <c r="C5" s="530" t="s">
        <v>94</v>
      </c>
      <c r="D5" s="535"/>
      <c r="E5" s="535"/>
      <c r="F5" s="530"/>
      <c r="G5" s="530"/>
      <c r="H5" s="530"/>
      <c r="I5" s="529"/>
      <c r="J5" s="533"/>
      <c r="K5" s="533"/>
    </row>
    <row r="6" spans="1:11" x14ac:dyDescent="0.2">
      <c r="A6" s="530"/>
      <c r="B6" s="530"/>
      <c r="C6" s="536">
        <v>2023</v>
      </c>
      <c r="D6" s="535"/>
      <c r="E6" s="535"/>
      <c r="F6" s="530"/>
      <c r="G6" s="530"/>
      <c r="H6" s="530"/>
      <c r="I6" s="529"/>
      <c r="J6" s="533"/>
      <c r="K6" s="533"/>
    </row>
    <row r="7" spans="1:11" x14ac:dyDescent="0.2">
      <c r="A7" s="529"/>
      <c r="B7" s="530"/>
      <c r="C7" s="530"/>
      <c r="D7" s="535"/>
      <c r="E7" s="535"/>
      <c r="F7" s="530"/>
      <c r="G7" s="530"/>
      <c r="H7" s="530"/>
      <c r="I7" s="742" t="s">
        <v>20</v>
      </c>
      <c r="J7" s="743"/>
      <c r="K7" s="744"/>
    </row>
    <row r="8" spans="1:11" x14ac:dyDescent="0.2">
      <c r="A8" s="529"/>
      <c r="B8" s="530"/>
      <c r="C8" s="530"/>
      <c r="D8" s="535"/>
      <c r="E8" s="535"/>
      <c r="F8" s="530"/>
      <c r="G8" s="530"/>
      <c r="H8" s="530"/>
      <c r="I8" s="537" t="s">
        <v>21</v>
      </c>
      <c r="J8" s="745" t="s">
        <v>31</v>
      </c>
      <c r="K8" s="746"/>
    </row>
    <row r="9" spans="1:11" ht="12.75" customHeight="1" x14ac:dyDescent="0.2">
      <c r="A9" s="530"/>
      <c r="B9" s="530"/>
      <c r="C9" s="530"/>
      <c r="D9" s="535"/>
      <c r="E9" s="535"/>
      <c r="F9" s="530"/>
      <c r="G9" s="530"/>
      <c r="H9" s="529"/>
      <c r="I9" s="537" t="s">
        <v>22</v>
      </c>
      <c r="J9" s="747" t="s">
        <v>32</v>
      </c>
      <c r="K9" s="748"/>
    </row>
    <row r="10" spans="1:11" ht="12.75" customHeight="1" x14ac:dyDescent="0.2">
      <c r="A10" s="737" t="s">
        <v>23</v>
      </c>
      <c r="B10" s="737"/>
      <c r="C10" s="737"/>
      <c r="D10" s="737"/>
      <c r="E10" s="737"/>
      <c r="F10" s="737"/>
      <c r="G10" s="737"/>
      <c r="H10" s="737"/>
      <c r="I10" s="538" t="s">
        <v>24</v>
      </c>
      <c r="J10" s="749" t="s">
        <v>33</v>
      </c>
      <c r="K10" s="750"/>
    </row>
    <row r="11" spans="1:11" ht="15.75" customHeight="1" x14ac:dyDescent="0.2">
      <c r="A11" s="737" t="s">
        <v>39</v>
      </c>
      <c r="B11" s="737"/>
      <c r="C11" s="737"/>
      <c r="D11" s="737"/>
      <c r="E11" s="737"/>
      <c r="F11" s="539"/>
      <c r="G11" s="540"/>
      <c r="H11" s="530"/>
      <c r="I11" s="529"/>
      <c r="J11" s="533"/>
      <c r="K11" s="533"/>
    </row>
    <row r="12" spans="1:11" x14ac:dyDescent="0.2">
      <c r="A12" s="529"/>
      <c r="B12" s="529"/>
      <c r="C12" s="529"/>
      <c r="D12" s="533"/>
      <c r="E12" s="533"/>
      <c r="F12" s="529"/>
      <c r="G12" s="529"/>
      <c r="H12" s="529"/>
      <c r="I12" s="529"/>
      <c r="J12" s="533"/>
      <c r="K12" s="533"/>
    </row>
    <row r="13" spans="1:11" ht="13.5" thickBot="1" x14ac:dyDescent="0.25">
      <c r="A13" s="529"/>
      <c r="B13" s="529"/>
      <c r="C13" s="529"/>
      <c r="D13" s="533"/>
      <c r="E13" s="533"/>
      <c r="F13" s="529"/>
      <c r="G13" s="529"/>
      <c r="H13" s="529"/>
      <c r="I13" s="529"/>
      <c r="J13" s="533"/>
      <c r="K13" s="533"/>
    </row>
    <row r="14" spans="1:11" ht="12.75" customHeight="1" x14ac:dyDescent="0.2">
      <c r="A14" s="738" t="s">
        <v>25</v>
      </c>
      <c r="B14" s="739"/>
      <c r="C14" s="739"/>
      <c r="D14" s="739"/>
      <c r="E14" s="740"/>
      <c r="F14" s="539"/>
      <c r="G14" s="738" t="s">
        <v>20</v>
      </c>
      <c r="H14" s="739"/>
      <c r="I14" s="739"/>
      <c r="J14" s="739"/>
      <c r="K14" s="740"/>
    </row>
    <row r="15" spans="1:11" x14ac:dyDescent="0.2">
      <c r="A15" s="541"/>
      <c r="B15" s="542"/>
      <c r="C15" s="542"/>
      <c r="D15" s="543"/>
      <c r="E15" s="544"/>
      <c r="F15" s="529"/>
      <c r="G15" s="541"/>
      <c r="H15" s="542" t="s">
        <v>15</v>
      </c>
      <c r="I15" s="542" t="s">
        <v>15</v>
      </c>
      <c r="J15" s="543" t="s">
        <v>15</v>
      </c>
      <c r="K15" s="544" t="s">
        <v>15</v>
      </c>
    </row>
    <row r="16" spans="1:11" s="6" customFormat="1" ht="13.5" thickBot="1" x14ac:dyDescent="0.25">
      <c r="A16" s="545" t="s">
        <v>0</v>
      </c>
      <c r="B16" s="546" t="s">
        <v>26</v>
      </c>
      <c r="C16" s="546" t="s">
        <v>27</v>
      </c>
      <c r="D16" s="547" t="s">
        <v>28</v>
      </c>
      <c r="E16" s="548" t="s">
        <v>29</v>
      </c>
      <c r="F16" s="549"/>
      <c r="G16" s="550" t="s">
        <v>0</v>
      </c>
      <c r="H16" s="551" t="s">
        <v>26</v>
      </c>
      <c r="I16" s="551" t="s">
        <v>27</v>
      </c>
      <c r="J16" s="552" t="s">
        <v>28</v>
      </c>
      <c r="K16" s="553" t="s">
        <v>29</v>
      </c>
    </row>
    <row r="17" spans="1:11" ht="12.75" customHeight="1" x14ac:dyDescent="0.2">
      <c r="A17" s="554">
        <v>45047</v>
      </c>
      <c r="B17" s="555"/>
      <c r="C17" s="555" t="s">
        <v>63</v>
      </c>
      <c r="D17" s="556">
        <v>2582.69</v>
      </c>
      <c r="E17" s="557"/>
      <c r="F17" s="528"/>
      <c r="G17" s="558">
        <v>45047</v>
      </c>
      <c r="H17" s="559"/>
      <c r="I17" s="559" t="s">
        <v>63</v>
      </c>
      <c r="J17" s="560"/>
      <c r="K17" s="561">
        <v>2582.69</v>
      </c>
    </row>
    <row r="18" spans="1:11" ht="12.75" customHeight="1" thickBot="1" x14ac:dyDescent="0.25">
      <c r="A18" s="562"/>
      <c r="B18" s="563"/>
      <c r="C18" s="563"/>
      <c r="D18" s="564"/>
      <c r="E18" s="565"/>
      <c r="F18" s="528"/>
      <c r="G18" s="562"/>
      <c r="H18" s="563"/>
      <c r="I18" s="563"/>
      <c r="J18" s="564"/>
      <c r="K18" s="564"/>
    </row>
    <row r="19" spans="1:11" ht="12.75" customHeight="1" thickBot="1" x14ac:dyDescent="0.25">
      <c r="A19" s="566">
        <v>45077</v>
      </c>
      <c r="B19" s="567"/>
      <c r="C19" s="568" t="s">
        <v>47</v>
      </c>
      <c r="D19" s="569">
        <f>SUM(D17:D18)-SUM(E17:E18)</f>
        <v>2582.69</v>
      </c>
      <c r="E19" s="570"/>
      <c r="F19" s="571"/>
      <c r="G19" s="566">
        <v>45077</v>
      </c>
      <c r="H19" s="572"/>
      <c r="I19" s="573" t="s">
        <v>47</v>
      </c>
      <c r="J19" s="569"/>
      <c r="K19" s="570">
        <f>SUM(K17:K18)-SUM(J17:J18)</f>
        <v>2582.69</v>
      </c>
    </row>
    <row r="20" spans="1:11" ht="12.75" customHeight="1" x14ac:dyDescent="0.2">
      <c r="A20" s="574"/>
      <c r="B20" s="575"/>
      <c r="C20" s="575"/>
      <c r="D20" s="576"/>
      <c r="E20" s="577"/>
      <c r="F20" s="529"/>
      <c r="G20" s="574"/>
      <c r="H20" s="575"/>
      <c r="I20" s="575"/>
      <c r="J20" s="576"/>
      <c r="K20" s="577"/>
    </row>
    <row r="21" spans="1:11" ht="12.75" customHeight="1" x14ac:dyDescent="0.2">
      <c r="A21" s="389"/>
      <c r="B21" s="10"/>
      <c r="C21" s="10"/>
      <c r="D21" s="19"/>
      <c r="E21" s="19"/>
      <c r="F21" s="10"/>
      <c r="G21" s="389"/>
      <c r="H21" s="10"/>
      <c r="I21" s="10"/>
      <c r="J21" s="19"/>
      <c r="K21"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 Analysis</vt:lpstr>
      <vt:lpstr>Personal Costs</vt:lpstr>
      <vt:lpstr>Total Expenses</vt:lpstr>
      <vt:lpstr>Personal Recieved</vt:lpstr>
      <vt:lpstr>UGX Cash Box May</vt:lpstr>
      <vt:lpstr>USD-cash box May</vt:lpstr>
      <vt:lpstr>Balance UGX</vt:lpstr>
      <vt:lpstr>Balance USD</vt:lpstr>
      <vt:lpstr>Bank reconciliation USD</vt:lpstr>
      <vt:lpstr>Bank reconciliation UGX</vt:lpstr>
      <vt:lpstr>UGX-Operational Account</vt:lpstr>
      <vt:lpstr>May cashdesk closing</vt:lpstr>
      <vt:lpstr>Advances</vt:lpstr>
      <vt:lpstr>Lydia</vt:lpstr>
      <vt:lpstr>Deborah</vt:lpstr>
      <vt:lpstr>Eva</vt:lpstr>
      <vt:lpstr>i31</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2023-06-12T07:31:21Z</cp:lastPrinted>
  <dcterms:created xsi:type="dcterms:W3CDTF">2016-05-26T14:51:01Z</dcterms:created>
  <dcterms:modified xsi:type="dcterms:W3CDTF">2023-07-05T09:49:44Z</dcterms:modified>
</cp:coreProperties>
</file>