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3\Financial Report\Financial Reports\"/>
    </mc:Choice>
  </mc:AlternateContent>
  <bookViews>
    <workbookView xWindow="8370" yWindow="0" windowWidth="20490" windowHeight="7245" tabRatio="862" firstSheet="8" activeTab="13"/>
  </bookViews>
  <sheets>
    <sheet name="Data Analysis" sheetId="289" r:id="rId1"/>
    <sheet name="Personal Costs" sheetId="288" r:id="rId2"/>
    <sheet name="Total Expenses" sheetId="49" r:id="rId3"/>
    <sheet name="Personal Recieved" sheetId="290" r:id="rId4"/>
    <sheet name="UGX Cash Box June" sheetId="63" r:id="rId5"/>
    <sheet name="USD-cash box June" sheetId="116" r:id="rId6"/>
    <sheet name="Balance UGX" sheetId="55" r:id="rId7"/>
    <sheet name="Balance USD" sheetId="143" r:id="rId8"/>
    <sheet name="Bank reconciliation USD" sheetId="52" r:id="rId9"/>
    <sheet name="Bank reconciliation UGX" sheetId="56" r:id="rId10"/>
    <sheet name="UGX-Operational Account" sheetId="221" r:id="rId11"/>
    <sheet name="June cashdesk closing" sheetId="176" r:id="rId12"/>
    <sheet name="Advances" sheetId="216" r:id="rId13"/>
    <sheet name="Lydia" sheetId="80" r:id="rId14"/>
    <sheet name="Deborah" sheetId="255" r:id="rId15"/>
    <sheet name="Airtime summary" sheetId="194" r:id="rId16"/>
  </sheets>
  <definedNames>
    <definedName name="_xlnm._FilterDatabase" localSheetId="15" hidden="1">'Airtime summary'!$A$1:$N$9</definedName>
    <definedName name="_xlnm._FilterDatabase" localSheetId="14" hidden="1">Deborah!$A$1:$N$18</definedName>
    <definedName name="_xlnm._FilterDatabase" localSheetId="13" hidden="1">Lydia!$A$1:$N$26</definedName>
    <definedName name="_xlnm._FilterDatabase" localSheetId="2" hidden="1">'Total Expenses'!$A$2:$N$121</definedName>
    <definedName name="_xlnm._FilterDatabase" localSheetId="4" hidden="1">'UGX Cash Box June'!$A$2:$N$44</definedName>
    <definedName name="_xlnm._FilterDatabase" localSheetId="5" hidden="1">'USD-cash box June'!$A$3:$S$4</definedName>
  </definedNames>
  <calcPr calcId="152511"/>
  <pivotCaches>
    <pivotCache cacheId="3" r:id="rId17"/>
    <pivotCache cacheId="4" r:id="rId18"/>
    <pivotCache cacheId="5" r:id="rId19"/>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38" i="63" l="1"/>
  <c r="G39" i="63" s="1"/>
  <c r="D17" i="55"/>
  <c r="E94" i="49" l="1"/>
  <c r="G10" i="143"/>
  <c r="D10" i="143"/>
  <c r="E17" i="55"/>
  <c r="E10" i="143"/>
  <c r="G11" i="55" l="1"/>
  <c r="F11" i="55"/>
  <c r="G10" i="55"/>
  <c r="D10" i="55"/>
  <c r="G106" i="49"/>
  <c r="G105" i="49"/>
  <c r="E120" i="49"/>
  <c r="G115" i="49"/>
  <c r="E93" i="49"/>
  <c r="G76" i="49"/>
  <c r="E10" i="55"/>
  <c r="E2" i="55"/>
  <c r="G114" i="49" l="1"/>
  <c r="D5" i="290"/>
  <c r="D6" i="290"/>
  <c r="D4" i="290"/>
  <c r="D29" i="221" l="1"/>
  <c r="E72" i="80" l="1"/>
  <c r="F72" i="80"/>
  <c r="G72" i="80" l="1"/>
  <c r="G47" i="49" l="1"/>
  <c r="G46" i="49"/>
  <c r="G32" i="49" l="1"/>
  <c r="E27" i="49"/>
  <c r="E26" i="49"/>
  <c r="E13" i="49"/>
  <c r="C17" i="55" l="1"/>
  <c r="I17" i="55" s="1"/>
  <c r="F17" i="55" l="1"/>
  <c r="K29" i="221"/>
  <c r="G107" i="49"/>
  <c r="G104" i="49"/>
  <c r="G103" i="49"/>
  <c r="E3" i="55"/>
  <c r="E11" i="55"/>
  <c r="J5" i="55" l="1"/>
  <c r="G52" i="49" l="1"/>
  <c r="G51" i="49"/>
  <c r="G50" i="49"/>
  <c r="G49" i="49"/>
  <c r="G48" i="49" l="1"/>
  <c r="C3" i="55" l="1"/>
  <c r="G81" i="49" l="1"/>
  <c r="G35" i="49"/>
  <c r="G34" i="49"/>
  <c r="G84" i="49"/>
  <c r="F15" i="194"/>
  <c r="E15" i="194"/>
  <c r="G4" i="49"/>
  <c r="G5" i="49"/>
  <c r="G6" i="49"/>
  <c r="M3" i="55"/>
  <c r="D3" i="55" l="1"/>
  <c r="G85" i="49"/>
  <c r="G86" i="49"/>
  <c r="G87" i="49"/>
  <c r="G88" i="49"/>
  <c r="G89" i="49" l="1"/>
  <c r="G90" i="49"/>
  <c r="G91" i="49"/>
  <c r="G92" i="49"/>
  <c r="G95" i="49"/>
  <c r="G12" i="49" l="1"/>
  <c r="G11" i="49"/>
  <c r="G110" i="49" l="1"/>
  <c r="D21" i="56"/>
  <c r="F64" i="255"/>
  <c r="D21" i="55"/>
  <c r="G15" i="194" l="1"/>
  <c r="G109" i="49"/>
  <c r="G108" i="49"/>
  <c r="K21" i="56"/>
  <c r="G111" i="49" l="1"/>
  <c r="G74" i="49"/>
  <c r="G75" i="49"/>
  <c r="G77" i="49"/>
  <c r="G78" i="49"/>
  <c r="G79" i="49"/>
  <c r="K28" i="52" l="1"/>
  <c r="D28" i="52"/>
  <c r="G45" i="49" l="1"/>
  <c r="G53" i="49"/>
  <c r="G54" i="49"/>
  <c r="G55" i="49"/>
  <c r="G4" i="63" l="1"/>
  <c r="G5" i="63" s="1"/>
  <c r="G6" i="63" s="1"/>
  <c r="G7" i="63" s="1"/>
  <c r="G8" i="63" s="1"/>
  <c r="G9" i="63" s="1"/>
  <c r="G10" i="63" s="1"/>
  <c r="G11" i="63" s="1"/>
  <c r="G12" i="63" s="1"/>
  <c r="G13" i="63" s="1"/>
  <c r="G14" i="63" s="1"/>
  <c r="G15" i="63" s="1"/>
  <c r="G16" i="63" s="1"/>
  <c r="F44" i="63"/>
  <c r="E44" i="63"/>
  <c r="G17" i="63" l="1"/>
  <c r="G18" i="63" s="1"/>
  <c r="G19" i="63" s="1"/>
  <c r="G20" i="63" s="1"/>
  <c r="G21" i="63" s="1"/>
  <c r="G22" i="63" l="1"/>
  <c r="G23" i="63" s="1"/>
  <c r="G24" i="63" s="1"/>
  <c r="G25" i="63" s="1"/>
  <c r="G26" i="63" s="1"/>
  <c r="G27" i="63" s="1"/>
  <c r="G28" i="63" s="1"/>
  <c r="G29" i="63" s="1"/>
  <c r="G30" i="63" s="1"/>
  <c r="G31" i="63" s="1"/>
  <c r="G32" i="63" s="1"/>
  <c r="G33" i="63" s="1"/>
  <c r="G34" i="63" s="1"/>
  <c r="G35" i="63" s="1"/>
  <c r="G36" i="63" s="1"/>
  <c r="G37" i="63" s="1"/>
  <c r="G7" i="49"/>
  <c r="G8" i="49"/>
  <c r="G40" i="63" l="1"/>
  <c r="G41" i="63" s="1"/>
  <c r="G42" i="63" l="1"/>
  <c r="G43" i="63" s="1"/>
  <c r="G116" i="49" l="1"/>
  <c r="G117" i="49"/>
  <c r="G118" i="49"/>
  <c r="G58" i="49" l="1"/>
  <c r="G59" i="49"/>
  <c r="G21" i="49" l="1"/>
  <c r="C2" i="55" l="1"/>
  <c r="G73" i="49" l="1"/>
  <c r="G5" i="80" l="1"/>
  <c r="G6" i="80" s="1"/>
  <c r="G7" i="80" s="1"/>
  <c r="G8" i="80" s="1"/>
  <c r="G9" i="80" s="1"/>
  <c r="G10" i="80" s="1"/>
  <c r="G11" i="80" s="1"/>
  <c r="G12" i="80" s="1"/>
  <c r="G13" i="80" s="1"/>
  <c r="G14" i="80" s="1"/>
  <c r="G15" i="80" s="1"/>
  <c r="G16" i="80" s="1"/>
  <c r="G17" i="80" s="1"/>
  <c r="G18" i="80" s="1"/>
  <c r="G19" i="80" s="1"/>
  <c r="G20" i="80" s="1"/>
  <c r="G3" i="49"/>
  <c r="G9" i="49"/>
  <c r="G10" i="49"/>
  <c r="G14" i="49"/>
  <c r="G15" i="49"/>
  <c r="G16" i="49"/>
  <c r="G17" i="49"/>
  <c r="G18" i="49"/>
  <c r="G19" i="49"/>
  <c r="G20" i="49"/>
  <c r="G22" i="49"/>
  <c r="G23" i="49"/>
  <c r="G24" i="49"/>
  <c r="G25" i="49"/>
  <c r="G28" i="49"/>
  <c r="G29" i="49"/>
  <c r="G30" i="49"/>
  <c r="G31" i="49"/>
  <c r="G33" i="49"/>
  <c r="G36" i="49"/>
  <c r="G37" i="49"/>
  <c r="G39" i="49"/>
  <c r="G42" i="49"/>
  <c r="G43" i="49"/>
  <c r="G44" i="49"/>
  <c r="G56" i="49"/>
  <c r="G57" i="49"/>
  <c r="G60" i="49"/>
  <c r="G61" i="49"/>
  <c r="G62" i="49"/>
  <c r="G63" i="49"/>
  <c r="G64" i="49"/>
  <c r="G65" i="49"/>
  <c r="G66" i="49"/>
  <c r="G67" i="49"/>
  <c r="G68" i="49"/>
  <c r="G69" i="49"/>
  <c r="G70" i="49"/>
  <c r="G71" i="49"/>
  <c r="G72" i="49"/>
  <c r="G80" i="49"/>
  <c r="G82" i="49"/>
  <c r="G83" i="49"/>
  <c r="G96" i="49"/>
  <c r="G97" i="49"/>
  <c r="G98" i="49"/>
  <c r="G99" i="49"/>
  <c r="G100" i="49"/>
  <c r="G101" i="49"/>
  <c r="G102" i="49"/>
  <c r="G112" i="49"/>
  <c r="G113" i="49"/>
  <c r="F12" i="55"/>
  <c r="H10" i="143"/>
  <c r="C10" i="143"/>
  <c r="G5" i="194"/>
  <c r="C11" i="55"/>
  <c r="I11" i="55" s="1"/>
  <c r="E64" i="255"/>
  <c r="G5" i="255"/>
  <c r="G6" i="255" s="1"/>
  <c r="G7" i="255" s="1"/>
  <c r="G8" i="255" s="1"/>
  <c r="G9" i="255" s="1"/>
  <c r="G10" i="255" s="1"/>
  <c r="G11" i="255" s="1"/>
  <c r="G12" i="255" s="1"/>
  <c r="H11" i="55"/>
  <c r="G20" i="143"/>
  <c r="I3" i="143"/>
  <c r="J3" i="143" s="1"/>
  <c r="I4" i="143"/>
  <c r="J4" i="143" s="1"/>
  <c r="I6" i="143"/>
  <c r="J6" i="143" s="1"/>
  <c r="I2" i="143"/>
  <c r="J2" i="143" s="1"/>
  <c r="C10" i="55"/>
  <c r="C16" i="143"/>
  <c r="I16" i="143" s="1"/>
  <c r="F5" i="116"/>
  <c r="E5" i="116"/>
  <c r="G5" i="116"/>
  <c r="H16" i="143"/>
  <c r="C11" i="143"/>
  <c r="K40" i="216"/>
  <c r="L40" i="216"/>
  <c r="J40" i="216"/>
  <c r="I40" i="216"/>
  <c r="H10" i="55"/>
  <c r="C6" i="55"/>
  <c r="E15" i="176"/>
  <c r="E14" i="176"/>
  <c r="E6" i="176"/>
  <c r="E7" i="176"/>
  <c r="E8" i="176"/>
  <c r="E9" i="176"/>
  <c r="E17" i="176"/>
  <c r="E10" i="176"/>
  <c r="E11" i="176"/>
  <c r="E16" i="176"/>
  <c r="C8" i="143"/>
  <c r="E8" i="143"/>
  <c r="H8" i="143"/>
  <c r="K18" i="143"/>
  <c r="F11" i="143"/>
  <c r="F12" i="143" s="1"/>
  <c r="K10" i="176"/>
  <c r="K9" i="176"/>
  <c r="K20" i="176"/>
  <c r="K22" i="176"/>
  <c r="K23" i="176"/>
  <c r="K24" i="176"/>
  <c r="K6" i="176"/>
  <c r="K7" i="176"/>
  <c r="K8" i="176"/>
  <c r="M39" i="216"/>
  <c r="M40" i="216"/>
  <c r="I8" i="143"/>
  <c r="D8" i="143"/>
  <c r="D12" i="55"/>
  <c r="G11" i="143"/>
  <c r="G12" i="143" s="1"/>
  <c r="D11" i="143"/>
  <c r="D20" i="143" s="1"/>
  <c r="M2" i="55"/>
  <c r="D2" i="55" l="1"/>
  <c r="I2" i="55" s="1"/>
  <c r="G6" i="194"/>
  <c r="G7" i="194" s="1"/>
  <c r="G8" i="194" s="1"/>
  <c r="G9" i="194" s="1"/>
  <c r="G10" i="194" s="1"/>
  <c r="G11" i="194" s="1"/>
  <c r="G12" i="194" s="1"/>
  <c r="G13" i="194" s="1"/>
  <c r="G14" i="194" s="1"/>
  <c r="M7" i="55"/>
  <c r="J16" i="143"/>
  <c r="J8" i="143"/>
  <c r="G21" i="80"/>
  <c r="G22" i="80" s="1"/>
  <c r="G23" i="80" s="1"/>
  <c r="G24" i="80" s="1"/>
  <c r="G64" i="255"/>
  <c r="H3" i="55" s="1"/>
  <c r="E20" i="176"/>
  <c r="E22" i="176" s="1"/>
  <c r="C20" i="143"/>
  <c r="I3" i="55"/>
  <c r="G13" i="255"/>
  <c r="G14" i="255" s="1"/>
  <c r="G15" i="255" s="1"/>
  <c r="G16" i="255" s="1"/>
  <c r="G17" i="255" s="1"/>
  <c r="G18" i="255" s="1"/>
  <c r="G19" i="255" s="1"/>
  <c r="G20" i="255" s="1"/>
  <c r="G21" i="255" s="1"/>
  <c r="G22" i="255" s="1"/>
  <c r="G23" i="255" s="1"/>
  <c r="G24" i="255" s="1"/>
  <c r="G25" i="255" s="1"/>
  <c r="G26" i="255" s="1"/>
  <c r="G27" i="255" s="1"/>
  <c r="G28" i="255" s="1"/>
  <c r="G29" i="255" s="1"/>
  <c r="G30" i="255" s="1"/>
  <c r="G31" i="255" s="1"/>
  <c r="G32" i="255" s="1"/>
  <c r="G33" i="255" s="1"/>
  <c r="G34" i="255" s="1"/>
  <c r="G35" i="255" s="1"/>
  <c r="G36" i="255" s="1"/>
  <c r="G37" i="255" s="1"/>
  <c r="G38" i="255" s="1"/>
  <c r="I10" i="143"/>
  <c r="I11" i="143" s="1"/>
  <c r="E11" i="143"/>
  <c r="E14" i="143" s="1"/>
  <c r="E20" i="143" s="1"/>
  <c r="E8" i="55"/>
  <c r="E12" i="55"/>
  <c r="J11" i="55"/>
  <c r="I10" i="55"/>
  <c r="J10" i="55" s="1"/>
  <c r="C8" i="55"/>
  <c r="G44" i="63"/>
  <c r="G12" i="55"/>
  <c r="H12" i="55"/>
  <c r="C12" i="55"/>
  <c r="H11" i="143"/>
  <c r="E23" i="176" l="1"/>
  <c r="H17" i="55"/>
  <c r="G39" i="255"/>
  <c r="G40" i="255" s="1"/>
  <c r="G41" i="255" s="1"/>
  <c r="G42" i="255" s="1"/>
  <c r="G43" i="255" s="1"/>
  <c r="G44" i="255" s="1"/>
  <c r="G45" i="255" s="1"/>
  <c r="G46" i="255" s="1"/>
  <c r="G25" i="80"/>
  <c r="G26" i="80" s="1"/>
  <c r="G27" i="80" s="1"/>
  <c r="G28" i="80" s="1"/>
  <c r="G29" i="80" s="1"/>
  <c r="G30" i="80" s="1"/>
  <c r="G31" i="80" s="1"/>
  <c r="G32" i="80" s="1"/>
  <c r="G33" i="80" s="1"/>
  <c r="G34" i="80" s="1"/>
  <c r="G35" i="80" s="1"/>
  <c r="G36" i="80" s="1"/>
  <c r="G37" i="80" s="1"/>
  <c r="G38" i="80" s="1"/>
  <c r="G39" i="80" s="1"/>
  <c r="G40" i="80" s="1"/>
  <c r="G41" i="80" s="1"/>
  <c r="G42" i="80" s="1"/>
  <c r="G43" i="80" s="1"/>
  <c r="G44" i="80" s="1"/>
  <c r="G45" i="80" s="1"/>
  <c r="G46" i="80" s="1"/>
  <c r="G47" i="80" s="1"/>
  <c r="G48" i="80" s="1"/>
  <c r="G49" i="80" s="1"/>
  <c r="G50" i="80" s="1"/>
  <c r="G51" i="80" s="1"/>
  <c r="G52" i="80" s="1"/>
  <c r="G53" i="80" s="1"/>
  <c r="G54" i="80" s="1"/>
  <c r="G55" i="80" s="1"/>
  <c r="G56" i="80" s="1"/>
  <c r="G57" i="80" s="1"/>
  <c r="G58" i="80" s="1"/>
  <c r="G59" i="80" s="1"/>
  <c r="G60" i="80" s="1"/>
  <c r="G61" i="80" s="1"/>
  <c r="G62" i="80" s="1"/>
  <c r="G63" i="80" s="1"/>
  <c r="I20" i="143"/>
  <c r="E24" i="176"/>
  <c r="D8" i="55"/>
  <c r="J10" i="143"/>
  <c r="I8" i="55"/>
  <c r="E15" i="55"/>
  <c r="E21" i="55" s="1"/>
  <c r="I12" i="55"/>
  <c r="J12" i="55" s="1"/>
  <c r="J6" i="55"/>
  <c r="C21" i="55"/>
  <c r="J17" i="55"/>
  <c r="J3" i="55"/>
  <c r="H20" i="143"/>
  <c r="J11" i="143"/>
  <c r="G64" i="80" l="1"/>
  <c r="G65" i="80" s="1"/>
  <c r="G66" i="80" s="1"/>
  <c r="G67" i="80" s="1"/>
  <c r="G68" i="80" s="1"/>
  <c r="G69" i="80" s="1"/>
  <c r="G70" i="80" s="1"/>
  <c r="G71" i="80" s="1"/>
  <c r="J20" i="143"/>
  <c r="G47" i="255"/>
  <c r="G48" i="255" s="1"/>
  <c r="G49" i="255" s="1"/>
  <c r="G50" i="255" s="1"/>
  <c r="G51" i="255" s="1"/>
  <c r="G52" i="255" s="1"/>
  <c r="G53" i="255" s="1"/>
  <c r="G54" i="255" s="1"/>
  <c r="I21" i="55"/>
  <c r="G55" i="255" l="1"/>
  <c r="G56" i="255" s="1"/>
  <c r="G57" i="255" s="1"/>
  <c r="H2" i="55" l="1"/>
  <c r="J2" i="55" s="1"/>
  <c r="G58" i="255"/>
  <c r="G59" i="255" s="1"/>
  <c r="G60" i="255" l="1"/>
  <c r="G61" i="255" s="1"/>
  <c r="G62" i="255" s="1"/>
  <c r="G63" i="255" s="1"/>
  <c r="J4" i="55"/>
  <c r="H8" i="55"/>
  <c r="H21" i="55" s="1"/>
  <c r="J21" i="55" s="1"/>
  <c r="J8" i="55" l="1"/>
  <c r="G121" i="49" l="1"/>
  <c r="E119" i="49"/>
  <c r="E121" i="49" s="1"/>
</calcChain>
</file>

<file path=xl/sharedStrings.xml><?xml version="1.0" encoding="utf-8"?>
<sst xmlns="http://schemas.openxmlformats.org/spreadsheetml/2006/main" count="2877" uniqueCount="339">
  <si>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</si>
  <si>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</si>
  <si>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</si>
  <si>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</si>
  <si>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</si>
  <si>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</si>
  <si>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</si>
  <si>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</si>
  <si>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</si>
  <si>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</si>
  <si>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</si>
  <si>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</si>
  <si>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</si>
  <si>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</si>
  <si>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</si>
  <si>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</si>
  <si>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</si>
  <si>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</si>
  <si>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</si>
  <si>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</si>
  <si>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</si>
  <si>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</si>
  <si>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</si>
  <si>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</si>
  <si>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</si>
  <si>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</si>
  <si>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</si>
  <si>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</si>
  <si>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</si>
  <si>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</si>
  <si>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</si>
  <si>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</si>
  <si>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</si>
  <si>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</si>
  <si>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</si>
  <si>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</si>
  <si>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</si>
  <si>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</si>
  <si>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</si>
  <si>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</si>
  <si>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</si>
  <si>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</si>
  <si>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</si>
  <si>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</si>
  <si>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</si>
  <si>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</si>
  <si>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</si>
  <si>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</si>
  <si>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</si>
  <si>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</si>
  <si>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</si>
  <si>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</si>
  <si>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</si>
  <si>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</si>
  <si>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</si>
  <si>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</si>
  <si>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</si>
  <si>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</si>
  <si>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</si>
  <si>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</si>
  <si>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</si>
  <si>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</si>
  <si>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</si>
  <si>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</si>
  <si>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RUFFORD</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</si>
  <si>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</si>
  <si>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</si>
  <si>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</si>
  <si>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</si>
  <si>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</si>
  <si>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</si>
  <si>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</si>
  <si>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</si>
  <si>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</si>
  <si>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</si>
  <si>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</si>
  <si>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</si>
  <si>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</si>
  <si>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</si>
  <si>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</si>
  <si>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</si>
  <si>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</si>
  <si>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</si>
  <si>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</si>
  <si>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</si>
  <si>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</si>
  <si>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</si>
  <si>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</si>
  <si>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</si>
  <si>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</si>
  <si>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</si>
  <si>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</si>
  <si>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</si>
  <si>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</si>
  <si>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</si>
  <si>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</si>
  <si>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</si>
  <si>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</si>
  <si>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</si>
  <si>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</si>
  <si>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</si>
  <si>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</si>
  <si>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</si>
  <si>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</si>
  <si>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</si>
  <si>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</si>
  <si>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</si>
  <si>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</si>
  <si>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</si>
  <si>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</si>
  <si>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</si>
  <si>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</si>
  <si>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</si>
  <si>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</si>
  <si>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</si>
  <si>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</si>
  <si>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</si>
  <si>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</si>
  <si>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</si>
  <si>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</si>
  <si>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</si>
  <si>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Cashbox  -2023 USD</t>
  </si>
  <si>
    <t>Personal balance Legal</t>
  </si>
  <si>
    <t>Home/Office</t>
  </si>
  <si>
    <t>Office/Home</t>
  </si>
  <si>
    <t>Reimbursement to the project</t>
  </si>
  <si>
    <t>Deborah</t>
  </si>
  <si>
    <t>List Of advanced salaries EAGLE Uganda 2023</t>
  </si>
  <si>
    <t>List Of Personal Financial Report Balances salaries EAGLE Uganda 2023</t>
  </si>
  <si>
    <t>Office Materials</t>
  </si>
  <si>
    <t>Bank Fees</t>
  </si>
  <si>
    <t>Transfer from the UGX Account</t>
  </si>
  <si>
    <t>Bank UGX</t>
  </si>
  <si>
    <t>Internet</t>
  </si>
  <si>
    <t>Personnel</t>
  </si>
  <si>
    <t>Office/URA</t>
  </si>
  <si>
    <t>Office/Court</t>
  </si>
  <si>
    <t>Court/Office</t>
  </si>
  <si>
    <t>Eva</t>
  </si>
  <si>
    <t>Bank OPP</t>
  </si>
  <si>
    <t>Transfer Fees</t>
  </si>
  <si>
    <t>Rent &amp; Utilities</t>
  </si>
  <si>
    <t>Investigations</t>
  </si>
  <si>
    <t>Bank Transfer Charges</t>
  </si>
  <si>
    <t>Airtime for Lydia</t>
  </si>
  <si>
    <t>Airtime for Deborah</t>
  </si>
  <si>
    <t>i31</t>
  </si>
  <si>
    <t>Office/court</t>
  </si>
  <si>
    <t>nakawa/office</t>
  </si>
  <si>
    <t>Office/Bank</t>
  </si>
  <si>
    <t>Office/home</t>
  </si>
  <si>
    <t>Bank/Nakawa</t>
  </si>
  <si>
    <t>Team Building</t>
  </si>
  <si>
    <t>Cash Box May 2023</t>
  </si>
  <si>
    <t>Balance from previous month May 23</t>
  </si>
  <si>
    <t>Balance from previous month (May) 23</t>
  </si>
  <si>
    <t>Balance from May 2023</t>
  </si>
  <si>
    <t>June Cash Box 2023</t>
  </si>
  <si>
    <t>EAGLE UGANDA FINANCIAL REPORT JUNE 2023</t>
  </si>
  <si>
    <t>June_D_V1</t>
  </si>
  <si>
    <t>Lunch for Kedress</t>
  </si>
  <si>
    <t>Travel subsistence</t>
  </si>
  <si>
    <t>June_L_V1</t>
  </si>
  <si>
    <t>URA/Gayaza</t>
  </si>
  <si>
    <t>Gayaza/Office</t>
  </si>
  <si>
    <t>Office/KIU</t>
  </si>
  <si>
    <t>KIU/Office</t>
  </si>
  <si>
    <t>June_D_V2</t>
  </si>
  <si>
    <t>June_D_V3</t>
  </si>
  <si>
    <t>Office/Luzira</t>
  </si>
  <si>
    <t>Luzira/Office</t>
  </si>
  <si>
    <t>June_D_V4</t>
  </si>
  <si>
    <t>court/office</t>
  </si>
  <si>
    <t>office/home</t>
  </si>
  <si>
    <t>lydia</t>
  </si>
  <si>
    <t>June_L_R1</t>
  </si>
  <si>
    <t>June_L_V2</t>
  </si>
  <si>
    <t>June_D_V5</t>
  </si>
  <si>
    <t>June_D_V6</t>
  </si>
  <si>
    <t>May garbagge collection: Inv 45447</t>
  </si>
  <si>
    <t>Service</t>
  </si>
  <si>
    <t>June Internet subscription</t>
  </si>
  <si>
    <t>June_L_R2</t>
  </si>
  <si>
    <t>June_L_R3</t>
  </si>
  <si>
    <t>June_Inv_1</t>
  </si>
  <si>
    <t>June_Inv_2</t>
  </si>
  <si>
    <t>June_L_V3</t>
  </si>
  <si>
    <t>June_L_V4</t>
  </si>
  <si>
    <t>June_L_V5</t>
  </si>
  <si>
    <t>June_D_V7</t>
  </si>
  <si>
    <t>4kgs of sugar</t>
  </si>
  <si>
    <t>4 sackets of milk@12,000</t>
  </si>
  <si>
    <t>2 pairs of ink catridges(445, 446)</t>
  </si>
  <si>
    <t>June_L_R4</t>
  </si>
  <si>
    <t>June_L_R5</t>
  </si>
  <si>
    <t>Cash withdraw: chq 262</t>
  </si>
  <si>
    <t>Internal</t>
  </si>
  <si>
    <t>Internal Transfer Charges</t>
  </si>
  <si>
    <t>Bank Charges</t>
  </si>
  <si>
    <t>Bank USD</t>
  </si>
  <si>
    <t>June_BS_1</t>
  </si>
  <si>
    <t>Balance of May Grants</t>
  </si>
  <si>
    <t>Transfer to the UGX Account</t>
  </si>
  <si>
    <t>Transfer withouth cheque charges</t>
  </si>
  <si>
    <t>Transfer from the USD Account</t>
  </si>
  <si>
    <t>Bank Transfer charges(USD to UGX)</t>
  </si>
  <si>
    <t>Transfer without cheque charges</t>
  </si>
  <si>
    <t>June_BS_2</t>
  </si>
  <si>
    <t>June_BS_3</t>
  </si>
  <si>
    <t>Transfer to the operational account</t>
  </si>
  <si>
    <t>June_BS_4</t>
  </si>
  <si>
    <t>Cash withdraw chq:262</t>
  </si>
  <si>
    <t>June_BS_5</t>
  </si>
  <si>
    <t>June_D_V8</t>
  </si>
  <si>
    <t>June_L_R6</t>
  </si>
  <si>
    <t>Medical bill reimbursement to Lydia</t>
  </si>
  <si>
    <t>Medical Bill reimbursement to Lydia</t>
  </si>
  <si>
    <t>June_L_V6</t>
  </si>
  <si>
    <t>June_D_V9</t>
  </si>
  <si>
    <t>Home/office</t>
  </si>
  <si>
    <t>June_D_V10</t>
  </si>
  <si>
    <t>June_L_V7</t>
  </si>
  <si>
    <t>June_L_V8</t>
  </si>
  <si>
    <t>Lunch for Peter</t>
  </si>
  <si>
    <t>I box of curtain runners</t>
  </si>
  <si>
    <t>1 box of curtain hooks</t>
  </si>
  <si>
    <t>Bank/Market street</t>
  </si>
  <si>
    <t>Markeet street/Wandegeya</t>
  </si>
  <si>
    <t>Wandegeya/Office</t>
  </si>
  <si>
    <t>June_L_R7</t>
  </si>
  <si>
    <t>June_L_R8</t>
  </si>
  <si>
    <t>URA bank charges</t>
  </si>
  <si>
    <t>Lydia's May NSSF</t>
  </si>
  <si>
    <t>Lydia's May PAYE chq:264</t>
  </si>
  <si>
    <t>Lydia's May NSSF chq:265</t>
  </si>
  <si>
    <t>Lydia May PAYE chq 264</t>
  </si>
  <si>
    <t>June_L_R9</t>
  </si>
  <si>
    <t>June_BS_6</t>
  </si>
  <si>
    <t>June_BS_7</t>
  </si>
  <si>
    <t>June_L_R10</t>
  </si>
  <si>
    <t>1 chicken Bryani</t>
  </si>
  <si>
    <t>2 planet Roast</t>
  </si>
  <si>
    <t>Fish</t>
  </si>
  <si>
    <t>1 big mouth burger</t>
  </si>
  <si>
    <t>1 perfected drink</t>
  </si>
  <si>
    <t>June_L_R11</t>
  </si>
  <si>
    <t>June_L_R12</t>
  </si>
  <si>
    <t>June_L_R13</t>
  </si>
  <si>
    <t>June_L_R14</t>
  </si>
  <si>
    <t>June_L_R15</t>
  </si>
  <si>
    <t>June_L_V9</t>
  </si>
  <si>
    <t>June_D_V11</t>
  </si>
  <si>
    <t>Office/Parliament</t>
  </si>
  <si>
    <t>Parliament/Office</t>
  </si>
  <si>
    <t>Internal Transfer</t>
  </si>
  <si>
    <t xml:space="preserve">Cash withdraw chq: </t>
  </si>
  <si>
    <t>June_BS_9</t>
  </si>
  <si>
    <t>June_BS_10</t>
  </si>
  <si>
    <t>New office phone for Lydia:</t>
  </si>
  <si>
    <t>Equipment</t>
  </si>
  <si>
    <t>June_L_V10</t>
  </si>
  <si>
    <t>June_L_V11</t>
  </si>
  <si>
    <t>June_L_R16</t>
  </si>
  <si>
    <t>Bank/Kampala</t>
  </si>
  <si>
    <t>Kampala/office</t>
  </si>
  <si>
    <t>June_L_V12</t>
  </si>
  <si>
    <t>June_L_R19</t>
  </si>
  <si>
    <t>June_D_V12</t>
  </si>
  <si>
    <t>Office/Prisons</t>
  </si>
  <si>
    <t>Prisons/Office</t>
  </si>
  <si>
    <t>June_D_V13</t>
  </si>
  <si>
    <t>Office/parliament</t>
  </si>
  <si>
    <t>parliament/office</t>
  </si>
  <si>
    <t>May water bill</t>
  </si>
  <si>
    <t>Transfer charges</t>
  </si>
  <si>
    <t>June_L_R20</t>
  </si>
  <si>
    <t>Cash withdraw</t>
  </si>
  <si>
    <t>Bank withdraw charges</t>
  </si>
  <si>
    <t>Lydia's June salary chq 268</t>
  </si>
  <si>
    <t>Lydia's June salary chq: 268</t>
  </si>
  <si>
    <t>June_L_R21</t>
  </si>
  <si>
    <t>June_BS_11</t>
  </si>
  <si>
    <t>Compound slashing and trimming of trees</t>
  </si>
  <si>
    <t>Bank/Nakwero</t>
  </si>
  <si>
    <t>Nakwero/Office</t>
  </si>
  <si>
    <t>Refreshment water (for Lydia)</t>
  </si>
  <si>
    <t>Refreshment water (For Kedress)</t>
  </si>
  <si>
    <t>Roasted pork for Kedress</t>
  </si>
  <si>
    <t>Local transport (Kedress)</t>
  </si>
  <si>
    <t>June_L_V13</t>
  </si>
  <si>
    <t>June_L_V14</t>
  </si>
  <si>
    <t>June_L_R22</t>
  </si>
  <si>
    <t>June_D_V14</t>
  </si>
  <si>
    <t>June_D_V15</t>
  </si>
  <si>
    <t>Office/ACC</t>
  </si>
  <si>
    <t>ACC?office</t>
  </si>
  <si>
    <t>1 pair of black ink catridges</t>
  </si>
  <si>
    <t>June_L_V15</t>
  </si>
  <si>
    <t>June_L_V16</t>
  </si>
  <si>
    <t>June_L_V17</t>
  </si>
  <si>
    <t>Office/Oasis mall</t>
  </si>
  <si>
    <t>Oasis mall/Office</t>
  </si>
  <si>
    <t>June_L_R23</t>
  </si>
  <si>
    <t>Peninah's June salary</t>
  </si>
  <si>
    <t>Office/Parliament Avenue</t>
  </si>
  <si>
    <t>Parliament Avenue/Office</t>
  </si>
  <si>
    <t>Deborah's June salary: chq 267</t>
  </si>
  <si>
    <t>July &amp; August rent of office premises( Projekt)</t>
  </si>
  <si>
    <t>Sum of spent in national currency (Ugx)</t>
  </si>
  <si>
    <t>Sum of Received</t>
  </si>
  <si>
    <t>01.06.2023  Balance and advance</t>
  </si>
  <si>
    <t>30.06.2023  Balance and advance</t>
  </si>
  <si>
    <t>Inward returns</t>
  </si>
  <si>
    <t>June_Bs_8</t>
  </si>
  <si>
    <t>June_BS_12</t>
  </si>
  <si>
    <t>June_BS_13</t>
  </si>
  <si>
    <t>June_BS_14</t>
  </si>
  <si>
    <t>Inwards returns charges</t>
  </si>
  <si>
    <t>July Grants</t>
  </si>
  <si>
    <t>Inter Bank transfer charges</t>
  </si>
  <si>
    <t>July &amp; August rent -Summit projekt</t>
  </si>
  <si>
    <t>Bank Payment charges</t>
  </si>
  <si>
    <t>FINANCIAL POSITION AT 1/06/2023</t>
  </si>
  <si>
    <t>FINANCIAL POSITION AT 30/06/2023</t>
  </si>
  <si>
    <t>1.06.2023  Balance and advance</t>
  </si>
  <si>
    <t>June_BS_15</t>
  </si>
  <si>
    <t>Grant Transfer charges</t>
  </si>
  <si>
    <t>Interbank grant transfer charges</t>
  </si>
  <si>
    <t>Cheque payment charges</t>
  </si>
  <si>
    <t>Rent payment bank charges</t>
  </si>
  <si>
    <t>Bank transfer charges(UGX to OPP)</t>
  </si>
  <si>
    <t>Bank Cash with draw charges</t>
  </si>
  <si>
    <t>URA Bank Comission charges</t>
  </si>
  <si>
    <t>NSSF cheque payment charges</t>
  </si>
  <si>
    <t>Bank Transfer charges (UGX to Opp)</t>
  </si>
  <si>
    <t>June_L_R17</t>
  </si>
  <si>
    <t>June_L_R18</t>
  </si>
  <si>
    <t>June_Inv_3</t>
  </si>
  <si>
    <t>June_L_V16-i</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</si>
</sst>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sz val="11"/>
      <color indexed="8"/>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theme="3" tint="0.59999389629810485"/>
        <bgColor indexed="64"/>
      </patternFill>
    </fill>
  </fills>
  <borders count="5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
      <left style="thin">
        <color theme="3" tint="-0.249977111117893"/>
      </left>
      <right style="thin">
        <color theme="3" tint="-0.249977111117893"/>
      </right>
      <top style="thin">
        <color theme="3" tint="-0.249977111117893"/>
      </top>
      <bottom style="thin">
        <color theme="3" tint="-0.249977111117893"/>
      </bottom>
      <diagonal/>
    </border>
    <border>
      <left style="thin">
        <color theme="3" tint="-0.249977111117893"/>
      </left>
      <right style="thin">
        <color theme="3" tint="-0.249977111117893"/>
      </right>
      <top style="thin">
        <color theme="3" tint="-0.249977111117893"/>
      </top>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12">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3"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4"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3" xfId="0" applyBorder="1"/>
    <xf numFmtId="0" fontId="41" fillId="13" borderId="12" xfId="0" applyFont="1" applyFill="1" applyBorder="1"/>
    <xf numFmtId="0" fontId="41" fillId="13" borderId="33"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5"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49" fontId="61" fillId="0" borderId="0" xfId="0" applyNumberFormat="1"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0" fillId="0" borderId="0" xfId="0" applyFont="1" applyBorder="1"/>
    <xf numFmtId="3" fontId="60" fillId="0" borderId="0" xfId="0" applyNumberFormat="1" applyFont="1" applyBorder="1"/>
    <xf numFmtId="0" fontId="59"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0" fontId="0" fillId="6" borderId="2" xfId="0" applyFont="1" applyFill="1" applyBorder="1" applyAlignment="1">
      <alignment horizontal="left" vertical="center"/>
    </xf>
    <xf numFmtId="165" fontId="0" fillId="6" borderId="6" xfId="1" applyNumberFormat="1" applyFont="1" applyFill="1" applyBorder="1" applyAlignment="1">
      <alignment horizontal="left" vertical="center" wrapText="1"/>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165" fontId="4" fillId="6" borderId="3" xfId="2" applyNumberFormat="1" applyFont="1" applyFill="1" applyBorder="1" applyAlignment="1">
      <alignment horizontal="right" vertical="center"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3" fontId="42" fillId="22" borderId="11" xfId="1" applyNumberFormat="1" applyFont="1" applyFill="1" applyBorder="1" applyAlignment="1">
      <alignment horizontal="left" wrapText="1"/>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3" xfId="0" applyNumberFormat="1" applyFont="1" applyFill="1" applyBorder="1"/>
    <xf numFmtId="0" fontId="46" fillId="8" borderId="36" xfId="0" applyFont="1" applyFill="1" applyBorder="1" applyAlignment="1">
      <alignment wrapText="1"/>
    </xf>
    <xf numFmtId="0" fontId="0" fillId="0" borderId="3" xfId="0" applyBorder="1"/>
    <xf numFmtId="169" fontId="20" fillId="8" borderId="29" xfId="0" applyNumberFormat="1" applyFont="1" applyFill="1" applyBorder="1" applyAlignment="1">
      <alignment horizontal="right"/>
    </xf>
    <xf numFmtId="165" fontId="0" fillId="6" borderId="19" xfId="0" applyNumberFormat="1" applyFont="1" applyFill="1" applyBorder="1" applyAlignment="1">
      <alignment wrapText="1"/>
    </xf>
    <xf numFmtId="165" fontId="41" fillId="0" borderId="45" xfId="0" applyNumberFormat="1" applyFont="1" applyBorder="1" applyAlignment="1">
      <alignment horizontal="right" vertical="center" wrapText="1"/>
    </xf>
    <xf numFmtId="165" fontId="41" fillId="0" borderId="28" xfId="0" applyNumberFormat="1" applyFont="1" applyBorder="1" applyAlignment="1">
      <alignment horizontal="right" vertical="center" wrapText="1"/>
    </xf>
    <xf numFmtId="165" fontId="41" fillId="0" borderId="46" xfId="0" applyNumberFormat="1" applyFont="1" applyBorder="1" applyAlignment="1">
      <alignment horizontal="right" vertical="center" wrapText="1"/>
    </xf>
    <xf numFmtId="165" fontId="0" fillId="0" borderId="0" xfId="0" applyNumberFormat="1" applyAlignment="1">
      <alignment horizontal="right" vertical="center" wrapText="1"/>
    </xf>
    <xf numFmtId="165" fontId="41" fillId="0" borderId="45" xfId="0" applyNumberFormat="1" applyFont="1" applyBorder="1" applyAlignment="1">
      <alignment horizontal="right" vertical="center"/>
    </xf>
    <xf numFmtId="165" fontId="41" fillId="0" borderId="28" xfId="0" applyNumberFormat="1" applyFont="1" applyBorder="1" applyAlignment="1">
      <alignment horizontal="right" vertical="center"/>
    </xf>
    <xf numFmtId="165" fontId="41" fillId="0" borderId="46" xfId="0" applyNumberFormat="1" applyFont="1" applyBorder="1" applyAlignment="1">
      <alignment horizontal="right" vertical="center"/>
    </xf>
    <xf numFmtId="165" fontId="0" fillId="6" borderId="3" xfId="0" applyNumberFormat="1" applyFont="1" applyFill="1" applyBorder="1" applyAlignment="1">
      <alignment wrapText="1"/>
    </xf>
    <xf numFmtId="165" fontId="0" fillId="6" borderId="0" xfId="0" applyNumberFormat="1" applyFont="1" applyFill="1" applyAlignment="1">
      <alignment horizontal="right" vertical="center"/>
    </xf>
    <xf numFmtId="165" fontId="0" fillId="6" borderId="0" xfId="0" applyNumberFormat="1" applyFont="1" applyFill="1" applyAlignment="1">
      <alignment horizontal="right" vertical="center" wrapText="1"/>
    </xf>
    <xf numFmtId="165" fontId="0" fillId="6" borderId="0" xfId="0" applyNumberFormat="1" applyFont="1" applyFill="1" applyAlignment="1">
      <alignment horizontal="left" vertical="center"/>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4" fillId="6" borderId="19" xfId="1" applyNumberFormat="1" applyFont="1" applyFill="1" applyBorder="1" applyAlignment="1">
      <alignment horizontal="left"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2" fillId="6" borderId="0" xfId="0" applyNumberFormat="1" applyFont="1" applyFill="1" applyAlignment="1">
      <alignment horizontal="left" vertical="center" wrapText="1"/>
    </xf>
    <xf numFmtId="165" fontId="41" fillId="22" borderId="19" xfId="0" applyNumberFormat="1" applyFont="1" applyFill="1" applyBorder="1" applyAlignment="1">
      <alignment horizontal="right" vertical="center" wrapText="1"/>
    </xf>
    <xf numFmtId="164" fontId="41" fillId="22" borderId="19" xfId="2" applyFont="1" applyFill="1" applyBorder="1" applyAlignment="1">
      <alignment horizontal="right" wrapText="1"/>
    </xf>
    <xf numFmtId="3" fontId="42" fillId="22" borderId="19" xfId="1" applyNumberFormat="1" applyFont="1" applyFill="1" applyBorder="1" applyAlignment="1">
      <alignment horizontal="left" wrapText="1"/>
    </xf>
    <xf numFmtId="165" fontId="41" fillId="6" borderId="29" xfId="0" applyNumberFormat="1" applyFont="1" applyFill="1" applyBorder="1" applyAlignment="1">
      <alignment wrapText="1"/>
    </xf>
    <xf numFmtId="165" fontId="41" fillId="6" borderId="29" xfId="2" applyNumberFormat="1" applyFont="1" applyFill="1" applyBorder="1" applyAlignment="1">
      <alignment horizontal="right" vertical="center"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23" xfId="0" applyFont="1" applyFill="1" applyBorder="1" applyAlignment="1">
      <alignment vertical="center"/>
    </xf>
    <xf numFmtId="0" fontId="71" fillId="11" borderId="19" xfId="0" applyFont="1" applyFill="1" applyBorder="1" applyAlignment="1">
      <alignment vertical="center"/>
    </xf>
    <xf numFmtId="165" fontId="71" fillId="11" borderId="19" xfId="0" applyNumberFormat="1" applyFont="1" applyFill="1" applyBorder="1" applyAlignment="1">
      <alignment vertical="center"/>
    </xf>
    <xf numFmtId="165" fontId="71" fillId="11" borderId="14" xfId="0" applyNumberFormat="1" applyFont="1" applyFill="1" applyBorder="1" applyAlignment="1">
      <alignment vertical="center"/>
    </xf>
    <xf numFmtId="0" fontId="71" fillId="11" borderId="35"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6" xfId="0" applyNumberFormat="1" applyFont="1" applyFill="1" applyBorder="1" applyAlignment="1">
      <alignment horizontal="center" vertical="center"/>
    </xf>
    <xf numFmtId="0" fontId="70" fillId="0" borderId="0" xfId="0" applyFont="1" applyAlignment="1">
      <alignment horizontal="center" vertical="center"/>
    </xf>
    <xf numFmtId="0" fontId="71" fillId="11" borderId="23" xfId="0" applyFont="1" applyFill="1" applyBorder="1" applyAlignment="1">
      <alignment horizontal="center" vertical="center"/>
    </xf>
    <xf numFmtId="0" fontId="71" fillId="11" borderId="19" xfId="0" applyFont="1" applyFill="1" applyBorder="1" applyAlignment="1">
      <alignment horizontal="center" vertical="center"/>
    </xf>
    <xf numFmtId="165" fontId="71" fillId="11" borderId="19" xfId="0" applyNumberFormat="1" applyFont="1" applyFill="1" applyBorder="1" applyAlignment="1">
      <alignment horizontal="center" vertical="center"/>
    </xf>
    <xf numFmtId="165" fontId="71" fillId="11" borderId="14" xfId="0" applyNumberFormat="1" applyFont="1" applyFill="1" applyBorder="1" applyAlignment="1">
      <alignment horizontal="center" vertical="center"/>
    </xf>
    <xf numFmtId="14" fontId="69" fillId="0" borderId="32"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40" xfId="0" applyNumberFormat="1" applyFont="1" applyBorder="1" applyAlignment="1">
      <alignment vertical="center"/>
    </xf>
    <xf numFmtId="14" fontId="69" fillId="0" borderId="35" xfId="0" applyNumberFormat="1" applyFont="1" applyBorder="1" applyAlignment="1">
      <alignment horizontal="center" vertical="center"/>
    </xf>
    <xf numFmtId="0" fontId="69" fillId="0" borderId="16" xfId="0" applyFont="1" applyBorder="1" applyAlignment="1">
      <alignment vertical="center"/>
    </xf>
    <xf numFmtId="165" fontId="69" fillId="0" borderId="16" xfId="0" applyNumberFormat="1" applyFont="1" applyBorder="1" applyAlignment="1">
      <alignment vertical="center"/>
    </xf>
    <xf numFmtId="165" fontId="69" fillId="0" borderId="36" xfId="0" applyNumberFormat="1" applyFont="1" applyBorder="1" applyAlignment="1">
      <alignment vertical="center"/>
    </xf>
    <xf numFmtId="165" fontId="69" fillId="0" borderId="19" xfId="0" applyNumberFormat="1" applyFont="1" applyBorder="1" applyAlignment="1">
      <alignment vertical="center"/>
    </xf>
    <xf numFmtId="14" fontId="68" fillId="0" borderId="18" xfId="0" applyNumberFormat="1" applyFont="1" applyBorder="1" applyAlignment="1">
      <alignment horizontal="center" vertical="center"/>
    </xf>
    <xf numFmtId="40" fontId="68" fillId="0" borderId="30" xfId="0" applyNumberFormat="1" applyFont="1" applyBorder="1" applyAlignment="1">
      <alignment vertical="center"/>
    </xf>
    <xf numFmtId="165" fontId="68" fillId="0" borderId="27" xfId="0" applyNumberFormat="1" applyFont="1" applyBorder="1" applyAlignment="1">
      <alignment vertical="center"/>
    </xf>
    <xf numFmtId="0" fontId="69" fillId="0" borderId="47"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7"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1" xfId="0" applyNumberFormat="1" applyFont="1" applyBorder="1" applyAlignment="1">
      <alignment vertical="center"/>
    </xf>
    <xf numFmtId="164" fontId="74" fillId="6" borderId="19" xfId="2" applyFont="1" applyFill="1" applyBorder="1" applyAlignment="1">
      <alignment horizontal="right" wrapText="1"/>
    </xf>
    <xf numFmtId="0" fontId="41" fillId="22" borderId="19" xfId="0" applyFont="1" applyFill="1" applyBorder="1" applyAlignment="1">
      <alignment horizontal="left" vertical="center" wrapText="1"/>
    </xf>
    <xf numFmtId="0" fontId="16" fillId="0" borderId="0" xfId="0" applyFont="1"/>
    <xf numFmtId="0" fontId="61" fillId="6" borderId="0" xfId="0" applyFont="1" applyFill="1" applyAlignment="1">
      <alignment horizontal="center" vertical="center"/>
    </xf>
    <xf numFmtId="0" fontId="61" fillId="11" borderId="19" xfId="0" applyFont="1" applyFill="1" applyBorder="1" applyAlignment="1">
      <alignment vertical="center"/>
    </xf>
    <xf numFmtId="0" fontId="61" fillId="11" borderId="14" xfId="0" applyFont="1" applyFill="1" applyBorder="1" applyAlignment="1">
      <alignment vertical="center"/>
    </xf>
    <xf numFmtId="0" fontId="62" fillId="6" borderId="0" xfId="0" applyFont="1" applyFill="1" applyAlignment="1">
      <alignment vertical="center"/>
    </xf>
    <xf numFmtId="0" fontId="61" fillId="11" borderId="42" xfId="0" applyFont="1" applyFill="1" applyBorder="1" applyAlignment="1">
      <alignment vertical="center"/>
    </xf>
    <xf numFmtId="0" fontId="61" fillId="11" borderId="52" xfId="0" applyFont="1" applyFill="1" applyBorder="1" applyAlignment="1">
      <alignment vertical="center"/>
    </xf>
    <xf numFmtId="0" fontId="61" fillId="11" borderId="21" xfId="0" applyFont="1" applyFill="1" applyBorder="1" applyAlignment="1">
      <alignment vertical="center"/>
    </xf>
    <xf numFmtId="0" fontId="61" fillId="11" borderId="22" xfId="0" applyFont="1" applyFill="1" applyBorder="1" applyAlignment="1">
      <alignment vertical="center"/>
    </xf>
    <xf numFmtId="0" fontId="62" fillId="6" borderId="0" xfId="0" applyFont="1" applyFill="1" applyAlignment="1">
      <alignment horizontal="center" vertical="center"/>
    </xf>
    <xf numFmtId="0" fontId="61" fillId="11" borderId="43" xfId="0" applyFont="1" applyFill="1" applyBorder="1" applyAlignment="1">
      <alignment horizontal="center" vertical="center"/>
    </xf>
    <xf numFmtId="0" fontId="61" fillId="11" borderId="9" xfId="0" applyFont="1" applyFill="1" applyBorder="1" applyAlignment="1">
      <alignment horizontal="center" vertical="center"/>
    </xf>
    <xf numFmtId="0" fontId="16" fillId="0" borderId="14" xfId="0" applyFont="1" applyBorder="1" applyAlignment="1">
      <alignment vertical="center"/>
    </xf>
    <xf numFmtId="14" fontId="16" fillId="0" borderId="43"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8" fontId="16" fillId="0" borderId="14" xfId="2" applyNumberFormat="1" applyFont="1" applyBorder="1" applyAlignment="1">
      <alignment horizontal="right" vertical="center" wrapText="1"/>
    </xf>
    <xf numFmtId="164" fontId="16" fillId="7" borderId="14" xfId="2" applyFont="1" applyFill="1" applyBorder="1" applyAlignment="1">
      <alignment vertical="center"/>
    </xf>
    <xf numFmtId="3" fontId="62" fillId="6" borderId="0" xfId="0" applyNumberFormat="1" applyFont="1" applyFill="1" applyAlignment="1">
      <alignment vertical="center"/>
    </xf>
    <xf numFmtId="14" fontId="15" fillId="7" borderId="44" xfId="0" applyNumberFormat="1" applyFont="1" applyFill="1" applyBorder="1" applyAlignment="1">
      <alignment horizontal="left" vertical="center"/>
    </xf>
    <xf numFmtId="0" fontId="16" fillId="7" borderId="41"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50" xfId="0" applyFont="1" applyBorder="1" applyAlignment="1">
      <alignment vertical="center"/>
    </xf>
    <xf numFmtId="0" fontId="16" fillId="0" borderId="49" xfId="0" applyFont="1" applyBorder="1" applyAlignment="1">
      <alignment vertical="center"/>
    </xf>
    <xf numFmtId="0" fontId="16" fillId="0" borderId="51" xfId="0" applyFont="1" applyBorder="1" applyAlignment="1">
      <alignment vertical="center"/>
    </xf>
    <xf numFmtId="3" fontId="16" fillId="0" borderId="48" xfId="0" applyNumberFormat="1" applyFont="1" applyBorder="1" applyAlignment="1">
      <alignment horizontal="right" vertical="center" wrapText="1"/>
    </xf>
    <xf numFmtId="0" fontId="16" fillId="0" borderId="0" xfId="0" applyFont="1" applyAlignment="1">
      <alignment horizontal="right" vertical="center" wrapText="1"/>
    </xf>
    <xf numFmtId="3" fontId="62" fillId="0" borderId="0" xfId="0" applyNumberFormat="1" applyFont="1" applyAlignment="1">
      <alignment vertical="center"/>
    </xf>
    <xf numFmtId="14" fontId="15" fillId="7" borderId="50" xfId="0" applyNumberFormat="1" applyFont="1" applyFill="1" applyBorder="1" applyAlignment="1">
      <alignment horizontal="left" vertical="center"/>
    </xf>
    <xf numFmtId="0" fontId="61" fillId="11" borderId="9" xfId="0" applyFont="1" applyFill="1" applyBorder="1" applyAlignment="1">
      <alignment vertical="center"/>
    </xf>
    <xf numFmtId="0" fontId="16" fillId="7" borderId="9" xfId="0" applyFont="1" applyFill="1" applyBorder="1" applyAlignment="1">
      <alignment vertical="center"/>
    </xf>
    <xf numFmtId="0" fontId="16" fillId="0" borderId="53" xfId="0" applyFont="1" applyBorder="1" applyAlignment="1">
      <alignment vertical="center"/>
    </xf>
    <xf numFmtId="165" fontId="41" fillId="23" borderId="18" xfId="0" applyNumberFormat="1" applyFont="1" applyFill="1" applyBorder="1" applyAlignment="1">
      <alignment horizontal="right" vertical="center"/>
    </xf>
    <xf numFmtId="165" fontId="41" fillId="23" borderId="15" xfId="0" applyNumberFormat="1" applyFont="1" applyFill="1" applyBorder="1" applyAlignment="1">
      <alignment horizontal="right" vertical="center"/>
    </xf>
    <xf numFmtId="165" fontId="41" fillId="23" borderId="27" xfId="0" applyNumberFormat="1" applyFont="1" applyFill="1" applyBorder="1" applyAlignment="1">
      <alignment horizontal="right" vertical="center"/>
    </xf>
    <xf numFmtId="165" fontId="41" fillId="0" borderId="3" xfId="0" applyNumberFormat="1" applyFont="1" applyBorder="1" applyAlignment="1">
      <alignment horizontal="righ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0" fontId="0" fillId="0" borderId="0" xfId="0" applyFont="1"/>
    <xf numFmtId="3" fontId="4" fillId="6" borderId="11" xfId="1" applyNumberFormat="1" applyFont="1" applyFill="1" applyBorder="1" applyAlignment="1">
      <alignment horizontal="left" vertical="center" wrapText="1"/>
    </xf>
    <xf numFmtId="164" fontId="4" fillId="6" borderId="18" xfId="2" applyFont="1" applyFill="1" applyBorder="1" applyAlignment="1">
      <alignment horizontal="right" wrapText="1"/>
    </xf>
    <xf numFmtId="164" fontId="4" fillId="6" borderId="29" xfId="2" applyFont="1" applyFill="1" applyBorder="1" applyAlignment="1">
      <alignment horizontal="right" wrapText="1"/>
    </xf>
    <xf numFmtId="164" fontId="4" fillId="6" borderId="46" xfId="2" applyFont="1" applyFill="1" applyBorder="1" applyAlignment="1">
      <alignment horizontal="right" wrapText="1"/>
    </xf>
    <xf numFmtId="165" fontId="41" fillId="22" borderId="19" xfId="0" applyNumberFormat="1" applyFont="1" applyFill="1" applyBorder="1" applyAlignment="1">
      <alignment horizontal="right" wrapText="1"/>
    </xf>
    <xf numFmtId="165" fontId="41" fillId="22" borderId="19" xfId="2" applyNumberFormat="1"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41" fillId="22" borderId="19" xfId="0" applyFont="1" applyFill="1" applyBorder="1" applyAlignment="1">
      <alignment horizontal="left" wrapText="1"/>
    </xf>
    <xf numFmtId="0" fontId="41" fillId="22" borderId="6" xfId="0" applyFont="1" applyFill="1" applyBorder="1" applyAlignment="1">
      <alignment horizontal="left" vertical="center" wrapText="1"/>
    </xf>
    <xf numFmtId="3" fontId="4" fillId="0" borderId="19" xfId="0" applyNumberFormat="1" applyFont="1" applyBorder="1" applyAlignment="1">
      <alignment horizontal="left" vertical="center"/>
    </xf>
    <xf numFmtId="4" fontId="4" fillId="0" borderId="19" xfId="0" applyNumberFormat="1" applyFont="1" applyBorder="1" applyAlignment="1">
      <alignment horizontal="left" vertical="top" wrapText="1"/>
    </xf>
    <xf numFmtId="3" fontId="4" fillId="0" borderId="0" xfId="0" applyNumberFormat="1" applyFont="1" applyAlignment="1">
      <alignment horizontal="left" vertical="top"/>
    </xf>
    <xf numFmtId="14" fontId="4" fillId="0" borderId="19" xfId="0" applyNumberFormat="1" applyFont="1" applyBorder="1" applyAlignment="1">
      <alignment horizontal="left" vertical="center"/>
    </xf>
    <xf numFmtId="165" fontId="4" fillId="0" borderId="6" xfId="0" applyNumberFormat="1" applyFont="1" applyBorder="1" applyAlignment="1">
      <alignment horizontal="left" vertical="center"/>
    </xf>
    <xf numFmtId="165" fontId="4" fillId="0" borderId="9" xfId="0" applyNumberFormat="1" applyFont="1" applyBorder="1" applyAlignment="1">
      <alignment horizontal="left" vertical="center"/>
    </xf>
    <xf numFmtId="14" fontId="4" fillId="0" borderId="0" xfId="0" applyNumberFormat="1" applyFont="1" applyAlignment="1">
      <alignment horizontal="left" vertical="center"/>
    </xf>
    <xf numFmtId="3" fontId="4" fillId="0" borderId="0" xfId="0" applyNumberFormat="1" applyFont="1" applyAlignment="1">
      <alignment horizontal="left" vertical="center"/>
    </xf>
    <xf numFmtId="165" fontId="4" fillId="0" borderId="0" xfId="0" applyNumberFormat="1" applyFont="1" applyAlignment="1">
      <alignment horizontal="left" vertical="center"/>
    </xf>
    <xf numFmtId="4" fontId="4" fillId="0" borderId="0" xfId="0" applyNumberFormat="1" applyFont="1" applyAlignment="1">
      <alignment horizontal="left" vertical="top" wrapText="1"/>
    </xf>
    <xf numFmtId="4" fontId="4" fillId="0" borderId="0" xfId="0" applyNumberFormat="1" applyFont="1" applyAlignment="1">
      <alignment horizontal="left" vertical="center"/>
    </xf>
    <xf numFmtId="165" fontId="4" fillId="0" borderId="0" xfId="2" applyNumberFormat="1" applyFont="1" applyAlignment="1">
      <alignment horizontal="left" vertical="center"/>
    </xf>
    <xf numFmtId="17" fontId="61" fillId="0" borderId="0" xfId="0" applyNumberFormat="1" applyFont="1" applyAlignment="1">
      <alignment horizontal="left" vertical="center"/>
    </xf>
    <xf numFmtId="3" fontId="41" fillId="22" borderId="11" xfId="1" applyNumberFormat="1" applyFont="1" applyFill="1" applyBorder="1" applyAlignment="1">
      <alignment horizontal="left" vertical="center" wrapText="1"/>
    </xf>
    <xf numFmtId="164" fontId="42" fillId="22" borderId="19" xfId="2" applyFont="1" applyFill="1" applyBorder="1" applyAlignment="1">
      <alignment horizontal="right" wrapText="1"/>
    </xf>
    <xf numFmtId="164" fontId="42" fillId="22" borderId="16" xfId="2" applyFont="1" applyFill="1" applyBorder="1" applyAlignment="1">
      <alignment horizontal="right" wrapText="1"/>
    </xf>
    <xf numFmtId="165" fontId="41" fillId="22" borderId="19" xfId="40" applyNumberFormat="1" applyFont="1" applyFill="1" applyBorder="1" applyAlignment="1">
      <alignment horizontal="left" wrapText="1"/>
    </xf>
    <xf numFmtId="3" fontId="41" fillId="22" borderId="19" xfId="0" applyNumberFormat="1" applyFont="1" applyFill="1" applyBorder="1" applyAlignment="1">
      <alignment horizontal="left"/>
    </xf>
    <xf numFmtId="3" fontId="41" fillId="22" borderId="19" xfId="0" applyNumberFormat="1" applyFont="1" applyFill="1" applyBorder="1" applyAlignment="1">
      <alignment horizontal="left" wrapText="1"/>
    </xf>
    <xf numFmtId="4" fontId="41" fillId="22" borderId="19" xfId="0" applyNumberFormat="1" applyFont="1" applyFill="1" applyBorder="1" applyAlignment="1">
      <alignment horizontal="left" wrapText="1"/>
    </xf>
    <xf numFmtId="165" fontId="0" fillId="6" borderId="11" xfId="1" applyNumberFormat="1" applyFont="1" applyFill="1" applyBorder="1" applyAlignment="1">
      <alignment horizontal="left" wrapText="1"/>
    </xf>
    <xf numFmtId="165" fontId="0" fillId="6" borderId="6" xfId="1" applyNumberFormat="1" applyFont="1" applyFill="1" applyBorder="1" applyAlignment="1">
      <alignment horizontal="left" wrapText="1"/>
    </xf>
    <xf numFmtId="0" fontId="0" fillId="0" borderId="19" xfId="0" applyFont="1" applyBorder="1" applyAlignment="1"/>
    <xf numFmtId="0" fontId="75"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165" fontId="69" fillId="0" borderId="33" xfId="0" applyNumberFormat="1" applyFont="1" applyBorder="1" applyAlignment="1">
      <alignment vertical="center"/>
    </xf>
    <xf numFmtId="14" fontId="69" fillId="0" borderId="54" xfId="0" applyNumberFormat="1" applyFont="1" applyBorder="1" applyAlignment="1">
      <alignment horizontal="center" vertical="center"/>
    </xf>
    <xf numFmtId="0" fontId="69" fillId="0" borderId="54" xfId="0" applyFont="1" applyBorder="1" applyAlignment="1">
      <alignment vertical="center"/>
    </xf>
    <xf numFmtId="165" fontId="69" fillId="0" borderId="54" xfId="0" applyNumberFormat="1" applyFont="1" applyBorder="1" applyAlignment="1">
      <alignment vertical="center"/>
    </xf>
    <xf numFmtId="165" fontId="41" fillId="22" borderId="6" xfId="1" applyNumberFormat="1" applyFont="1" applyFill="1" applyBorder="1" applyAlignment="1">
      <alignment horizontal="left" vertical="center" wrapText="1"/>
    </xf>
    <xf numFmtId="165" fontId="41" fillId="22" borderId="11" xfId="1" applyNumberFormat="1" applyFont="1" applyFill="1" applyBorder="1" applyAlignment="1">
      <alignment horizontal="left" vertical="center" wrapText="1"/>
    </xf>
    <xf numFmtId="164" fontId="41" fillId="22" borderId="16" xfId="2" applyFont="1" applyFill="1" applyBorder="1" applyAlignment="1">
      <alignment horizontal="right" wrapText="1"/>
    </xf>
    <xf numFmtId="0" fontId="41" fillId="22" borderId="9" xfId="0" applyFont="1" applyFill="1" applyBorder="1" applyAlignment="1">
      <alignment horizontal="left" vertical="center"/>
    </xf>
    <xf numFmtId="165" fontId="0" fillId="6" borderId="9" xfId="1" applyNumberFormat="1" applyFont="1" applyFill="1" applyBorder="1" applyAlignment="1">
      <alignment horizontal="left" vertical="center" wrapText="1"/>
    </xf>
    <xf numFmtId="165" fontId="0" fillId="6" borderId="19" xfId="40" applyNumberFormat="1" applyFont="1" applyFill="1" applyBorder="1" applyAlignment="1">
      <alignment horizontal="left" vertical="center" wrapText="1"/>
    </xf>
    <xf numFmtId="165" fontId="41" fillId="22" borderId="9" xfId="1" applyNumberFormat="1" applyFont="1" applyFill="1" applyBorder="1" applyAlignment="1">
      <alignment horizontal="left" vertical="center" wrapText="1"/>
    </xf>
    <xf numFmtId="165" fontId="0" fillId="6" borderId="10" xfId="1" applyNumberFormat="1" applyFont="1" applyFill="1" applyBorder="1" applyAlignment="1">
      <alignment horizontal="left" vertical="center" wrapText="1"/>
    </xf>
    <xf numFmtId="168" fontId="0" fillId="0" borderId="0" xfId="0" applyNumberFormat="1" applyAlignment="1">
      <alignment horizontal="right" wrapText="1"/>
    </xf>
    <xf numFmtId="164" fontId="0" fillId="0" borderId="0" xfId="2" applyFont="1" applyAlignment="1">
      <alignment horizontal="right" wrapText="1"/>
    </xf>
    <xf numFmtId="14" fontId="69" fillId="0" borderId="55" xfId="0" applyNumberFormat="1" applyFont="1" applyBorder="1" applyAlignment="1">
      <alignment horizontal="center" vertical="center"/>
    </xf>
    <xf numFmtId="0" fontId="69" fillId="0" borderId="55" xfId="0" applyFont="1" applyBorder="1" applyAlignment="1">
      <alignment vertical="center"/>
    </xf>
    <xf numFmtId="165" fontId="69" fillId="0" borderId="55" xfId="0" applyNumberFormat="1" applyFont="1" applyBorder="1" applyAlignment="1">
      <alignment vertical="center"/>
    </xf>
    <xf numFmtId="0" fontId="69" fillId="0" borderId="30" xfId="0" applyFont="1" applyBorder="1" applyAlignment="1">
      <alignment vertical="center"/>
    </xf>
    <xf numFmtId="0" fontId="73" fillId="0" borderId="18" xfId="0" applyFont="1" applyBorder="1" applyAlignment="1">
      <alignment vertical="center"/>
    </xf>
    <xf numFmtId="164" fontId="42" fillId="22" borderId="19" xfId="2" applyFont="1" applyFill="1" applyBorder="1" applyAlignment="1">
      <alignment horizontal="right" vertical="center" wrapText="1"/>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20" xfId="0" applyFont="1" applyFill="1" applyBorder="1" applyAlignment="1">
      <alignment horizontal="center" vertical="center"/>
    </xf>
    <xf numFmtId="0" fontId="71" fillId="11" borderId="21" xfId="0" applyFont="1" applyFill="1" applyBorder="1" applyAlignment="1">
      <alignment horizontal="center" vertical="center"/>
    </xf>
    <xf numFmtId="0" fontId="71" fillId="11" borderId="22"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11" borderId="32" xfId="0" applyFont="1" applyFill="1" applyBorder="1" applyAlignment="1">
      <alignment horizontal="center" vertical="center"/>
    </xf>
    <xf numFmtId="0" fontId="61" fillId="11" borderId="17" xfId="0" applyFont="1" applyFill="1" applyBorder="1" applyAlignment="1">
      <alignment horizontal="center" vertical="center"/>
    </xf>
    <xf numFmtId="0" fontId="61" fillId="11" borderId="40" xfId="0" applyFont="1" applyFill="1" applyBorder="1" applyAlignment="1">
      <alignment horizontal="center" vertical="center"/>
    </xf>
    <xf numFmtId="0" fontId="61" fillId="0" borderId="0" xfId="0" applyFont="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0" borderId="0" xfId="0" applyNumberFormat="1" applyFont="1" applyAlignment="1">
      <alignment horizontal="left" vertical="center"/>
    </xf>
    <xf numFmtId="49" fontId="62" fillId="0" borderId="7" xfId="0" applyNumberFormat="1" applyFont="1" applyBorder="1" applyAlignment="1">
      <alignment horizontal="left" vertical="center"/>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61" fillId="11" borderId="20" xfId="0" applyFont="1" applyFill="1" applyBorder="1" applyAlignment="1">
      <alignment horizontal="center" vertical="center"/>
    </xf>
    <xf numFmtId="0" fontId="63" fillId="0" borderId="10" xfId="0" applyFont="1" applyBorder="1" applyAlignment="1">
      <alignment horizontal="left" vertical="center"/>
    </xf>
    <xf numFmtId="0" fontId="63" fillId="0" borderId="11" xfId="0" applyFont="1" applyBorder="1" applyAlignment="1">
      <alignment horizontal="left" vertical="center"/>
    </xf>
    <xf numFmtId="49" fontId="63" fillId="0" borderId="0" xfId="0" applyNumberFormat="1" applyFont="1" applyAlignment="1">
      <alignment horizontal="left" vertical="center"/>
    </xf>
    <xf numFmtId="49" fontId="63" fillId="0" borderId="7" xfId="0" applyNumberFormat="1" applyFont="1" applyBorder="1" applyAlignment="1">
      <alignment horizontal="left" vertical="center"/>
    </xf>
    <xf numFmtId="0" fontId="63" fillId="0" borderId="4" xfId="0" applyFont="1" applyBorder="1" applyAlignment="1">
      <alignment horizontal="left" vertical="center" wrapText="1"/>
    </xf>
    <xf numFmtId="0" fontId="63"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2">
    <dxf>
      <alignment wrapText="1" readingOrder="0"/>
    </dxf>
    <dxf>
      <alignment horizontal="right" readingOrder="0"/>
    </dxf>
    <dxf>
      <numFmt numFmtId="164" formatCode="_-* #,##0.00\ _€_-;\-* #,##0.00\ _€_-;_-* &quot;-&quot;??\ _€_-;_-@_-"/>
    </dxf>
    <dxf>
      <alignment wrapText="1" readingOrder="0"/>
    </dxf>
    <dxf>
      <alignment horizontal="right" readingOrder="0"/>
    </dxf>
    <dxf>
      <numFmt numFmtId="168" formatCode="_-* #,##0\ _€_-;\-* #,##0\ _€_-;_-* &quot;-&quot;??\ _€_-;_-@_-"/>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pivotCacheDefinition" Target="pivotCache/pivotCacheDefinition3.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30</xdr:row>
      <xdr:rowOff>0</xdr:rowOff>
    </xdr:from>
    <xdr:to>
      <xdr:col>8</xdr:col>
      <xdr:colOff>190500</xdr:colOff>
      <xdr:row>31</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30</xdr:row>
      <xdr:rowOff>0</xdr:rowOff>
    </xdr:from>
    <xdr:to>
      <xdr:col>8</xdr:col>
      <xdr:colOff>704850</xdr:colOff>
      <xdr:row>31</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30</xdr:row>
      <xdr:rowOff>0</xdr:rowOff>
    </xdr:from>
    <xdr:to>
      <xdr:col>8</xdr:col>
      <xdr:colOff>190500</xdr:colOff>
      <xdr:row>31</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30</xdr:row>
      <xdr:rowOff>0</xdr:rowOff>
    </xdr:from>
    <xdr:to>
      <xdr:col>8</xdr:col>
      <xdr:colOff>704850</xdr:colOff>
      <xdr:row>31</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30</xdr:row>
      <xdr:rowOff>0</xdr:rowOff>
    </xdr:from>
    <xdr:to>
      <xdr:col>8</xdr:col>
      <xdr:colOff>190500</xdr:colOff>
      <xdr:row>31</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30</xdr:row>
      <xdr:rowOff>0</xdr:rowOff>
    </xdr:from>
    <xdr:to>
      <xdr:col>8</xdr:col>
      <xdr:colOff>704850</xdr:colOff>
      <xdr:row>31</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30</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30</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27</xdr:row>
      <xdr:rowOff>0</xdr:rowOff>
    </xdr:from>
    <xdr:to>
      <xdr:col>7</xdr:col>
      <xdr:colOff>190500</xdr:colOff>
      <xdr:row>28</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27</xdr:row>
      <xdr:rowOff>0</xdr:rowOff>
    </xdr:from>
    <xdr:to>
      <xdr:col>7</xdr:col>
      <xdr:colOff>190500</xdr:colOff>
      <xdr:row>28</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27</xdr:row>
      <xdr:rowOff>0</xdr:rowOff>
    </xdr:from>
    <xdr:to>
      <xdr:col>7</xdr:col>
      <xdr:colOff>190500</xdr:colOff>
      <xdr:row>28</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27</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27</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27</xdr:row>
      <xdr:rowOff>0</xdr:rowOff>
    </xdr:from>
    <xdr:to>
      <xdr:col>8</xdr:col>
      <xdr:colOff>190500</xdr:colOff>
      <xdr:row>28</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27</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27</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42</xdr:row>
      <xdr:rowOff>0</xdr:rowOff>
    </xdr:from>
    <xdr:to>
      <xdr:col>7</xdr:col>
      <xdr:colOff>190500</xdr:colOff>
      <xdr:row>43</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45</xdr:row>
      <xdr:rowOff>0</xdr:rowOff>
    </xdr:from>
    <xdr:to>
      <xdr:col>7</xdr:col>
      <xdr:colOff>190500</xdr:colOff>
      <xdr:row>46</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45</xdr:row>
      <xdr:rowOff>0</xdr:rowOff>
    </xdr:from>
    <xdr:to>
      <xdr:col>8</xdr:col>
      <xdr:colOff>19050</xdr:colOff>
      <xdr:row>46</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45</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45</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42</xdr:row>
      <xdr:rowOff>0</xdr:rowOff>
    </xdr:from>
    <xdr:to>
      <xdr:col>8</xdr:col>
      <xdr:colOff>190500</xdr:colOff>
      <xdr:row>43</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45</xdr:row>
      <xdr:rowOff>0</xdr:rowOff>
    </xdr:from>
    <xdr:to>
      <xdr:col>8</xdr:col>
      <xdr:colOff>190500</xdr:colOff>
      <xdr:row>46</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45</xdr:row>
      <xdr:rowOff>0</xdr:rowOff>
    </xdr:from>
    <xdr:to>
      <xdr:col>8</xdr:col>
      <xdr:colOff>704850</xdr:colOff>
      <xdr:row>46</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45</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45</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117.001537384262" createdVersion="5" refreshedVersion="5" minRefreshableVersion="3" recordCount="11">
  <cacheSource type="worksheet">
    <worksheetSource ref="A3:H14" sheet="Airtime summary"/>
  </cacheSource>
  <cacheFields count="8">
    <cacheField name="Date" numFmtId="14">
      <sharedItems containsSemiMixedTypes="0" containsNonDate="0" containsDate="1" containsString="0" minDate="2023-06-01T00:00:00" maxDate="2023-06-27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0000"/>
    </cacheField>
    <cacheField name="Received" numFmtId="164">
      <sharedItems containsString="0" containsBlank="1" containsNumber="1" containsInteger="1" minValue="120000" maxValue="120000"/>
    </cacheField>
    <cacheField name="Balance" numFmtId="164">
      <sharedItems containsSemiMixedTypes="0" containsString="0" containsNumber="1" containsInteger="1" minValue="0" maxValue="130000"/>
    </cacheField>
    <cacheField name="Name" numFmtId="0">
      <sharedItems containsBlank="1" count="5">
        <m/>
        <s v="lydia"/>
        <s v="Deborah"/>
        <s v="Eva" u="1"/>
        <s v="i31"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117.001537731485" createdVersion="5" refreshedVersion="5" minRefreshableVersion="3" recordCount="118">
  <cacheSource type="worksheet">
    <worksheetSource ref="A2:H120" sheet="Total Expenses"/>
  </cacheSource>
  <cacheFields count="8">
    <cacheField name="Date" numFmtId="14">
      <sharedItems containsSemiMixedTypes="0" containsNonDate="0" containsDate="1" containsString="0" minDate="2023-06-01T00:00:00" maxDate="2023-07-01T00:00:00"/>
    </cacheField>
    <cacheField name="Details" numFmtId="0">
      <sharedItems/>
    </cacheField>
    <cacheField name="Type of expenses " numFmtId="0">
      <sharedItems containsBlank="1" count="16">
        <s v="Transport"/>
        <s v="Travel subsistence"/>
        <s v="Bank Fees"/>
        <s v="Telephone"/>
        <s v="Services"/>
        <s v="Internet"/>
        <s v="Office Materials"/>
        <s v="Personnel"/>
        <s v="Equipment"/>
        <s v="Rent &amp; Utilities"/>
        <s v="Transfer Fees"/>
        <m u="1"/>
        <s v="Trust Building" u="1"/>
        <s v="Fees" u="1"/>
        <s v="Service" u="1"/>
        <s v="Team Building" u="1"/>
      </sharedItems>
    </cacheField>
    <cacheField name="Department" numFmtId="0">
      <sharedItems containsBlank="1" count="6">
        <s v="Legal"/>
        <s v="Management"/>
        <s v="Office"/>
        <s v="Team Building"/>
        <m u="1"/>
        <s v="Investigations" u="1"/>
      </sharedItems>
    </cacheField>
    <cacheField name="Spent  in national currency (UGX)" numFmtId="0">
      <sharedItems containsSemiMixedTypes="0" containsString="0" containsNumber="1" minValue="1578.1" maxValue="8904000"/>
    </cacheField>
    <cacheField name="Exchange Rate $" numFmtId="4">
      <sharedItems containsSemiMixedTypes="0" containsString="0" containsNumber="1" containsInteger="1" minValue="3670" maxValue="3710"/>
    </cacheField>
    <cacheField name="Spent in $" numFmtId="165">
      <sharedItems containsSemiMixedTypes="0" containsString="0" containsNumber="1" minValue="0" maxValue="2400"/>
    </cacheField>
    <cacheField name="Name" numFmtId="0">
      <sharedItems containsBlank="1" count="8">
        <s v="Deborah"/>
        <s v="Lydia"/>
        <s v="Bank USD"/>
        <s v="Bank UGX"/>
        <s v="Bank OPP"/>
        <m u="1"/>
        <s v="Eva" u="1"/>
        <s v="i31"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117.001538078701" createdVersion="5" refreshedVersion="5" minRefreshableVersion="3" recordCount="41">
  <cacheSource type="worksheet">
    <worksheetSource ref="A2:H43" sheet="UGX Cash Box June"/>
  </cacheSource>
  <cacheFields count="8">
    <cacheField name="Date" numFmtId="14">
      <sharedItems containsSemiMixedTypes="0" containsNonDate="0" containsDate="1" containsString="0" minDate="2023-06-01T00:00:00" maxDate="2023-07-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1000" maxValue="750000"/>
    </cacheField>
    <cacheField name="Received" numFmtId="164">
      <sharedItems containsString="0" containsBlank="1" containsNumber="1" containsInteger="1" minValue="1000" maxValue="1440000"/>
    </cacheField>
    <cacheField name="Balance" numFmtId="164">
      <sharedItems containsSemiMixedTypes="0" containsString="0" containsNumber="1" containsInteger="1" minValue="854326" maxValue="3068826"/>
    </cacheField>
    <cacheField name="Name" numFmtId="14">
      <sharedItems containsBlank="1" count="4">
        <m/>
        <s v="Deborah"/>
        <s v="Lydia"/>
        <s v="Airtime"/>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1">
  <r>
    <d v="2023-06-01T00:00:00"/>
    <s v="Balance from May 2023"/>
    <m/>
    <m/>
    <m/>
    <m/>
    <n v="10000"/>
    <x v="0"/>
  </r>
  <r>
    <d v="2023-06-07T00:00:00"/>
    <s v="Mission Budget for 1 day"/>
    <s v="Advance"/>
    <s v="Management"/>
    <m/>
    <n v="120000"/>
    <n v="130000"/>
    <x v="0"/>
  </r>
  <r>
    <d v="2023-06-07T00:00:00"/>
    <s v="Airtime for Lydia"/>
    <s v="Telephone"/>
    <s v="Management"/>
    <n v="40000"/>
    <m/>
    <n v="90000"/>
    <x v="1"/>
  </r>
  <r>
    <d v="2023-06-07T00:00:00"/>
    <s v="Airtime for Deborah"/>
    <s v="Telephone"/>
    <s v="Legal"/>
    <n v="25000"/>
    <m/>
    <n v="65000"/>
    <x v="2"/>
  </r>
  <r>
    <d v="2023-06-12T00:00:00"/>
    <s v="Airtime for Lydia"/>
    <s v="Telephone"/>
    <s v="Management"/>
    <n v="40000"/>
    <m/>
    <n v="25000"/>
    <x v="1"/>
  </r>
  <r>
    <d v="2023-06-12T00:00:00"/>
    <s v="Airtime for Deborah"/>
    <s v="Telephone"/>
    <s v="Legal"/>
    <n v="25000"/>
    <m/>
    <n v="0"/>
    <x v="2"/>
  </r>
  <r>
    <d v="2023-06-19T00:00:00"/>
    <s v="Mission Budget for 1 day"/>
    <s v="Advance"/>
    <s v="Management"/>
    <m/>
    <n v="120000"/>
    <n v="120000"/>
    <x v="0"/>
  </r>
  <r>
    <d v="2023-06-19T00:00:00"/>
    <s v="Airtime for Deborah"/>
    <s v="Telephone"/>
    <s v="Legal"/>
    <n v="20000"/>
    <m/>
    <n v="100000"/>
    <x v="2"/>
  </r>
  <r>
    <d v="2023-06-19T00:00:00"/>
    <s v="Airtime for Lydia"/>
    <s v="Telephone"/>
    <s v="Management"/>
    <n v="40000"/>
    <m/>
    <n v="60000"/>
    <x v="1"/>
  </r>
  <r>
    <d v="2023-06-26T00:00:00"/>
    <s v="Airtime for Lydia"/>
    <s v="Telephone"/>
    <s v="Management"/>
    <n v="40000"/>
    <m/>
    <n v="20000"/>
    <x v="1"/>
  </r>
  <r>
    <d v="2023-06-26T00:00:00"/>
    <s v="Airtime for Deborah"/>
    <s v="Telephone"/>
    <s v="Management"/>
    <n v="20000"/>
    <m/>
    <n v="0"/>
    <x v="2"/>
  </r>
</pivotCacheRecords>
</file>

<file path=xl/pivotCache/pivotCacheRecords2.xml><?xml version="1.0" encoding="utf-8"?>
<pivotCacheRecords xmlns="http://schemas.openxmlformats.org/spreadsheetml/2006/main" xmlns:r="http://schemas.openxmlformats.org/officeDocument/2006/relationships" count="118">
  <r>
    <d v="2023-06-01T00:00:00"/>
    <s v="Local Transport"/>
    <x v="0"/>
    <x v="0"/>
    <n v="13000"/>
    <n v="3670"/>
    <n v="3.542234332425068"/>
    <x v="0"/>
  </r>
  <r>
    <d v="2023-06-01T00:00:00"/>
    <s v="Local Transport"/>
    <x v="0"/>
    <x v="0"/>
    <n v="7000"/>
    <n v="3670"/>
    <n v="1.9073569482288828"/>
    <x v="0"/>
  </r>
  <r>
    <d v="2023-06-01T00:00:00"/>
    <s v="Local Transport"/>
    <x v="0"/>
    <x v="0"/>
    <n v="6000"/>
    <n v="3670"/>
    <n v="1.6348773841961852"/>
    <x v="0"/>
  </r>
  <r>
    <d v="2023-06-01T00:00:00"/>
    <s v="Local Transport"/>
    <x v="0"/>
    <x v="0"/>
    <n v="15000"/>
    <n v="3670"/>
    <n v="4.0871934604904636"/>
    <x v="0"/>
  </r>
  <r>
    <d v="2023-06-01T00:00:00"/>
    <s v="Local Transport"/>
    <x v="0"/>
    <x v="1"/>
    <n v="3000"/>
    <n v="3670"/>
    <n v="0.81743869209809261"/>
    <x v="1"/>
  </r>
  <r>
    <d v="2023-06-01T00:00:00"/>
    <s v="Local Transport"/>
    <x v="0"/>
    <x v="1"/>
    <n v="20000"/>
    <n v="3670"/>
    <n v="5.4495912806539506"/>
    <x v="1"/>
  </r>
  <r>
    <d v="2023-06-01T00:00:00"/>
    <s v="Local Transport"/>
    <x v="0"/>
    <x v="1"/>
    <n v="25000"/>
    <n v="3670"/>
    <n v="6.8119891008174385"/>
    <x v="1"/>
  </r>
  <r>
    <d v="2023-06-01T00:00:00"/>
    <s v="Lunch for Kedress"/>
    <x v="1"/>
    <x v="1"/>
    <n v="16000"/>
    <n v="3670"/>
    <n v="4.3596730245231612"/>
    <x v="1"/>
  </r>
  <r>
    <d v="2023-06-02T00:00:00"/>
    <s v="Local Transport"/>
    <x v="0"/>
    <x v="1"/>
    <n v="10000"/>
    <n v="3670"/>
    <n v="2.7247956403269753"/>
    <x v="1"/>
  </r>
  <r>
    <d v="2023-06-02T00:00:00"/>
    <s v="Local Transport"/>
    <x v="0"/>
    <x v="1"/>
    <n v="10000"/>
    <n v="3670"/>
    <n v="2.7247956403269753"/>
    <x v="1"/>
  </r>
  <r>
    <d v="2023-06-02T00:00:00"/>
    <s v="Grant Transfer charges"/>
    <x v="2"/>
    <x v="2"/>
    <n v="31525.3"/>
    <n v="3670"/>
    <n v="8.59"/>
    <x v="2"/>
  </r>
  <r>
    <d v="2023-06-05T00:00:00"/>
    <s v="Local Transport"/>
    <x v="0"/>
    <x v="0"/>
    <n v="13000"/>
    <n v="3670"/>
    <n v="3.542234332425068"/>
    <x v="0"/>
  </r>
  <r>
    <d v="2023-06-05T00:00:00"/>
    <s v="Local Transport"/>
    <x v="0"/>
    <x v="0"/>
    <n v="14000"/>
    <n v="3670"/>
    <n v="3.8147138964577656"/>
    <x v="0"/>
  </r>
  <r>
    <d v="2023-06-06T00:00:00"/>
    <s v="Local Transport"/>
    <x v="0"/>
    <x v="0"/>
    <n v="13000"/>
    <n v="3670"/>
    <n v="3.542234332425068"/>
    <x v="0"/>
  </r>
  <r>
    <d v="2023-06-06T00:00:00"/>
    <s v="Local Transport"/>
    <x v="0"/>
    <x v="0"/>
    <n v="9000"/>
    <n v="3670"/>
    <n v="2.4523160762942777"/>
    <x v="0"/>
  </r>
  <r>
    <d v="2023-06-06T00:00:00"/>
    <s v="Local Transport"/>
    <x v="0"/>
    <x v="0"/>
    <n v="9000"/>
    <n v="3670"/>
    <n v="2.4523160762942777"/>
    <x v="0"/>
  </r>
  <r>
    <d v="2023-06-06T00:00:00"/>
    <s v="Local Transport"/>
    <x v="0"/>
    <x v="0"/>
    <n v="15000"/>
    <n v="3670"/>
    <n v="4.0871934604904636"/>
    <x v="0"/>
  </r>
  <r>
    <d v="2023-06-07T00:00:00"/>
    <s v="Local Transport"/>
    <x v="0"/>
    <x v="0"/>
    <n v="12000"/>
    <n v="3670"/>
    <n v="3.2697547683923704"/>
    <x v="0"/>
  </r>
  <r>
    <d v="2023-06-07T00:00:00"/>
    <s v="Local Transport"/>
    <x v="0"/>
    <x v="0"/>
    <n v="6000"/>
    <n v="3670"/>
    <n v="1.6348773841961852"/>
    <x v="0"/>
  </r>
  <r>
    <d v="2023-06-07T00:00:00"/>
    <s v="Local Transport"/>
    <x v="0"/>
    <x v="0"/>
    <n v="6000"/>
    <n v="3670"/>
    <n v="1.6348773841961852"/>
    <x v="0"/>
  </r>
  <r>
    <d v="2023-06-07T00:00:00"/>
    <s v="Local Transport"/>
    <x v="0"/>
    <x v="0"/>
    <n v="15000"/>
    <n v="3670"/>
    <n v="4.0871934604904636"/>
    <x v="0"/>
  </r>
  <r>
    <d v="2023-06-07T00:00:00"/>
    <s v="Airtime for Lydia"/>
    <x v="3"/>
    <x v="1"/>
    <n v="40000"/>
    <n v="3670"/>
    <n v="10.899182561307901"/>
    <x v="1"/>
  </r>
  <r>
    <d v="2023-06-07T00:00:00"/>
    <s v="Airtime for Deborah"/>
    <x v="3"/>
    <x v="0"/>
    <n v="25000"/>
    <n v="3670"/>
    <n v="6.8119891008174385"/>
    <x v="0"/>
  </r>
  <r>
    <d v="2023-06-07T00:00:00"/>
    <s v="Bank Transfer charges(USD to UGX)"/>
    <x v="2"/>
    <x v="2"/>
    <n v="1578.1"/>
    <n v="3670"/>
    <n v="0.43"/>
    <x v="2"/>
  </r>
  <r>
    <d v="2023-06-07T00:00:00"/>
    <s v="Transfer without cheque charges"/>
    <x v="2"/>
    <x v="2"/>
    <n v="26313.9"/>
    <n v="3670"/>
    <n v="7.17"/>
    <x v="2"/>
  </r>
  <r>
    <d v="2023-06-08T00:00:00"/>
    <s v="Local Transport"/>
    <x v="0"/>
    <x v="0"/>
    <n v="13000"/>
    <n v="3670"/>
    <n v="3.542234332425068"/>
    <x v="0"/>
  </r>
  <r>
    <d v="2023-06-08T00:00:00"/>
    <s v="Local Transport"/>
    <x v="0"/>
    <x v="0"/>
    <n v="7000"/>
    <n v="3670"/>
    <n v="1.9073569482288828"/>
    <x v="0"/>
  </r>
  <r>
    <d v="2023-06-08T00:00:00"/>
    <s v="Local Transport"/>
    <x v="0"/>
    <x v="0"/>
    <n v="6000"/>
    <n v="3670"/>
    <n v="1.6348773841961852"/>
    <x v="0"/>
  </r>
  <r>
    <d v="2023-06-08T00:00:00"/>
    <s v="Local Transport"/>
    <x v="0"/>
    <x v="0"/>
    <n v="15000"/>
    <n v="3670"/>
    <n v="4.0871934604904636"/>
    <x v="0"/>
  </r>
  <r>
    <d v="2023-06-08T00:00:00"/>
    <s v="Bank transfer charges(UGX to OPP)"/>
    <x v="2"/>
    <x v="2"/>
    <n v="2000"/>
    <n v="3670"/>
    <n v="0.54495912806539515"/>
    <x v="3"/>
  </r>
  <r>
    <d v="2023-06-10T00:00:00"/>
    <s v="Local Transport"/>
    <x v="0"/>
    <x v="0"/>
    <n v="13000"/>
    <n v="3670"/>
    <n v="3.542234332425068"/>
    <x v="0"/>
  </r>
  <r>
    <d v="2023-06-10T00:00:00"/>
    <s v="Local Transport"/>
    <x v="0"/>
    <x v="0"/>
    <n v="15000"/>
    <n v="3670"/>
    <n v="4.0871934604904636"/>
    <x v="0"/>
  </r>
  <r>
    <d v="2023-06-12T00:00:00"/>
    <s v="May garbagge collection: Inv 45447"/>
    <x v="4"/>
    <x v="2"/>
    <n v="50000"/>
    <n v="3670"/>
    <n v="13.623978201634877"/>
    <x v="1"/>
  </r>
  <r>
    <d v="2023-06-12T00:00:00"/>
    <s v="June Internet subscription"/>
    <x v="5"/>
    <x v="2"/>
    <n v="319000"/>
    <n v="3670"/>
    <n v="86.920980926430516"/>
    <x v="1"/>
  </r>
  <r>
    <d v="2023-06-12T00:00:00"/>
    <s v="Local Transport"/>
    <x v="0"/>
    <x v="1"/>
    <n v="7000"/>
    <n v="3670"/>
    <n v="1.9073569482288828"/>
    <x v="1"/>
  </r>
  <r>
    <d v="2023-06-12T00:00:00"/>
    <s v="Local Transport"/>
    <x v="0"/>
    <x v="1"/>
    <n v="6000"/>
    <n v="3670"/>
    <n v="0"/>
    <x v="1"/>
  </r>
  <r>
    <d v="2023-06-12T00:00:00"/>
    <s v="Local Transport"/>
    <x v="0"/>
    <x v="1"/>
    <n v="5000"/>
    <n v="3670"/>
    <n v="1.3623978201634876"/>
    <x v="1"/>
  </r>
  <r>
    <d v="2023-06-12T00:00:00"/>
    <s v="Local Transport"/>
    <x v="0"/>
    <x v="0"/>
    <n v="12000"/>
    <n v="3670"/>
    <n v="0.43"/>
    <x v="0"/>
  </r>
  <r>
    <d v="2023-06-12T00:00:00"/>
    <s v="Local Transport"/>
    <x v="0"/>
    <x v="0"/>
    <n v="14000"/>
    <n v="3670"/>
    <n v="0"/>
    <x v="0"/>
  </r>
  <r>
    <d v="2023-06-12T00:00:00"/>
    <s v="4kgs of sugar"/>
    <x v="6"/>
    <x v="2"/>
    <n v="23200"/>
    <n v="3670"/>
    <n v="6.3215258855585832"/>
    <x v="1"/>
  </r>
  <r>
    <d v="2023-06-12T00:00:00"/>
    <s v="4 sackets of milk@12,000"/>
    <x v="6"/>
    <x v="2"/>
    <n v="48000"/>
    <n v="3670"/>
    <n v="13.079019073569482"/>
    <x v="1"/>
  </r>
  <r>
    <d v="2023-06-12T00:00:00"/>
    <s v="2 pairs of ink catridges(445, 446)"/>
    <x v="6"/>
    <x v="2"/>
    <n v="340000"/>
    <n v="3670"/>
    <n v="92.643051771117172"/>
    <x v="1"/>
  </r>
  <r>
    <d v="2023-06-12T00:00:00"/>
    <s v="Bank Cash with draw charges"/>
    <x v="2"/>
    <x v="2"/>
    <n v="20000"/>
    <n v="3670"/>
    <n v="5.4495912806539506"/>
    <x v="4"/>
  </r>
  <r>
    <d v="2023-06-12T00:00:00"/>
    <s v="Airtime for Lydia"/>
    <x v="3"/>
    <x v="1"/>
    <n v="40000"/>
    <n v="3670"/>
    <n v="10.899182561307901"/>
    <x v="1"/>
  </r>
  <r>
    <d v="2023-06-12T00:00:00"/>
    <s v="Airtime for Deborah"/>
    <x v="3"/>
    <x v="0"/>
    <n v="25000"/>
    <n v="3670"/>
    <n v="6.8119891008174385"/>
    <x v="0"/>
  </r>
  <r>
    <d v="2023-06-13T00:00:00"/>
    <s v="Local Transport"/>
    <x v="0"/>
    <x v="0"/>
    <n v="13000"/>
    <n v="3670"/>
    <n v="3.542234332425068"/>
    <x v="0"/>
  </r>
  <r>
    <d v="2023-06-13T00:00:00"/>
    <s v="Local Transport"/>
    <x v="0"/>
    <x v="0"/>
    <n v="9000"/>
    <n v="3670"/>
    <n v="2.4523160762942777"/>
    <x v="0"/>
  </r>
  <r>
    <d v="2023-06-13T00:00:00"/>
    <s v="Local Transport"/>
    <x v="0"/>
    <x v="0"/>
    <n v="9000"/>
    <n v="3670"/>
    <n v="2.4523160762942777"/>
    <x v="0"/>
  </r>
  <r>
    <d v="2023-06-13T00:00:00"/>
    <s v="Local Transport"/>
    <x v="0"/>
    <x v="0"/>
    <n v="15000"/>
    <n v="3670"/>
    <n v="4.0871934604904636"/>
    <x v="0"/>
  </r>
  <r>
    <d v="2023-06-14T00:00:00"/>
    <s v="Local Transport"/>
    <x v="0"/>
    <x v="0"/>
    <n v="12000"/>
    <n v="3670"/>
    <n v="3.2697547683923704"/>
    <x v="0"/>
  </r>
  <r>
    <d v="2023-06-14T00:00:00"/>
    <s v="Local Transport"/>
    <x v="0"/>
    <x v="0"/>
    <n v="7000"/>
    <n v="3670"/>
    <n v="1.9073569482288828"/>
    <x v="0"/>
  </r>
  <r>
    <d v="2023-06-14T00:00:00"/>
    <s v="Local Transport"/>
    <x v="0"/>
    <x v="0"/>
    <n v="6000"/>
    <n v="3670"/>
    <n v="1.6348773841961852"/>
    <x v="0"/>
  </r>
  <r>
    <d v="2023-06-14T00:00:00"/>
    <s v="Local Transport"/>
    <x v="0"/>
    <x v="0"/>
    <n v="14000"/>
    <n v="3670"/>
    <n v="3.8147138964577656"/>
    <x v="0"/>
  </r>
  <r>
    <d v="2023-06-15T00:00:00"/>
    <s v="Local Transport"/>
    <x v="0"/>
    <x v="0"/>
    <n v="7000"/>
    <n v="3670"/>
    <n v="1.9073569482288828"/>
    <x v="0"/>
  </r>
  <r>
    <d v="2023-06-15T00:00:00"/>
    <s v="Local Transport"/>
    <x v="0"/>
    <x v="0"/>
    <n v="6000"/>
    <n v="3670"/>
    <n v="1.6348773841961852"/>
    <x v="0"/>
  </r>
  <r>
    <d v="2023-06-15T00:00:00"/>
    <s v="Local Transport"/>
    <x v="0"/>
    <x v="1"/>
    <n v="7000"/>
    <n v="3670"/>
    <n v="1.9073569482288828"/>
    <x v="1"/>
  </r>
  <r>
    <d v="2023-06-15T00:00:00"/>
    <s v="Local Transport"/>
    <x v="0"/>
    <x v="1"/>
    <n v="7000"/>
    <n v="3670"/>
    <n v="1.9073569482288828"/>
    <x v="1"/>
  </r>
  <r>
    <d v="2023-06-15T00:00:00"/>
    <s v="Local Transport"/>
    <x v="0"/>
    <x v="1"/>
    <n v="7000"/>
    <n v="3670"/>
    <n v="1.9073569482288828"/>
    <x v="1"/>
  </r>
  <r>
    <d v="2023-06-15T00:00:00"/>
    <s v="Local Transport"/>
    <x v="0"/>
    <x v="1"/>
    <n v="9000"/>
    <n v="3670"/>
    <n v="2.4523160762942777"/>
    <x v="1"/>
  </r>
  <r>
    <d v="2023-06-15T00:00:00"/>
    <s v="Lunch for Peter"/>
    <x v="1"/>
    <x v="1"/>
    <n v="20000"/>
    <n v="3670"/>
    <n v="5.4495912806539506"/>
    <x v="1"/>
  </r>
  <r>
    <d v="2023-06-15T00:00:00"/>
    <s v="I box of curtain runners"/>
    <x v="6"/>
    <x v="2"/>
    <n v="20000"/>
    <n v="3670"/>
    <n v="5.4495912806539506"/>
    <x v="1"/>
  </r>
  <r>
    <d v="2023-06-15T00:00:00"/>
    <s v="1 box of curtain hooks"/>
    <x v="6"/>
    <x v="2"/>
    <n v="15000"/>
    <n v="3670"/>
    <n v="4.0871934604904636"/>
    <x v="1"/>
  </r>
  <r>
    <d v="2023-06-15T00:00:00"/>
    <s v="Lydia May PAYE chq 264"/>
    <x v="7"/>
    <x v="1"/>
    <n v="1211440"/>
    <n v="3670"/>
    <n v="330.09264305177112"/>
    <x v="4"/>
  </r>
  <r>
    <d v="2023-06-15T00:00:00"/>
    <s v="URA Bank Comission charges"/>
    <x v="2"/>
    <x v="2"/>
    <n v="2500"/>
    <n v="3670"/>
    <n v="0.68119891008174382"/>
    <x v="4"/>
  </r>
  <r>
    <d v="2023-06-15T00:00:00"/>
    <s v="Lydia's May NSSF"/>
    <x v="7"/>
    <x v="1"/>
    <n v="654720"/>
    <n v="3670"/>
    <n v="178.39782016348775"/>
    <x v="4"/>
  </r>
  <r>
    <d v="2023-06-15T00:00:00"/>
    <s v="NSSF cheque payment charges"/>
    <x v="2"/>
    <x v="2"/>
    <n v="2000"/>
    <n v="3670"/>
    <n v="0.54495912806539515"/>
    <x v="4"/>
  </r>
  <r>
    <d v="2023-06-16T00:00:00"/>
    <s v="1 chicken Bryani"/>
    <x v="7"/>
    <x v="3"/>
    <n v="25000"/>
    <n v="3670"/>
    <n v="6.8119891008174385"/>
    <x v="1"/>
  </r>
  <r>
    <d v="2023-06-16T00:00:00"/>
    <s v="2 planet Roast"/>
    <x v="7"/>
    <x v="3"/>
    <n v="40000"/>
    <n v="3670"/>
    <n v="10.899182561307901"/>
    <x v="1"/>
  </r>
  <r>
    <d v="2023-06-16T00:00:00"/>
    <s v="Fish"/>
    <x v="7"/>
    <x v="3"/>
    <n v="20000"/>
    <n v="3670"/>
    <n v="5.4495912806539506"/>
    <x v="1"/>
  </r>
  <r>
    <d v="2023-06-16T00:00:00"/>
    <s v="1 big mouth burger"/>
    <x v="7"/>
    <x v="3"/>
    <n v="34000"/>
    <n v="3670"/>
    <n v="9.2643051771117158"/>
    <x v="1"/>
  </r>
  <r>
    <d v="2023-06-16T00:00:00"/>
    <s v="1 perfected drink"/>
    <x v="7"/>
    <x v="3"/>
    <n v="17500"/>
    <n v="3670"/>
    <n v="4.7683923705722071"/>
    <x v="1"/>
  </r>
  <r>
    <d v="2023-06-16T00:00:00"/>
    <s v="Local Transport"/>
    <x v="0"/>
    <x v="1"/>
    <n v="5000"/>
    <n v="3670"/>
    <n v="1.3623978201634876"/>
    <x v="1"/>
  </r>
  <r>
    <d v="2023-06-16T00:00:00"/>
    <s v="Local Transport"/>
    <x v="0"/>
    <x v="1"/>
    <n v="6000"/>
    <n v="3670"/>
    <n v="1.6348773841961852"/>
    <x v="1"/>
  </r>
  <r>
    <d v="2023-06-16T00:00:00"/>
    <s v="Inward returns"/>
    <x v="2"/>
    <x v="2"/>
    <n v="125000"/>
    <n v="3670"/>
    <n v="34.059945504087196"/>
    <x v="3"/>
  </r>
  <r>
    <d v="2023-06-19T00:00:00"/>
    <s v="Local Transport"/>
    <x v="0"/>
    <x v="0"/>
    <n v="6000"/>
    <n v="3670"/>
    <n v="1.6348773841961852"/>
    <x v="0"/>
  </r>
  <r>
    <d v="2023-06-19T00:00:00"/>
    <s v="Local Transport"/>
    <x v="0"/>
    <x v="0"/>
    <n v="5000"/>
    <n v="3670"/>
    <n v="1.3623978201634876"/>
    <x v="0"/>
  </r>
  <r>
    <d v="2023-06-19T00:00:00"/>
    <s v="Bank Transfer charges (UGX to Opp)"/>
    <x v="2"/>
    <x v="2"/>
    <n v="2000"/>
    <n v="3670"/>
    <n v="0.54495912806539515"/>
    <x v="3"/>
  </r>
  <r>
    <d v="2023-06-19T00:00:00"/>
    <s v="Bank Cash with draw charges"/>
    <x v="2"/>
    <x v="2"/>
    <n v="20000"/>
    <n v="3670"/>
    <n v="5.4495912806539506"/>
    <x v="4"/>
  </r>
  <r>
    <d v="2023-06-19T00:00:00"/>
    <s v="Local Transport"/>
    <x v="0"/>
    <x v="1"/>
    <n v="7000"/>
    <n v="3670"/>
    <n v="1.9073569482288828"/>
    <x v="1"/>
  </r>
  <r>
    <d v="2023-06-19T00:00:00"/>
    <s v="Local Transport"/>
    <x v="0"/>
    <x v="1"/>
    <n v="4000"/>
    <n v="3670"/>
    <n v="1.0899182561307903"/>
    <x v="1"/>
  </r>
  <r>
    <d v="2023-06-19T00:00:00"/>
    <s v="Local Transport"/>
    <x v="0"/>
    <x v="1"/>
    <n v="8000"/>
    <n v="3670"/>
    <n v="2.1798365122615806"/>
    <x v="1"/>
  </r>
  <r>
    <d v="2023-06-19T00:00:00"/>
    <s v="New office phone for Lydia:"/>
    <x v="8"/>
    <x v="2"/>
    <n v="800000"/>
    <n v="3710"/>
    <n v="215.63342318059298"/>
    <x v="1"/>
  </r>
  <r>
    <d v="2023-06-19T00:00:00"/>
    <s v="Airtime for Deborah"/>
    <x v="3"/>
    <x v="0"/>
    <n v="20000"/>
    <n v="3670"/>
    <n v="5.4495912806539506"/>
    <x v="0"/>
  </r>
  <r>
    <d v="2023-06-19T00:00:00"/>
    <s v="Airtime for Lydia"/>
    <x v="3"/>
    <x v="1"/>
    <n v="40000"/>
    <n v="3670"/>
    <n v="10.899182561307901"/>
    <x v="1"/>
  </r>
  <r>
    <d v="2023-06-20T00:00:00"/>
    <s v="Local Transport"/>
    <x v="0"/>
    <x v="0"/>
    <n v="10000"/>
    <n v="3670"/>
    <n v="2.7247956403269753"/>
    <x v="0"/>
  </r>
  <r>
    <d v="2023-06-20T00:00:00"/>
    <s v="Local Transport"/>
    <x v="0"/>
    <x v="0"/>
    <n v="9000"/>
    <n v="3670"/>
    <n v="2.4523160762942777"/>
    <x v="0"/>
  </r>
  <r>
    <d v="2023-06-21T00:00:00"/>
    <s v="Local Transport"/>
    <x v="0"/>
    <x v="0"/>
    <n v="6000"/>
    <n v="3670"/>
    <n v="1.6348773841961852"/>
    <x v="0"/>
  </r>
  <r>
    <d v="2023-06-21T00:00:00"/>
    <s v="Local Transport"/>
    <x v="0"/>
    <x v="0"/>
    <n v="5000"/>
    <n v="3670"/>
    <n v="1.3623978201634876"/>
    <x v="0"/>
  </r>
  <r>
    <d v="2023-06-22T00:00:00"/>
    <s v="May water bill"/>
    <x v="9"/>
    <x v="2"/>
    <n v="31500"/>
    <n v="3670"/>
    <n v="8.5831062670299723"/>
    <x v="1"/>
  </r>
  <r>
    <d v="2023-06-22T00:00:00"/>
    <s v="Transfer charges"/>
    <x v="10"/>
    <x v="2"/>
    <n v="1900"/>
    <n v="3670"/>
    <n v="0.51771117166212532"/>
    <x v="1"/>
  </r>
  <r>
    <d v="2023-06-23T00:00:00"/>
    <s v="Grant Transfer charges"/>
    <x v="2"/>
    <x v="2"/>
    <n v="31928.999999999996"/>
    <n v="3670"/>
    <n v="8.6999999999999993"/>
    <x v="2"/>
  </r>
  <r>
    <d v="2023-06-23T00:00:00"/>
    <s v="Interbank grant transfer charges"/>
    <x v="2"/>
    <x v="2"/>
    <n v="62390"/>
    <n v="3670"/>
    <n v="17"/>
    <x v="2"/>
  </r>
  <r>
    <d v="2023-06-26T00:00:00"/>
    <s v="Lydia's June salary chq: 268"/>
    <x v="7"/>
    <x v="1"/>
    <n v="2935000"/>
    <n v="3710"/>
    <n v="791.10512129380049"/>
    <x v="4"/>
  </r>
  <r>
    <d v="2023-06-26T00:00:00"/>
    <s v="Cheque payment charges"/>
    <x v="2"/>
    <x v="2"/>
    <n v="3000"/>
    <n v="3710"/>
    <n v="0.80862533692722371"/>
    <x v="4"/>
  </r>
  <r>
    <d v="2023-06-26T00:00:00"/>
    <s v="Compound slashing and trimming of trees"/>
    <x v="4"/>
    <x v="1"/>
    <n v="70000"/>
    <n v="3670"/>
    <n v="19.073569482288828"/>
    <x v="1"/>
  </r>
  <r>
    <d v="2023-06-26T00:00:00"/>
    <s v="Local Transport"/>
    <x v="0"/>
    <x v="1"/>
    <n v="7000"/>
    <n v="3670"/>
    <n v="1.9073569482288828"/>
    <x v="1"/>
  </r>
  <r>
    <d v="2023-06-26T00:00:00"/>
    <s v="Local Transport"/>
    <x v="0"/>
    <x v="1"/>
    <n v="19000"/>
    <n v="3670"/>
    <n v="5.177111716621253"/>
    <x v="1"/>
  </r>
  <r>
    <d v="2023-06-26T00:00:00"/>
    <s v="Local Transport"/>
    <x v="0"/>
    <x v="1"/>
    <n v="20000"/>
    <n v="3670"/>
    <n v="5.4495912806539506"/>
    <x v="1"/>
  </r>
  <r>
    <d v="2023-06-26T00:00:00"/>
    <s v="Refreshment water (for Lydia)"/>
    <x v="1"/>
    <x v="1"/>
    <n v="2000"/>
    <n v="3670"/>
    <n v="0.54495912806539515"/>
    <x v="1"/>
  </r>
  <r>
    <d v="2023-06-26T00:00:00"/>
    <s v="Refreshment water (For Kedress)"/>
    <x v="1"/>
    <x v="1"/>
    <n v="2000"/>
    <n v="3670"/>
    <n v="0.54495912806539515"/>
    <x v="1"/>
  </r>
  <r>
    <d v="2023-06-26T00:00:00"/>
    <s v="Roasted pork for Kedress"/>
    <x v="1"/>
    <x v="1"/>
    <n v="8000"/>
    <n v="3670"/>
    <n v="2.1798365122615806"/>
    <x v="1"/>
  </r>
  <r>
    <d v="2023-06-26T00:00:00"/>
    <s v="Local transport (Kedress)"/>
    <x v="0"/>
    <x v="1"/>
    <n v="10000"/>
    <n v="3670"/>
    <n v="2.7247956403269753"/>
    <x v="1"/>
  </r>
  <r>
    <d v="2023-06-26T00:00:00"/>
    <s v="Airtime for Lydia"/>
    <x v="3"/>
    <x v="1"/>
    <n v="40000"/>
    <n v="3670"/>
    <n v="10.899182561307901"/>
    <x v="1"/>
  </r>
  <r>
    <d v="2023-06-26T00:00:00"/>
    <s v="Airtime for Deborah"/>
    <x v="3"/>
    <x v="0"/>
    <n v="20000"/>
    <n v="3670"/>
    <n v="5.4495912806539506"/>
    <x v="0"/>
  </r>
  <r>
    <d v="2023-06-27T00:00:00"/>
    <s v="Local Transport"/>
    <x v="0"/>
    <x v="0"/>
    <n v="9000"/>
    <n v="3670"/>
    <n v="2.4523160762942777"/>
    <x v="0"/>
  </r>
  <r>
    <d v="2023-06-27T00:00:00"/>
    <s v="Local Transport"/>
    <x v="0"/>
    <x v="0"/>
    <n v="9000"/>
    <n v="3670"/>
    <n v="2.4523160762942777"/>
    <x v="0"/>
  </r>
  <r>
    <d v="2023-06-29T00:00:00"/>
    <s v="Local Transport"/>
    <x v="0"/>
    <x v="0"/>
    <n v="8000"/>
    <n v="3670"/>
    <n v="2.1798365122615806"/>
    <x v="0"/>
  </r>
  <r>
    <d v="2023-06-29T00:00:00"/>
    <s v="Local Transport"/>
    <x v="0"/>
    <x v="0"/>
    <n v="7000"/>
    <n v="3670"/>
    <n v="1.9073569482288828"/>
    <x v="0"/>
  </r>
  <r>
    <d v="2023-06-29T00:00:00"/>
    <s v="1 pair of black ink catridges"/>
    <x v="6"/>
    <x v="2"/>
    <n v="170000"/>
    <n v="3670"/>
    <n v="46.321525885558586"/>
    <x v="1"/>
  </r>
  <r>
    <d v="2023-06-29T00:00:00"/>
    <s v="Local Transport"/>
    <x v="0"/>
    <x v="1"/>
    <n v="7000"/>
    <n v="3670"/>
    <n v="1.9073569482288828"/>
    <x v="1"/>
  </r>
  <r>
    <d v="2023-06-29T00:00:00"/>
    <s v="Local Transport"/>
    <x v="0"/>
    <x v="1"/>
    <n v="7000"/>
    <n v="3670"/>
    <n v="1.9073569482288828"/>
    <x v="1"/>
  </r>
  <r>
    <d v="2023-06-29T00:00:00"/>
    <s v="Deborah's June salary: chq 267"/>
    <x v="7"/>
    <x v="0"/>
    <n v="1500000"/>
    <n v="3710"/>
    <n v="404.31266846361189"/>
    <x v="4"/>
  </r>
  <r>
    <d v="2023-06-29T00:00:00"/>
    <s v="Cheque payment charges"/>
    <x v="2"/>
    <x v="2"/>
    <n v="3000"/>
    <n v="3710"/>
    <n v="0.80862533692722371"/>
    <x v="4"/>
  </r>
  <r>
    <d v="2023-06-30T00:00:00"/>
    <s v="Peninah's June salary"/>
    <x v="4"/>
    <x v="2"/>
    <n v="200000"/>
    <n v="3710"/>
    <n v="53.908355795148246"/>
    <x v="1"/>
  </r>
  <r>
    <d v="2023-06-30T00:00:00"/>
    <s v="Local Transport"/>
    <x v="0"/>
    <x v="1"/>
    <n v="7000"/>
    <n v="3710"/>
    <n v="1.8867924528301887"/>
    <x v="1"/>
  </r>
  <r>
    <d v="2023-06-30T00:00:00"/>
    <s v="Local Transport"/>
    <x v="0"/>
    <x v="1"/>
    <n v="8000"/>
    <n v="3670"/>
    <n v="2.1798365122615806"/>
    <x v="1"/>
  </r>
  <r>
    <d v="2023-06-30T00:00:00"/>
    <s v="July &amp; August rent of office premises( Projekt)"/>
    <x v="9"/>
    <x v="2"/>
    <n v="8904000"/>
    <n v="3710"/>
    <n v="2400"/>
    <x v="2"/>
  </r>
  <r>
    <d v="2023-06-30T00:00:00"/>
    <s v="Rent payment bank charges"/>
    <x v="2"/>
    <x v="2"/>
    <n v="2188.9"/>
    <n v="3710"/>
    <n v="0.59"/>
    <x v="2"/>
  </r>
</pivotCacheRecords>
</file>

<file path=xl/pivotCache/pivotCacheRecords3.xml><?xml version="1.0" encoding="utf-8"?>
<pivotCacheRecords xmlns="http://schemas.openxmlformats.org/spreadsheetml/2006/main" xmlns:r="http://schemas.openxmlformats.org/officeDocument/2006/relationships" count="41">
  <r>
    <d v="2023-06-01T00:00:00"/>
    <s v="Cash Box May 2023"/>
    <m/>
    <m/>
    <m/>
    <m/>
    <n v="2162326"/>
    <x v="0"/>
  </r>
  <r>
    <d v="2023-06-01T00:00:00"/>
    <s v="Mission Budget for 1 day"/>
    <s v="Advance"/>
    <s v="Legal"/>
    <n v="41000"/>
    <m/>
    <n v="2121326"/>
    <x v="1"/>
  </r>
  <r>
    <d v="2023-06-01T00:00:00"/>
    <s v="Mission Budget for 1 day"/>
    <s v="Advance"/>
    <s v="Management"/>
    <n v="73000"/>
    <m/>
    <n v="2048326"/>
    <x v="2"/>
  </r>
  <r>
    <d v="2023-06-05T00:00:00"/>
    <s v="Mission Budget for 1 day"/>
    <s v="Advance"/>
    <s v="Legal"/>
    <n v="27000"/>
    <m/>
    <n v="2021326"/>
    <x v="1"/>
  </r>
  <r>
    <d v="2023-06-06T00:00:00"/>
    <s v="Mission Budget for 1 day"/>
    <s v="Advance"/>
    <s v="Legal"/>
    <n v="46000"/>
    <m/>
    <n v="1975326"/>
    <x v="1"/>
  </r>
  <r>
    <d v="2023-06-07T00:00:00"/>
    <s v="Mission Budget for 1 day"/>
    <s v="Advance"/>
    <s v="Legal"/>
    <n v="39000"/>
    <m/>
    <n v="1936326"/>
    <x v="1"/>
  </r>
  <r>
    <d v="2023-06-07T00:00:00"/>
    <s v="Mission Budget for 1 day"/>
    <s v="Advance"/>
    <s v="Management"/>
    <n v="120000"/>
    <m/>
    <n v="1816326"/>
    <x v="3"/>
  </r>
  <r>
    <d v="2023-06-08T00:00:00"/>
    <s v="Mission Budget for 1 day"/>
    <s v="Advance"/>
    <s v="Legal"/>
    <n v="41000"/>
    <m/>
    <n v="1775326"/>
    <x v="1"/>
  </r>
  <r>
    <d v="2023-06-10T00:00:00"/>
    <s v="Mission Budget for 1 day"/>
    <s v="Advance"/>
    <s v="Legal"/>
    <n v="28000"/>
    <m/>
    <n v="1747326"/>
    <x v="1"/>
  </r>
  <r>
    <d v="2023-06-10T00:00:00"/>
    <s v="Mission Budget for 1 day"/>
    <s v="Advance"/>
    <s v="Management"/>
    <n v="50000"/>
    <m/>
    <n v="1697326"/>
    <x v="2"/>
  </r>
  <r>
    <d v="2023-06-10T00:00:00"/>
    <s v="Mission Budget for 1 day"/>
    <s v="Advance"/>
    <s v="Management"/>
    <n v="319000"/>
    <m/>
    <n v="1378326"/>
    <x v="2"/>
  </r>
  <r>
    <d v="2023-06-12T00:00:00"/>
    <s v="Mission Budget for 1 day"/>
    <s v="Advance"/>
    <s v="Management"/>
    <n v="16000"/>
    <m/>
    <n v="1362326"/>
    <x v="2"/>
  </r>
  <r>
    <d v="2023-06-12T00:00:00"/>
    <s v="Mission Budget for 1 day"/>
    <s v="Advance"/>
    <s v="Legal"/>
    <n v="26000"/>
    <m/>
    <n v="1336326"/>
    <x v="1"/>
  </r>
  <r>
    <d v="2023-06-12T00:00:00"/>
    <s v="Mission Budget for 1 day"/>
    <s v="Advance"/>
    <s v="Management"/>
    <n v="112000"/>
    <m/>
    <n v="1224326"/>
    <x v="2"/>
  </r>
  <r>
    <d v="2023-06-12T00:00:00"/>
    <s v="Mission Budget for 1 day"/>
    <s v="Advance"/>
    <s v="Management"/>
    <n v="370000"/>
    <m/>
    <n v="854326"/>
    <x v="2"/>
  </r>
  <r>
    <d v="2023-06-12T00:00:00"/>
    <s v="Reimbursement to the project"/>
    <s v="Advance"/>
    <s v="Management"/>
    <m/>
    <n v="30000"/>
    <n v="884326"/>
    <x v="2"/>
  </r>
  <r>
    <d v="2023-06-12T00:00:00"/>
    <s v="Cash withdraw: chq 262"/>
    <s v="Internal"/>
    <m/>
    <m/>
    <n v="1071000"/>
    <n v="1955326"/>
    <x v="0"/>
  </r>
  <r>
    <d v="2023-06-13T00:00:00"/>
    <s v="Mission Budget for 1 day"/>
    <s v="Advance"/>
    <s v="Legal"/>
    <n v="47000"/>
    <m/>
    <n v="1908326"/>
    <x v="1"/>
  </r>
  <r>
    <d v="2023-06-13T00:00:00"/>
    <s v="Medical Bill reimbursement to Lydia"/>
    <s v="Advance"/>
    <s v="Management"/>
    <n v="54000"/>
    <m/>
    <n v="1854326"/>
    <x v="2"/>
  </r>
  <r>
    <d v="2023-06-13T00:00:00"/>
    <s v="Reimbursement to the project"/>
    <s v="Advance"/>
    <s v="Legal"/>
    <m/>
    <n v="1000"/>
    <n v="1855326"/>
    <x v="1"/>
  </r>
  <r>
    <d v="2023-06-14T00:00:00"/>
    <s v="Mission Budget for 1 day"/>
    <s v="Advance"/>
    <s v="Legal"/>
    <n v="39000"/>
    <m/>
    <n v="1816326"/>
    <x v="1"/>
  </r>
  <r>
    <d v="2023-06-15T00:00:00"/>
    <s v="Mission Budget for 1 day"/>
    <s v="Advance"/>
    <s v="Legal"/>
    <n v="13000"/>
    <m/>
    <n v="1803326"/>
    <x v="1"/>
  </r>
  <r>
    <d v="2023-06-15T00:00:00"/>
    <s v="Mission Budget for 1 day"/>
    <s v="Advance"/>
    <s v="Management"/>
    <n v="46000"/>
    <m/>
    <n v="1757326"/>
    <x v="2"/>
  </r>
  <r>
    <d v="2023-06-16T00:00:00"/>
    <s v="Mission Budget for 1 day"/>
    <s v="Advance"/>
    <s v="Management"/>
    <n v="149500"/>
    <m/>
    <n v="1607826"/>
    <x v="2"/>
  </r>
  <r>
    <d v="2023-06-16T00:00:00"/>
    <s v="Reimbursement to the project"/>
    <s v="Advance"/>
    <s v="Management"/>
    <m/>
    <n v="32000"/>
    <n v="1639826"/>
    <x v="2"/>
  </r>
  <r>
    <d v="2023-06-19T00:00:00"/>
    <s v="Mission Budget for 1 day"/>
    <s v="Advance"/>
    <s v="Legal"/>
    <n v="11000"/>
    <m/>
    <n v="1628826"/>
    <x v="1"/>
  </r>
  <r>
    <d v="2023-06-19T00:00:00"/>
    <s v="Cash withdraw chq: "/>
    <s v="Internal Transfer"/>
    <m/>
    <m/>
    <n v="1440000"/>
    <n v="3068826"/>
    <x v="0"/>
  </r>
  <r>
    <d v="2023-06-19T00:00:00"/>
    <s v="Mission Budget for 1 day"/>
    <s v="Advance"/>
    <s v="Management"/>
    <n v="750000"/>
    <m/>
    <n v="2318826"/>
    <x v="2"/>
  </r>
  <r>
    <d v="2023-06-19T00:00:00"/>
    <s v="Mission Budget for 1 day"/>
    <s v="Advance"/>
    <s v="Management"/>
    <n v="18000"/>
    <m/>
    <n v="2300826"/>
    <x v="2"/>
  </r>
  <r>
    <d v="2023-06-19T00:00:00"/>
    <s v="Mission Budget for 1 day"/>
    <s v="Advance"/>
    <s v="Management"/>
    <n v="120000"/>
    <m/>
    <n v="2180826"/>
    <x v="3"/>
  </r>
  <r>
    <d v="2023-06-20T00:00:00"/>
    <s v="Mission Budget for 1 day"/>
    <s v="Advance"/>
    <s v="Legal"/>
    <n v="19000"/>
    <m/>
    <n v="2161826"/>
    <x v="1"/>
  </r>
  <r>
    <d v="2023-06-21T00:00:00"/>
    <s v="Mission Budget for 1 day"/>
    <s v="Advance"/>
    <s v="Legal"/>
    <n v="11000"/>
    <m/>
    <n v="2150826"/>
    <x v="1"/>
  </r>
  <r>
    <d v="2023-06-26T00:00:00"/>
    <s v="Mission Budget for 1 day"/>
    <s v="Advance"/>
    <s v="Management"/>
    <n v="70000"/>
    <m/>
    <n v="2080826"/>
    <x v="2"/>
  </r>
  <r>
    <d v="2023-06-26T00:00:00"/>
    <s v="Mission Budget for 1 day"/>
    <s v="Advance"/>
    <s v="Management"/>
    <n v="67000"/>
    <m/>
    <n v="2013826"/>
    <x v="2"/>
  </r>
  <r>
    <d v="2023-06-27T00:00:00"/>
    <s v="Mission Budget for 1 day"/>
    <s v="Advance"/>
    <s v="Legal"/>
    <n v="19000"/>
    <m/>
    <n v="1994826"/>
    <x v="1"/>
  </r>
  <r>
    <d v="2023-06-27T00:00:00"/>
    <s v="Reimbursement to the project"/>
    <s v="Advance"/>
    <s v="Legal"/>
    <m/>
    <n v="1000"/>
    <n v="1995826"/>
    <x v="1"/>
  </r>
  <r>
    <d v="2023-06-29T00:00:00"/>
    <s v="Mission Budget for 1 day"/>
    <s v="Advance"/>
    <s v="Legal"/>
    <n v="15000"/>
    <m/>
    <n v="1980826"/>
    <x v="1"/>
  </r>
  <r>
    <d v="2023-06-29T00:00:00"/>
    <s v="Mission Budget for 1 day"/>
    <s v="Advance"/>
    <s v="Management"/>
    <n v="170000"/>
    <m/>
    <n v="1810826"/>
    <x v="2"/>
  </r>
  <r>
    <d v="2023-06-29T00:00:00"/>
    <s v="Mission Budget for 1 day"/>
    <s v="Advance"/>
    <s v="Management"/>
    <n v="14000"/>
    <m/>
    <n v="1796826"/>
    <x v="2"/>
  </r>
  <r>
    <d v="2023-06-30T00:00:00"/>
    <s v="Mission Budget for 1 day"/>
    <s v="Advance"/>
    <s v="Management"/>
    <n v="200000"/>
    <m/>
    <n v="1596826"/>
    <x v="2"/>
  </r>
  <r>
    <d v="2023-06-30T00:00:00"/>
    <s v="Mission Budget for 1 day"/>
    <s v="Advance"/>
    <s v="Management"/>
    <n v="15000"/>
    <m/>
    <n v="1581826"/>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M9" firstHeaderRow="1" firstDataRow="2" firstDataCol="1"/>
  <pivotFields count="8">
    <pivotField numFmtId="14" showAll="0"/>
    <pivotField showAll="0"/>
    <pivotField axis="axisCol" showAll="0">
      <items count="17">
        <item x="2"/>
        <item x="5"/>
        <item x="6"/>
        <item x="7"/>
        <item x="9"/>
        <item x="4"/>
        <item x="3"/>
        <item x="10"/>
        <item x="0"/>
        <item x="1"/>
        <item m="1" x="12"/>
        <item m="1" x="15"/>
        <item m="1" x="14"/>
        <item x="8"/>
        <item m="1" x="11"/>
        <item m="1" x="13"/>
        <item t="default"/>
      </items>
    </pivotField>
    <pivotField axis="axisRow" showAll="0">
      <items count="7">
        <item m="1" x="5"/>
        <item x="0"/>
        <item x="1"/>
        <item x="2"/>
        <item x="3"/>
        <item m="1" x="4"/>
        <item t="default"/>
      </items>
    </pivotField>
    <pivotField dataField="1" showAll="0"/>
    <pivotField numFmtId="4" showAll="0"/>
    <pivotField numFmtId="165" showAll="0"/>
    <pivotField showAll="0"/>
  </pivotFields>
  <rowFields count="1">
    <field x="3"/>
  </rowFields>
  <rowItems count="5">
    <i>
      <x v="1"/>
    </i>
    <i>
      <x v="2"/>
    </i>
    <i>
      <x v="3"/>
    </i>
    <i>
      <x v="4"/>
    </i>
    <i t="grand">
      <x/>
    </i>
  </rowItems>
  <colFields count="1">
    <field x="2"/>
  </colFields>
  <colItems count="12">
    <i>
      <x/>
    </i>
    <i>
      <x v="1"/>
    </i>
    <i>
      <x v="2"/>
    </i>
    <i>
      <x v="3"/>
    </i>
    <i>
      <x v="4"/>
    </i>
    <i>
      <x v="5"/>
    </i>
    <i>
      <x v="6"/>
    </i>
    <i>
      <x v="7"/>
    </i>
    <i>
      <x v="8"/>
    </i>
    <i>
      <x v="9"/>
    </i>
    <i>
      <x v="13"/>
    </i>
    <i t="grand">
      <x/>
    </i>
  </colItems>
  <dataFields count="1">
    <dataField name="Sum of Spent  in national currency (UGX)" fld="4" baseField="0" baseItem="0" numFmtId="164"/>
  </dataFields>
  <formats count="3">
    <format dxfId="11">
      <pivotArea outline="0" collapsedLevelsAreSubtotals="1" fieldPosition="0"/>
    </format>
    <format dxfId="10">
      <pivotArea outline="0" collapsedLevelsAreSubtotals="1" fieldPosition="0"/>
    </format>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9"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9">
        <item x="4"/>
        <item x="3"/>
        <item x="0"/>
        <item m="1" x="6"/>
        <item m="1" x="7"/>
        <item x="1"/>
        <item x="2"/>
        <item m="1" x="5"/>
        <item t="default"/>
      </items>
    </pivotField>
  </pivotFields>
  <rowFields count="1">
    <field x="7"/>
  </rowFields>
  <rowItems count="6">
    <i>
      <x/>
    </i>
    <i>
      <x v="1"/>
    </i>
    <i>
      <x v="2"/>
    </i>
    <i>
      <x v="5"/>
    </i>
    <i>
      <x v="6"/>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8">
      <pivotArea outline="0" collapsedLevelsAreSubtotals="1" fieldPosition="0"/>
    </format>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8"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5">
        <item x="3"/>
        <item x="1"/>
        <item x="2"/>
        <item x="0"/>
        <item t="default"/>
      </items>
    </pivotField>
  </pivotFields>
  <rowFields count="1">
    <field x="7"/>
  </rowFields>
  <rowItems count="5">
    <i>
      <x/>
    </i>
    <i>
      <x v="1"/>
    </i>
    <i>
      <x v="2"/>
    </i>
    <i>
      <x v="3"/>
    </i>
    <i t="grand">
      <x/>
    </i>
  </rowItems>
  <colFields count="1">
    <field x="-2"/>
  </colFields>
  <colItems count="2">
    <i>
      <x/>
    </i>
    <i i="1">
      <x v="1"/>
    </i>
  </colItems>
  <dataFields count="2">
    <dataField name="Sum of spent in national currency (Ugx)" fld="4" baseField="7" baseItem="1"/>
    <dataField name="Sum of Received" fld="5" baseField="7" baseItem="1"/>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6" cacheId="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7:B21"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6">
        <item x="2"/>
        <item m="1" x="3"/>
        <item m="1" x="4"/>
        <item x="1"/>
        <item x="0"/>
        <item t="default"/>
      </items>
    </pivotField>
  </pivotFields>
  <rowFields count="1">
    <field x="7"/>
  </rowFields>
  <rowItems count="4">
    <i>
      <x/>
    </i>
    <i>
      <x v="3"/>
    </i>
    <i>
      <x v="4"/>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9"/>
  <sheetViews>
    <sheetView topLeftCell="D2" workbookViewId="0">
      <selection activeCell="H18" sqref="H18"/>
    </sheetView>
  </sheetViews>
  <sheetFormatPr defaultRowHeight="15" x14ac:dyDescent="0.25"/>
  <cols>
    <col min="1" max="1" width="37.7109375" bestFit="1" customWidth="1"/>
    <col min="2" max="2" width="16.28515625" customWidth="1"/>
    <col min="3" max="3" width="11.85546875" bestFit="1" customWidth="1"/>
    <col min="4" max="4" width="15.42578125" bestFit="1" customWidth="1"/>
    <col min="5" max="5" width="13.5703125" bestFit="1" customWidth="1"/>
    <col min="6" max="6" width="14.85546875" bestFit="1" customWidth="1"/>
    <col min="7" max="8" width="11.85546875" bestFit="1" customWidth="1"/>
    <col min="9" max="9" width="12.85546875" bestFit="1" customWidth="1"/>
    <col min="10" max="10" width="11.85546875" bestFit="1" customWidth="1"/>
    <col min="11" max="11" width="17.5703125" bestFit="1" customWidth="1"/>
    <col min="12" max="12" width="11.85546875" bestFit="1" customWidth="1"/>
    <col min="13" max="13" width="14.5703125" bestFit="1" customWidth="1"/>
    <col min="14" max="14" width="10.85546875" bestFit="1" customWidth="1"/>
    <col min="15" max="15" width="14.5703125" bestFit="1" customWidth="1"/>
  </cols>
  <sheetData>
    <row r="3" spans="1:13" x14ac:dyDescent="0.25">
      <c r="A3" s="427" t="s">
        <v>109</v>
      </c>
      <c r="B3" s="427" t="s">
        <v>120</v>
      </c>
    </row>
    <row r="4" spans="1:13" x14ac:dyDescent="0.25">
      <c r="A4" s="427" t="s">
        <v>106</v>
      </c>
      <c r="B4" t="s">
        <v>130</v>
      </c>
      <c r="C4" t="s">
        <v>133</v>
      </c>
      <c r="D4" t="s">
        <v>129</v>
      </c>
      <c r="E4" t="s">
        <v>134</v>
      </c>
      <c r="F4" t="s">
        <v>141</v>
      </c>
      <c r="G4" t="s">
        <v>119</v>
      </c>
      <c r="H4" t="s">
        <v>117</v>
      </c>
      <c r="I4" t="s">
        <v>140</v>
      </c>
      <c r="J4" t="s">
        <v>116</v>
      </c>
      <c r="K4" t="s">
        <v>161</v>
      </c>
      <c r="L4" t="s">
        <v>259</v>
      </c>
      <c r="M4" t="s">
        <v>108</v>
      </c>
    </row>
    <row r="5" spans="1:13" x14ac:dyDescent="0.25">
      <c r="A5" s="178" t="s">
        <v>114</v>
      </c>
      <c r="B5" s="428"/>
      <c r="C5" s="428"/>
      <c r="D5" s="428"/>
      <c r="E5" s="428">
        <v>1500000</v>
      </c>
      <c r="F5" s="428"/>
      <c r="G5" s="428"/>
      <c r="H5" s="428">
        <v>90000</v>
      </c>
      <c r="I5" s="428"/>
      <c r="J5" s="428">
        <v>420000</v>
      </c>
      <c r="K5" s="428"/>
      <c r="L5" s="428"/>
      <c r="M5" s="428">
        <v>2010000</v>
      </c>
    </row>
    <row r="6" spans="1:13" x14ac:dyDescent="0.25">
      <c r="A6" s="178" t="s">
        <v>14</v>
      </c>
      <c r="B6" s="428"/>
      <c r="C6" s="428"/>
      <c r="D6" s="428"/>
      <c r="E6" s="428">
        <v>4801160</v>
      </c>
      <c r="F6" s="428"/>
      <c r="G6" s="428">
        <v>70000</v>
      </c>
      <c r="H6" s="428">
        <v>160000</v>
      </c>
      <c r="I6" s="428"/>
      <c r="J6" s="428">
        <v>231000</v>
      </c>
      <c r="K6" s="428">
        <v>48000</v>
      </c>
      <c r="L6" s="428"/>
      <c r="M6" s="428">
        <v>5310160</v>
      </c>
    </row>
    <row r="7" spans="1:13" x14ac:dyDescent="0.25">
      <c r="A7" s="178" t="s">
        <v>81</v>
      </c>
      <c r="B7" s="428">
        <v>335425.2</v>
      </c>
      <c r="C7" s="428">
        <v>319000</v>
      </c>
      <c r="D7" s="428">
        <v>616200</v>
      </c>
      <c r="E7" s="428"/>
      <c r="F7" s="428">
        <v>8935500</v>
      </c>
      <c r="G7" s="428">
        <v>250000</v>
      </c>
      <c r="H7" s="428"/>
      <c r="I7" s="428">
        <v>1900</v>
      </c>
      <c r="J7" s="428"/>
      <c r="K7" s="428"/>
      <c r="L7" s="428">
        <v>800000</v>
      </c>
      <c r="M7" s="428">
        <v>11258025.199999999</v>
      </c>
    </row>
    <row r="8" spans="1:13" x14ac:dyDescent="0.25">
      <c r="A8" s="178" t="s">
        <v>152</v>
      </c>
      <c r="B8" s="428"/>
      <c r="C8" s="428"/>
      <c r="D8" s="428"/>
      <c r="E8" s="428">
        <v>136500</v>
      </c>
      <c r="F8" s="428"/>
      <c r="G8" s="428"/>
      <c r="H8" s="428"/>
      <c r="I8" s="428"/>
      <c r="J8" s="428"/>
      <c r="K8" s="428"/>
      <c r="L8" s="428"/>
      <c r="M8" s="428">
        <v>136500</v>
      </c>
    </row>
    <row r="9" spans="1:13" x14ac:dyDescent="0.25">
      <c r="A9" s="178" t="s">
        <v>108</v>
      </c>
      <c r="B9" s="428">
        <v>335425.2</v>
      </c>
      <c r="C9" s="428">
        <v>319000</v>
      </c>
      <c r="D9" s="428">
        <v>616200</v>
      </c>
      <c r="E9" s="428">
        <v>6437660</v>
      </c>
      <c r="F9" s="428">
        <v>8935500</v>
      </c>
      <c r="G9" s="428">
        <v>320000</v>
      </c>
      <c r="H9" s="428">
        <v>250000</v>
      </c>
      <c r="I9" s="428">
        <v>1900</v>
      </c>
      <c r="J9" s="428">
        <v>651000</v>
      </c>
      <c r="K9" s="428">
        <v>48000</v>
      </c>
      <c r="L9" s="428">
        <v>800000</v>
      </c>
      <c r="M9" s="428">
        <v>18714685.199999999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opLeftCell="A16" zoomScale="125" workbookViewId="0">
      <selection activeCell="D24" sqref="D24"/>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675"/>
      <c r="B1" s="675"/>
      <c r="C1" s="675"/>
      <c r="D1" s="675"/>
      <c r="E1" s="675"/>
      <c r="F1" s="675"/>
      <c r="G1" s="675"/>
      <c r="H1" s="675"/>
      <c r="I1" s="675"/>
      <c r="J1" s="675"/>
      <c r="K1" s="675"/>
    </row>
    <row r="2" spans="1:12" x14ac:dyDescent="0.2">
      <c r="A2" s="320"/>
      <c r="B2" s="320"/>
      <c r="C2" s="320"/>
      <c r="D2" s="320"/>
      <c r="E2" s="320"/>
      <c r="F2" s="320"/>
      <c r="G2" s="320"/>
      <c r="H2" s="320"/>
      <c r="I2" s="320"/>
      <c r="J2" s="320"/>
      <c r="K2" s="320"/>
      <c r="L2" s="565"/>
    </row>
    <row r="3" spans="1:12" x14ac:dyDescent="0.2">
      <c r="A3" s="323" t="s">
        <v>16</v>
      </c>
      <c r="B3" s="325"/>
      <c r="C3" s="325"/>
      <c r="D3" s="325"/>
      <c r="E3" s="325"/>
      <c r="F3" s="325"/>
      <c r="G3" s="325"/>
      <c r="H3" s="325"/>
      <c r="I3" s="325"/>
      <c r="J3" s="325"/>
      <c r="K3" s="325"/>
      <c r="L3" s="565"/>
    </row>
    <row r="4" spans="1:12" x14ac:dyDescent="0.2">
      <c r="A4" s="323" t="s">
        <v>19</v>
      </c>
      <c r="B4" s="323"/>
      <c r="C4" s="323" t="s">
        <v>18</v>
      </c>
      <c r="D4" s="324"/>
      <c r="E4" s="323"/>
      <c r="F4" s="323"/>
      <c r="G4" s="323"/>
      <c r="H4" s="323"/>
      <c r="I4" s="325"/>
      <c r="J4" s="325"/>
      <c r="K4" s="325"/>
      <c r="L4" s="565"/>
    </row>
    <row r="5" spans="1:12" x14ac:dyDescent="0.2">
      <c r="A5" s="323" t="s">
        <v>82</v>
      </c>
      <c r="B5" s="323"/>
      <c r="C5" s="323" t="s">
        <v>99</v>
      </c>
      <c r="D5" s="323"/>
      <c r="E5" s="323"/>
      <c r="F5" s="323"/>
      <c r="G5" s="323"/>
      <c r="H5" s="323"/>
      <c r="I5" s="325"/>
      <c r="J5" s="325"/>
      <c r="K5" s="325"/>
      <c r="L5" s="565"/>
    </row>
    <row r="6" spans="1:12" x14ac:dyDescent="0.2">
      <c r="A6" s="325"/>
      <c r="B6" s="323"/>
      <c r="C6" s="466">
        <v>2023</v>
      </c>
      <c r="D6" s="323"/>
      <c r="E6" s="323"/>
      <c r="F6" s="323"/>
      <c r="G6" s="323"/>
      <c r="H6" s="323"/>
      <c r="I6" s="691" t="s">
        <v>20</v>
      </c>
      <c r="J6" s="692"/>
      <c r="K6" s="693"/>
      <c r="L6" s="565"/>
    </row>
    <row r="7" spans="1:12" x14ac:dyDescent="0.2">
      <c r="A7" s="325"/>
      <c r="B7" s="323"/>
      <c r="C7" s="323"/>
      <c r="D7" s="323"/>
      <c r="E7" s="323"/>
      <c r="F7" s="323"/>
      <c r="G7" s="323"/>
      <c r="H7" s="323"/>
      <c r="I7" s="326" t="s">
        <v>21</v>
      </c>
      <c r="J7" s="694" t="s">
        <v>31</v>
      </c>
      <c r="K7" s="695"/>
      <c r="L7" s="565"/>
    </row>
    <row r="8" spans="1:12" ht="12.75" customHeight="1" x14ac:dyDescent="0.2">
      <c r="A8" s="323"/>
      <c r="B8" s="323"/>
      <c r="C8" s="323"/>
      <c r="D8" s="323"/>
      <c r="E8" s="323"/>
      <c r="F8" s="323"/>
      <c r="G8" s="323"/>
      <c r="H8" s="325"/>
      <c r="I8" s="326" t="s">
        <v>22</v>
      </c>
      <c r="J8" s="696" t="s">
        <v>46</v>
      </c>
      <c r="K8" s="697"/>
      <c r="L8" s="565"/>
    </row>
    <row r="9" spans="1:12" ht="12.75" customHeight="1" x14ac:dyDescent="0.2">
      <c r="A9" s="688" t="s">
        <v>23</v>
      </c>
      <c r="B9" s="688"/>
      <c r="C9" s="688"/>
      <c r="D9" s="688"/>
      <c r="E9" s="688"/>
      <c r="F9" s="688"/>
      <c r="G9" s="688"/>
      <c r="H9" s="688"/>
      <c r="I9" s="327" t="s">
        <v>24</v>
      </c>
      <c r="J9" s="698" t="s">
        <v>33</v>
      </c>
      <c r="K9" s="699"/>
      <c r="L9" s="565"/>
    </row>
    <row r="10" spans="1:12" ht="15.75" customHeight="1" thickBot="1" x14ac:dyDescent="0.25">
      <c r="A10" s="688" t="s">
        <v>30</v>
      </c>
      <c r="B10" s="688"/>
      <c r="C10" s="688"/>
      <c r="D10" s="688"/>
      <c r="E10" s="688"/>
      <c r="F10" s="566"/>
      <c r="G10" s="328"/>
      <c r="H10" s="323"/>
      <c r="I10" s="325"/>
      <c r="J10" s="325"/>
      <c r="K10" s="325"/>
      <c r="L10" s="565"/>
    </row>
    <row r="11" spans="1:12" ht="12.75" customHeight="1" thickBot="1" x14ac:dyDescent="0.25">
      <c r="A11" s="685" t="s">
        <v>25</v>
      </c>
      <c r="B11" s="689"/>
      <c r="C11" s="689"/>
      <c r="D11" s="689"/>
      <c r="E11" s="690"/>
      <c r="F11" s="566"/>
      <c r="G11" s="685" t="s">
        <v>20</v>
      </c>
      <c r="H11" s="686"/>
      <c r="I11" s="686"/>
      <c r="J11" s="686"/>
      <c r="K11" s="687"/>
      <c r="L11" s="565"/>
    </row>
    <row r="12" spans="1:12" x14ac:dyDescent="0.2">
      <c r="A12" s="570"/>
      <c r="B12" s="598"/>
      <c r="C12" s="567"/>
      <c r="D12" s="567"/>
      <c r="E12" s="568"/>
      <c r="F12" s="569"/>
      <c r="G12" s="570"/>
      <c r="H12" s="571" t="s">
        <v>15</v>
      </c>
      <c r="I12" s="572" t="s">
        <v>15</v>
      </c>
      <c r="J12" s="572" t="s">
        <v>15</v>
      </c>
      <c r="K12" s="573" t="s">
        <v>15</v>
      </c>
      <c r="L12" s="565"/>
    </row>
    <row r="13" spans="1:12" s="6" customFormat="1" x14ac:dyDescent="0.2">
      <c r="A13" s="575" t="s">
        <v>0</v>
      </c>
      <c r="B13" s="576" t="s">
        <v>26</v>
      </c>
      <c r="C13" s="333" t="s">
        <v>27</v>
      </c>
      <c r="D13" s="333" t="s">
        <v>28</v>
      </c>
      <c r="E13" s="334" t="s">
        <v>29</v>
      </c>
      <c r="F13" s="574"/>
      <c r="G13" s="575" t="s">
        <v>0</v>
      </c>
      <c r="H13" s="576" t="s">
        <v>26</v>
      </c>
      <c r="I13" s="333" t="s">
        <v>27</v>
      </c>
      <c r="J13" s="333" t="s">
        <v>28</v>
      </c>
      <c r="K13" s="334" t="s">
        <v>29</v>
      </c>
    </row>
    <row r="14" spans="1:12" ht="12.75" customHeight="1" x14ac:dyDescent="0.2">
      <c r="A14" s="578">
        <v>45078</v>
      </c>
      <c r="B14" s="579"/>
      <c r="C14" s="95" t="s">
        <v>47</v>
      </c>
      <c r="D14" s="347">
        <v>207991</v>
      </c>
      <c r="E14" s="577"/>
      <c r="F14" s="569"/>
      <c r="G14" s="578">
        <v>45078</v>
      </c>
      <c r="H14" s="579"/>
      <c r="I14" s="95" t="s">
        <v>47</v>
      </c>
      <c r="J14" s="347"/>
      <c r="K14" s="580">
        <v>207991</v>
      </c>
      <c r="L14" s="565"/>
    </row>
    <row r="15" spans="1:12" ht="12.75" customHeight="1" x14ac:dyDescent="0.2">
      <c r="A15" s="578">
        <v>45084</v>
      </c>
      <c r="B15" s="579">
        <v>1</v>
      </c>
      <c r="C15" s="95" t="s">
        <v>204</v>
      </c>
      <c r="D15" s="347">
        <v>14231560</v>
      </c>
      <c r="E15" s="581"/>
      <c r="F15" s="569">
        <v>3710</v>
      </c>
      <c r="G15" s="578">
        <v>45084</v>
      </c>
      <c r="H15" s="579">
        <v>1</v>
      </c>
      <c r="I15" s="95" t="s">
        <v>204</v>
      </c>
      <c r="J15" s="347"/>
      <c r="K15" s="580">
        <v>14231560</v>
      </c>
      <c r="L15" s="565"/>
    </row>
    <row r="16" spans="1:12" ht="12.75" customHeight="1" x14ac:dyDescent="0.2">
      <c r="A16" s="578">
        <v>45085</v>
      </c>
      <c r="B16" s="579">
        <v>2</v>
      </c>
      <c r="C16" s="95" t="s">
        <v>143</v>
      </c>
      <c r="D16" s="347"/>
      <c r="E16" s="581">
        <v>2987160</v>
      </c>
      <c r="F16" s="569"/>
      <c r="G16" s="578">
        <v>45085</v>
      </c>
      <c r="H16" s="579">
        <v>2</v>
      </c>
      <c r="I16" s="95" t="s">
        <v>143</v>
      </c>
      <c r="J16" s="347">
        <v>2987160</v>
      </c>
      <c r="K16" s="580"/>
      <c r="L16" s="565"/>
    </row>
    <row r="17" spans="1:15" ht="12.75" customHeight="1" x14ac:dyDescent="0.2">
      <c r="A17" s="578">
        <v>45085</v>
      </c>
      <c r="B17" s="579">
        <v>3</v>
      </c>
      <c r="C17" s="95" t="s">
        <v>209</v>
      </c>
      <c r="D17" s="347"/>
      <c r="E17" s="582">
        <v>2000</v>
      </c>
      <c r="F17" s="569"/>
      <c r="G17" s="578">
        <v>45085</v>
      </c>
      <c r="H17" s="579">
        <v>3</v>
      </c>
      <c r="I17" s="95" t="s">
        <v>209</v>
      </c>
      <c r="J17" s="347">
        <v>2000</v>
      </c>
      <c r="K17" s="580"/>
      <c r="L17" s="565"/>
    </row>
    <row r="18" spans="1:15" ht="12.75" customHeight="1" x14ac:dyDescent="0.2">
      <c r="A18" s="578">
        <v>45093</v>
      </c>
      <c r="B18" s="579">
        <v>4</v>
      </c>
      <c r="C18" s="95" t="s">
        <v>317</v>
      </c>
      <c r="D18" s="347"/>
      <c r="E18" s="582">
        <v>125000</v>
      </c>
      <c r="F18" s="569"/>
      <c r="G18" s="578">
        <v>45093</v>
      </c>
      <c r="H18" s="579">
        <v>4</v>
      </c>
      <c r="I18" s="95" t="s">
        <v>317</v>
      </c>
      <c r="J18" s="347">
        <v>125000</v>
      </c>
      <c r="K18" s="580"/>
      <c r="L18" s="565"/>
    </row>
    <row r="19" spans="1:15" ht="12.75" customHeight="1" x14ac:dyDescent="0.2">
      <c r="A19" s="578">
        <v>45096</v>
      </c>
      <c r="B19" s="579">
        <v>5</v>
      </c>
      <c r="C19" s="95" t="s">
        <v>209</v>
      </c>
      <c r="D19" s="347"/>
      <c r="E19" s="582">
        <v>7763000</v>
      </c>
      <c r="F19" s="569"/>
      <c r="G19" s="578">
        <v>45096</v>
      </c>
      <c r="H19" s="579">
        <v>5</v>
      </c>
      <c r="I19" s="95" t="s">
        <v>209</v>
      </c>
      <c r="J19" s="347">
        <v>7763000</v>
      </c>
      <c r="K19" s="580"/>
      <c r="L19" s="565"/>
    </row>
    <row r="20" spans="1:15" ht="12.75" customHeight="1" x14ac:dyDescent="0.2">
      <c r="A20" s="578">
        <v>45096</v>
      </c>
      <c r="B20" s="579">
        <v>6</v>
      </c>
      <c r="C20" s="95" t="s">
        <v>143</v>
      </c>
      <c r="D20" s="347"/>
      <c r="E20" s="582">
        <v>2000</v>
      </c>
      <c r="F20" s="569"/>
      <c r="G20" s="578">
        <v>45096</v>
      </c>
      <c r="H20" s="579">
        <v>6</v>
      </c>
      <c r="I20" s="95" t="s">
        <v>143</v>
      </c>
      <c r="J20" s="347">
        <v>2000</v>
      </c>
      <c r="K20" s="580"/>
      <c r="L20" s="565"/>
    </row>
    <row r="21" spans="1:15" ht="13.5" thickBot="1" x14ac:dyDescent="0.25">
      <c r="A21" s="585">
        <v>45107</v>
      </c>
      <c r="B21" s="599"/>
      <c r="C21" s="352" t="s">
        <v>63</v>
      </c>
      <c r="D21" s="353">
        <f>SUM(D14:D20)-SUM(E14:E20)</f>
        <v>3560391</v>
      </c>
      <c r="E21" s="583"/>
      <c r="F21" s="584"/>
      <c r="G21" s="597"/>
      <c r="H21" s="586"/>
      <c r="I21" s="587" t="s">
        <v>63</v>
      </c>
      <c r="J21" s="588"/>
      <c r="K21" s="589">
        <f>SUM(K14:K20)-SUM(J14:J20)</f>
        <v>3560391</v>
      </c>
      <c r="L21" s="565"/>
    </row>
    <row r="22" spans="1:15" ht="13.5" thickBot="1" x14ac:dyDescent="0.25">
      <c r="A22" s="600"/>
      <c r="B22" s="590"/>
      <c r="C22" s="590"/>
      <c r="D22" s="590"/>
      <c r="E22" s="355"/>
      <c r="F22" s="584"/>
      <c r="G22" s="591"/>
      <c r="H22" s="592"/>
      <c r="I22" s="593"/>
      <c r="J22" s="593"/>
      <c r="K22" s="594"/>
      <c r="L22" s="565"/>
    </row>
    <row r="23" spans="1:15" x14ac:dyDescent="0.2">
      <c r="A23" s="5"/>
      <c r="B23" s="4"/>
      <c r="C23" s="4" t="s">
        <v>17</v>
      </c>
      <c r="D23" s="5"/>
      <c r="E23" s="5"/>
      <c r="F23" s="584"/>
      <c r="G23" s="5"/>
      <c r="H23" s="4"/>
      <c r="I23" s="4" t="s">
        <v>17</v>
      </c>
      <c r="J23" s="5"/>
      <c r="K23" s="595"/>
      <c r="L23" s="565"/>
    </row>
    <row r="24" spans="1:15" x14ac:dyDescent="0.2">
      <c r="A24" s="5"/>
      <c r="B24" s="4"/>
      <c r="C24" s="4"/>
      <c r="D24" s="5"/>
      <c r="E24" s="5"/>
      <c r="F24" s="596"/>
      <c r="G24" s="5"/>
      <c r="H24" s="4"/>
      <c r="I24" s="4"/>
      <c r="J24" s="5"/>
      <c r="K24" s="5"/>
      <c r="L24" s="565"/>
    </row>
    <row r="25" spans="1:15" x14ac:dyDescent="0.2">
      <c r="A25" s="7"/>
      <c r="B25" s="7"/>
      <c r="C25" s="356"/>
      <c r="D25" s="357"/>
      <c r="E25" s="8"/>
      <c r="F25" s="336"/>
      <c r="G25" s="7"/>
      <c r="H25" s="7"/>
      <c r="I25" s="356"/>
      <c r="J25" s="357"/>
      <c r="K25" s="8"/>
    </row>
    <row r="26" spans="1:15" x14ac:dyDescent="0.2">
      <c r="A26" s="7"/>
      <c r="B26" s="7"/>
      <c r="C26" s="358"/>
      <c r="D26" s="359"/>
      <c r="E26" s="8"/>
      <c r="F26" s="336"/>
      <c r="G26" s="7"/>
      <c r="H26" s="7"/>
      <c r="I26" s="358"/>
      <c r="J26" s="359"/>
      <c r="K26" s="8"/>
    </row>
    <row r="27" spans="1:15" x14ac:dyDescent="0.2">
      <c r="C27" s="360"/>
      <c r="D27" s="361"/>
      <c r="E27" s="154"/>
      <c r="F27" s="336"/>
      <c r="I27" s="360"/>
      <c r="J27" s="361"/>
      <c r="K27" s="154"/>
    </row>
    <row r="28" spans="1:15" x14ac:dyDescent="0.2">
      <c r="A28" s="432"/>
      <c r="B28" s="432"/>
      <c r="C28" s="432"/>
      <c r="D28" s="432"/>
      <c r="E28" s="432"/>
      <c r="F28" s="432"/>
      <c r="G28" s="432"/>
      <c r="H28" s="432"/>
      <c r="I28" s="432"/>
      <c r="J28" s="432"/>
      <c r="K28" s="432"/>
      <c r="L28" s="431"/>
      <c r="M28" s="431"/>
      <c r="N28" s="431"/>
      <c r="O28" s="431"/>
    </row>
    <row r="29" spans="1:15" x14ac:dyDescent="0.2">
      <c r="A29" s="432"/>
      <c r="B29" s="432"/>
      <c r="C29" s="434"/>
      <c r="D29" s="432"/>
      <c r="E29" s="432"/>
      <c r="F29" s="432"/>
      <c r="G29" s="432"/>
      <c r="H29" s="432"/>
      <c r="I29" s="432"/>
      <c r="J29" s="432"/>
      <c r="K29" s="432"/>
      <c r="L29" s="431"/>
      <c r="M29" s="431"/>
      <c r="N29" s="431"/>
      <c r="O29" s="431"/>
    </row>
    <row r="30" spans="1:15" x14ac:dyDescent="0.2">
      <c r="A30" s="432"/>
      <c r="B30" s="432"/>
      <c r="C30" s="432"/>
      <c r="D30" s="433"/>
      <c r="E30" s="432"/>
      <c r="F30" s="432"/>
      <c r="G30" s="432"/>
      <c r="H30" s="432"/>
      <c r="I30" s="432"/>
      <c r="J30" s="432"/>
      <c r="K30" s="432"/>
      <c r="L30" s="431"/>
      <c r="M30" s="431"/>
      <c r="N30" s="431"/>
      <c r="O30" s="431"/>
    </row>
    <row r="31" spans="1:15" x14ac:dyDescent="0.2">
      <c r="A31" s="432"/>
      <c r="B31" s="432"/>
      <c r="C31" s="432"/>
      <c r="D31" s="433"/>
      <c r="E31" s="432"/>
      <c r="F31" s="432"/>
      <c r="G31" s="432"/>
      <c r="H31" s="432"/>
      <c r="I31" s="432"/>
      <c r="J31" s="432"/>
      <c r="K31" s="432"/>
      <c r="L31" s="431"/>
      <c r="M31" s="431"/>
      <c r="N31" s="431"/>
      <c r="O31" s="431"/>
    </row>
    <row r="32" spans="1:15" x14ac:dyDescent="0.2">
      <c r="A32" s="431"/>
      <c r="B32" s="431"/>
      <c r="C32" s="436"/>
      <c r="D32" s="437"/>
      <c r="E32" s="431"/>
      <c r="F32" s="431"/>
      <c r="G32" s="431"/>
      <c r="H32" s="431"/>
      <c r="I32" s="431"/>
      <c r="J32" s="431"/>
      <c r="K32" s="431"/>
      <c r="L32" s="431"/>
      <c r="M32" s="431"/>
      <c r="N32" s="431"/>
      <c r="O32" s="431"/>
    </row>
    <row r="33" spans="1:15" x14ac:dyDescent="0.2">
      <c r="A33" s="431"/>
      <c r="B33" s="431"/>
      <c r="C33" s="431"/>
      <c r="D33" s="435"/>
      <c r="E33" s="431"/>
      <c r="F33" s="431"/>
      <c r="G33" s="431"/>
      <c r="H33" s="431"/>
      <c r="I33" s="431"/>
      <c r="J33" s="431"/>
      <c r="K33" s="431"/>
      <c r="L33" s="431"/>
      <c r="M33" s="431"/>
      <c r="N33" s="431"/>
      <c r="O33" s="431"/>
    </row>
    <row r="34" spans="1:15" x14ac:dyDescent="0.2">
      <c r="A34" s="431"/>
      <c r="B34" s="431"/>
      <c r="C34" s="431"/>
      <c r="D34" s="431"/>
      <c r="E34" s="431"/>
      <c r="F34" s="431"/>
      <c r="G34" s="431"/>
      <c r="H34" s="431"/>
      <c r="I34" s="431"/>
      <c r="J34" s="431"/>
      <c r="K34" s="431"/>
      <c r="L34" s="431"/>
      <c r="M34" s="431"/>
      <c r="N34" s="431"/>
      <c r="O34" s="431"/>
    </row>
    <row r="35" spans="1:15" x14ac:dyDescent="0.2">
      <c r="A35" s="431"/>
      <c r="B35" s="431"/>
      <c r="C35" s="431"/>
      <c r="D35" s="431"/>
      <c r="E35" s="431"/>
      <c r="F35" s="431"/>
      <c r="G35" s="431"/>
      <c r="H35" s="431"/>
      <c r="I35" s="431"/>
      <c r="J35" s="431"/>
      <c r="K35" s="431"/>
      <c r="L35" s="431"/>
      <c r="M35" s="431"/>
      <c r="N35" s="431"/>
      <c r="O35" s="431"/>
    </row>
    <row r="36" spans="1:15" x14ac:dyDescent="0.2">
      <c r="A36" s="431"/>
      <c r="B36" s="431"/>
      <c r="C36" s="431"/>
      <c r="D36" s="431"/>
      <c r="E36" s="431"/>
      <c r="F36" s="431"/>
      <c r="G36" s="431"/>
      <c r="H36" s="431"/>
      <c r="I36" s="431"/>
      <c r="J36" s="431"/>
      <c r="K36" s="431"/>
      <c r="L36" s="431"/>
      <c r="M36" s="431"/>
      <c r="N36" s="431"/>
      <c r="O36" s="431"/>
    </row>
    <row r="37" spans="1:15" x14ac:dyDescent="0.2">
      <c r="A37" s="431"/>
      <c r="B37" s="431"/>
      <c r="C37" s="431"/>
      <c r="D37" s="431"/>
      <c r="E37" s="431"/>
      <c r="F37" s="431"/>
      <c r="G37" s="431"/>
      <c r="H37" s="431"/>
      <c r="I37" s="431"/>
      <c r="J37" s="431"/>
      <c r="K37" s="431"/>
      <c r="L37" s="431"/>
      <c r="M37" s="431"/>
      <c r="N37" s="431"/>
      <c r="O37" s="431"/>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opLeftCell="B19" zoomScale="125" workbookViewId="0">
      <selection activeCell="F33" sqref="F33"/>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75"/>
      <c r="B1" s="675"/>
      <c r="C1" s="675"/>
      <c r="D1" s="675"/>
      <c r="E1" s="675"/>
      <c r="F1" s="675"/>
      <c r="G1" s="675"/>
      <c r="H1" s="675"/>
      <c r="I1" s="675"/>
      <c r="J1" s="675"/>
      <c r="K1" s="675"/>
    </row>
    <row r="2" spans="1:11" x14ac:dyDescent="0.2">
      <c r="A2" s="320"/>
      <c r="B2" s="320"/>
      <c r="C2" s="320"/>
      <c r="D2" s="320"/>
      <c r="E2" s="320"/>
      <c r="F2" s="320"/>
      <c r="G2" s="320"/>
      <c r="H2" s="320"/>
      <c r="I2" s="320"/>
      <c r="J2" s="320"/>
      <c r="K2" s="320"/>
    </row>
    <row r="3" spans="1:11" x14ac:dyDescent="0.2">
      <c r="A3" s="321" t="s">
        <v>16</v>
      </c>
      <c r="B3" s="322"/>
      <c r="C3" s="322"/>
      <c r="D3" s="322"/>
      <c r="E3" s="322"/>
      <c r="F3" s="322"/>
      <c r="G3" s="322"/>
      <c r="H3" s="322"/>
      <c r="I3" s="322"/>
      <c r="J3" s="322"/>
      <c r="K3" s="322"/>
    </row>
    <row r="4" spans="1:11" x14ac:dyDescent="0.2">
      <c r="A4" s="323" t="s">
        <v>19</v>
      </c>
      <c r="B4" s="323"/>
      <c r="C4" s="323" t="s">
        <v>18</v>
      </c>
      <c r="D4" s="324"/>
      <c r="E4" s="323"/>
      <c r="F4" s="323"/>
      <c r="G4" s="323"/>
      <c r="H4" s="323"/>
      <c r="I4" s="322"/>
      <c r="J4" s="322"/>
      <c r="K4" s="322"/>
    </row>
    <row r="5" spans="1:11" x14ac:dyDescent="0.2">
      <c r="A5" s="323" t="s">
        <v>82</v>
      </c>
      <c r="B5" s="323"/>
      <c r="C5" s="632" t="s">
        <v>99</v>
      </c>
      <c r="D5" s="323"/>
      <c r="E5" s="323"/>
      <c r="F5" s="323"/>
      <c r="G5" s="323"/>
      <c r="H5" s="323"/>
      <c r="I5" s="322"/>
      <c r="J5" s="322"/>
      <c r="K5" s="322"/>
    </row>
    <row r="6" spans="1:11" x14ac:dyDescent="0.2">
      <c r="A6" s="325"/>
      <c r="B6" s="323"/>
      <c r="C6" s="466">
        <v>2023</v>
      </c>
      <c r="D6" s="323"/>
      <c r="E6" s="323"/>
      <c r="F6" s="323"/>
      <c r="G6" s="323"/>
      <c r="H6" s="323"/>
      <c r="I6" s="691" t="s">
        <v>20</v>
      </c>
      <c r="J6" s="692"/>
      <c r="K6" s="693"/>
    </row>
    <row r="7" spans="1:11" x14ac:dyDescent="0.2">
      <c r="A7" s="325"/>
      <c r="B7" s="323"/>
      <c r="C7" s="323"/>
      <c r="D7" s="323"/>
      <c r="E7" s="323"/>
      <c r="F7" s="323"/>
      <c r="G7" s="323"/>
      <c r="H7" s="323"/>
      <c r="I7" s="326" t="s">
        <v>21</v>
      </c>
      <c r="J7" s="701" t="s">
        <v>31</v>
      </c>
      <c r="K7" s="702"/>
    </row>
    <row r="8" spans="1:11" ht="12.75" customHeight="1" x14ac:dyDescent="0.2">
      <c r="A8" s="323"/>
      <c r="B8" s="323"/>
      <c r="C8" s="323"/>
      <c r="D8" s="323"/>
      <c r="E8" s="323"/>
      <c r="F8" s="323"/>
      <c r="G8" s="323"/>
      <c r="H8" s="322"/>
      <c r="I8" s="326" t="s">
        <v>22</v>
      </c>
      <c r="J8" s="703" t="s">
        <v>91</v>
      </c>
      <c r="K8" s="704"/>
    </row>
    <row r="9" spans="1:11" ht="12.75" customHeight="1" x14ac:dyDescent="0.2">
      <c r="A9" s="688" t="s">
        <v>23</v>
      </c>
      <c r="B9" s="688"/>
      <c r="C9" s="688"/>
      <c r="D9" s="688"/>
      <c r="E9" s="688"/>
      <c r="F9" s="688"/>
      <c r="G9" s="688"/>
      <c r="H9" s="688"/>
      <c r="I9" s="327" t="s">
        <v>24</v>
      </c>
      <c r="J9" s="705" t="s">
        <v>92</v>
      </c>
      <c r="K9" s="706"/>
    </row>
    <row r="10" spans="1:11" ht="15.75" customHeight="1" thickBot="1" x14ac:dyDescent="0.25">
      <c r="A10" s="688" t="s">
        <v>30</v>
      </c>
      <c r="B10" s="688"/>
      <c r="C10" s="688"/>
      <c r="D10" s="688"/>
      <c r="E10" s="688"/>
      <c r="F10" s="398"/>
      <c r="G10" s="328"/>
      <c r="H10" s="323"/>
      <c r="I10" s="322"/>
      <c r="J10" s="322"/>
      <c r="K10" s="322"/>
    </row>
    <row r="11" spans="1:11" ht="12.75" customHeight="1" x14ac:dyDescent="0.2">
      <c r="A11" s="700" t="s">
        <v>25</v>
      </c>
      <c r="B11" s="689"/>
      <c r="C11" s="689"/>
      <c r="D11" s="689"/>
      <c r="E11" s="690"/>
      <c r="F11" s="398"/>
      <c r="G11" s="700" t="s">
        <v>20</v>
      </c>
      <c r="H11" s="689"/>
      <c r="I11" s="689"/>
      <c r="J11" s="689"/>
      <c r="K11" s="690"/>
    </row>
    <row r="12" spans="1:11" x14ac:dyDescent="0.2">
      <c r="A12" s="329"/>
      <c r="B12" s="330"/>
      <c r="C12" s="330"/>
      <c r="D12" s="330"/>
      <c r="E12" s="331"/>
      <c r="F12" s="322"/>
      <c r="G12" s="329"/>
      <c r="H12" s="330" t="s">
        <v>15</v>
      </c>
      <c r="I12" s="330" t="s">
        <v>15</v>
      </c>
      <c r="J12" s="330" t="s">
        <v>15</v>
      </c>
      <c r="K12" s="331" t="s">
        <v>15</v>
      </c>
    </row>
    <row r="13" spans="1:11" s="6" customFormat="1" x14ac:dyDescent="0.2">
      <c r="A13" s="332" t="s">
        <v>0</v>
      </c>
      <c r="B13" s="333" t="s">
        <v>26</v>
      </c>
      <c r="C13" s="333" t="s">
        <v>27</v>
      </c>
      <c r="D13" s="333" t="s">
        <v>28</v>
      </c>
      <c r="E13" s="334" t="s">
        <v>29</v>
      </c>
      <c r="F13" s="335"/>
      <c r="G13" s="332" t="s">
        <v>0</v>
      </c>
      <c r="H13" s="333" t="s">
        <v>26</v>
      </c>
      <c r="I13" s="333" t="s">
        <v>27</v>
      </c>
      <c r="J13" s="333" t="s">
        <v>28</v>
      </c>
      <c r="K13" s="334" t="s">
        <v>29</v>
      </c>
    </row>
    <row r="14" spans="1:11" ht="12.75" customHeight="1" x14ac:dyDescent="0.2">
      <c r="A14" s="343">
        <v>45078</v>
      </c>
      <c r="B14" s="344"/>
      <c r="C14" s="10" t="s">
        <v>47</v>
      </c>
      <c r="D14" s="345">
        <v>1902123</v>
      </c>
      <c r="E14" s="346"/>
      <c r="F14" s="322"/>
      <c r="G14" s="343">
        <v>45078</v>
      </c>
      <c r="H14" s="344"/>
      <c r="I14" s="10" t="s">
        <v>47</v>
      </c>
      <c r="J14" s="345"/>
      <c r="K14" s="606">
        <v>1902123</v>
      </c>
    </row>
    <row r="15" spans="1:11" ht="12.75" customHeight="1" x14ac:dyDescent="0.2">
      <c r="A15" s="605">
        <v>45085</v>
      </c>
      <c r="B15" s="344">
        <v>1</v>
      </c>
      <c r="C15" s="10" t="s">
        <v>131</v>
      </c>
      <c r="D15" s="345">
        <v>2987160</v>
      </c>
      <c r="E15" s="606"/>
      <c r="F15" s="322"/>
      <c r="G15" s="605">
        <v>45085</v>
      </c>
      <c r="H15" s="344">
        <v>1</v>
      </c>
      <c r="I15" s="10" t="s">
        <v>131</v>
      </c>
      <c r="J15" s="345"/>
      <c r="K15" s="606">
        <v>2987160</v>
      </c>
    </row>
    <row r="16" spans="1:11" ht="12.75" customHeight="1" x14ac:dyDescent="0.2">
      <c r="A16" s="605">
        <v>45089</v>
      </c>
      <c r="B16" s="344">
        <v>2</v>
      </c>
      <c r="C16" s="10" t="s">
        <v>211</v>
      </c>
      <c r="D16" s="345"/>
      <c r="E16" s="606">
        <v>1071000</v>
      </c>
      <c r="F16" s="322"/>
      <c r="G16" s="605">
        <v>45089</v>
      </c>
      <c r="H16" s="344">
        <v>2</v>
      </c>
      <c r="I16" s="10" t="s">
        <v>211</v>
      </c>
      <c r="J16" s="345">
        <v>1071000</v>
      </c>
      <c r="K16" s="606"/>
    </row>
    <row r="17" spans="1:11" ht="12.75" customHeight="1" x14ac:dyDescent="0.2">
      <c r="A17" s="605">
        <v>45089</v>
      </c>
      <c r="B17" s="344">
        <v>3</v>
      </c>
      <c r="C17" s="10" t="s">
        <v>198</v>
      </c>
      <c r="D17" s="345"/>
      <c r="E17" s="607">
        <v>20000</v>
      </c>
      <c r="F17" s="322"/>
      <c r="G17" s="605">
        <v>45089</v>
      </c>
      <c r="H17" s="344">
        <v>3</v>
      </c>
      <c r="I17" s="10" t="s">
        <v>198</v>
      </c>
      <c r="J17" s="345">
        <v>20000</v>
      </c>
      <c r="K17" s="607"/>
    </row>
    <row r="18" spans="1:11" ht="12.75" customHeight="1" x14ac:dyDescent="0.2">
      <c r="A18" s="605">
        <v>45092</v>
      </c>
      <c r="B18" s="344">
        <v>4</v>
      </c>
      <c r="C18" s="10" t="s">
        <v>233</v>
      </c>
      <c r="D18" s="345"/>
      <c r="E18" s="606">
        <v>1211440</v>
      </c>
      <c r="F18" s="322"/>
      <c r="G18" s="605">
        <v>45092</v>
      </c>
      <c r="H18" s="344">
        <v>4</v>
      </c>
      <c r="I18" s="10" t="s">
        <v>233</v>
      </c>
      <c r="J18" s="345">
        <v>1211440</v>
      </c>
      <c r="K18" s="606"/>
    </row>
    <row r="19" spans="1:11" ht="15" x14ac:dyDescent="0.2">
      <c r="A19" s="96">
        <v>45092</v>
      </c>
      <c r="B19" s="344">
        <v>5</v>
      </c>
      <c r="C19" s="95" t="s">
        <v>231</v>
      </c>
      <c r="D19" s="347"/>
      <c r="E19" s="348">
        <v>2500</v>
      </c>
      <c r="F19" s="336"/>
      <c r="G19" s="96">
        <v>45092</v>
      </c>
      <c r="H19" s="344">
        <v>5</v>
      </c>
      <c r="I19" s="95" t="s">
        <v>231</v>
      </c>
      <c r="J19" s="347">
        <v>2500</v>
      </c>
      <c r="K19" s="348"/>
    </row>
    <row r="20" spans="1:11" ht="15" x14ac:dyDescent="0.2">
      <c r="A20" s="96">
        <v>45092</v>
      </c>
      <c r="B20" s="344">
        <v>6</v>
      </c>
      <c r="C20" s="95" t="s">
        <v>234</v>
      </c>
      <c r="D20" s="347"/>
      <c r="E20" s="348">
        <v>654720</v>
      </c>
      <c r="F20" s="336"/>
      <c r="G20" s="96">
        <v>45092</v>
      </c>
      <c r="H20" s="344">
        <v>6</v>
      </c>
      <c r="I20" s="95" t="s">
        <v>234</v>
      </c>
      <c r="J20" s="347">
        <v>654720</v>
      </c>
      <c r="K20" s="348"/>
    </row>
    <row r="21" spans="1:11" ht="12" customHeight="1" x14ac:dyDescent="0.2">
      <c r="A21" s="96">
        <v>45092</v>
      </c>
      <c r="B21" s="344">
        <v>7</v>
      </c>
      <c r="C21" s="95" t="s">
        <v>198</v>
      </c>
      <c r="D21" s="349"/>
      <c r="E21" s="11">
        <v>2000</v>
      </c>
      <c r="F21" s="336"/>
      <c r="G21" s="96">
        <v>45092</v>
      </c>
      <c r="H21" s="344">
        <v>7</v>
      </c>
      <c r="I21" s="95" t="s">
        <v>198</v>
      </c>
      <c r="J21" s="349">
        <v>2000</v>
      </c>
      <c r="K21" s="11"/>
    </row>
    <row r="22" spans="1:11" ht="12" customHeight="1" x14ac:dyDescent="0.2">
      <c r="A22" s="96">
        <v>45096</v>
      </c>
      <c r="B22" s="344">
        <v>8</v>
      </c>
      <c r="C22" s="95" t="s">
        <v>131</v>
      </c>
      <c r="D22" s="349">
        <v>7763000</v>
      </c>
      <c r="E22" s="11"/>
      <c r="F22" s="336"/>
      <c r="G22" s="96">
        <v>45096</v>
      </c>
      <c r="H22" s="344">
        <v>8</v>
      </c>
      <c r="I22" s="95" t="s">
        <v>131</v>
      </c>
      <c r="J22" s="349"/>
      <c r="K22" s="11">
        <v>7763000</v>
      </c>
    </row>
    <row r="23" spans="1:11" ht="12" customHeight="1" x14ac:dyDescent="0.2">
      <c r="A23" s="96">
        <v>45096</v>
      </c>
      <c r="B23" s="344">
        <v>9</v>
      </c>
      <c r="C23" s="95" t="s">
        <v>276</v>
      </c>
      <c r="D23" s="349"/>
      <c r="E23" s="11">
        <v>1440000</v>
      </c>
      <c r="F23" s="336"/>
      <c r="G23" s="96">
        <v>45096</v>
      </c>
      <c r="H23" s="344">
        <v>9</v>
      </c>
      <c r="I23" s="95" t="s">
        <v>276</v>
      </c>
      <c r="J23" s="349">
        <v>1440000</v>
      </c>
      <c r="K23" s="11"/>
    </row>
    <row r="24" spans="1:11" ht="12" customHeight="1" x14ac:dyDescent="0.2">
      <c r="A24" s="96">
        <v>45096</v>
      </c>
      <c r="B24" s="344">
        <v>10</v>
      </c>
      <c r="C24" s="95" t="s">
        <v>277</v>
      </c>
      <c r="D24" s="349"/>
      <c r="E24" s="11">
        <v>20000</v>
      </c>
      <c r="F24" s="336"/>
      <c r="G24" s="96">
        <v>45096</v>
      </c>
      <c r="H24" s="344">
        <v>10</v>
      </c>
      <c r="I24" s="95" t="s">
        <v>277</v>
      </c>
      <c r="J24" s="349">
        <v>20000</v>
      </c>
      <c r="K24" s="11"/>
    </row>
    <row r="25" spans="1:11" ht="12" customHeight="1" x14ac:dyDescent="0.2">
      <c r="A25" s="96">
        <v>45103</v>
      </c>
      <c r="B25" s="344">
        <v>11</v>
      </c>
      <c r="C25" s="95" t="s">
        <v>278</v>
      </c>
      <c r="D25" s="349"/>
      <c r="E25" s="11">
        <v>2935000</v>
      </c>
      <c r="F25" s="336"/>
      <c r="G25" s="96">
        <v>45103</v>
      </c>
      <c r="H25" s="344">
        <v>11</v>
      </c>
      <c r="I25" s="95" t="s">
        <v>278</v>
      </c>
      <c r="J25" s="349">
        <v>2935000</v>
      </c>
      <c r="K25" s="11"/>
    </row>
    <row r="26" spans="1:11" ht="12" customHeight="1" x14ac:dyDescent="0.2">
      <c r="A26" s="96">
        <v>45103</v>
      </c>
      <c r="B26" s="344">
        <v>12</v>
      </c>
      <c r="C26" s="95" t="s">
        <v>198</v>
      </c>
      <c r="D26" s="349"/>
      <c r="E26" s="11">
        <v>3000</v>
      </c>
      <c r="F26" s="336"/>
      <c r="G26" s="96">
        <v>45103</v>
      </c>
      <c r="H26" s="344">
        <v>12</v>
      </c>
      <c r="I26" s="95" t="s">
        <v>198</v>
      </c>
      <c r="J26" s="349">
        <v>3000</v>
      </c>
      <c r="K26" s="11"/>
    </row>
    <row r="27" spans="1:11" ht="12" customHeight="1" x14ac:dyDescent="0.2">
      <c r="A27" s="96">
        <v>45106</v>
      </c>
      <c r="B27" s="344">
        <v>13</v>
      </c>
      <c r="C27" s="95" t="s">
        <v>306</v>
      </c>
      <c r="D27" s="349"/>
      <c r="E27" s="11">
        <v>1500000</v>
      </c>
      <c r="F27" s="336"/>
      <c r="G27" s="96">
        <v>45106</v>
      </c>
      <c r="H27" s="344">
        <v>13</v>
      </c>
      <c r="I27" s="95" t="s">
        <v>306</v>
      </c>
      <c r="J27" s="349">
        <v>1500000</v>
      </c>
      <c r="K27" s="11"/>
    </row>
    <row r="28" spans="1:11" ht="12" customHeight="1" x14ac:dyDescent="0.2">
      <c r="A28" s="96">
        <v>45106</v>
      </c>
      <c r="B28" s="344">
        <v>14</v>
      </c>
      <c r="C28" s="95" t="s">
        <v>198</v>
      </c>
      <c r="D28" s="349"/>
      <c r="E28" s="11">
        <v>3000</v>
      </c>
      <c r="F28" s="336"/>
      <c r="G28" s="96">
        <v>45106</v>
      </c>
      <c r="H28" s="344">
        <v>14</v>
      </c>
      <c r="I28" s="95" t="s">
        <v>198</v>
      </c>
      <c r="J28" s="349">
        <v>3000</v>
      </c>
      <c r="K28" s="11"/>
    </row>
    <row r="29" spans="1:11" x14ac:dyDescent="0.2">
      <c r="A29" s="350">
        <v>45107</v>
      </c>
      <c r="B29" s="351"/>
      <c r="C29" s="352" t="s">
        <v>63</v>
      </c>
      <c r="D29" s="353">
        <f>SUM(D14:D28)-SUM(E14:E28)</f>
        <v>3789623</v>
      </c>
      <c r="E29" s="354"/>
      <c r="F29" s="336"/>
      <c r="G29" s="350">
        <v>45107</v>
      </c>
      <c r="H29" s="351"/>
      <c r="I29" s="352" t="s">
        <v>63</v>
      </c>
      <c r="J29" s="353"/>
      <c r="K29" s="388">
        <f>SUM(K14:K28)-SUM(J14:J28)</f>
        <v>3789623</v>
      </c>
    </row>
    <row r="30" spans="1:11" ht="13.5" thickBot="1" x14ac:dyDescent="0.25">
      <c r="A30" s="12"/>
      <c r="B30" s="13"/>
      <c r="C30" s="13"/>
      <c r="D30" s="13"/>
      <c r="E30" s="355"/>
      <c r="F30" s="336"/>
      <c r="G30" s="12"/>
      <c r="H30" s="13"/>
      <c r="I30" s="13"/>
      <c r="J30" s="13"/>
      <c r="K30" s="355"/>
    </row>
    <row r="31" spans="1:11" x14ac:dyDescent="0.2">
      <c r="A31" s="5"/>
      <c r="B31" s="4"/>
      <c r="C31" s="4" t="s">
        <v>17</v>
      </c>
      <c r="D31" s="5"/>
      <c r="E31" s="5"/>
      <c r="F31" s="336"/>
      <c r="G31" s="5"/>
      <c r="H31" s="4"/>
      <c r="I31" s="4" t="s">
        <v>17</v>
      </c>
      <c r="J31" s="5"/>
      <c r="K31" s="5"/>
    </row>
    <row r="32" spans="1:11" x14ac:dyDescent="0.2">
      <c r="A32" s="5"/>
      <c r="B32" s="4"/>
      <c r="C32" s="4"/>
      <c r="D32" s="5"/>
      <c r="E32" s="413"/>
      <c r="F32" s="336"/>
      <c r="G32" s="5"/>
      <c r="H32" s="4"/>
      <c r="I32" s="4"/>
      <c r="J32" s="5"/>
      <c r="K32" s="5"/>
    </row>
    <row r="33" spans="1:12" x14ac:dyDescent="0.2">
      <c r="A33" s="7"/>
      <c r="B33" s="7"/>
      <c r="C33" s="356"/>
      <c r="D33" s="357"/>
      <c r="E33" s="8"/>
      <c r="F33" s="336"/>
      <c r="G33" s="7"/>
      <c r="H33" s="7"/>
      <c r="I33" s="356"/>
      <c r="J33" s="357"/>
      <c r="K33" s="8"/>
    </row>
    <row r="34" spans="1:12" x14ac:dyDescent="0.2">
      <c r="A34" s="7"/>
      <c r="B34" s="7"/>
      <c r="C34" s="358"/>
      <c r="D34" s="359"/>
      <c r="E34" s="8"/>
      <c r="F34" s="336"/>
      <c r="G34" s="7"/>
      <c r="H34" s="7"/>
      <c r="I34" s="358"/>
      <c r="J34" s="359"/>
      <c r="K34" s="8"/>
    </row>
    <row r="35" spans="1:12" x14ac:dyDescent="0.2">
      <c r="C35" s="360"/>
      <c r="D35" s="361"/>
      <c r="E35" s="154"/>
      <c r="F35" s="336"/>
      <c r="I35" s="360"/>
      <c r="J35" s="361"/>
      <c r="K35" s="154"/>
    </row>
    <row r="36" spans="1:12" x14ac:dyDescent="0.2">
      <c r="C36" s="360"/>
      <c r="D36" s="361"/>
      <c r="F36" s="336"/>
      <c r="I36" s="360"/>
      <c r="J36" s="361"/>
    </row>
    <row r="37" spans="1:12" x14ac:dyDescent="0.2">
      <c r="A37" s="362"/>
      <c r="B37" s="363"/>
      <c r="C37" s="364"/>
      <c r="D37" s="365"/>
      <c r="E37" s="365"/>
      <c r="F37" s="365"/>
      <c r="G37" s="362"/>
      <c r="H37" s="363"/>
      <c r="I37" s="364"/>
      <c r="J37" s="365"/>
      <c r="K37" s="365"/>
      <c r="L37" s="366"/>
    </row>
    <row r="38" spans="1:12" x14ac:dyDescent="0.2">
      <c r="A38" s="362"/>
      <c r="B38" s="363"/>
      <c r="C38" s="364"/>
      <c r="D38" s="365"/>
      <c r="E38" s="365"/>
      <c r="F38" s="365"/>
      <c r="G38" s="362"/>
      <c r="H38" s="363"/>
      <c r="I38" s="364"/>
      <c r="J38" s="365"/>
      <c r="K38" s="365"/>
      <c r="L38" s="366"/>
    </row>
    <row r="39" spans="1:12" x14ac:dyDescent="0.2">
      <c r="A39" s="362"/>
      <c r="B39" s="367"/>
      <c r="C39" s="364"/>
      <c r="D39" s="365"/>
      <c r="E39" s="365"/>
      <c r="F39" s="365"/>
      <c r="G39" s="362"/>
      <c r="H39" s="367"/>
      <c r="I39" s="364"/>
      <c r="J39" s="365"/>
      <c r="K39" s="365"/>
      <c r="L39" s="366"/>
    </row>
    <row r="40" spans="1:12" x14ac:dyDescent="0.2">
      <c r="A40" s="362"/>
      <c r="B40" s="367"/>
      <c r="C40" s="364"/>
      <c r="D40" s="365"/>
      <c r="E40" s="365"/>
      <c r="F40" s="365"/>
      <c r="G40" s="362"/>
      <c r="H40" s="367"/>
      <c r="I40" s="364"/>
      <c r="J40" s="365"/>
      <c r="K40" s="365"/>
      <c r="L40" s="366"/>
    </row>
    <row r="41" spans="1:12" x14ac:dyDescent="0.2">
      <c r="A41" s="362"/>
      <c r="B41" s="367"/>
      <c r="C41" s="364"/>
      <c r="D41" s="365"/>
      <c r="E41" s="365"/>
      <c r="F41" s="365"/>
      <c r="G41" s="362"/>
      <c r="H41" s="367"/>
      <c r="I41" s="364"/>
      <c r="J41" s="365"/>
      <c r="K41" s="365"/>
      <c r="L41" s="366"/>
    </row>
    <row r="42" spans="1:12" x14ac:dyDescent="0.2">
      <c r="A42" s="368"/>
      <c r="B42" s="364"/>
      <c r="C42" s="369"/>
      <c r="D42" s="370"/>
      <c r="E42" s="364"/>
      <c r="F42" s="371"/>
      <c r="G42" s="368"/>
      <c r="H42" s="372"/>
      <c r="I42" s="369"/>
      <c r="J42" s="371"/>
      <c r="K42" s="373"/>
      <c r="L42" s="366"/>
    </row>
    <row r="43" spans="1:12" x14ac:dyDescent="0.2">
      <c r="A43" s="372"/>
      <c r="B43" s="372"/>
      <c r="C43" s="372"/>
      <c r="D43" s="372"/>
      <c r="E43" s="374"/>
      <c r="F43" s="372"/>
      <c r="G43" s="374"/>
      <c r="H43" s="372"/>
      <c r="I43" s="372"/>
      <c r="J43" s="372"/>
      <c r="K43" s="372"/>
      <c r="L43" s="366"/>
    </row>
    <row r="44" spans="1:12" x14ac:dyDescent="0.2">
      <c r="A44" s="364"/>
      <c r="B44" s="369"/>
      <c r="C44" s="369"/>
      <c r="D44" s="364"/>
      <c r="E44" s="364"/>
      <c r="F44" s="374"/>
      <c r="G44" s="369"/>
      <c r="H44" s="364"/>
      <c r="I44" s="369"/>
      <c r="J44" s="364"/>
      <c r="K44" s="375"/>
      <c r="L44" s="366"/>
    </row>
    <row r="45" spans="1:12" s="9" customFormat="1" x14ac:dyDescent="0.2">
      <c r="A45" s="376"/>
      <c r="B45" s="376"/>
      <c r="C45" s="377"/>
      <c r="D45" s="378"/>
      <c r="E45" s="379"/>
      <c r="F45" s="379"/>
      <c r="G45" s="379"/>
      <c r="H45" s="379"/>
      <c r="I45" s="380"/>
      <c r="J45" s="376"/>
      <c r="K45" s="376"/>
      <c r="L45" s="381"/>
    </row>
    <row r="46" spans="1:12" s="9" customFormat="1" x14ac:dyDescent="0.2">
      <c r="A46" s="382"/>
      <c r="B46" s="382"/>
      <c r="C46" s="383"/>
      <c r="D46" s="384"/>
      <c r="E46" s="385"/>
      <c r="F46" s="379"/>
      <c r="G46" s="382"/>
      <c r="H46" s="382"/>
      <c r="I46" s="382"/>
      <c r="J46" s="382"/>
      <c r="K46" s="382"/>
      <c r="L46" s="381"/>
    </row>
    <row r="47" spans="1:12" x14ac:dyDescent="0.2">
      <c r="A47" s="382"/>
      <c r="B47" s="382"/>
      <c r="C47" s="383"/>
      <c r="D47" s="384"/>
      <c r="E47" s="382"/>
      <c r="F47" s="382"/>
      <c r="G47" s="382"/>
      <c r="H47" s="382"/>
      <c r="I47" s="382"/>
      <c r="J47" s="382"/>
      <c r="K47" s="382"/>
      <c r="L47" s="366"/>
    </row>
    <row r="48" spans="1:12" x14ac:dyDescent="0.2">
      <c r="A48" s="382"/>
      <c r="B48" s="382"/>
      <c r="C48" s="383"/>
      <c r="D48" s="386"/>
      <c r="E48" s="385"/>
      <c r="F48" s="382"/>
      <c r="G48" s="382"/>
      <c r="H48" s="382"/>
      <c r="I48" s="382"/>
      <c r="J48" s="382"/>
      <c r="K48" s="382"/>
      <c r="L48" s="366"/>
    </row>
    <row r="49" spans="1:11" x14ac:dyDescent="0.2">
      <c r="A49" s="337"/>
      <c r="B49" s="337"/>
      <c r="C49" s="337"/>
      <c r="D49" s="338"/>
      <c r="E49" s="337"/>
      <c r="F49" s="337"/>
      <c r="G49" s="337"/>
      <c r="H49" s="337"/>
      <c r="I49" s="337"/>
      <c r="J49" s="337"/>
      <c r="K49" s="337"/>
    </row>
    <row r="50" spans="1:11" x14ac:dyDescent="0.2">
      <c r="A50" s="337"/>
      <c r="B50" s="337"/>
      <c r="C50" s="337"/>
      <c r="D50" s="337"/>
      <c r="E50" s="337"/>
      <c r="F50" s="337"/>
      <c r="G50" s="337"/>
      <c r="H50" s="337"/>
      <c r="I50" s="337"/>
      <c r="J50" s="337"/>
      <c r="K50" s="337"/>
    </row>
    <row r="51" spans="1:11" x14ac:dyDescent="0.2">
      <c r="A51" s="337"/>
      <c r="B51" s="337"/>
      <c r="C51" s="339"/>
      <c r="D51" s="337"/>
      <c r="E51" s="337"/>
      <c r="F51" s="337"/>
      <c r="G51" s="337"/>
      <c r="H51" s="337"/>
      <c r="I51" s="337"/>
      <c r="J51" s="337"/>
      <c r="K51" s="337"/>
    </row>
    <row r="52" spans="1:11" x14ac:dyDescent="0.2">
      <c r="A52" s="337"/>
      <c r="B52" s="337"/>
      <c r="C52" s="337"/>
      <c r="D52" s="338"/>
      <c r="E52" s="337"/>
      <c r="F52" s="337"/>
      <c r="G52" s="337"/>
      <c r="H52" s="337"/>
      <c r="I52" s="337"/>
      <c r="J52" s="337"/>
      <c r="K52" s="337"/>
    </row>
    <row r="53" spans="1:11" x14ac:dyDescent="0.2">
      <c r="A53" s="337"/>
      <c r="B53" s="337"/>
      <c r="C53" s="337"/>
      <c r="D53" s="338"/>
      <c r="E53" s="337"/>
      <c r="F53" s="337"/>
      <c r="G53" s="337"/>
      <c r="H53" s="337"/>
      <c r="I53" s="337"/>
      <c r="J53" s="337"/>
      <c r="K53" s="337"/>
    </row>
    <row r="54" spans="1:11" x14ac:dyDescent="0.2">
      <c r="C54" s="95"/>
      <c r="D54" s="11"/>
    </row>
    <row r="55" spans="1:11" x14ac:dyDescent="0.2">
      <c r="D55" s="154"/>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7" workbookViewId="0">
      <selection activeCell="M8" sqref="M8"/>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4" t="s">
        <v>18</v>
      </c>
      <c r="F1" s="104"/>
      <c r="G1" s="104"/>
    </row>
    <row r="2" spans="1:11" ht="18.75" x14ac:dyDescent="0.3">
      <c r="E2" s="104" t="s">
        <v>50</v>
      </c>
      <c r="F2" s="104"/>
      <c r="G2" s="104"/>
    </row>
    <row r="3" spans="1:11" ht="18.75" x14ac:dyDescent="0.3">
      <c r="E3" s="153">
        <v>45107</v>
      </c>
      <c r="F3" s="104"/>
      <c r="G3" s="104"/>
    </row>
    <row r="4" spans="1:11" x14ac:dyDescent="0.25">
      <c r="C4" s="142" t="s">
        <v>59</v>
      </c>
      <c r="I4" s="142" t="s">
        <v>60</v>
      </c>
    </row>
    <row r="5" spans="1:11" x14ac:dyDescent="0.25">
      <c r="A5" s="105" t="s">
        <v>54</v>
      </c>
      <c r="B5" s="103"/>
      <c r="C5" s="103"/>
      <c r="D5" s="103"/>
      <c r="E5" s="103"/>
      <c r="G5" s="105" t="s">
        <v>54</v>
      </c>
      <c r="H5" s="103"/>
      <c r="I5" s="103"/>
      <c r="J5" s="103"/>
      <c r="K5" s="103"/>
    </row>
    <row r="6" spans="1:11" x14ac:dyDescent="0.25">
      <c r="A6" s="103"/>
      <c r="B6" s="103">
        <v>50000</v>
      </c>
      <c r="C6" s="103" t="s">
        <v>51</v>
      </c>
      <c r="D6" s="103">
        <v>17</v>
      </c>
      <c r="E6" s="106">
        <f>B6*D6</f>
        <v>850000</v>
      </c>
      <c r="G6" s="103"/>
      <c r="H6" s="103">
        <v>100</v>
      </c>
      <c r="I6" s="103" t="s">
        <v>51</v>
      </c>
      <c r="J6" s="103">
        <v>0</v>
      </c>
      <c r="K6" s="106">
        <f>H6*J6</f>
        <v>0</v>
      </c>
    </row>
    <row r="7" spans="1:11" x14ac:dyDescent="0.25">
      <c r="A7" s="103"/>
      <c r="B7" s="103">
        <v>20000</v>
      </c>
      <c r="C7" s="103" t="s">
        <v>51</v>
      </c>
      <c r="D7" s="103">
        <v>16</v>
      </c>
      <c r="E7" s="106">
        <f t="shared" ref="E7:E11" si="0">B7*D7</f>
        <v>320000</v>
      </c>
      <c r="G7" s="103"/>
      <c r="H7" s="103">
        <v>20</v>
      </c>
      <c r="I7" s="103" t="s">
        <v>51</v>
      </c>
      <c r="J7" s="103">
        <v>0</v>
      </c>
      <c r="K7" s="106">
        <f t="shared" ref="K7:K10" si="1">H7*J7</f>
        <v>0</v>
      </c>
    </row>
    <row r="8" spans="1:11" x14ac:dyDescent="0.25">
      <c r="A8" s="103"/>
      <c r="B8" s="103">
        <v>10000</v>
      </c>
      <c r="C8" s="103" t="s">
        <v>51</v>
      </c>
      <c r="D8" s="103">
        <v>30</v>
      </c>
      <c r="E8" s="106">
        <f t="shared" si="0"/>
        <v>300000</v>
      </c>
      <c r="G8" s="103"/>
      <c r="H8" s="103">
        <v>10</v>
      </c>
      <c r="I8" s="103" t="s">
        <v>51</v>
      </c>
      <c r="J8" s="103">
        <v>0</v>
      </c>
      <c r="K8" s="106">
        <f t="shared" si="1"/>
        <v>0</v>
      </c>
    </row>
    <row r="9" spans="1:11" x14ac:dyDescent="0.25">
      <c r="A9" s="103"/>
      <c r="B9" s="103">
        <v>5000</v>
      </c>
      <c r="C9" s="103" t="s">
        <v>51</v>
      </c>
      <c r="D9" s="103">
        <v>22</v>
      </c>
      <c r="E9" s="106">
        <f t="shared" si="0"/>
        <v>110000</v>
      </c>
      <c r="G9" s="103"/>
      <c r="H9" s="103">
        <v>5</v>
      </c>
      <c r="I9" s="103" t="s">
        <v>51</v>
      </c>
      <c r="J9" s="103">
        <v>1</v>
      </c>
      <c r="K9" s="106">
        <f t="shared" si="1"/>
        <v>5</v>
      </c>
    </row>
    <row r="10" spans="1:11" x14ac:dyDescent="0.25">
      <c r="A10" s="103"/>
      <c r="B10" s="103">
        <v>2000</v>
      </c>
      <c r="C10" s="103" t="s">
        <v>51</v>
      </c>
      <c r="D10" s="103"/>
      <c r="E10" s="106">
        <f t="shared" si="0"/>
        <v>0</v>
      </c>
      <c r="G10" s="103"/>
      <c r="H10" s="103">
        <v>1</v>
      </c>
      <c r="I10" s="103" t="s">
        <v>51</v>
      </c>
      <c r="J10" s="103"/>
      <c r="K10" s="106">
        <f t="shared" si="1"/>
        <v>0</v>
      </c>
    </row>
    <row r="11" spans="1:11" x14ac:dyDescent="0.25">
      <c r="A11" s="103"/>
      <c r="B11" s="103">
        <v>1000</v>
      </c>
      <c r="C11" s="103" t="s">
        <v>51</v>
      </c>
      <c r="D11" s="103">
        <v>1</v>
      </c>
      <c r="E11" s="106">
        <f t="shared" si="0"/>
        <v>1000</v>
      </c>
      <c r="G11" s="103"/>
      <c r="H11" s="103"/>
      <c r="I11" s="103"/>
      <c r="J11" s="103"/>
      <c r="K11" s="106"/>
    </row>
    <row r="12" spans="1:11" x14ac:dyDescent="0.25">
      <c r="A12" s="103"/>
      <c r="B12" s="103"/>
      <c r="C12" s="103"/>
      <c r="D12" s="103"/>
      <c r="E12" s="103"/>
      <c r="G12" s="103"/>
      <c r="H12" s="103"/>
      <c r="I12" s="103"/>
      <c r="J12" s="103"/>
      <c r="K12" s="103"/>
    </row>
    <row r="13" spans="1:11" x14ac:dyDescent="0.25">
      <c r="A13" s="108" t="s">
        <v>57</v>
      </c>
      <c r="B13" s="103"/>
      <c r="C13" s="103"/>
      <c r="D13" s="103"/>
      <c r="E13" s="103"/>
      <c r="G13" s="108"/>
      <c r="H13" s="103"/>
      <c r="I13" s="103"/>
      <c r="J13" s="103"/>
      <c r="K13" s="103"/>
    </row>
    <row r="14" spans="1:11" x14ac:dyDescent="0.25">
      <c r="A14" s="103"/>
      <c r="B14" s="103">
        <v>500</v>
      </c>
      <c r="C14" s="103" t="s">
        <v>51</v>
      </c>
      <c r="D14" s="103">
        <v>1</v>
      </c>
      <c r="E14" s="103">
        <f>B14*D14</f>
        <v>500</v>
      </c>
      <c r="G14" s="103"/>
      <c r="H14" s="103"/>
      <c r="I14" s="103"/>
      <c r="J14" s="103"/>
      <c r="K14" s="103"/>
    </row>
    <row r="15" spans="1:11" x14ac:dyDescent="0.25">
      <c r="A15" s="103"/>
      <c r="B15" s="103">
        <v>200</v>
      </c>
      <c r="C15" s="103" t="s">
        <v>51</v>
      </c>
      <c r="D15" s="103">
        <v>1</v>
      </c>
      <c r="E15" s="103">
        <f t="shared" ref="E15:E17" si="2">B15*D15</f>
        <v>200</v>
      </c>
      <c r="G15" s="103"/>
      <c r="H15" s="103"/>
      <c r="I15" s="103"/>
      <c r="J15" s="103"/>
      <c r="K15" s="103"/>
    </row>
    <row r="16" spans="1:11" x14ac:dyDescent="0.25">
      <c r="A16" s="103"/>
      <c r="B16" s="103">
        <v>100</v>
      </c>
      <c r="C16" s="103" t="s">
        <v>51</v>
      </c>
      <c r="D16" s="103">
        <v>1</v>
      </c>
      <c r="E16" s="103">
        <f t="shared" si="2"/>
        <v>100</v>
      </c>
      <c r="G16" s="103"/>
      <c r="H16" s="103"/>
      <c r="I16" s="103"/>
      <c r="J16" s="103"/>
      <c r="K16" s="103"/>
    </row>
    <row r="17" spans="1:11" x14ac:dyDescent="0.25">
      <c r="A17" s="103"/>
      <c r="B17" s="103">
        <v>50</v>
      </c>
      <c r="C17" s="103" t="s">
        <v>51</v>
      </c>
      <c r="D17" s="103"/>
      <c r="E17" s="103">
        <f t="shared" si="2"/>
        <v>0</v>
      </c>
      <c r="G17" s="103"/>
      <c r="H17" s="103"/>
      <c r="I17" s="103"/>
      <c r="J17" s="103"/>
      <c r="K17" s="103"/>
    </row>
    <row r="18" spans="1:11" x14ac:dyDescent="0.25">
      <c r="A18" s="103"/>
      <c r="B18" s="103"/>
      <c r="C18" s="103"/>
      <c r="D18" s="103"/>
      <c r="E18" s="103"/>
      <c r="G18" s="103"/>
      <c r="H18" s="103"/>
      <c r="I18" s="103"/>
      <c r="J18" s="103"/>
      <c r="K18" s="103"/>
    </row>
    <row r="19" spans="1:11" x14ac:dyDescent="0.25">
      <c r="A19" s="103"/>
      <c r="B19" s="103"/>
      <c r="C19" s="103"/>
      <c r="D19" s="103"/>
      <c r="E19" s="103"/>
      <c r="G19" s="103"/>
      <c r="H19" s="103"/>
      <c r="I19" s="103"/>
      <c r="J19" s="103"/>
      <c r="K19" s="103"/>
    </row>
    <row r="20" spans="1:11" x14ac:dyDescent="0.25">
      <c r="A20" s="103"/>
      <c r="B20" s="103"/>
      <c r="C20" s="103"/>
      <c r="D20" s="103"/>
      <c r="E20" s="107">
        <f>SUM(E6:E17)</f>
        <v>1581800</v>
      </c>
      <c r="G20" s="103"/>
      <c r="H20" s="103"/>
      <c r="I20" s="103"/>
      <c r="J20" s="103"/>
      <c r="K20" s="107">
        <f>SUM(K6:K17)</f>
        <v>5</v>
      </c>
    </row>
    <row r="21" spans="1:11" x14ac:dyDescent="0.25">
      <c r="A21" s="103"/>
      <c r="B21" s="103"/>
      <c r="C21" s="103"/>
      <c r="D21" s="103"/>
      <c r="E21" s="105"/>
      <c r="G21" s="103"/>
      <c r="H21" s="103"/>
      <c r="I21" s="103"/>
      <c r="J21" s="103"/>
      <c r="K21" s="105"/>
    </row>
    <row r="22" spans="1:11" x14ac:dyDescent="0.25">
      <c r="A22" s="103" t="s">
        <v>52</v>
      </c>
      <c r="B22" s="103"/>
      <c r="C22" s="103"/>
      <c r="D22" s="103"/>
      <c r="E22" s="107">
        <f>E20</f>
        <v>1581800</v>
      </c>
      <c r="G22" s="103" t="s">
        <v>52</v>
      </c>
      <c r="H22" s="103"/>
      <c r="I22" s="103"/>
      <c r="J22" s="103"/>
      <c r="K22" s="107">
        <f>K20</f>
        <v>5</v>
      </c>
    </row>
    <row r="23" spans="1:11" x14ac:dyDescent="0.25">
      <c r="A23" s="103" t="s">
        <v>40</v>
      </c>
      <c r="B23" s="103"/>
      <c r="C23" s="103"/>
      <c r="D23" s="103"/>
      <c r="E23" s="107">
        <f>'UGX Cash Box June'!G44</f>
        <v>1581826</v>
      </c>
      <c r="G23" s="103" t="s">
        <v>40</v>
      </c>
      <c r="H23" s="103"/>
      <c r="I23" s="103"/>
      <c r="J23" s="103"/>
      <c r="K23" s="107">
        <f>'USD-cash box June'!G5</f>
        <v>5</v>
      </c>
    </row>
    <row r="24" spans="1:11" x14ac:dyDescent="0.25">
      <c r="A24" s="103" t="s">
        <v>53</v>
      </c>
      <c r="B24" s="103"/>
      <c r="C24" s="103"/>
      <c r="D24" s="103"/>
      <c r="E24" s="106">
        <f>E22-E23</f>
        <v>-26</v>
      </c>
      <c r="G24" s="103" t="s">
        <v>53</v>
      </c>
      <c r="H24" s="103"/>
      <c r="I24" s="103"/>
      <c r="J24" s="103"/>
      <c r="K24" s="106">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5" workbookViewId="0">
      <selection activeCell="G30" sqref="G30"/>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07" t="s">
        <v>127</v>
      </c>
      <c r="E1" s="707"/>
      <c r="F1" s="707"/>
      <c r="G1" s="707"/>
      <c r="H1" s="707"/>
      <c r="I1" s="707"/>
      <c r="J1" s="707"/>
    </row>
    <row r="2" spans="1:14" ht="15" customHeight="1" x14ac:dyDescent="0.25">
      <c r="D2" s="707"/>
      <c r="E2" s="707"/>
      <c r="F2" s="707"/>
      <c r="G2" s="707"/>
      <c r="H2" s="707"/>
      <c r="I2" s="707"/>
      <c r="J2" s="707"/>
    </row>
    <row r="4" spans="1:14" x14ac:dyDescent="0.25">
      <c r="A4" s="284"/>
      <c r="B4" s="269"/>
      <c r="C4" s="708"/>
      <c r="D4" s="708"/>
      <c r="E4" s="708"/>
      <c r="F4" s="708"/>
      <c r="G4" s="708"/>
      <c r="H4" s="708"/>
      <c r="I4" s="708"/>
      <c r="J4" s="708"/>
      <c r="K4" s="708"/>
      <c r="L4" s="708"/>
      <c r="M4" s="708"/>
      <c r="N4" s="709"/>
    </row>
    <row r="5" spans="1:14" x14ac:dyDescent="0.25">
      <c r="A5" s="285" t="s">
        <v>2</v>
      </c>
      <c r="B5" s="270"/>
      <c r="C5" s="271" t="s">
        <v>95</v>
      </c>
      <c r="D5" s="271" t="s">
        <v>96</v>
      </c>
      <c r="E5" s="271" t="s">
        <v>97</v>
      </c>
      <c r="F5" s="271" t="s">
        <v>98</v>
      </c>
      <c r="G5" s="271" t="s">
        <v>94</v>
      </c>
      <c r="H5" s="271" t="s">
        <v>99</v>
      </c>
      <c r="I5" s="271" t="s">
        <v>100</v>
      </c>
      <c r="J5" s="271" t="s">
        <v>101</v>
      </c>
      <c r="K5" s="271" t="s">
        <v>102</v>
      </c>
      <c r="L5" s="271" t="s">
        <v>103</v>
      </c>
      <c r="M5" s="271" t="s">
        <v>104</v>
      </c>
      <c r="N5" s="271" t="s">
        <v>105</v>
      </c>
    </row>
    <row r="6" spans="1:14" x14ac:dyDescent="0.25">
      <c r="A6" s="286"/>
      <c r="B6" s="272" t="s">
        <v>85</v>
      </c>
      <c r="C6" s="273"/>
      <c r="D6" s="274"/>
      <c r="E6" s="275"/>
      <c r="F6" s="274"/>
      <c r="G6" s="274"/>
      <c r="H6" s="274"/>
      <c r="I6" s="294"/>
      <c r="J6" s="274"/>
      <c r="K6" s="274"/>
      <c r="L6" s="274"/>
      <c r="M6" s="274"/>
      <c r="N6" s="274"/>
    </row>
    <row r="7" spans="1:14" x14ac:dyDescent="0.25">
      <c r="A7" s="287"/>
      <c r="B7" s="276" t="s">
        <v>86</v>
      </c>
      <c r="C7" s="277"/>
      <c r="D7" s="277"/>
      <c r="E7" s="277"/>
      <c r="F7" s="277"/>
      <c r="G7" s="277"/>
      <c r="H7" s="277"/>
      <c r="I7" s="277"/>
      <c r="J7" s="277"/>
      <c r="K7" s="277"/>
      <c r="L7" s="277"/>
      <c r="M7" s="277"/>
      <c r="N7" s="277"/>
    </row>
    <row r="8" spans="1:14" x14ac:dyDescent="0.25">
      <c r="A8" s="288"/>
      <c r="B8" s="278" t="s">
        <v>41</v>
      </c>
      <c r="C8" s="279"/>
      <c r="D8" s="280"/>
      <c r="E8" s="280"/>
      <c r="F8" s="280"/>
      <c r="G8" s="280"/>
      <c r="H8" s="280"/>
      <c r="I8" s="280"/>
      <c r="J8" s="280"/>
      <c r="K8" s="280"/>
      <c r="L8" s="280"/>
      <c r="M8" s="280"/>
      <c r="N8" s="280"/>
    </row>
    <row r="9" spans="1:14" x14ac:dyDescent="0.25">
      <c r="A9" s="285"/>
      <c r="B9" s="281" t="s">
        <v>85</v>
      </c>
      <c r="C9" s="282"/>
      <c r="D9" s="282"/>
      <c r="E9" s="283"/>
      <c r="F9" s="283"/>
      <c r="G9" s="282"/>
      <c r="H9" s="282"/>
      <c r="I9" s="283"/>
      <c r="J9" s="282"/>
      <c r="K9" s="282"/>
      <c r="L9" s="282"/>
      <c r="M9" s="282"/>
      <c r="N9" s="282"/>
    </row>
    <row r="10" spans="1:14" x14ac:dyDescent="0.25">
      <c r="A10" s="287"/>
      <c r="B10" s="276" t="s">
        <v>86</v>
      </c>
      <c r="C10" s="277"/>
      <c r="D10" s="277"/>
      <c r="E10" s="277"/>
      <c r="F10" s="277"/>
      <c r="G10" s="277"/>
      <c r="H10" s="277"/>
      <c r="I10" s="277"/>
      <c r="J10" s="277"/>
      <c r="K10" s="277"/>
      <c r="L10" s="277"/>
      <c r="M10" s="277"/>
      <c r="N10" s="277"/>
    </row>
    <row r="11" spans="1:14" x14ac:dyDescent="0.25">
      <c r="A11" s="288"/>
      <c r="B11" s="278" t="s">
        <v>41</v>
      </c>
      <c r="C11" s="280"/>
      <c r="D11" s="280"/>
      <c r="E11" s="280"/>
      <c r="F11" s="280"/>
      <c r="G11" s="280"/>
      <c r="H11" s="280"/>
      <c r="I11" s="280"/>
      <c r="J11" s="280"/>
      <c r="K11" s="280"/>
      <c r="L11" s="280"/>
      <c r="M11" s="280"/>
      <c r="N11" s="280"/>
    </row>
    <row r="12" spans="1:14" x14ac:dyDescent="0.25">
      <c r="A12" s="285"/>
      <c r="B12" s="281" t="s">
        <v>85</v>
      </c>
      <c r="C12" s="282"/>
      <c r="D12" s="282"/>
      <c r="E12" s="283"/>
      <c r="F12" s="283"/>
      <c r="G12" s="282"/>
      <c r="H12" s="282"/>
      <c r="I12" s="283"/>
      <c r="J12" s="282"/>
      <c r="K12" s="282"/>
      <c r="L12" s="282"/>
      <c r="M12" s="282"/>
      <c r="N12" s="282"/>
    </row>
    <row r="13" spans="1:14" x14ac:dyDescent="0.25">
      <c r="A13" s="287"/>
      <c r="B13" s="276" t="s">
        <v>86</v>
      </c>
      <c r="C13" s="277"/>
      <c r="D13" s="277"/>
      <c r="E13" s="277"/>
      <c r="F13" s="277"/>
      <c r="G13" s="277"/>
      <c r="H13" s="277"/>
      <c r="I13" s="277"/>
      <c r="J13" s="277"/>
      <c r="K13" s="277"/>
      <c r="L13" s="277"/>
      <c r="M13" s="277"/>
      <c r="N13" s="277"/>
    </row>
    <row r="14" spans="1:14" x14ac:dyDescent="0.25">
      <c r="A14" s="288"/>
      <c r="B14" s="278" t="s">
        <v>41</v>
      </c>
      <c r="C14" s="280"/>
      <c r="D14" s="280"/>
      <c r="E14" s="280"/>
      <c r="F14" s="280"/>
      <c r="G14" s="280"/>
      <c r="H14" s="280"/>
      <c r="I14" s="280"/>
      <c r="J14" s="280"/>
      <c r="K14" s="280"/>
      <c r="L14" s="280"/>
      <c r="M14" s="280"/>
      <c r="N14" s="280"/>
    </row>
    <row r="15" spans="1:14" x14ac:dyDescent="0.25">
      <c r="A15" s="285"/>
      <c r="B15" s="281" t="s">
        <v>85</v>
      </c>
      <c r="C15" s="282"/>
      <c r="D15" s="282"/>
      <c r="E15" s="283"/>
      <c r="F15" s="283"/>
      <c r="G15" s="282"/>
      <c r="H15" s="282"/>
      <c r="I15" s="283"/>
      <c r="J15" s="282"/>
      <c r="K15" s="282"/>
      <c r="L15" s="282"/>
      <c r="M15" s="282"/>
      <c r="N15" s="282"/>
    </row>
    <row r="16" spans="1:14" x14ac:dyDescent="0.25">
      <c r="A16" s="287"/>
      <c r="B16" s="276" t="s">
        <v>86</v>
      </c>
      <c r="C16" s="277"/>
      <c r="D16" s="277"/>
      <c r="E16" s="277"/>
      <c r="F16" s="277"/>
      <c r="G16" s="277"/>
      <c r="H16" s="277"/>
      <c r="I16" s="277"/>
      <c r="J16" s="277"/>
      <c r="K16" s="277"/>
      <c r="L16" s="277"/>
      <c r="M16" s="277"/>
      <c r="N16" s="277"/>
    </row>
    <row r="17" spans="1:14" x14ac:dyDescent="0.25">
      <c r="A17" s="288"/>
      <c r="B17" s="278" t="s">
        <v>41</v>
      </c>
      <c r="C17" s="280"/>
      <c r="D17" s="280"/>
      <c r="E17" s="280"/>
      <c r="F17" s="280"/>
      <c r="G17" s="280"/>
      <c r="H17" s="280"/>
      <c r="I17" s="280"/>
      <c r="J17" s="280"/>
      <c r="K17" s="280"/>
      <c r="L17" s="280"/>
      <c r="M17" s="280"/>
      <c r="N17" s="280"/>
    </row>
    <row r="18" spans="1:14" x14ac:dyDescent="0.25">
      <c r="A18" s="453"/>
      <c r="B18" s="453"/>
      <c r="C18" s="454"/>
      <c r="D18" s="454"/>
      <c r="E18" s="454"/>
      <c r="F18" s="454"/>
      <c r="G18" s="454"/>
      <c r="H18" s="454"/>
      <c r="I18" s="454"/>
      <c r="J18" s="454"/>
      <c r="K18" s="454"/>
      <c r="L18" s="454"/>
      <c r="M18" s="454"/>
      <c r="N18" s="454"/>
    </row>
    <row r="19" spans="1:14" x14ac:dyDescent="0.25">
      <c r="A19" s="453"/>
      <c r="B19" s="453"/>
      <c r="C19" s="454"/>
      <c r="D19" s="454"/>
      <c r="E19" s="454"/>
      <c r="F19" s="454"/>
      <c r="G19" s="454"/>
      <c r="H19" s="454"/>
      <c r="I19" s="454"/>
      <c r="J19" s="454"/>
      <c r="K19" s="454"/>
      <c r="L19" s="454"/>
      <c r="M19" s="454"/>
      <c r="N19" s="454"/>
    </row>
    <row r="20" spans="1:14" ht="15" customHeight="1" x14ac:dyDescent="0.25">
      <c r="C20" s="438"/>
      <c r="D20" s="439" t="s">
        <v>128</v>
      </c>
      <c r="E20" s="439"/>
      <c r="F20" s="439"/>
      <c r="G20" s="439"/>
      <c r="H20" s="439"/>
      <c r="I20" s="439"/>
      <c r="J20" s="439"/>
      <c r="K20" s="440"/>
    </row>
    <row r="21" spans="1:14" ht="15" customHeight="1" x14ac:dyDescent="0.25">
      <c r="C21" s="438"/>
      <c r="D21" s="439"/>
      <c r="E21" s="439"/>
      <c r="F21" s="439"/>
      <c r="G21" s="439"/>
      <c r="H21" s="439"/>
      <c r="I21" s="439"/>
      <c r="J21" s="439"/>
      <c r="K21" s="440"/>
    </row>
    <row r="23" spans="1:14" x14ac:dyDescent="0.25">
      <c r="A23" s="284"/>
      <c r="B23" s="269"/>
      <c r="C23" s="708"/>
      <c r="D23" s="708"/>
      <c r="E23" s="708"/>
      <c r="F23" s="708"/>
      <c r="G23" s="708"/>
      <c r="H23" s="708"/>
      <c r="I23" s="708"/>
      <c r="J23" s="708"/>
      <c r="K23" s="708"/>
      <c r="L23" s="708"/>
      <c r="M23" s="708"/>
      <c r="N23" s="709"/>
    </row>
    <row r="24" spans="1:14" x14ac:dyDescent="0.25">
      <c r="A24" s="285" t="s">
        <v>2</v>
      </c>
      <c r="B24" s="270"/>
      <c r="C24" s="271" t="s">
        <v>95</v>
      </c>
      <c r="D24" s="271" t="s">
        <v>96</v>
      </c>
      <c r="E24" s="271" t="s">
        <v>97</v>
      </c>
      <c r="F24" s="271" t="s">
        <v>98</v>
      </c>
      <c r="G24" s="271" t="s">
        <v>94</v>
      </c>
      <c r="H24" s="271" t="s">
        <v>99</v>
      </c>
      <c r="I24" s="271" t="s">
        <v>100</v>
      </c>
      <c r="J24" s="271" t="s">
        <v>101</v>
      </c>
      <c r="K24" s="271" t="s">
        <v>102</v>
      </c>
      <c r="L24" s="271" t="s">
        <v>103</v>
      </c>
      <c r="M24" s="271" t="s">
        <v>104</v>
      </c>
      <c r="N24" s="271" t="s">
        <v>105</v>
      </c>
    </row>
    <row r="25" spans="1:14" x14ac:dyDescent="0.25">
      <c r="A25" s="286"/>
      <c r="B25" s="272" t="s">
        <v>41</v>
      </c>
      <c r="C25" s="273"/>
      <c r="D25" s="274"/>
      <c r="E25" s="275"/>
      <c r="F25" s="274"/>
      <c r="G25" s="274"/>
      <c r="H25" s="274"/>
      <c r="I25" s="294"/>
      <c r="J25" s="274"/>
      <c r="K25" s="274"/>
      <c r="L25" s="274"/>
      <c r="M25" s="274"/>
      <c r="N25" s="274"/>
    </row>
    <row r="26" spans="1:14" x14ac:dyDescent="0.25">
      <c r="A26" s="287"/>
      <c r="B26" s="276" t="s">
        <v>86</v>
      </c>
      <c r="C26" s="277"/>
      <c r="D26" s="277"/>
      <c r="E26" s="277"/>
      <c r="F26" s="277"/>
      <c r="G26" s="277"/>
      <c r="H26" s="277"/>
      <c r="I26" s="277"/>
      <c r="J26" s="277"/>
      <c r="K26" s="277"/>
      <c r="L26" s="277"/>
      <c r="M26" s="277"/>
      <c r="N26" s="277"/>
    </row>
    <row r="27" spans="1:14" x14ac:dyDescent="0.25">
      <c r="A27" s="288"/>
      <c r="B27" s="278" t="s">
        <v>110</v>
      </c>
      <c r="C27" s="279"/>
      <c r="D27" s="280"/>
      <c r="E27" s="280"/>
      <c r="F27" s="280"/>
      <c r="G27" s="280"/>
      <c r="H27" s="280"/>
      <c r="I27" s="280"/>
      <c r="J27" s="280"/>
      <c r="K27" s="280"/>
      <c r="L27" s="280"/>
      <c r="M27" s="280"/>
      <c r="N27" s="280"/>
    </row>
    <row r="28" spans="1:14" x14ac:dyDescent="0.25">
      <c r="A28" s="285"/>
      <c r="B28" s="281" t="s">
        <v>41</v>
      </c>
      <c r="C28" s="282"/>
      <c r="D28" s="282"/>
      <c r="E28" s="283"/>
      <c r="F28" s="283"/>
      <c r="G28" s="282"/>
      <c r="H28" s="282"/>
      <c r="I28" s="283"/>
      <c r="J28" s="282"/>
      <c r="K28" s="282"/>
      <c r="L28" s="282"/>
      <c r="M28" s="282"/>
      <c r="N28" s="282"/>
    </row>
    <row r="29" spans="1:14" x14ac:dyDescent="0.25">
      <c r="A29" s="287"/>
      <c r="B29" s="276" t="s">
        <v>86</v>
      </c>
      <c r="C29" s="277"/>
      <c r="D29" s="277"/>
      <c r="E29" s="277"/>
      <c r="F29" s="277"/>
      <c r="G29" s="277"/>
      <c r="H29" s="277"/>
      <c r="I29" s="277"/>
      <c r="J29" s="277"/>
      <c r="K29" s="277"/>
      <c r="L29" s="277"/>
      <c r="M29" s="277"/>
      <c r="N29" s="277"/>
    </row>
    <row r="30" spans="1:14" x14ac:dyDescent="0.25">
      <c r="A30" s="288"/>
      <c r="B30" s="278" t="s">
        <v>110</v>
      </c>
      <c r="C30" s="280"/>
      <c r="D30" s="280"/>
      <c r="E30" s="280"/>
      <c r="F30" s="280"/>
      <c r="G30" s="280"/>
      <c r="H30" s="280"/>
      <c r="I30" s="280"/>
      <c r="J30" s="280"/>
      <c r="K30" s="280"/>
      <c r="L30" s="280"/>
      <c r="M30" s="280"/>
      <c r="N30" s="280"/>
    </row>
    <row r="31" spans="1:14" x14ac:dyDescent="0.25">
      <c r="A31" s="286"/>
      <c r="B31" s="272" t="s">
        <v>41</v>
      </c>
      <c r="C31" s="273"/>
      <c r="D31" s="274"/>
      <c r="E31" s="275"/>
      <c r="F31" s="274"/>
      <c r="G31" s="274"/>
      <c r="H31" s="274"/>
      <c r="I31" s="294"/>
      <c r="J31" s="274"/>
      <c r="K31" s="274"/>
      <c r="L31" s="274"/>
      <c r="M31" s="274"/>
      <c r="N31" s="274"/>
    </row>
    <row r="32" spans="1:14" x14ac:dyDescent="0.25">
      <c r="A32" s="287"/>
      <c r="B32" s="276" t="s">
        <v>86</v>
      </c>
      <c r="C32" s="277"/>
      <c r="D32" s="277"/>
      <c r="E32" s="277"/>
      <c r="F32" s="277"/>
      <c r="G32" s="277"/>
      <c r="H32" s="277"/>
      <c r="I32" s="277"/>
      <c r="J32" s="277"/>
      <c r="K32" s="277"/>
      <c r="L32" s="277"/>
      <c r="M32" s="277"/>
      <c r="N32" s="277"/>
    </row>
    <row r="33" spans="1:14" x14ac:dyDescent="0.25">
      <c r="A33" s="288"/>
      <c r="B33" s="278" t="s">
        <v>110</v>
      </c>
      <c r="C33" s="279"/>
      <c r="D33" s="280"/>
      <c r="E33" s="280"/>
      <c r="F33" s="280"/>
      <c r="G33" s="280"/>
      <c r="H33" s="280"/>
      <c r="I33" s="280"/>
      <c r="J33" s="280"/>
      <c r="K33" s="280"/>
      <c r="L33" s="280"/>
      <c r="M33" s="280"/>
      <c r="N33" s="280"/>
    </row>
    <row r="34" spans="1:14" x14ac:dyDescent="0.25">
      <c r="A34" s="285"/>
      <c r="B34" s="281" t="s">
        <v>41</v>
      </c>
      <c r="C34" s="282"/>
      <c r="D34" s="282"/>
      <c r="E34" s="283"/>
      <c r="F34" s="283"/>
      <c r="G34" s="282"/>
      <c r="H34" s="282"/>
      <c r="I34" s="283"/>
      <c r="J34" s="282"/>
      <c r="K34" s="282"/>
      <c r="L34" s="282"/>
      <c r="M34" s="282"/>
      <c r="N34" s="282"/>
    </row>
    <row r="35" spans="1:14" x14ac:dyDescent="0.25">
      <c r="A35" s="287"/>
      <c r="B35" s="276" t="s">
        <v>86</v>
      </c>
      <c r="C35" s="277"/>
      <c r="D35" s="277"/>
      <c r="E35" s="277"/>
      <c r="F35" s="277"/>
      <c r="G35" s="277"/>
      <c r="H35" s="277"/>
      <c r="I35" s="277"/>
      <c r="J35" s="277"/>
      <c r="K35" s="277"/>
      <c r="L35" s="277"/>
      <c r="M35" s="277"/>
      <c r="N35" s="277"/>
    </row>
    <row r="36" spans="1:14" x14ac:dyDescent="0.25">
      <c r="A36" s="288"/>
      <c r="B36" s="278" t="s">
        <v>110</v>
      </c>
      <c r="C36" s="280"/>
      <c r="D36" s="280"/>
      <c r="E36" s="280"/>
      <c r="F36" s="280"/>
      <c r="G36" s="280"/>
      <c r="H36" s="280"/>
      <c r="I36" s="280"/>
      <c r="J36" s="280"/>
      <c r="K36" s="280"/>
      <c r="L36" s="280"/>
      <c r="M36" s="280"/>
      <c r="N36" s="280"/>
    </row>
    <row r="37" spans="1:14" x14ac:dyDescent="0.25">
      <c r="A37" s="285"/>
      <c r="B37" s="281" t="s">
        <v>41</v>
      </c>
      <c r="C37" s="282"/>
      <c r="D37" s="282"/>
      <c r="E37" s="283"/>
      <c r="F37" s="283"/>
      <c r="G37" s="282"/>
      <c r="H37" s="282"/>
      <c r="I37" s="283"/>
      <c r="J37" s="282"/>
      <c r="K37" s="282"/>
      <c r="L37" s="282"/>
      <c r="M37" s="282"/>
      <c r="N37" s="282"/>
    </row>
    <row r="38" spans="1:14" x14ac:dyDescent="0.25">
      <c r="A38" s="287"/>
      <c r="B38" s="276" t="s">
        <v>86</v>
      </c>
      <c r="C38" s="277"/>
      <c r="D38" s="277"/>
      <c r="E38" s="277"/>
      <c r="F38" s="277"/>
      <c r="G38" s="277"/>
      <c r="H38" s="277"/>
      <c r="I38" s="277"/>
      <c r="J38" s="277"/>
      <c r="K38" s="277"/>
      <c r="L38" s="277"/>
      <c r="M38" s="277"/>
      <c r="N38" s="277"/>
    </row>
    <row r="39" spans="1:14" ht="15.75" thickBot="1" x14ac:dyDescent="0.3">
      <c r="A39" s="288"/>
      <c r="B39" s="278" t="s">
        <v>110</v>
      </c>
      <c r="C39" s="280"/>
      <c r="D39" s="280"/>
      <c r="E39" s="280"/>
      <c r="F39" s="280"/>
      <c r="G39" s="280"/>
      <c r="H39" s="442"/>
      <c r="I39" s="280"/>
      <c r="J39" s="280"/>
      <c r="K39" s="280"/>
      <c r="L39" s="280"/>
      <c r="M39" s="280">
        <f>M37-M38</f>
        <v>0</v>
      </c>
      <c r="N39" s="280"/>
    </row>
    <row r="40" spans="1:14" ht="15.75" thickBot="1" x14ac:dyDescent="0.3">
      <c r="H40" s="443"/>
      <c r="I40" s="443">
        <f>I27+I30+I33+I36+I39</f>
        <v>0</v>
      </c>
      <c r="J40" s="443">
        <f>J27+J30+J33+J36+J39</f>
        <v>0</v>
      </c>
      <c r="K40" s="443">
        <f>K27+K30+K33+K36+K39</f>
        <v>0</v>
      </c>
      <c r="L40" s="443">
        <f t="shared" ref="L40" si="0">L27+L30+L33+L36+L39</f>
        <v>0</v>
      </c>
      <c r="M40" s="443">
        <f>M27+M30+M33+M36+M39</f>
        <v>0</v>
      </c>
      <c r="N40" s="443"/>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tabSelected="1" topLeftCell="A61" zoomScale="117" zoomScaleNormal="85" workbookViewId="0">
      <selection activeCell="C74" sqref="C74"/>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8" bestFit="1" customWidth="1"/>
    <col min="7" max="7" width="18.7109375" style="308"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10" t="s">
        <v>44</v>
      </c>
      <c r="B1" s="710"/>
      <c r="C1" s="710"/>
      <c r="D1" s="710"/>
      <c r="E1" s="710"/>
      <c r="F1" s="710"/>
      <c r="G1" s="710"/>
      <c r="H1" s="710"/>
      <c r="I1" s="710"/>
      <c r="J1" s="710"/>
      <c r="K1" s="710"/>
      <c r="L1" s="710"/>
      <c r="M1" s="710"/>
      <c r="N1" s="710"/>
    </row>
    <row r="2" spans="1:14" s="67" customFormat="1" ht="18.75" x14ac:dyDescent="0.25">
      <c r="A2" s="711" t="s">
        <v>48</v>
      </c>
      <c r="B2" s="711"/>
      <c r="C2" s="711"/>
      <c r="D2" s="711"/>
      <c r="E2" s="711"/>
      <c r="F2" s="711"/>
      <c r="G2" s="711"/>
      <c r="H2" s="711"/>
      <c r="I2" s="711"/>
      <c r="J2" s="711"/>
      <c r="K2" s="711"/>
      <c r="L2" s="711"/>
      <c r="M2" s="711"/>
      <c r="N2" s="711"/>
    </row>
    <row r="3" spans="1:14" s="67" customFormat="1" ht="27.75" customHeight="1"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4" s="14" customFormat="1" ht="18" customHeight="1" x14ac:dyDescent="0.25">
      <c r="A4" s="415">
        <v>45078</v>
      </c>
      <c r="B4" s="416" t="s">
        <v>154</v>
      </c>
      <c r="C4" s="416"/>
      <c r="D4" s="455"/>
      <c r="E4" s="456"/>
      <c r="F4" s="456"/>
      <c r="G4" s="457">
        <v>83000</v>
      </c>
      <c r="H4" s="458"/>
      <c r="I4" s="459"/>
      <c r="J4" s="460"/>
      <c r="K4" s="461"/>
      <c r="L4" s="186"/>
      <c r="M4" s="462"/>
      <c r="N4" s="463"/>
    </row>
    <row r="5" spans="1:14" s="14" customFormat="1" ht="13.5" customHeight="1" x14ac:dyDescent="0.25">
      <c r="A5" s="476">
        <v>45078</v>
      </c>
      <c r="B5" s="477" t="s">
        <v>113</v>
      </c>
      <c r="C5" s="477" t="s">
        <v>49</v>
      </c>
      <c r="D5" s="478" t="s">
        <v>14</v>
      </c>
      <c r="E5" s="479"/>
      <c r="F5" s="479">
        <v>73000</v>
      </c>
      <c r="G5" s="480">
        <f>G4-E5+F5</f>
        <v>156000</v>
      </c>
      <c r="H5" s="481" t="s">
        <v>42</v>
      </c>
      <c r="I5" s="481" t="s">
        <v>18</v>
      </c>
      <c r="J5" s="514" t="s">
        <v>162</v>
      </c>
      <c r="K5" s="477" t="s">
        <v>64</v>
      </c>
      <c r="L5" s="477" t="s">
        <v>45</v>
      </c>
      <c r="M5" s="485"/>
      <c r="N5" s="484"/>
    </row>
    <row r="6" spans="1:14" s="14" customFormat="1" ht="13.5" customHeight="1" x14ac:dyDescent="0.25">
      <c r="A6" s="171">
        <v>45078</v>
      </c>
      <c r="B6" s="172" t="s">
        <v>115</v>
      </c>
      <c r="C6" s="172" t="s">
        <v>116</v>
      </c>
      <c r="D6" s="173" t="s">
        <v>14</v>
      </c>
      <c r="E6" s="152">
        <v>3000</v>
      </c>
      <c r="F6" s="152"/>
      <c r="G6" s="307">
        <f t="shared" ref="G6:G35" si="0">G5-E6+F6</f>
        <v>153000</v>
      </c>
      <c r="H6" s="293" t="s">
        <v>42</v>
      </c>
      <c r="I6" s="293" t="s">
        <v>18</v>
      </c>
      <c r="J6" s="488" t="s">
        <v>162</v>
      </c>
      <c r="K6" s="392" t="s">
        <v>64</v>
      </c>
      <c r="L6" s="392" t="s">
        <v>45</v>
      </c>
      <c r="M6" s="474"/>
      <c r="N6" s="475" t="s">
        <v>135</v>
      </c>
    </row>
    <row r="7" spans="1:14" x14ac:dyDescent="0.25">
      <c r="A7" s="171">
        <v>45078</v>
      </c>
      <c r="B7" s="172" t="s">
        <v>115</v>
      </c>
      <c r="C7" s="172" t="s">
        <v>116</v>
      </c>
      <c r="D7" s="173" t="s">
        <v>14</v>
      </c>
      <c r="E7" s="152">
        <v>20000</v>
      </c>
      <c r="F7" s="152"/>
      <c r="G7" s="307">
        <f>G6-E7+F7</f>
        <v>133000</v>
      </c>
      <c r="H7" s="293" t="s">
        <v>42</v>
      </c>
      <c r="I7" s="155" t="s">
        <v>18</v>
      </c>
      <c r="J7" s="488" t="s">
        <v>162</v>
      </c>
      <c r="K7" s="392" t="s">
        <v>64</v>
      </c>
      <c r="L7" s="155" t="s">
        <v>45</v>
      </c>
      <c r="M7" s="155"/>
      <c r="N7" s="475" t="s">
        <v>163</v>
      </c>
    </row>
    <row r="8" spans="1:14" x14ac:dyDescent="0.25">
      <c r="A8" s="171">
        <v>45078</v>
      </c>
      <c r="B8" s="172" t="s">
        <v>115</v>
      </c>
      <c r="C8" s="172" t="s">
        <v>116</v>
      </c>
      <c r="D8" s="173" t="s">
        <v>14</v>
      </c>
      <c r="E8" s="152">
        <v>25000</v>
      </c>
      <c r="F8" s="152"/>
      <c r="G8" s="307">
        <f t="shared" ref="G8:G15" si="1">G7-E8+F8</f>
        <v>108000</v>
      </c>
      <c r="H8" s="293" t="s">
        <v>42</v>
      </c>
      <c r="I8" s="155" t="s">
        <v>18</v>
      </c>
      <c r="J8" s="488" t="s">
        <v>162</v>
      </c>
      <c r="K8" s="392" t="s">
        <v>64</v>
      </c>
      <c r="L8" s="155" t="s">
        <v>45</v>
      </c>
      <c r="M8" s="155"/>
      <c r="N8" s="475" t="s">
        <v>164</v>
      </c>
    </row>
    <row r="9" spans="1:14" x14ac:dyDescent="0.25">
      <c r="A9" s="171">
        <v>45078</v>
      </c>
      <c r="B9" s="172" t="s">
        <v>160</v>
      </c>
      <c r="C9" s="172" t="s">
        <v>161</v>
      </c>
      <c r="D9" s="173" t="s">
        <v>14</v>
      </c>
      <c r="E9" s="167">
        <v>16000</v>
      </c>
      <c r="F9" s="152"/>
      <c r="G9" s="307">
        <f t="shared" si="1"/>
        <v>92000</v>
      </c>
      <c r="H9" s="293" t="s">
        <v>42</v>
      </c>
      <c r="I9" s="155" t="s">
        <v>18</v>
      </c>
      <c r="J9" s="488" t="s">
        <v>162</v>
      </c>
      <c r="K9" s="392" t="s">
        <v>64</v>
      </c>
      <c r="L9" s="155" t="s">
        <v>45</v>
      </c>
      <c r="M9" s="155"/>
      <c r="N9" s="475"/>
    </row>
    <row r="10" spans="1:14" x14ac:dyDescent="0.25">
      <c r="A10" s="171">
        <v>45079</v>
      </c>
      <c r="B10" s="172" t="s">
        <v>115</v>
      </c>
      <c r="C10" s="172" t="s">
        <v>116</v>
      </c>
      <c r="D10" s="173" t="s">
        <v>14</v>
      </c>
      <c r="E10" s="167">
        <v>10000</v>
      </c>
      <c r="F10" s="152"/>
      <c r="G10" s="307">
        <f t="shared" si="1"/>
        <v>82000</v>
      </c>
      <c r="H10" s="293" t="s">
        <v>42</v>
      </c>
      <c r="I10" s="155" t="s">
        <v>18</v>
      </c>
      <c r="J10" s="488" t="s">
        <v>162</v>
      </c>
      <c r="K10" s="392" t="s">
        <v>64</v>
      </c>
      <c r="L10" s="155" t="s">
        <v>45</v>
      </c>
      <c r="M10" s="155"/>
      <c r="N10" s="475" t="s">
        <v>165</v>
      </c>
    </row>
    <row r="11" spans="1:14" x14ac:dyDescent="0.25">
      <c r="A11" s="171">
        <v>45079</v>
      </c>
      <c r="B11" s="172" t="s">
        <v>115</v>
      </c>
      <c r="C11" s="172" t="s">
        <v>116</v>
      </c>
      <c r="D11" s="173" t="s">
        <v>14</v>
      </c>
      <c r="E11" s="152">
        <v>10000</v>
      </c>
      <c r="F11" s="152"/>
      <c r="G11" s="307">
        <f t="shared" si="1"/>
        <v>72000</v>
      </c>
      <c r="H11" s="293" t="s">
        <v>42</v>
      </c>
      <c r="I11" s="155" t="s">
        <v>18</v>
      </c>
      <c r="J11" s="488" t="s">
        <v>162</v>
      </c>
      <c r="K11" s="392" t="s">
        <v>64</v>
      </c>
      <c r="L11" s="155" t="s">
        <v>45</v>
      </c>
      <c r="M11" s="155"/>
      <c r="N11" s="475" t="s">
        <v>166</v>
      </c>
    </row>
    <row r="12" spans="1:14" x14ac:dyDescent="0.25">
      <c r="A12" s="476">
        <v>45087</v>
      </c>
      <c r="B12" s="477" t="s">
        <v>113</v>
      </c>
      <c r="C12" s="477" t="s">
        <v>49</v>
      </c>
      <c r="D12" s="478" t="s">
        <v>14</v>
      </c>
      <c r="E12" s="479"/>
      <c r="F12" s="479">
        <v>50000</v>
      </c>
      <c r="G12" s="480">
        <f t="shared" si="1"/>
        <v>122000</v>
      </c>
      <c r="H12" s="481" t="s">
        <v>42</v>
      </c>
      <c r="I12" s="482" t="s">
        <v>18</v>
      </c>
      <c r="J12" s="514" t="s">
        <v>184</v>
      </c>
      <c r="K12" s="477" t="s">
        <v>64</v>
      </c>
      <c r="L12" s="482" t="s">
        <v>45</v>
      </c>
      <c r="M12" s="482"/>
      <c r="N12" s="484"/>
    </row>
    <row r="13" spans="1:14" ht="15" customHeight="1" x14ac:dyDescent="0.25">
      <c r="A13" s="476">
        <v>45087</v>
      </c>
      <c r="B13" s="477" t="s">
        <v>113</v>
      </c>
      <c r="C13" s="477" t="s">
        <v>49</v>
      </c>
      <c r="D13" s="478" t="s">
        <v>14</v>
      </c>
      <c r="E13" s="479"/>
      <c r="F13" s="479">
        <v>319000</v>
      </c>
      <c r="G13" s="480">
        <f t="shared" si="1"/>
        <v>441000</v>
      </c>
      <c r="H13" s="481" t="s">
        <v>42</v>
      </c>
      <c r="I13" s="482" t="s">
        <v>18</v>
      </c>
      <c r="J13" s="514" t="s">
        <v>185</v>
      </c>
      <c r="K13" s="477" t="s">
        <v>64</v>
      </c>
      <c r="L13" s="482" t="s">
        <v>45</v>
      </c>
      <c r="M13" s="482"/>
      <c r="N13" s="484"/>
    </row>
    <row r="14" spans="1:14" ht="15.75" customHeight="1" x14ac:dyDescent="0.25">
      <c r="A14" s="171">
        <v>45058</v>
      </c>
      <c r="B14" s="172" t="s">
        <v>179</v>
      </c>
      <c r="C14" s="172" t="s">
        <v>180</v>
      </c>
      <c r="D14" s="173" t="s">
        <v>81</v>
      </c>
      <c r="E14" s="467">
        <v>50000</v>
      </c>
      <c r="F14" s="152"/>
      <c r="G14" s="307">
        <f t="shared" si="1"/>
        <v>391000</v>
      </c>
      <c r="H14" s="293" t="s">
        <v>42</v>
      </c>
      <c r="I14" s="155" t="s">
        <v>18</v>
      </c>
      <c r="J14" s="488" t="s">
        <v>182</v>
      </c>
      <c r="K14" s="392" t="s">
        <v>64</v>
      </c>
      <c r="L14" s="155" t="s">
        <v>45</v>
      </c>
      <c r="M14" s="155"/>
      <c r="N14" s="475"/>
    </row>
    <row r="15" spans="1:14" ht="14.25" customHeight="1" x14ac:dyDescent="0.25">
      <c r="A15" s="171">
        <v>45058</v>
      </c>
      <c r="B15" s="172" t="s">
        <v>181</v>
      </c>
      <c r="C15" s="172" t="s">
        <v>133</v>
      </c>
      <c r="D15" s="173" t="s">
        <v>81</v>
      </c>
      <c r="E15" s="152">
        <v>319000</v>
      </c>
      <c r="F15" s="161"/>
      <c r="G15" s="307">
        <f t="shared" si="1"/>
        <v>72000</v>
      </c>
      <c r="H15" s="402" t="s">
        <v>42</v>
      </c>
      <c r="I15" s="181" t="s">
        <v>18</v>
      </c>
      <c r="J15" s="488" t="s">
        <v>183</v>
      </c>
      <c r="K15" s="185" t="s">
        <v>64</v>
      </c>
      <c r="L15" s="181" t="s">
        <v>45</v>
      </c>
      <c r="M15" s="181"/>
      <c r="N15" s="157"/>
    </row>
    <row r="16" spans="1:14" x14ac:dyDescent="0.25">
      <c r="A16" s="509">
        <v>45089</v>
      </c>
      <c r="B16" s="172" t="s">
        <v>113</v>
      </c>
      <c r="C16" s="172" t="s">
        <v>49</v>
      </c>
      <c r="D16" s="173" t="s">
        <v>14</v>
      </c>
      <c r="E16" s="158"/>
      <c r="F16" s="152">
        <v>16000</v>
      </c>
      <c r="G16" s="307">
        <f t="shared" si="0"/>
        <v>88000</v>
      </c>
      <c r="H16" s="293" t="s">
        <v>42</v>
      </c>
      <c r="I16" s="155" t="s">
        <v>18</v>
      </c>
      <c r="J16" s="488" t="s">
        <v>186</v>
      </c>
      <c r="K16" s="392" t="s">
        <v>64</v>
      </c>
      <c r="L16" s="155" t="s">
        <v>45</v>
      </c>
      <c r="M16" s="155"/>
      <c r="N16" s="157"/>
    </row>
    <row r="17" spans="1:14" ht="16.5" customHeight="1" x14ac:dyDescent="0.25">
      <c r="A17" s="476">
        <v>45089</v>
      </c>
      <c r="B17" s="477" t="s">
        <v>113</v>
      </c>
      <c r="C17" s="477" t="s">
        <v>49</v>
      </c>
      <c r="D17" s="478" t="s">
        <v>14</v>
      </c>
      <c r="E17" s="479"/>
      <c r="F17" s="664">
        <v>112000</v>
      </c>
      <c r="G17" s="480">
        <f t="shared" si="0"/>
        <v>200000</v>
      </c>
      <c r="H17" s="481" t="s">
        <v>42</v>
      </c>
      <c r="I17" s="482" t="s">
        <v>18</v>
      </c>
      <c r="J17" s="514" t="s">
        <v>187</v>
      </c>
      <c r="K17" s="477" t="s">
        <v>64</v>
      </c>
      <c r="L17" s="482" t="s">
        <v>45</v>
      </c>
      <c r="M17" s="482"/>
      <c r="N17" s="564"/>
    </row>
    <row r="18" spans="1:14" ht="16.5" customHeight="1" x14ac:dyDescent="0.25">
      <c r="A18" s="509">
        <v>45089</v>
      </c>
      <c r="B18" s="172" t="s">
        <v>113</v>
      </c>
      <c r="C18" s="172" t="s">
        <v>49</v>
      </c>
      <c r="D18" s="173" t="s">
        <v>14</v>
      </c>
      <c r="E18" s="158"/>
      <c r="F18" s="468">
        <v>370000</v>
      </c>
      <c r="G18" s="307">
        <f t="shared" si="0"/>
        <v>570000</v>
      </c>
      <c r="H18" s="293" t="s">
        <v>42</v>
      </c>
      <c r="I18" s="155" t="s">
        <v>18</v>
      </c>
      <c r="J18" s="488" t="s">
        <v>188</v>
      </c>
      <c r="K18" s="392" t="s">
        <v>64</v>
      </c>
      <c r="L18" s="155" t="s">
        <v>45</v>
      </c>
      <c r="M18" s="155"/>
      <c r="N18" s="157"/>
    </row>
    <row r="19" spans="1:14" ht="15.75" customHeight="1" x14ac:dyDescent="0.25">
      <c r="A19" s="171">
        <v>45089</v>
      </c>
      <c r="B19" s="172" t="s">
        <v>115</v>
      </c>
      <c r="C19" s="172" t="s">
        <v>116</v>
      </c>
      <c r="D19" s="173" t="s">
        <v>14</v>
      </c>
      <c r="E19" s="167">
        <v>7000</v>
      </c>
      <c r="F19" s="161"/>
      <c r="G19" s="307">
        <f t="shared" si="0"/>
        <v>563000</v>
      </c>
      <c r="H19" s="293" t="s">
        <v>42</v>
      </c>
      <c r="I19" s="155" t="s">
        <v>18</v>
      </c>
      <c r="J19" s="488" t="s">
        <v>186</v>
      </c>
      <c r="K19" s="392" t="s">
        <v>64</v>
      </c>
      <c r="L19" s="155" t="s">
        <v>45</v>
      </c>
      <c r="M19" s="155"/>
      <c r="N19" s="157" t="s">
        <v>149</v>
      </c>
    </row>
    <row r="20" spans="1:14" ht="13.5" customHeight="1" x14ac:dyDescent="0.25">
      <c r="A20" s="171">
        <v>45089</v>
      </c>
      <c r="B20" s="172" t="s">
        <v>115</v>
      </c>
      <c r="C20" s="172" t="s">
        <v>116</v>
      </c>
      <c r="D20" s="173" t="s">
        <v>14</v>
      </c>
      <c r="E20" s="167">
        <v>6000</v>
      </c>
      <c r="F20" s="161"/>
      <c r="G20" s="307">
        <f t="shared" si="0"/>
        <v>557000</v>
      </c>
      <c r="H20" s="293" t="s">
        <v>42</v>
      </c>
      <c r="I20" s="155" t="s">
        <v>18</v>
      </c>
      <c r="J20" s="488" t="s">
        <v>186</v>
      </c>
      <c r="K20" s="392" t="s">
        <v>64</v>
      </c>
      <c r="L20" s="155" t="s">
        <v>45</v>
      </c>
      <c r="M20" s="155"/>
      <c r="N20" s="157" t="s">
        <v>151</v>
      </c>
    </row>
    <row r="21" spans="1:14" ht="13.5" customHeight="1" x14ac:dyDescent="0.25">
      <c r="A21" s="171">
        <v>45089</v>
      </c>
      <c r="B21" s="172" t="s">
        <v>115</v>
      </c>
      <c r="C21" s="172" t="s">
        <v>116</v>
      </c>
      <c r="D21" s="173" t="s">
        <v>14</v>
      </c>
      <c r="E21" s="167">
        <v>5000</v>
      </c>
      <c r="F21" s="161"/>
      <c r="G21" s="307">
        <f t="shared" si="0"/>
        <v>552000</v>
      </c>
      <c r="H21" s="293" t="s">
        <v>42</v>
      </c>
      <c r="I21" s="155" t="s">
        <v>18</v>
      </c>
      <c r="J21" s="488" t="s">
        <v>186</v>
      </c>
      <c r="K21" s="392" t="s">
        <v>64</v>
      </c>
      <c r="L21" s="155" t="s">
        <v>45</v>
      </c>
      <c r="M21" s="155"/>
      <c r="N21" s="157" t="s">
        <v>148</v>
      </c>
    </row>
    <row r="22" spans="1:14" ht="13.5" customHeight="1" x14ac:dyDescent="0.25">
      <c r="A22" s="171">
        <v>45089</v>
      </c>
      <c r="B22" s="157" t="s">
        <v>190</v>
      </c>
      <c r="C22" s="157" t="s">
        <v>129</v>
      </c>
      <c r="D22" s="179" t="s">
        <v>81</v>
      </c>
      <c r="E22" s="167">
        <v>23200</v>
      </c>
      <c r="F22" s="161"/>
      <c r="G22" s="307">
        <f t="shared" si="0"/>
        <v>528800</v>
      </c>
      <c r="H22" s="293" t="s">
        <v>42</v>
      </c>
      <c r="I22" s="155" t="s">
        <v>18</v>
      </c>
      <c r="J22" s="407" t="s">
        <v>193</v>
      </c>
      <c r="K22" s="392" t="s">
        <v>64</v>
      </c>
      <c r="L22" s="155" t="s">
        <v>45</v>
      </c>
      <c r="M22" s="155"/>
      <c r="N22" s="157"/>
    </row>
    <row r="23" spans="1:14" ht="13.5" customHeight="1" x14ac:dyDescent="0.25">
      <c r="A23" s="171">
        <v>45089</v>
      </c>
      <c r="B23" s="157" t="s">
        <v>191</v>
      </c>
      <c r="C23" s="157" t="s">
        <v>129</v>
      </c>
      <c r="D23" s="179" t="s">
        <v>81</v>
      </c>
      <c r="E23" s="167">
        <v>48000</v>
      </c>
      <c r="F23" s="161"/>
      <c r="G23" s="307">
        <f t="shared" si="0"/>
        <v>480800</v>
      </c>
      <c r="H23" s="293" t="s">
        <v>42</v>
      </c>
      <c r="I23" s="155" t="s">
        <v>18</v>
      </c>
      <c r="J23" s="407" t="s">
        <v>193</v>
      </c>
      <c r="K23" s="392" t="s">
        <v>64</v>
      </c>
      <c r="L23" s="155" t="s">
        <v>45</v>
      </c>
      <c r="M23" s="155"/>
      <c r="N23" s="157"/>
    </row>
    <row r="24" spans="1:14" ht="13.5" customHeight="1" x14ac:dyDescent="0.25">
      <c r="A24" s="171">
        <v>45089</v>
      </c>
      <c r="B24" s="172" t="s">
        <v>192</v>
      </c>
      <c r="C24" s="157" t="s">
        <v>129</v>
      </c>
      <c r="D24" s="179" t="s">
        <v>81</v>
      </c>
      <c r="E24" s="167">
        <v>340000</v>
      </c>
      <c r="F24" s="161"/>
      <c r="G24" s="307">
        <f t="shared" si="0"/>
        <v>140800</v>
      </c>
      <c r="H24" s="293" t="s">
        <v>42</v>
      </c>
      <c r="I24" s="155" t="s">
        <v>18</v>
      </c>
      <c r="J24" s="407" t="s">
        <v>194</v>
      </c>
      <c r="K24" s="392" t="s">
        <v>64</v>
      </c>
      <c r="L24" s="155" t="s">
        <v>45</v>
      </c>
      <c r="M24" s="155"/>
      <c r="N24" s="157"/>
    </row>
    <row r="25" spans="1:14" ht="13.5" customHeight="1" x14ac:dyDescent="0.25">
      <c r="A25" s="171">
        <v>45089</v>
      </c>
      <c r="B25" s="172" t="s">
        <v>125</v>
      </c>
      <c r="C25" s="157" t="s">
        <v>49</v>
      </c>
      <c r="D25" s="179" t="s">
        <v>14</v>
      </c>
      <c r="E25" s="167"/>
      <c r="F25" s="161">
        <v>-30000</v>
      </c>
      <c r="G25" s="307">
        <f t="shared" si="0"/>
        <v>110800</v>
      </c>
      <c r="H25" s="293" t="s">
        <v>42</v>
      </c>
      <c r="I25" s="155" t="s">
        <v>18</v>
      </c>
      <c r="J25" s="488" t="s">
        <v>188</v>
      </c>
      <c r="K25" s="392" t="s">
        <v>64</v>
      </c>
      <c r="L25" s="155" t="s">
        <v>45</v>
      </c>
      <c r="M25" s="155"/>
      <c r="N25" s="157"/>
    </row>
    <row r="26" spans="1:14" x14ac:dyDescent="0.25">
      <c r="A26" s="476">
        <v>45090</v>
      </c>
      <c r="B26" s="477" t="s">
        <v>215</v>
      </c>
      <c r="C26" s="477" t="s">
        <v>134</v>
      </c>
      <c r="D26" s="478" t="s">
        <v>152</v>
      </c>
      <c r="E26" s="512"/>
      <c r="F26" s="479">
        <v>54000</v>
      </c>
      <c r="G26" s="480">
        <f t="shared" si="0"/>
        <v>164800</v>
      </c>
      <c r="H26" s="481" t="s">
        <v>42</v>
      </c>
      <c r="I26" s="482" t="s">
        <v>18</v>
      </c>
      <c r="J26" s="514" t="s">
        <v>217</v>
      </c>
      <c r="K26" s="477" t="s">
        <v>64</v>
      </c>
      <c r="L26" s="482" t="s">
        <v>45</v>
      </c>
      <c r="M26" s="482"/>
      <c r="N26" s="564"/>
    </row>
    <row r="27" spans="1:14" x14ac:dyDescent="0.25">
      <c r="A27" s="476">
        <v>45092</v>
      </c>
      <c r="B27" s="477" t="s">
        <v>113</v>
      </c>
      <c r="C27" s="477" t="s">
        <v>49</v>
      </c>
      <c r="D27" s="478" t="s">
        <v>14</v>
      </c>
      <c r="E27" s="512"/>
      <c r="F27" s="479">
        <v>46000</v>
      </c>
      <c r="G27" s="480">
        <f t="shared" si="0"/>
        <v>210800</v>
      </c>
      <c r="H27" s="481" t="s">
        <v>42</v>
      </c>
      <c r="I27" s="482" t="s">
        <v>18</v>
      </c>
      <c r="J27" s="514" t="s">
        <v>221</v>
      </c>
      <c r="K27" s="477" t="s">
        <v>64</v>
      </c>
      <c r="L27" s="482" t="s">
        <v>45</v>
      </c>
      <c r="M27" s="482"/>
      <c r="N27" s="564"/>
    </row>
    <row r="28" spans="1:14" x14ac:dyDescent="0.25">
      <c r="A28" s="171">
        <v>45092</v>
      </c>
      <c r="B28" s="172" t="s">
        <v>115</v>
      </c>
      <c r="C28" s="172" t="s">
        <v>116</v>
      </c>
      <c r="D28" s="173" t="s">
        <v>14</v>
      </c>
      <c r="E28" s="167">
        <v>7000</v>
      </c>
      <c r="F28" s="152"/>
      <c r="G28" s="307">
        <f t="shared" si="0"/>
        <v>203800</v>
      </c>
      <c r="H28" s="293" t="s">
        <v>42</v>
      </c>
      <c r="I28" s="155" t="s">
        <v>18</v>
      </c>
      <c r="J28" s="488" t="s">
        <v>221</v>
      </c>
      <c r="K28" s="392" t="s">
        <v>64</v>
      </c>
      <c r="L28" s="155" t="s">
        <v>45</v>
      </c>
      <c r="M28" s="155"/>
      <c r="N28" s="157" t="s">
        <v>149</v>
      </c>
    </row>
    <row r="29" spans="1:14" x14ac:dyDescent="0.25">
      <c r="A29" s="171">
        <v>45092</v>
      </c>
      <c r="B29" s="172" t="s">
        <v>115</v>
      </c>
      <c r="C29" s="172" t="s">
        <v>116</v>
      </c>
      <c r="D29" s="173" t="s">
        <v>14</v>
      </c>
      <c r="E29" s="167">
        <v>7000</v>
      </c>
      <c r="F29" s="152"/>
      <c r="G29" s="307">
        <f t="shared" si="0"/>
        <v>196800</v>
      </c>
      <c r="H29" s="293" t="s">
        <v>42</v>
      </c>
      <c r="I29" s="155" t="s">
        <v>18</v>
      </c>
      <c r="J29" s="488" t="s">
        <v>221</v>
      </c>
      <c r="K29" s="392" t="s">
        <v>64</v>
      </c>
      <c r="L29" s="155" t="s">
        <v>45</v>
      </c>
      <c r="M29" s="155"/>
      <c r="N29" s="157" t="s">
        <v>226</v>
      </c>
    </row>
    <row r="30" spans="1:14" x14ac:dyDescent="0.25">
      <c r="A30" s="171">
        <v>45092</v>
      </c>
      <c r="B30" s="172" t="s">
        <v>115</v>
      </c>
      <c r="C30" s="172" t="s">
        <v>116</v>
      </c>
      <c r="D30" s="173" t="s">
        <v>14</v>
      </c>
      <c r="E30" s="167">
        <v>7000</v>
      </c>
      <c r="F30" s="152"/>
      <c r="G30" s="307">
        <f t="shared" si="0"/>
        <v>189800</v>
      </c>
      <c r="H30" s="293" t="s">
        <v>42</v>
      </c>
      <c r="I30" s="155" t="s">
        <v>18</v>
      </c>
      <c r="J30" s="488" t="s">
        <v>221</v>
      </c>
      <c r="K30" s="392" t="s">
        <v>64</v>
      </c>
      <c r="L30" s="155" t="s">
        <v>45</v>
      </c>
      <c r="M30" s="155"/>
      <c r="N30" s="157" t="s">
        <v>227</v>
      </c>
    </row>
    <row r="31" spans="1:14" x14ac:dyDescent="0.25">
      <c r="A31" s="171">
        <v>45092</v>
      </c>
      <c r="B31" s="172" t="s">
        <v>115</v>
      </c>
      <c r="C31" s="172" t="s">
        <v>116</v>
      </c>
      <c r="D31" s="173" t="s">
        <v>14</v>
      </c>
      <c r="E31" s="167">
        <v>9000</v>
      </c>
      <c r="F31" s="152"/>
      <c r="G31" s="307">
        <f t="shared" si="0"/>
        <v>180800</v>
      </c>
      <c r="H31" s="293" t="s">
        <v>42</v>
      </c>
      <c r="I31" s="155" t="s">
        <v>18</v>
      </c>
      <c r="J31" s="488" t="s">
        <v>221</v>
      </c>
      <c r="K31" s="392" t="s">
        <v>64</v>
      </c>
      <c r="L31" s="155" t="s">
        <v>45</v>
      </c>
      <c r="M31" s="155"/>
      <c r="N31" s="157" t="s">
        <v>228</v>
      </c>
    </row>
    <row r="32" spans="1:14" x14ac:dyDescent="0.25">
      <c r="A32" s="171">
        <v>45092</v>
      </c>
      <c r="B32" s="172" t="s">
        <v>223</v>
      </c>
      <c r="C32" s="172" t="s">
        <v>161</v>
      </c>
      <c r="D32" s="173" t="s">
        <v>14</v>
      </c>
      <c r="E32" s="167">
        <v>20000</v>
      </c>
      <c r="F32" s="152"/>
      <c r="G32" s="307">
        <f t="shared" si="0"/>
        <v>160800</v>
      </c>
      <c r="H32" s="293" t="s">
        <v>42</v>
      </c>
      <c r="I32" s="155" t="s">
        <v>18</v>
      </c>
      <c r="J32" s="488" t="s">
        <v>229</v>
      </c>
      <c r="K32" s="392" t="s">
        <v>64</v>
      </c>
      <c r="L32" s="155" t="s">
        <v>45</v>
      </c>
      <c r="M32" s="155"/>
      <c r="N32" s="157"/>
    </row>
    <row r="33" spans="1:14" x14ac:dyDescent="0.25">
      <c r="A33" s="171">
        <v>45092</v>
      </c>
      <c r="B33" s="172" t="s">
        <v>224</v>
      </c>
      <c r="C33" s="172" t="s">
        <v>129</v>
      </c>
      <c r="D33" s="505" t="s">
        <v>81</v>
      </c>
      <c r="E33" s="167">
        <v>20000</v>
      </c>
      <c r="F33" s="152"/>
      <c r="G33" s="307">
        <f t="shared" si="0"/>
        <v>140800</v>
      </c>
      <c r="H33" s="293" t="s">
        <v>42</v>
      </c>
      <c r="I33" s="155" t="s">
        <v>18</v>
      </c>
      <c r="J33" s="488" t="s">
        <v>230</v>
      </c>
      <c r="K33" s="392" t="s">
        <v>64</v>
      </c>
      <c r="L33" s="155" t="s">
        <v>45</v>
      </c>
      <c r="M33" s="155"/>
      <c r="N33" s="157"/>
    </row>
    <row r="34" spans="1:14" x14ac:dyDescent="0.25">
      <c r="A34" s="171">
        <v>45092</v>
      </c>
      <c r="B34" s="172" t="s">
        <v>225</v>
      </c>
      <c r="C34" s="172" t="s">
        <v>129</v>
      </c>
      <c r="D34" s="505" t="s">
        <v>81</v>
      </c>
      <c r="E34" s="167">
        <v>15000</v>
      </c>
      <c r="F34" s="152"/>
      <c r="G34" s="307">
        <f t="shared" si="0"/>
        <v>125800</v>
      </c>
      <c r="H34" s="293" t="s">
        <v>42</v>
      </c>
      <c r="I34" s="155" t="s">
        <v>18</v>
      </c>
      <c r="J34" s="488" t="s">
        <v>230</v>
      </c>
      <c r="K34" s="392" t="s">
        <v>64</v>
      </c>
      <c r="L34" s="155" t="s">
        <v>45</v>
      </c>
      <c r="M34" s="155"/>
      <c r="N34" s="157"/>
    </row>
    <row r="35" spans="1:14" x14ac:dyDescent="0.25">
      <c r="A35" s="476">
        <v>45093</v>
      </c>
      <c r="B35" s="477" t="s">
        <v>113</v>
      </c>
      <c r="C35" s="477" t="s">
        <v>49</v>
      </c>
      <c r="D35" s="650" t="s">
        <v>14</v>
      </c>
      <c r="E35" s="512"/>
      <c r="F35" s="479">
        <v>149500</v>
      </c>
      <c r="G35" s="480">
        <f t="shared" si="0"/>
        <v>275300</v>
      </c>
      <c r="H35" s="481" t="s">
        <v>42</v>
      </c>
      <c r="I35" s="482" t="s">
        <v>18</v>
      </c>
      <c r="J35" s="514" t="s">
        <v>222</v>
      </c>
      <c r="K35" s="477" t="s">
        <v>64</v>
      </c>
      <c r="L35" s="482" t="s">
        <v>45</v>
      </c>
      <c r="M35" s="482"/>
      <c r="N35" s="564"/>
    </row>
    <row r="36" spans="1:14" x14ac:dyDescent="0.25">
      <c r="A36" s="171">
        <v>45093</v>
      </c>
      <c r="B36" s="172" t="s">
        <v>240</v>
      </c>
      <c r="C36" s="172" t="s">
        <v>134</v>
      </c>
      <c r="D36" s="505" t="s">
        <v>152</v>
      </c>
      <c r="E36" s="167">
        <v>25000</v>
      </c>
      <c r="F36" s="152"/>
      <c r="G36" s="307">
        <f t="shared" ref="G36:G46" si="2">G35-E36+F36</f>
        <v>250300</v>
      </c>
      <c r="H36" s="293" t="s">
        <v>42</v>
      </c>
      <c r="I36" s="155" t="s">
        <v>18</v>
      </c>
      <c r="J36" s="488" t="s">
        <v>245</v>
      </c>
      <c r="K36" s="392" t="s">
        <v>64</v>
      </c>
      <c r="L36" s="155" t="s">
        <v>45</v>
      </c>
      <c r="M36" s="155"/>
      <c r="N36" s="157"/>
    </row>
    <row r="37" spans="1:14" x14ac:dyDescent="0.25">
      <c r="A37" s="171">
        <v>45093</v>
      </c>
      <c r="B37" s="172" t="s">
        <v>241</v>
      </c>
      <c r="C37" s="172" t="s">
        <v>134</v>
      </c>
      <c r="D37" s="505" t="s">
        <v>152</v>
      </c>
      <c r="E37" s="167">
        <v>40000</v>
      </c>
      <c r="F37" s="152"/>
      <c r="G37" s="307">
        <f t="shared" si="2"/>
        <v>210300</v>
      </c>
      <c r="H37" s="293" t="s">
        <v>42</v>
      </c>
      <c r="I37" s="155" t="s">
        <v>18</v>
      </c>
      <c r="J37" s="488" t="s">
        <v>246</v>
      </c>
      <c r="K37" s="392" t="s">
        <v>64</v>
      </c>
      <c r="L37" s="155" t="s">
        <v>45</v>
      </c>
      <c r="M37" s="155"/>
      <c r="N37" s="157"/>
    </row>
    <row r="38" spans="1:14" x14ac:dyDescent="0.25">
      <c r="A38" s="171">
        <v>45093</v>
      </c>
      <c r="B38" s="172" t="s">
        <v>242</v>
      </c>
      <c r="C38" s="172" t="s">
        <v>134</v>
      </c>
      <c r="D38" s="505" t="s">
        <v>152</v>
      </c>
      <c r="E38" s="167">
        <v>20000</v>
      </c>
      <c r="F38" s="152"/>
      <c r="G38" s="307">
        <f t="shared" si="2"/>
        <v>190300</v>
      </c>
      <c r="H38" s="293" t="s">
        <v>42</v>
      </c>
      <c r="I38" s="155" t="s">
        <v>18</v>
      </c>
      <c r="J38" s="488" t="s">
        <v>247</v>
      </c>
      <c r="K38" s="392" t="s">
        <v>64</v>
      </c>
      <c r="L38" s="155" t="s">
        <v>45</v>
      </c>
      <c r="M38" s="155"/>
      <c r="N38" s="157"/>
    </row>
    <row r="39" spans="1:14" x14ac:dyDescent="0.25">
      <c r="A39" s="171">
        <v>45093</v>
      </c>
      <c r="B39" s="172" t="s">
        <v>243</v>
      </c>
      <c r="C39" s="172" t="s">
        <v>134</v>
      </c>
      <c r="D39" s="505" t="s">
        <v>152</v>
      </c>
      <c r="E39" s="167">
        <v>34000</v>
      </c>
      <c r="F39" s="152"/>
      <c r="G39" s="307">
        <f t="shared" si="2"/>
        <v>156300</v>
      </c>
      <c r="H39" s="293" t="s">
        <v>42</v>
      </c>
      <c r="I39" s="155" t="s">
        <v>18</v>
      </c>
      <c r="J39" s="488" t="s">
        <v>248</v>
      </c>
      <c r="K39" s="392" t="s">
        <v>64</v>
      </c>
      <c r="L39" s="155" t="s">
        <v>45</v>
      </c>
      <c r="M39" s="155"/>
      <c r="N39" s="157"/>
    </row>
    <row r="40" spans="1:14" x14ac:dyDescent="0.25">
      <c r="A40" s="171">
        <v>45093</v>
      </c>
      <c r="B40" s="172" t="s">
        <v>244</v>
      </c>
      <c r="C40" s="172" t="s">
        <v>134</v>
      </c>
      <c r="D40" s="505" t="s">
        <v>152</v>
      </c>
      <c r="E40" s="167">
        <v>17500</v>
      </c>
      <c r="F40" s="161"/>
      <c r="G40" s="307">
        <f t="shared" si="2"/>
        <v>138800</v>
      </c>
      <c r="H40" s="402" t="s">
        <v>42</v>
      </c>
      <c r="I40" s="181" t="s">
        <v>18</v>
      </c>
      <c r="J40" s="488" t="s">
        <v>248</v>
      </c>
      <c r="K40" s="185" t="s">
        <v>64</v>
      </c>
      <c r="L40" s="181" t="s">
        <v>45</v>
      </c>
      <c r="M40" s="181"/>
      <c r="N40" s="470"/>
    </row>
    <row r="41" spans="1:14" x14ac:dyDescent="0.25">
      <c r="A41" s="171">
        <v>45093</v>
      </c>
      <c r="B41" s="172" t="s">
        <v>115</v>
      </c>
      <c r="C41" s="172" t="s">
        <v>116</v>
      </c>
      <c r="D41" s="173" t="s">
        <v>14</v>
      </c>
      <c r="E41" s="467">
        <v>5000</v>
      </c>
      <c r="F41" s="161"/>
      <c r="G41" s="307">
        <f t="shared" si="2"/>
        <v>133800</v>
      </c>
      <c r="H41" s="402" t="s">
        <v>42</v>
      </c>
      <c r="I41" s="181" t="s">
        <v>18</v>
      </c>
      <c r="J41" s="488" t="s">
        <v>250</v>
      </c>
      <c r="K41" s="185" t="s">
        <v>64</v>
      </c>
      <c r="L41" s="181" t="s">
        <v>45</v>
      </c>
      <c r="M41" s="181"/>
      <c r="N41" s="470"/>
    </row>
    <row r="42" spans="1:14" ht="15.75" customHeight="1" x14ac:dyDescent="0.25">
      <c r="A42" s="171">
        <v>45093</v>
      </c>
      <c r="B42" s="180" t="s">
        <v>115</v>
      </c>
      <c r="C42" s="157" t="s">
        <v>116</v>
      </c>
      <c r="D42" s="179" t="s">
        <v>14</v>
      </c>
      <c r="E42" s="161">
        <v>6000</v>
      </c>
      <c r="F42" s="161"/>
      <c r="G42" s="306">
        <f t="shared" si="2"/>
        <v>127800</v>
      </c>
      <c r="H42" s="402" t="s">
        <v>42</v>
      </c>
      <c r="I42" s="181" t="s">
        <v>18</v>
      </c>
      <c r="J42" s="488" t="s">
        <v>250</v>
      </c>
      <c r="K42" s="185" t="s">
        <v>64</v>
      </c>
      <c r="L42" s="181" t="s">
        <v>45</v>
      </c>
      <c r="M42" s="181"/>
      <c r="N42" s="470"/>
    </row>
    <row r="43" spans="1:14" ht="15" customHeight="1" x14ac:dyDescent="0.25">
      <c r="A43" s="171">
        <v>45093</v>
      </c>
      <c r="B43" s="180" t="s">
        <v>125</v>
      </c>
      <c r="C43" s="157" t="s">
        <v>49</v>
      </c>
      <c r="D43" s="179" t="s">
        <v>14</v>
      </c>
      <c r="E43" s="161"/>
      <c r="F43" s="161">
        <v>-32000</v>
      </c>
      <c r="G43" s="306">
        <f t="shared" si="2"/>
        <v>95800</v>
      </c>
      <c r="H43" s="402" t="s">
        <v>42</v>
      </c>
      <c r="I43" s="181" t="s">
        <v>18</v>
      </c>
      <c r="J43" s="488" t="s">
        <v>250</v>
      </c>
      <c r="K43" s="185" t="s">
        <v>64</v>
      </c>
      <c r="L43" s="181" t="s">
        <v>45</v>
      </c>
      <c r="M43" s="181"/>
      <c r="N43" s="470"/>
    </row>
    <row r="44" spans="1:14" x14ac:dyDescent="0.25">
      <c r="A44" s="476">
        <v>45096</v>
      </c>
      <c r="B44" s="477" t="s">
        <v>113</v>
      </c>
      <c r="C44" s="477" t="s">
        <v>49</v>
      </c>
      <c r="D44" s="478" t="s">
        <v>14</v>
      </c>
      <c r="E44" s="512"/>
      <c r="F44" s="479">
        <v>750000</v>
      </c>
      <c r="G44" s="615">
        <f t="shared" si="2"/>
        <v>845800</v>
      </c>
      <c r="H44" s="481" t="s">
        <v>42</v>
      </c>
      <c r="I44" s="482" t="s">
        <v>18</v>
      </c>
      <c r="J44" s="514" t="s">
        <v>260</v>
      </c>
      <c r="K44" s="477" t="s">
        <v>64</v>
      </c>
      <c r="L44" s="482" t="s">
        <v>45</v>
      </c>
      <c r="M44" s="482"/>
      <c r="N44" s="564"/>
    </row>
    <row r="45" spans="1:14" x14ac:dyDescent="0.25">
      <c r="A45" s="476">
        <v>45096</v>
      </c>
      <c r="B45" s="477" t="s">
        <v>113</v>
      </c>
      <c r="C45" s="477" t="s">
        <v>49</v>
      </c>
      <c r="D45" s="478" t="s">
        <v>14</v>
      </c>
      <c r="E45" s="512"/>
      <c r="F45" s="479">
        <v>18000</v>
      </c>
      <c r="G45" s="615">
        <f t="shared" si="2"/>
        <v>863800</v>
      </c>
      <c r="H45" s="481" t="s">
        <v>42</v>
      </c>
      <c r="I45" s="482" t="s">
        <v>18</v>
      </c>
      <c r="J45" s="514" t="s">
        <v>261</v>
      </c>
      <c r="K45" s="477" t="s">
        <v>64</v>
      </c>
      <c r="L45" s="482" t="s">
        <v>45</v>
      </c>
      <c r="M45" s="482"/>
      <c r="N45" s="564"/>
    </row>
    <row r="46" spans="1:14" x14ac:dyDescent="0.25">
      <c r="A46" s="171">
        <v>45096</v>
      </c>
      <c r="B46" s="157" t="s">
        <v>115</v>
      </c>
      <c r="C46" s="157" t="s">
        <v>116</v>
      </c>
      <c r="D46" s="179" t="s">
        <v>14</v>
      </c>
      <c r="E46" s="167">
        <v>7000</v>
      </c>
      <c r="F46" s="152"/>
      <c r="G46" s="306">
        <f t="shared" si="2"/>
        <v>856800</v>
      </c>
      <c r="H46" s="293" t="s">
        <v>42</v>
      </c>
      <c r="I46" s="155" t="s">
        <v>18</v>
      </c>
      <c r="J46" s="488" t="s">
        <v>261</v>
      </c>
      <c r="K46" s="392" t="s">
        <v>64</v>
      </c>
      <c r="L46" s="155" t="s">
        <v>45</v>
      </c>
      <c r="M46" s="155"/>
      <c r="N46" s="157" t="s">
        <v>149</v>
      </c>
    </row>
    <row r="47" spans="1:14" ht="15.75" thickBot="1" x14ac:dyDescent="0.3">
      <c r="A47" s="171">
        <v>45096</v>
      </c>
      <c r="B47" s="157" t="s">
        <v>115</v>
      </c>
      <c r="C47" s="157" t="s">
        <v>116</v>
      </c>
      <c r="D47" s="179" t="s">
        <v>14</v>
      </c>
      <c r="E47" s="167">
        <v>4000</v>
      </c>
      <c r="F47" s="152"/>
      <c r="G47" s="307">
        <f t="shared" ref="G47:G71" si="3">G46-E47+F47</f>
        <v>852800</v>
      </c>
      <c r="H47" s="293" t="s">
        <v>42</v>
      </c>
      <c r="I47" s="155" t="s">
        <v>18</v>
      </c>
      <c r="J47" s="488" t="s">
        <v>261</v>
      </c>
      <c r="K47" s="392" t="s">
        <v>64</v>
      </c>
      <c r="L47" s="155" t="s">
        <v>45</v>
      </c>
      <c r="M47" s="155"/>
      <c r="N47" s="157" t="s">
        <v>263</v>
      </c>
    </row>
    <row r="48" spans="1:14" x14ac:dyDescent="0.25">
      <c r="A48" s="171">
        <v>45096</v>
      </c>
      <c r="B48" s="157" t="s">
        <v>115</v>
      </c>
      <c r="C48" s="157" t="s">
        <v>116</v>
      </c>
      <c r="D48" s="179" t="s">
        <v>14</v>
      </c>
      <c r="E48" s="167">
        <v>8000</v>
      </c>
      <c r="F48" s="152"/>
      <c r="G48" s="307">
        <f>G47-E48+F48</f>
        <v>844800</v>
      </c>
      <c r="H48" s="293" t="s">
        <v>42</v>
      </c>
      <c r="I48" s="155" t="s">
        <v>18</v>
      </c>
      <c r="J48" s="488" t="s">
        <v>261</v>
      </c>
      <c r="K48" s="392" t="s">
        <v>64</v>
      </c>
      <c r="L48" s="155" t="s">
        <v>45</v>
      </c>
      <c r="M48" s="155"/>
      <c r="N48" s="157" t="s">
        <v>264</v>
      </c>
    </row>
    <row r="49" spans="1:14" ht="15.75" thickBot="1" x14ac:dyDescent="0.3">
      <c r="A49" s="171">
        <v>45096</v>
      </c>
      <c r="B49" s="157" t="s">
        <v>258</v>
      </c>
      <c r="C49" s="157" t="s">
        <v>259</v>
      </c>
      <c r="D49" s="179" t="s">
        <v>81</v>
      </c>
      <c r="E49" s="167">
        <v>800000</v>
      </c>
      <c r="F49" s="152"/>
      <c r="G49" s="307">
        <f t="shared" si="3"/>
        <v>44800</v>
      </c>
      <c r="H49" s="293" t="s">
        <v>42</v>
      </c>
      <c r="I49" s="155" t="s">
        <v>18</v>
      </c>
      <c r="J49" s="488" t="s">
        <v>262</v>
      </c>
      <c r="K49" s="392" t="s">
        <v>64</v>
      </c>
      <c r="L49" s="155" t="s">
        <v>45</v>
      </c>
      <c r="M49" s="155"/>
      <c r="N49" s="157"/>
    </row>
    <row r="50" spans="1:14" x14ac:dyDescent="0.25">
      <c r="A50" s="171">
        <v>45099</v>
      </c>
      <c r="B50" s="157" t="s">
        <v>273</v>
      </c>
      <c r="C50" s="157" t="s">
        <v>141</v>
      </c>
      <c r="D50" s="179" t="s">
        <v>81</v>
      </c>
      <c r="E50" s="167">
        <v>31500</v>
      </c>
      <c r="F50" s="152"/>
      <c r="G50" s="307">
        <f t="shared" si="3"/>
        <v>13300</v>
      </c>
      <c r="H50" s="293" t="s">
        <v>42</v>
      </c>
      <c r="I50" s="155" t="s">
        <v>18</v>
      </c>
      <c r="J50" s="488" t="s">
        <v>336</v>
      </c>
      <c r="K50" s="392" t="s">
        <v>64</v>
      </c>
      <c r="L50" s="155" t="s">
        <v>45</v>
      </c>
      <c r="M50" s="155"/>
      <c r="N50" s="157"/>
    </row>
    <row r="51" spans="1:14" x14ac:dyDescent="0.25">
      <c r="A51" s="171">
        <v>45099</v>
      </c>
      <c r="B51" s="157" t="s">
        <v>274</v>
      </c>
      <c r="C51" s="157" t="s">
        <v>140</v>
      </c>
      <c r="D51" s="179" t="s">
        <v>81</v>
      </c>
      <c r="E51" s="167">
        <v>1900</v>
      </c>
      <c r="F51" s="152"/>
      <c r="G51" s="307">
        <f>G50-E51+F51</f>
        <v>11400</v>
      </c>
      <c r="H51" s="293" t="s">
        <v>42</v>
      </c>
      <c r="I51" s="155" t="s">
        <v>18</v>
      </c>
      <c r="J51" s="488" t="s">
        <v>336</v>
      </c>
      <c r="K51" s="392" t="s">
        <v>64</v>
      </c>
      <c r="L51" s="155" t="s">
        <v>45</v>
      </c>
      <c r="M51" s="155"/>
      <c r="N51" s="157"/>
    </row>
    <row r="52" spans="1:14" x14ac:dyDescent="0.25">
      <c r="A52" s="476">
        <v>45103</v>
      </c>
      <c r="B52" s="477" t="s">
        <v>113</v>
      </c>
      <c r="C52" s="564" t="s">
        <v>49</v>
      </c>
      <c r="D52" s="649" t="s">
        <v>14</v>
      </c>
      <c r="E52" s="512"/>
      <c r="F52" s="479">
        <v>70000</v>
      </c>
      <c r="G52" s="480">
        <f t="shared" si="3"/>
        <v>81400</v>
      </c>
      <c r="H52" s="481" t="s">
        <v>42</v>
      </c>
      <c r="I52" s="482" t="s">
        <v>18</v>
      </c>
      <c r="J52" s="483" t="s">
        <v>337</v>
      </c>
      <c r="K52" s="477" t="s">
        <v>64</v>
      </c>
      <c r="L52" s="482" t="s">
        <v>45</v>
      </c>
      <c r="M52" s="482"/>
      <c r="N52" s="564"/>
    </row>
    <row r="53" spans="1:14" x14ac:dyDescent="0.25">
      <c r="A53" s="476">
        <v>45103</v>
      </c>
      <c r="B53" s="477" t="s">
        <v>113</v>
      </c>
      <c r="C53" s="564" t="s">
        <v>49</v>
      </c>
      <c r="D53" s="649" t="s">
        <v>14</v>
      </c>
      <c r="E53" s="512"/>
      <c r="F53" s="479">
        <v>67000</v>
      </c>
      <c r="G53" s="480">
        <f t="shared" si="3"/>
        <v>148400</v>
      </c>
      <c r="H53" s="481" t="s">
        <v>42</v>
      </c>
      <c r="I53" s="482" t="s">
        <v>18</v>
      </c>
      <c r="J53" s="483" t="s">
        <v>289</v>
      </c>
      <c r="K53" s="477" t="s">
        <v>64</v>
      </c>
      <c r="L53" s="482" t="s">
        <v>45</v>
      </c>
      <c r="M53" s="482"/>
      <c r="N53" s="564"/>
    </row>
    <row r="54" spans="1:14" x14ac:dyDescent="0.25">
      <c r="A54" s="171">
        <v>45103</v>
      </c>
      <c r="B54" s="172" t="s">
        <v>282</v>
      </c>
      <c r="C54" s="172" t="s">
        <v>119</v>
      </c>
      <c r="D54" s="465" t="s">
        <v>14</v>
      </c>
      <c r="E54" s="167">
        <v>70000</v>
      </c>
      <c r="F54" s="152"/>
      <c r="G54" s="307">
        <f t="shared" si="3"/>
        <v>78400</v>
      </c>
      <c r="H54" s="293" t="s">
        <v>42</v>
      </c>
      <c r="I54" s="155" t="s">
        <v>18</v>
      </c>
      <c r="J54" s="488" t="s">
        <v>275</v>
      </c>
      <c r="K54" s="392" t="s">
        <v>64</v>
      </c>
      <c r="L54" s="155" t="s">
        <v>45</v>
      </c>
      <c r="M54" s="155"/>
      <c r="N54" s="157"/>
    </row>
    <row r="55" spans="1:14" x14ac:dyDescent="0.25">
      <c r="A55" s="171">
        <v>45103</v>
      </c>
      <c r="B55" s="157" t="s">
        <v>115</v>
      </c>
      <c r="C55" s="157" t="s">
        <v>116</v>
      </c>
      <c r="D55" s="179" t="s">
        <v>14</v>
      </c>
      <c r="E55" s="167">
        <v>7000</v>
      </c>
      <c r="F55" s="152"/>
      <c r="G55" s="307">
        <f t="shared" si="3"/>
        <v>71400</v>
      </c>
      <c r="H55" s="293" t="s">
        <v>42</v>
      </c>
      <c r="I55" s="155" t="s">
        <v>18</v>
      </c>
      <c r="J55" s="407" t="s">
        <v>289</v>
      </c>
      <c r="K55" s="392" t="s">
        <v>64</v>
      </c>
      <c r="L55" s="155" t="s">
        <v>45</v>
      </c>
      <c r="M55" s="155"/>
      <c r="N55" s="157" t="s">
        <v>149</v>
      </c>
    </row>
    <row r="56" spans="1:14" x14ac:dyDescent="0.25">
      <c r="A56" s="171">
        <v>45103</v>
      </c>
      <c r="B56" s="157" t="s">
        <v>115</v>
      </c>
      <c r="C56" s="157" t="s">
        <v>116</v>
      </c>
      <c r="D56" s="179" t="s">
        <v>14</v>
      </c>
      <c r="E56" s="167">
        <v>19000</v>
      </c>
      <c r="F56" s="152"/>
      <c r="G56" s="307">
        <f t="shared" si="3"/>
        <v>52400</v>
      </c>
      <c r="H56" s="293" t="s">
        <v>42</v>
      </c>
      <c r="I56" s="155" t="s">
        <v>18</v>
      </c>
      <c r="J56" s="407" t="s">
        <v>289</v>
      </c>
      <c r="K56" s="392" t="s">
        <v>64</v>
      </c>
      <c r="L56" s="155" t="s">
        <v>45</v>
      </c>
      <c r="M56" s="155"/>
      <c r="N56" s="157" t="s">
        <v>283</v>
      </c>
    </row>
    <row r="57" spans="1:14" x14ac:dyDescent="0.25">
      <c r="A57" s="171">
        <v>45103</v>
      </c>
      <c r="B57" s="157" t="s">
        <v>115</v>
      </c>
      <c r="C57" s="157" t="s">
        <v>116</v>
      </c>
      <c r="D57" s="179" t="s">
        <v>14</v>
      </c>
      <c r="E57" s="167">
        <v>20000</v>
      </c>
      <c r="F57" s="152"/>
      <c r="G57" s="307">
        <f t="shared" si="3"/>
        <v>32400</v>
      </c>
      <c r="H57" s="293" t="s">
        <v>42</v>
      </c>
      <c r="I57" s="155" t="s">
        <v>18</v>
      </c>
      <c r="J57" s="407" t="s">
        <v>289</v>
      </c>
      <c r="K57" s="392" t="s">
        <v>64</v>
      </c>
      <c r="L57" s="155" t="s">
        <v>45</v>
      </c>
      <c r="M57" s="155"/>
      <c r="N57" s="157" t="s">
        <v>284</v>
      </c>
    </row>
    <row r="58" spans="1:14" x14ac:dyDescent="0.25">
      <c r="A58" s="171">
        <v>45103</v>
      </c>
      <c r="B58" s="157" t="s">
        <v>285</v>
      </c>
      <c r="C58" s="157" t="s">
        <v>161</v>
      </c>
      <c r="D58" s="179" t="s">
        <v>14</v>
      </c>
      <c r="E58" s="167">
        <v>2000</v>
      </c>
      <c r="F58" s="152"/>
      <c r="G58" s="307">
        <f t="shared" si="3"/>
        <v>30400</v>
      </c>
      <c r="H58" s="293" t="s">
        <v>42</v>
      </c>
      <c r="I58" s="155" t="s">
        <v>18</v>
      </c>
      <c r="J58" s="407" t="s">
        <v>289</v>
      </c>
      <c r="K58" s="392" t="s">
        <v>64</v>
      </c>
      <c r="L58" s="155" t="s">
        <v>45</v>
      </c>
      <c r="M58" s="155"/>
      <c r="N58" s="157"/>
    </row>
    <row r="59" spans="1:14" x14ac:dyDescent="0.25">
      <c r="A59" s="171">
        <v>45103</v>
      </c>
      <c r="B59" s="157" t="s">
        <v>286</v>
      </c>
      <c r="C59" s="157" t="s">
        <v>161</v>
      </c>
      <c r="D59" s="179" t="s">
        <v>14</v>
      </c>
      <c r="E59" s="167">
        <v>2000</v>
      </c>
      <c r="F59" s="152"/>
      <c r="G59" s="307">
        <f t="shared" si="3"/>
        <v>28400</v>
      </c>
      <c r="H59" s="293" t="s">
        <v>42</v>
      </c>
      <c r="I59" s="155" t="s">
        <v>18</v>
      </c>
      <c r="J59" s="407" t="s">
        <v>289</v>
      </c>
      <c r="K59" s="392" t="s">
        <v>64</v>
      </c>
      <c r="L59" s="155" t="s">
        <v>45</v>
      </c>
      <c r="M59" s="155"/>
      <c r="N59" s="157"/>
    </row>
    <row r="60" spans="1:14" x14ac:dyDescent="0.25">
      <c r="A60" s="171">
        <v>45103</v>
      </c>
      <c r="B60" s="172" t="s">
        <v>287</v>
      </c>
      <c r="C60" s="157" t="s">
        <v>161</v>
      </c>
      <c r="D60" s="505" t="s">
        <v>14</v>
      </c>
      <c r="E60" s="167">
        <v>8000</v>
      </c>
      <c r="F60" s="152"/>
      <c r="G60" s="307">
        <f t="shared" si="3"/>
        <v>20400</v>
      </c>
      <c r="H60" s="293" t="s">
        <v>42</v>
      </c>
      <c r="I60" s="155" t="s">
        <v>18</v>
      </c>
      <c r="J60" s="407" t="s">
        <v>289</v>
      </c>
      <c r="K60" s="392" t="s">
        <v>64</v>
      </c>
      <c r="L60" s="155" t="s">
        <v>45</v>
      </c>
      <c r="M60" s="155"/>
      <c r="N60" s="157"/>
    </row>
    <row r="61" spans="1:14" x14ac:dyDescent="0.25">
      <c r="A61" s="171">
        <v>45103</v>
      </c>
      <c r="B61" s="172" t="s">
        <v>288</v>
      </c>
      <c r="C61" s="172" t="s">
        <v>116</v>
      </c>
      <c r="D61" s="465" t="s">
        <v>14</v>
      </c>
      <c r="E61" s="167">
        <v>10000</v>
      </c>
      <c r="F61" s="152"/>
      <c r="G61" s="307">
        <f t="shared" si="3"/>
        <v>10400</v>
      </c>
      <c r="H61" s="293" t="s">
        <v>42</v>
      </c>
      <c r="I61" s="155" t="s">
        <v>18</v>
      </c>
      <c r="J61" s="407" t="s">
        <v>289</v>
      </c>
      <c r="K61" s="392" t="s">
        <v>64</v>
      </c>
      <c r="L61" s="155" t="s">
        <v>45</v>
      </c>
      <c r="M61" s="155"/>
      <c r="N61" s="157"/>
    </row>
    <row r="62" spans="1:14" x14ac:dyDescent="0.25">
      <c r="A62" s="476">
        <v>45106</v>
      </c>
      <c r="B62" s="477" t="s">
        <v>113</v>
      </c>
      <c r="C62" s="477" t="s">
        <v>49</v>
      </c>
      <c r="D62" s="478" t="s">
        <v>14</v>
      </c>
      <c r="E62" s="512"/>
      <c r="F62" s="479">
        <v>170000</v>
      </c>
      <c r="G62" s="480">
        <f t="shared" si="3"/>
        <v>180400</v>
      </c>
      <c r="H62" s="481" t="s">
        <v>42</v>
      </c>
      <c r="I62" s="482" t="s">
        <v>18</v>
      </c>
      <c r="J62" s="514" t="s">
        <v>290</v>
      </c>
      <c r="K62" s="477" t="s">
        <v>64</v>
      </c>
      <c r="L62" s="482" t="s">
        <v>45</v>
      </c>
      <c r="M62" s="482"/>
      <c r="N62" s="564"/>
    </row>
    <row r="63" spans="1:14" x14ac:dyDescent="0.25">
      <c r="A63" s="476">
        <v>45106</v>
      </c>
      <c r="B63" s="477" t="s">
        <v>113</v>
      </c>
      <c r="C63" s="477" t="s">
        <v>49</v>
      </c>
      <c r="D63" s="650" t="s">
        <v>14</v>
      </c>
      <c r="E63" s="512"/>
      <c r="F63" s="479">
        <v>14000</v>
      </c>
      <c r="G63" s="480">
        <f t="shared" si="3"/>
        <v>194400</v>
      </c>
      <c r="H63" s="481" t="s">
        <v>42</v>
      </c>
      <c r="I63" s="482" t="s">
        <v>18</v>
      </c>
      <c r="J63" s="514" t="s">
        <v>297</v>
      </c>
      <c r="K63" s="477" t="s">
        <v>64</v>
      </c>
      <c r="L63" s="482" t="s">
        <v>45</v>
      </c>
      <c r="M63" s="482"/>
      <c r="N63" s="564"/>
    </row>
    <row r="64" spans="1:14" x14ac:dyDescent="0.25">
      <c r="A64" s="171">
        <v>45106</v>
      </c>
      <c r="B64" s="172" t="s">
        <v>296</v>
      </c>
      <c r="C64" s="172" t="s">
        <v>129</v>
      </c>
      <c r="D64" s="505" t="s">
        <v>81</v>
      </c>
      <c r="E64" s="414">
        <v>170000</v>
      </c>
      <c r="F64" s="152"/>
      <c r="G64" s="307">
        <f t="shared" si="3"/>
        <v>24400</v>
      </c>
      <c r="H64" s="654" t="s">
        <v>42</v>
      </c>
      <c r="I64" s="155" t="s">
        <v>18</v>
      </c>
      <c r="J64" s="488" t="s">
        <v>280</v>
      </c>
      <c r="K64" s="172" t="s">
        <v>64</v>
      </c>
      <c r="L64" s="155" t="s">
        <v>45</v>
      </c>
      <c r="M64" s="155"/>
      <c r="N64" s="157"/>
    </row>
    <row r="65" spans="1:14" x14ac:dyDescent="0.25">
      <c r="A65" s="171">
        <v>45106</v>
      </c>
      <c r="B65" s="172" t="s">
        <v>115</v>
      </c>
      <c r="C65" s="172" t="s">
        <v>116</v>
      </c>
      <c r="D65" s="505" t="s">
        <v>14</v>
      </c>
      <c r="E65" s="414">
        <v>7000</v>
      </c>
      <c r="F65" s="152"/>
      <c r="G65" s="307">
        <f t="shared" si="3"/>
        <v>17400</v>
      </c>
      <c r="H65" s="654" t="s">
        <v>42</v>
      </c>
      <c r="I65" s="155" t="s">
        <v>18</v>
      </c>
      <c r="J65" s="488" t="s">
        <v>297</v>
      </c>
      <c r="K65" s="172" t="s">
        <v>64</v>
      </c>
      <c r="L65" s="155" t="s">
        <v>45</v>
      </c>
      <c r="M65" s="155"/>
      <c r="N65" s="157" t="s">
        <v>300</v>
      </c>
    </row>
    <row r="66" spans="1:14" x14ac:dyDescent="0.25">
      <c r="A66" s="171">
        <v>45106</v>
      </c>
      <c r="B66" s="172" t="s">
        <v>115</v>
      </c>
      <c r="C66" s="172" t="s">
        <v>116</v>
      </c>
      <c r="D66" s="505" t="s">
        <v>14</v>
      </c>
      <c r="E66" s="414">
        <v>7000</v>
      </c>
      <c r="F66" s="152"/>
      <c r="G66" s="307">
        <f t="shared" si="3"/>
        <v>10400</v>
      </c>
      <c r="H66" s="654" t="s">
        <v>42</v>
      </c>
      <c r="I66" s="155" t="s">
        <v>18</v>
      </c>
      <c r="J66" s="488" t="s">
        <v>297</v>
      </c>
      <c r="K66" s="172" t="s">
        <v>64</v>
      </c>
      <c r="L66" s="155" t="s">
        <v>45</v>
      </c>
      <c r="M66" s="155"/>
      <c r="N66" s="157" t="s">
        <v>301</v>
      </c>
    </row>
    <row r="67" spans="1:14" x14ac:dyDescent="0.25">
      <c r="A67" s="476">
        <v>45107</v>
      </c>
      <c r="B67" s="477" t="s">
        <v>113</v>
      </c>
      <c r="C67" s="477" t="s">
        <v>49</v>
      </c>
      <c r="D67" s="650" t="s">
        <v>14</v>
      </c>
      <c r="E67" s="512"/>
      <c r="F67" s="479">
        <v>200000</v>
      </c>
      <c r="G67" s="480">
        <f t="shared" si="3"/>
        <v>210400</v>
      </c>
      <c r="H67" s="481" t="s">
        <v>42</v>
      </c>
      <c r="I67" s="482" t="s">
        <v>18</v>
      </c>
      <c r="J67" s="514" t="s">
        <v>298</v>
      </c>
      <c r="K67" s="477" t="s">
        <v>64</v>
      </c>
      <c r="L67" s="482" t="s">
        <v>45</v>
      </c>
      <c r="M67" s="482"/>
      <c r="N67" s="564"/>
    </row>
    <row r="68" spans="1:14" x14ac:dyDescent="0.25">
      <c r="A68" s="476">
        <v>45107</v>
      </c>
      <c r="B68" s="477" t="s">
        <v>113</v>
      </c>
      <c r="C68" s="477" t="s">
        <v>49</v>
      </c>
      <c r="D68" s="655" t="s">
        <v>14</v>
      </c>
      <c r="E68" s="512"/>
      <c r="F68" s="479">
        <v>15000</v>
      </c>
      <c r="G68" s="480">
        <f t="shared" si="3"/>
        <v>225400</v>
      </c>
      <c r="H68" s="481" t="s">
        <v>42</v>
      </c>
      <c r="I68" s="482" t="s">
        <v>18</v>
      </c>
      <c r="J68" s="514" t="s">
        <v>299</v>
      </c>
      <c r="K68" s="477" t="s">
        <v>64</v>
      </c>
      <c r="L68" s="482" t="s">
        <v>45</v>
      </c>
      <c r="M68" s="482"/>
      <c r="N68" s="564"/>
    </row>
    <row r="69" spans="1:14" x14ac:dyDescent="0.25">
      <c r="A69" s="171">
        <v>45107</v>
      </c>
      <c r="B69" s="172" t="s">
        <v>303</v>
      </c>
      <c r="C69" s="172" t="s">
        <v>119</v>
      </c>
      <c r="D69" s="465" t="s">
        <v>81</v>
      </c>
      <c r="E69" s="167">
        <v>200000</v>
      </c>
      <c r="F69" s="152"/>
      <c r="G69" s="307">
        <f t="shared" si="3"/>
        <v>25400</v>
      </c>
      <c r="H69" s="293" t="s">
        <v>42</v>
      </c>
      <c r="I69" s="155" t="s">
        <v>18</v>
      </c>
      <c r="J69" s="488" t="s">
        <v>338</v>
      </c>
      <c r="K69" s="392" t="s">
        <v>64</v>
      </c>
      <c r="L69" s="155" t="s">
        <v>45</v>
      </c>
      <c r="M69" s="155"/>
      <c r="N69" s="157"/>
    </row>
    <row r="70" spans="1:14" x14ac:dyDescent="0.25">
      <c r="A70" s="171">
        <v>45107</v>
      </c>
      <c r="B70" s="172" t="s">
        <v>115</v>
      </c>
      <c r="C70" s="172" t="s">
        <v>116</v>
      </c>
      <c r="D70" s="465" t="s">
        <v>14</v>
      </c>
      <c r="E70" s="167">
        <v>7000</v>
      </c>
      <c r="F70" s="152"/>
      <c r="G70" s="307">
        <f t="shared" si="3"/>
        <v>18400</v>
      </c>
      <c r="H70" s="293" t="s">
        <v>42</v>
      </c>
      <c r="I70" s="155" t="s">
        <v>18</v>
      </c>
      <c r="J70" s="488" t="s">
        <v>299</v>
      </c>
      <c r="K70" s="392" t="s">
        <v>64</v>
      </c>
      <c r="L70" s="155" t="s">
        <v>45</v>
      </c>
      <c r="M70" s="155"/>
      <c r="N70" s="157" t="s">
        <v>304</v>
      </c>
    </row>
    <row r="71" spans="1:14" ht="15.75" thickBot="1" x14ac:dyDescent="0.3">
      <c r="A71" s="171">
        <v>45107</v>
      </c>
      <c r="B71" s="172" t="s">
        <v>115</v>
      </c>
      <c r="C71" s="172" t="s">
        <v>116</v>
      </c>
      <c r="D71" s="465" t="s">
        <v>14</v>
      </c>
      <c r="E71" s="167">
        <v>8000</v>
      </c>
      <c r="F71" s="152"/>
      <c r="G71" s="307">
        <f t="shared" si="3"/>
        <v>10400</v>
      </c>
      <c r="H71" s="293" t="s">
        <v>42</v>
      </c>
      <c r="I71" s="155" t="s">
        <v>18</v>
      </c>
      <c r="J71" s="488" t="s">
        <v>299</v>
      </c>
      <c r="K71" s="392" t="s">
        <v>64</v>
      </c>
      <c r="L71" s="155" t="s">
        <v>45</v>
      </c>
      <c r="M71" s="155"/>
      <c r="N71" s="157" t="s">
        <v>305</v>
      </c>
    </row>
    <row r="72" spans="1:14" ht="15.75" thickBot="1" x14ac:dyDescent="0.3">
      <c r="E72" s="498">
        <f>SUM(E4:E71)</f>
        <v>2504100</v>
      </c>
      <c r="F72" s="499">
        <f>SUM(F4:F71)+G4</f>
        <v>2514500</v>
      </c>
      <c r="G72" s="500">
        <f>F72-E72</f>
        <v>10400</v>
      </c>
    </row>
  </sheetData>
  <autoFilter ref="A1:N2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7"/>
  <sheetViews>
    <sheetView topLeftCell="A31" zoomScaleNormal="100" workbookViewId="0">
      <selection activeCell="E36" sqref="E36"/>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8" bestFit="1" customWidth="1"/>
    <col min="6" max="6" width="15.85546875" style="308" customWidth="1"/>
    <col min="7" max="7" width="18.7109375" style="308"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10" t="s">
        <v>44</v>
      </c>
      <c r="B1" s="710"/>
      <c r="C1" s="710"/>
      <c r="D1" s="710"/>
      <c r="E1" s="710"/>
      <c r="F1" s="710"/>
      <c r="G1" s="710"/>
      <c r="H1" s="710"/>
      <c r="I1" s="710"/>
      <c r="J1" s="710"/>
      <c r="K1" s="710"/>
      <c r="L1" s="710"/>
      <c r="M1" s="710"/>
      <c r="N1" s="710"/>
    </row>
    <row r="2" spans="1:15" s="67" customFormat="1" ht="18.75" x14ac:dyDescent="0.25">
      <c r="A2" s="711" t="s">
        <v>122</v>
      </c>
      <c r="B2" s="711"/>
      <c r="C2" s="711"/>
      <c r="D2" s="711"/>
      <c r="E2" s="711"/>
      <c r="F2" s="711"/>
      <c r="G2" s="711"/>
      <c r="H2" s="711"/>
      <c r="I2" s="711"/>
      <c r="J2" s="711"/>
      <c r="K2" s="711"/>
      <c r="L2" s="711"/>
      <c r="M2" s="711"/>
      <c r="N2" s="711"/>
    </row>
    <row r="3" spans="1:15" s="67" customFormat="1" ht="45.75" thickBot="1" x14ac:dyDescent="0.3">
      <c r="A3" s="148" t="s">
        <v>0</v>
      </c>
      <c r="B3" s="149" t="s">
        <v>5</v>
      </c>
      <c r="C3" s="149" t="s">
        <v>10</v>
      </c>
      <c r="D3" s="150" t="s">
        <v>8</v>
      </c>
      <c r="E3" s="150" t="s">
        <v>13</v>
      </c>
      <c r="F3" s="150" t="s">
        <v>34</v>
      </c>
      <c r="G3" s="150" t="s">
        <v>41</v>
      </c>
      <c r="H3" s="150" t="s">
        <v>2</v>
      </c>
      <c r="I3" s="150" t="s">
        <v>3</v>
      </c>
      <c r="J3" s="149" t="s">
        <v>9</v>
      </c>
      <c r="K3" s="149" t="s">
        <v>1</v>
      </c>
      <c r="L3" s="149" t="s">
        <v>4</v>
      </c>
      <c r="M3" s="149" t="s">
        <v>12</v>
      </c>
      <c r="N3" s="151" t="s">
        <v>11</v>
      </c>
    </row>
    <row r="4" spans="1:15" s="14" customFormat="1" ht="27.95" customHeight="1" x14ac:dyDescent="0.25">
      <c r="A4" s="415">
        <v>45078</v>
      </c>
      <c r="B4" s="416" t="s">
        <v>155</v>
      </c>
      <c r="C4" s="416"/>
      <c r="D4" s="455"/>
      <c r="E4" s="456"/>
      <c r="F4" s="456"/>
      <c r="G4" s="457">
        <v>0</v>
      </c>
      <c r="H4" s="458"/>
      <c r="I4" s="459"/>
      <c r="J4" s="460"/>
      <c r="K4" s="461"/>
      <c r="L4" s="186"/>
      <c r="M4" s="462"/>
      <c r="N4" s="463"/>
    </row>
    <row r="5" spans="1:15" s="14" customFormat="1" ht="13.5" customHeight="1" x14ac:dyDescent="0.25">
      <c r="A5" s="476">
        <v>45078</v>
      </c>
      <c r="B5" s="477" t="s">
        <v>113</v>
      </c>
      <c r="C5" s="477" t="s">
        <v>49</v>
      </c>
      <c r="D5" s="478" t="s">
        <v>114</v>
      </c>
      <c r="E5" s="479"/>
      <c r="F5" s="479">
        <v>41000</v>
      </c>
      <c r="G5" s="480">
        <f>G4-E5+F5</f>
        <v>41000</v>
      </c>
      <c r="H5" s="481" t="s">
        <v>126</v>
      </c>
      <c r="I5" s="481" t="s">
        <v>18</v>
      </c>
      <c r="J5" s="483" t="s">
        <v>159</v>
      </c>
      <c r="K5" s="477" t="s">
        <v>64</v>
      </c>
      <c r="L5" s="477" t="s">
        <v>45</v>
      </c>
      <c r="M5" s="485"/>
      <c r="N5" s="484" t="s">
        <v>123</v>
      </c>
    </row>
    <row r="6" spans="1:15" s="14" customFormat="1" ht="13.5" customHeight="1" x14ac:dyDescent="0.25">
      <c r="A6" s="171">
        <v>45078</v>
      </c>
      <c r="B6" s="172" t="s">
        <v>115</v>
      </c>
      <c r="C6" s="172" t="s">
        <v>116</v>
      </c>
      <c r="D6" s="173" t="s">
        <v>114</v>
      </c>
      <c r="E6" s="152">
        <v>13000</v>
      </c>
      <c r="F6" s="152"/>
      <c r="G6" s="307">
        <f t="shared" ref="G6:G41" si="0">G5-E6+F6</f>
        <v>28000</v>
      </c>
      <c r="H6" s="293" t="s">
        <v>126</v>
      </c>
      <c r="I6" s="293" t="s">
        <v>18</v>
      </c>
      <c r="J6" s="407" t="s">
        <v>159</v>
      </c>
      <c r="K6" s="392" t="s">
        <v>64</v>
      </c>
      <c r="L6" s="392" t="s">
        <v>45</v>
      </c>
      <c r="M6" s="474"/>
      <c r="N6" s="475" t="s">
        <v>136</v>
      </c>
    </row>
    <row r="7" spans="1:15" x14ac:dyDescent="0.25">
      <c r="A7" s="171">
        <v>45078</v>
      </c>
      <c r="B7" s="172" t="s">
        <v>115</v>
      </c>
      <c r="C7" s="172" t="s">
        <v>116</v>
      </c>
      <c r="D7" s="173" t="s">
        <v>114</v>
      </c>
      <c r="E7" s="152">
        <v>7000</v>
      </c>
      <c r="F7" s="152"/>
      <c r="G7" s="307">
        <f>G6-E7+F7</f>
        <v>21000</v>
      </c>
      <c r="H7" s="293" t="s">
        <v>126</v>
      </c>
      <c r="I7" s="155" t="s">
        <v>18</v>
      </c>
      <c r="J7" s="407" t="s">
        <v>159</v>
      </c>
      <c r="K7" s="392" t="s">
        <v>64</v>
      </c>
      <c r="L7" s="155" t="s">
        <v>45</v>
      </c>
      <c r="M7" s="155"/>
      <c r="N7" s="475" t="s">
        <v>137</v>
      </c>
    </row>
    <row r="8" spans="1:15" x14ac:dyDescent="0.25">
      <c r="A8" s="171">
        <v>45078</v>
      </c>
      <c r="B8" s="172" t="s">
        <v>115</v>
      </c>
      <c r="C8" s="172" t="s">
        <v>116</v>
      </c>
      <c r="D8" s="173" t="s">
        <v>114</v>
      </c>
      <c r="E8" s="152">
        <v>6000</v>
      </c>
      <c r="F8" s="152"/>
      <c r="G8" s="307">
        <f t="shared" ref="G8:G14" si="1">G7-E8+F8</f>
        <v>15000</v>
      </c>
      <c r="H8" s="293" t="s">
        <v>126</v>
      </c>
      <c r="I8" s="155" t="s">
        <v>18</v>
      </c>
      <c r="J8" s="407" t="s">
        <v>159</v>
      </c>
      <c r="K8" s="392" t="s">
        <v>64</v>
      </c>
      <c r="L8" s="155" t="s">
        <v>45</v>
      </c>
      <c r="M8" s="155"/>
      <c r="N8" s="475" t="s">
        <v>124</v>
      </c>
    </row>
    <row r="9" spans="1:15" x14ac:dyDescent="0.25">
      <c r="A9" s="171">
        <v>45078</v>
      </c>
      <c r="B9" s="172" t="s">
        <v>115</v>
      </c>
      <c r="C9" s="172" t="s">
        <v>116</v>
      </c>
      <c r="D9" s="173" t="s">
        <v>114</v>
      </c>
      <c r="E9" s="152">
        <v>15000</v>
      </c>
      <c r="F9" s="152"/>
      <c r="G9" s="307">
        <f t="shared" si="1"/>
        <v>0</v>
      </c>
      <c r="H9" s="293" t="s">
        <v>126</v>
      </c>
      <c r="I9" s="155" t="s">
        <v>18</v>
      </c>
      <c r="J9" s="407" t="s">
        <v>159</v>
      </c>
      <c r="K9" s="392" t="s">
        <v>64</v>
      </c>
      <c r="L9" s="155" t="s">
        <v>45</v>
      </c>
      <c r="M9" s="155"/>
      <c r="N9" s="475"/>
    </row>
    <row r="10" spans="1:15" x14ac:dyDescent="0.25">
      <c r="A10" s="476">
        <v>45082</v>
      </c>
      <c r="B10" s="477" t="s">
        <v>113</v>
      </c>
      <c r="C10" s="477" t="s">
        <v>49</v>
      </c>
      <c r="D10" s="478" t="s">
        <v>114</v>
      </c>
      <c r="E10" s="479"/>
      <c r="F10" s="479">
        <v>27000</v>
      </c>
      <c r="G10" s="480">
        <f t="shared" si="1"/>
        <v>27000</v>
      </c>
      <c r="H10" s="481" t="s">
        <v>126</v>
      </c>
      <c r="I10" s="482" t="s">
        <v>18</v>
      </c>
      <c r="J10" s="483" t="s">
        <v>167</v>
      </c>
      <c r="K10" s="477" t="s">
        <v>64</v>
      </c>
      <c r="L10" s="482" t="s">
        <v>45</v>
      </c>
      <c r="M10" s="482"/>
      <c r="N10" s="484"/>
    </row>
    <row r="11" spans="1:15" x14ac:dyDescent="0.25">
      <c r="A11" s="171">
        <v>45082</v>
      </c>
      <c r="B11" s="172" t="s">
        <v>115</v>
      </c>
      <c r="C11" s="172" t="s">
        <v>116</v>
      </c>
      <c r="D11" s="173" t="s">
        <v>114</v>
      </c>
      <c r="E11" s="152">
        <v>13000</v>
      </c>
      <c r="F11" s="152"/>
      <c r="G11" s="307">
        <f t="shared" si="1"/>
        <v>14000</v>
      </c>
      <c r="H11" s="293" t="s">
        <v>126</v>
      </c>
      <c r="I11" s="155" t="s">
        <v>18</v>
      </c>
      <c r="J11" s="407" t="s">
        <v>167</v>
      </c>
      <c r="K11" s="392" t="s">
        <v>64</v>
      </c>
      <c r="L11" s="155" t="s">
        <v>45</v>
      </c>
      <c r="M11" s="155"/>
      <c r="N11" s="475" t="s">
        <v>123</v>
      </c>
    </row>
    <row r="12" spans="1:15" x14ac:dyDescent="0.25">
      <c r="A12" s="171">
        <v>45082</v>
      </c>
      <c r="B12" s="172" t="s">
        <v>115</v>
      </c>
      <c r="C12" s="172" t="s">
        <v>116</v>
      </c>
      <c r="D12" s="173" t="s">
        <v>114</v>
      </c>
      <c r="E12" s="152">
        <v>14000</v>
      </c>
      <c r="F12" s="152"/>
      <c r="G12" s="307">
        <f t="shared" si="1"/>
        <v>0</v>
      </c>
      <c r="H12" s="293" t="s">
        <v>126</v>
      </c>
      <c r="I12" s="155" t="s">
        <v>18</v>
      </c>
      <c r="J12" s="407" t="s">
        <v>167</v>
      </c>
      <c r="K12" s="392" t="s">
        <v>64</v>
      </c>
      <c r="L12" s="155" t="s">
        <v>45</v>
      </c>
      <c r="M12" s="155"/>
      <c r="N12" s="475" t="s">
        <v>124</v>
      </c>
    </row>
    <row r="13" spans="1:15" x14ac:dyDescent="0.25">
      <c r="A13" s="476">
        <v>45083</v>
      </c>
      <c r="B13" s="477" t="s">
        <v>113</v>
      </c>
      <c r="C13" s="477" t="s">
        <v>49</v>
      </c>
      <c r="D13" s="478" t="s">
        <v>114</v>
      </c>
      <c r="E13" s="512"/>
      <c r="F13" s="479">
        <v>46000</v>
      </c>
      <c r="G13" s="480">
        <f t="shared" si="1"/>
        <v>46000</v>
      </c>
      <c r="H13" s="481" t="s">
        <v>126</v>
      </c>
      <c r="I13" s="482" t="s">
        <v>18</v>
      </c>
      <c r="J13" s="483" t="s">
        <v>168</v>
      </c>
      <c r="K13" s="477" t="s">
        <v>64</v>
      </c>
      <c r="L13" s="482" t="s">
        <v>45</v>
      </c>
      <c r="M13" s="482"/>
      <c r="N13" s="484"/>
    </row>
    <row r="14" spans="1:15" x14ac:dyDescent="0.25">
      <c r="A14" s="171">
        <v>45083</v>
      </c>
      <c r="B14" s="172" t="s">
        <v>115</v>
      </c>
      <c r="C14" s="172" t="s">
        <v>116</v>
      </c>
      <c r="D14" s="173" t="s">
        <v>114</v>
      </c>
      <c r="E14" s="167">
        <v>13000</v>
      </c>
      <c r="F14" s="161"/>
      <c r="G14" s="307">
        <f t="shared" si="1"/>
        <v>33000</v>
      </c>
      <c r="H14" s="293" t="s">
        <v>126</v>
      </c>
      <c r="I14" s="181" t="s">
        <v>18</v>
      </c>
      <c r="J14" s="407" t="s">
        <v>168</v>
      </c>
      <c r="K14" s="185" t="s">
        <v>64</v>
      </c>
      <c r="L14" s="181" t="s">
        <v>45</v>
      </c>
      <c r="M14" s="181"/>
      <c r="N14" s="157" t="s">
        <v>123</v>
      </c>
    </row>
    <row r="15" spans="1:15" x14ac:dyDescent="0.25">
      <c r="A15" s="171">
        <v>45083</v>
      </c>
      <c r="B15" s="172" t="s">
        <v>115</v>
      </c>
      <c r="C15" s="172" t="s">
        <v>116</v>
      </c>
      <c r="D15" s="173" t="s">
        <v>114</v>
      </c>
      <c r="E15" s="167">
        <v>9000</v>
      </c>
      <c r="F15" s="152"/>
      <c r="G15" s="307">
        <f t="shared" si="0"/>
        <v>24000</v>
      </c>
      <c r="H15" s="293" t="s">
        <v>126</v>
      </c>
      <c r="I15" s="155" t="s">
        <v>18</v>
      </c>
      <c r="J15" s="407" t="s">
        <v>168</v>
      </c>
      <c r="K15" s="392" t="s">
        <v>64</v>
      </c>
      <c r="L15" s="155" t="s">
        <v>45</v>
      </c>
      <c r="M15" s="155"/>
      <c r="N15" s="157" t="s">
        <v>169</v>
      </c>
    </row>
    <row r="16" spans="1:15" x14ac:dyDescent="0.25">
      <c r="A16" s="171">
        <v>45083</v>
      </c>
      <c r="B16" s="172" t="s">
        <v>115</v>
      </c>
      <c r="C16" s="172" t="s">
        <v>116</v>
      </c>
      <c r="D16" s="173" t="s">
        <v>114</v>
      </c>
      <c r="E16" s="167">
        <v>9000</v>
      </c>
      <c r="F16" s="468"/>
      <c r="G16" s="307">
        <f t="shared" si="0"/>
        <v>15000</v>
      </c>
      <c r="H16" s="293" t="s">
        <v>126</v>
      </c>
      <c r="I16" s="155" t="s">
        <v>18</v>
      </c>
      <c r="J16" s="407" t="s">
        <v>168</v>
      </c>
      <c r="K16" s="392" t="s">
        <v>64</v>
      </c>
      <c r="L16" s="155" t="s">
        <v>45</v>
      </c>
      <c r="M16" s="155"/>
      <c r="N16" s="157" t="s">
        <v>170</v>
      </c>
      <c r="O16" s="421"/>
    </row>
    <row r="17" spans="1:14" ht="15.75" customHeight="1" x14ac:dyDescent="0.25">
      <c r="A17" s="171">
        <v>45083</v>
      </c>
      <c r="B17" s="172" t="s">
        <v>115</v>
      </c>
      <c r="C17" s="172" t="s">
        <v>116</v>
      </c>
      <c r="D17" s="173" t="s">
        <v>114</v>
      </c>
      <c r="E17" s="177">
        <v>15000</v>
      </c>
      <c r="F17" s="161"/>
      <c r="G17" s="307">
        <f t="shared" si="0"/>
        <v>0</v>
      </c>
      <c r="H17" s="293" t="s">
        <v>126</v>
      </c>
      <c r="I17" s="155" t="s">
        <v>18</v>
      </c>
      <c r="J17" s="407" t="s">
        <v>168</v>
      </c>
      <c r="K17" s="392" t="s">
        <v>64</v>
      </c>
      <c r="L17" s="155" t="s">
        <v>45</v>
      </c>
      <c r="M17" s="155"/>
      <c r="N17" s="157" t="s">
        <v>124</v>
      </c>
    </row>
    <row r="18" spans="1:14" x14ac:dyDescent="0.25">
      <c r="A18" s="476">
        <v>45084</v>
      </c>
      <c r="B18" s="477" t="s">
        <v>113</v>
      </c>
      <c r="C18" s="477" t="s">
        <v>49</v>
      </c>
      <c r="D18" s="478" t="s">
        <v>114</v>
      </c>
      <c r="E18" s="513"/>
      <c r="F18" s="479">
        <v>39000</v>
      </c>
      <c r="G18" s="480">
        <f t="shared" si="0"/>
        <v>39000</v>
      </c>
      <c r="H18" s="481" t="s">
        <v>126</v>
      </c>
      <c r="I18" s="482" t="s">
        <v>18</v>
      </c>
      <c r="J18" s="483" t="s">
        <v>171</v>
      </c>
      <c r="K18" s="477" t="s">
        <v>64</v>
      </c>
      <c r="L18" s="482" t="s">
        <v>45</v>
      </c>
      <c r="M18" s="482"/>
      <c r="N18" s="564"/>
    </row>
    <row r="19" spans="1:14" x14ac:dyDescent="0.25">
      <c r="A19" s="171">
        <v>45084</v>
      </c>
      <c r="B19" s="172" t="s">
        <v>115</v>
      </c>
      <c r="C19" s="172" t="s">
        <v>116</v>
      </c>
      <c r="D19" s="173" t="s">
        <v>114</v>
      </c>
      <c r="E19" s="167">
        <v>12000</v>
      </c>
      <c r="F19" s="152"/>
      <c r="G19" s="307">
        <f t="shared" si="0"/>
        <v>27000</v>
      </c>
      <c r="H19" s="293" t="s">
        <v>126</v>
      </c>
      <c r="I19" s="155" t="s">
        <v>18</v>
      </c>
      <c r="J19" s="407" t="s">
        <v>171</v>
      </c>
      <c r="K19" s="392" t="s">
        <v>64</v>
      </c>
      <c r="L19" s="155" t="s">
        <v>45</v>
      </c>
      <c r="M19" s="155"/>
      <c r="N19" s="157" t="s">
        <v>123</v>
      </c>
    </row>
    <row r="20" spans="1:14" x14ac:dyDescent="0.25">
      <c r="A20" s="171">
        <v>45084</v>
      </c>
      <c r="B20" s="172" t="s">
        <v>115</v>
      </c>
      <c r="C20" s="172" t="s">
        <v>116</v>
      </c>
      <c r="D20" s="173" t="s">
        <v>114</v>
      </c>
      <c r="E20" s="167">
        <v>6000</v>
      </c>
      <c r="F20" s="152"/>
      <c r="G20" s="307">
        <f t="shared" si="0"/>
        <v>21000</v>
      </c>
      <c r="H20" s="293" t="s">
        <v>126</v>
      </c>
      <c r="I20" s="155" t="s">
        <v>18</v>
      </c>
      <c r="J20" s="407" t="s">
        <v>171</v>
      </c>
      <c r="K20" s="392" t="s">
        <v>64</v>
      </c>
      <c r="L20" s="155" t="s">
        <v>45</v>
      </c>
      <c r="M20" s="155"/>
      <c r="N20" s="157" t="s">
        <v>147</v>
      </c>
    </row>
    <row r="21" spans="1:14" x14ac:dyDescent="0.25">
      <c r="A21" s="171">
        <v>45084</v>
      </c>
      <c r="B21" s="172" t="s">
        <v>115</v>
      </c>
      <c r="C21" s="172" t="s">
        <v>116</v>
      </c>
      <c r="D21" s="173" t="s">
        <v>114</v>
      </c>
      <c r="E21" s="167">
        <v>6000</v>
      </c>
      <c r="F21" s="152"/>
      <c r="G21" s="307">
        <f>G20-E21+F21</f>
        <v>15000</v>
      </c>
      <c r="H21" s="293" t="s">
        <v>126</v>
      </c>
      <c r="I21" s="155" t="s">
        <v>18</v>
      </c>
      <c r="J21" s="407" t="s">
        <v>171</v>
      </c>
      <c r="K21" s="392" t="s">
        <v>64</v>
      </c>
      <c r="L21" s="155" t="s">
        <v>45</v>
      </c>
      <c r="M21" s="155"/>
      <c r="N21" s="157" t="s">
        <v>172</v>
      </c>
    </row>
    <row r="22" spans="1:14" x14ac:dyDescent="0.25">
      <c r="A22" s="171">
        <v>45084</v>
      </c>
      <c r="B22" s="172" t="s">
        <v>115</v>
      </c>
      <c r="C22" s="172" t="s">
        <v>116</v>
      </c>
      <c r="D22" s="173" t="s">
        <v>114</v>
      </c>
      <c r="E22" s="167">
        <v>15000</v>
      </c>
      <c r="F22" s="152"/>
      <c r="G22" s="307">
        <f t="shared" si="0"/>
        <v>0</v>
      </c>
      <c r="H22" s="293" t="s">
        <v>126</v>
      </c>
      <c r="I22" s="155" t="s">
        <v>18</v>
      </c>
      <c r="J22" s="407" t="s">
        <v>171</v>
      </c>
      <c r="K22" s="392" t="s">
        <v>64</v>
      </c>
      <c r="L22" s="155" t="s">
        <v>45</v>
      </c>
      <c r="M22" s="155"/>
      <c r="N22" s="157" t="s">
        <v>173</v>
      </c>
    </row>
    <row r="23" spans="1:14" x14ac:dyDescent="0.25">
      <c r="A23" s="476">
        <v>45085</v>
      </c>
      <c r="B23" s="477" t="s">
        <v>113</v>
      </c>
      <c r="C23" s="477" t="s">
        <v>49</v>
      </c>
      <c r="D23" s="478" t="s">
        <v>114</v>
      </c>
      <c r="E23" s="512"/>
      <c r="F23" s="479">
        <v>41000</v>
      </c>
      <c r="G23" s="480">
        <f t="shared" si="0"/>
        <v>41000</v>
      </c>
      <c r="H23" s="481" t="s">
        <v>126</v>
      </c>
      <c r="I23" s="482" t="s">
        <v>18</v>
      </c>
      <c r="J23" s="483" t="s">
        <v>177</v>
      </c>
      <c r="K23" s="477" t="s">
        <v>64</v>
      </c>
      <c r="L23" s="482" t="s">
        <v>45</v>
      </c>
      <c r="M23" s="482"/>
      <c r="N23" s="564"/>
    </row>
    <row r="24" spans="1:14" x14ac:dyDescent="0.25">
      <c r="A24" s="171">
        <v>45085</v>
      </c>
      <c r="B24" s="172" t="s">
        <v>115</v>
      </c>
      <c r="C24" s="172" t="s">
        <v>116</v>
      </c>
      <c r="D24" s="173" t="s">
        <v>114</v>
      </c>
      <c r="E24" s="167">
        <v>13000</v>
      </c>
      <c r="F24" s="152"/>
      <c r="G24" s="307">
        <f t="shared" si="0"/>
        <v>28000</v>
      </c>
      <c r="H24" s="293" t="s">
        <v>126</v>
      </c>
      <c r="I24" s="155" t="s">
        <v>18</v>
      </c>
      <c r="J24" s="407" t="s">
        <v>177</v>
      </c>
      <c r="K24" s="392" t="s">
        <v>64</v>
      </c>
      <c r="L24" s="155" t="s">
        <v>45</v>
      </c>
      <c r="M24" s="155"/>
      <c r="N24" s="157" t="s">
        <v>123</v>
      </c>
    </row>
    <row r="25" spans="1:14" x14ac:dyDescent="0.25">
      <c r="A25" s="171">
        <v>45085</v>
      </c>
      <c r="B25" s="172" t="s">
        <v>115</v>
      </c>
      <c r="C25" s="172" t="s">
        <v>116</v>
      </c>
      <c r="D25" s="173" t="s">
        <v>114</v>
      </c>
      <c r="E25" s="167">
        <v>7000</v>
      </c>
      <c r="F25" s="152"/>
      <c r="G25" s="307">
        <f t="shared" si="0"/>
        <v>21000</v>
      </c>
      <c r="H25" s="293" t="s">
        <v>126</v>
      </c>
      <c r="I25" s="155" t="s">
        <v>18</v>
      </c>
      <c r="J25" s="407" t="s">
        <v>177</v>
      </c>
      <c r="K25" s="392" t="s">
        <v>64</v>
      </c>
      <c r="L25" s="155" t="s">
        <v>45</v>
      </c>
      <c r="M25" s="155"/>
      <c r="N25" s="157" t="s">
        <v>136</v>
      </c>
    </row>
    <row r="26" spans="1:14" x14ac:dyDescent="0.25">
      <c r="A26" s="171">
        <v>45085</v>
      </c>
      <c r="B26" s="172" t="s">
        <v>115</v>
      </c>
      <c r="C26" s="172" t="s">
        <v>116</v>
      </c>
      <c r="D26" s="173" t="s">
        <v>114</v>
      </c>
      <c r="E26" s="161">
        <v>6000</v>
      </c>
      <c r="F26" s="152"/>
      <c r="G26" s="307">
        <f t="shared" si="0"/>
        <v>15000</v>
      </c>
      <c r="H26" s="293" t="s">
        <v>126</v>
      </c>
      <c r="I26" s="155" t="s">
        <v>18</v>
      </c>
      <c r="J26" s="407" t="s">
        <v>177</v>
      </c>
      <c r="K26" s="392" t="s">
        <v>64</v>
      </c>
      <c r="L26" s="155" t="s">
        <v>45</v>
      </c>
      <c r="M26" s="155"/>
      <c r="N26" s="157" t="s">
        <v>137</v>
      </c>
    </row>
    <row r="27" spans="1:14" x14ac:dyDescent="0.25">
      <c r="A27" s="171">
        <v>45085</v>
      </c>
      <c r="B27" s="172" t="s">
        <v>115</v>
      </c>
      <c r="C27" s="172" t="s">
        <v>116</v>
      </c>
      <c r="D27" s="173" t="s">
        <v>114</v>
      </c>
      <c r="E27" s="161">
        <v>15000</v>
      </c>
      <c r="F27" s="152"/>
      <c r="G27" s="307">
        <f t="shared" si="0"/>
        <v>0</v>
      </c>
      <c r="H27" s="293" t="s">
        <v>126</v>
      </c>
      <c r="I27" s="155" t="s">
        <v>18</v>
      </c>
      <c r="J27" s="407" t="s">
        <v>177</v>
      </c>
      <c r="K27" s="392" t="s">
        <v>64</v>
      </c>
      <c r="L27" s="155" t="s">
        <v>45</v>
      </c>
      <c r="M27" s="155"/>
      <c r="N27" s="157" t="s">
        <v>124</v>
      </c>
    </row>
    <row r="28" spans="1:14" x14ac:dyDescent="0.25">
      <c r="A28" s="476">
        <v>45087</v>
      </c>
      <c r="B28" s="477" t="s">
        <v>113</v>
      </c>
      <c r="C28" s="477" t="s">
        <v>49</v>
      </c>
      <c r="D28" s="478" t="s">
        <v>114</v>
      </c>
      <c r="E28" s="614"/>
      <c r="F28" s="513">
        <v>28000</v>
      </c>
      <c r="G28" s="615">
        <f t="shared" si="0"/>
        <v>28000</v>
      </c>
      <c r="H28" s="481" t="s">
        <v>126</v>
      </c>
      <c r="I28" s="616" t="s">
        <v>18</v>
      </c>
      <c r="J28" s="483" t="s">
        <v>178</v>
      </c>
      <c r="K28" s="617" t="s">
        <v>64</v>
      </c>
      <c r="L28" s="616" t="s">
        <v>45</v>
      </c>
      <c r="M28" s="616"/>
      <c r="N28" s="618"/>
    </row>
    <row r="29" spans="1:14" x14ac:dyDescent="0.25">
      <c r="A29" s="171">
        <v>45087</v>
      </c>
      <c r="B29" s="172" t="s">
        <v>115</v>
      </c>
      <c r="C29" s="172" t="s">
        <v>116</v>
      </c>
      <c r="D29" s="173" t="s">
        <v>114</v>
      </c>
      <c r="E29" s="467">
        <v>13000</v>
      </c>
      <c r="F29" s="161"/>
      <c r="G29" s="306">
        <f t="shared" si="0"/>
        <v>15000</v>
      </c>
      <c r="H29" s="293" t="s">
        <v>126</v>
      </c>
      <c r="I29" s="181" t="s">
        <v>18</v>
      </c>
      <c r="J29" s="407" t="s">
        <v>178</v>
      </c>
      <c r="K29" s="185" t="s">
        <v>64</v>
      </c>
      <c r="L29" s="181" t="s">
        <v>45</v>
      </c>
      <c r="M29" s="181"/>
      <c r="N29" s="470" t="s">
        <v>123</v>
      </c>
    </row>
    <row r="30" spans="1:14" x14ac:dyDescent="0.25">
      <c r="A30" s="171">
        <v>45087</v>
      </c>
      <c r="B30" s="172" t="s">
        <v>115</v>
      </c>
      <c r="C30" s="172" t="s">
        <v>116</v>
      </c>
      <c r="D30" s="173" t="s">
        <v>114</v>
      </c>
      <c r="E30" s="467">
        <v>15000</v>
      </c>
      <c r="F30" s="161"/>
      <c r="G30" s="306">
        <f t="shared" si="0"/>
        <v>0</v>
      </c>
      <c r="H30" s="293" t="s">
        <v>126</v>
      </c>
      <c r="I30" s="181" t="s">
        <v>18</v>
      </c>
      <c r="J30" s="407" t="s">
        <v>178</v>
      </c>
      <c r="K30" s="185" t="s">
        <v>64</v>
      </c>
      <c r="L30" s="181" t="s">
        <v>45</v>
      </c>
      <c r="M30" s="181"/>
      <c r="N30" s="470" t="s">
        <v>124</v>
      </c>
    </row>
    <row r="31" spans="1:14" ht="15.75" customHeight="1" x14ac:dyDescent="0.25">
      <c r="A31" s="476">
        <v>45089</v>
      </c>
      <c r="B31" s="477" t="s">
        <v>113</v>
      </c>
      <c r="C31" s="477" t="s">
        <v>49</v>
      </c>
      <c r="D31" s="478" t="s">
        <v>114</v>
      </c>
      <c r="E31" s="512"/>
      <c r="F31" s="513">
        <v>26000</v>
      </c>
      <c r="G31" s="615">
        <f t="shared" si="0"/>
        <v>26000</v>
      </c>
      <c r="H31" s="481" t="s">
        <v>126</v>
      </c>
      <c r="I31" s="616" t="s">
        <v>18</v>
      </c>
      <c r="J31" s="483" t="s">
        <v>189</v>
      </c>
      <c r="K31" s="617" t="s">
        <v>64</v>
      </c>
      <c r="L31" s="616" t="s">
        <v>45</v>
      </c>
      <c r="M31" s="616"/>
      <c r="N31" s="618"/>
    </row>
    <row r="32" spans="1:14" x14ac:dyDescent="0.25">
      <c r="A32" s="171">
        <v>45089</v>
      </c>
      <c r="B32" s="172" t="s">
        <v>115</v>
      </c>
      <c r="C32" s="172" t="s">
        <v>116</v>
      </c>
      <c r="D32" s="173" t="s">
        <v>114</v>
      </c>
      <c r="E32" s="161">
        <v>12000</v>
      </c>
      <c r="F32" s="161"/>
      <c r="G32" s="306">
        <f t="shared" si="0"/>
        <v>14000</v>
      </c>
      <c r="H32" s="293" t="s">
        <v>126</v>
      </c>
      <c r="I32" s="181" t="s">
        <v>18</v>
      </c>
      <c r="J32" s="407" t="s">
        <v>189</v>
      </c>
      <c r="K32" s="185" t="s">
        <v>64</v>
      </c>
      <c r="L32" s="181" t="s">
        <v>45</v>
      </c>
      <c r="M32" s="181"/>
      <c r="N32" s="470" t="s">
        <v>123</v>
      </c>
    </row>
    <row r="33" spans="1:14" x14ac:dyDescent="0.25">
      <c r="A33" s="171">
        <v>45089</v>
      </c>
      <c r="B33" s="172" t="s">
        <v>115</v>
      </c>
      <c r="C33" s="172" t="s">
        <v>116</v>
      </c>
      <c r="D33" s="173" t="s">
        <v>114</v>
      </c>
      <c r="E33" s="161">
        <v>14000</v>
      </c>
      <c r="F33" s="161"/>
      <c r="G33" s="306">
        <f t="shared" si="0"/>
        <v>0</v>
      </c>
      <c r="H33" s="293" t="s">
        <v>126</v>
      </c>
      <c r="I33" s="181" t="s">
        <v>18</v>
      </c>
      <c r="J33" s="407" t="s">
        <v>189</v>
      </c>
      <c r="K33" s="185" t="s">
        <v>64</v>
      </c>
      <c r="L33" s="181" t="s">
        <v>45</v>
      </c>
      <c r="M33" s="181"/>
      <c r="N33" s="470" t="s">
        <v>124</v>
      </c>
    </row>
    <row r="34" spans="1:14" x14ac:dyDescent="0.25">
      <c r="A34" s="476">
        <v>45090</v>
      </c>
      <c r="B34" s="477" t="s">
        <v>113</v>
      </c>
      <c r="C34" s="477" t="s">
        <v>49</v>
      </c>
      <c r="D34" s="478" t="s">
        <v>114</v>
      </c>
      <c r="E34" s="513"/>
      <c r="F34" s="513">
        <v>47000</v>
      </c>
      <c r="G34" s="615">
        <f t="shared" si="0"/>
        <v>47000</v>
      </c>
      <c r="H34" s="481" t="s">
        <v>126</v>
      </c>
      <c r="I34" s="616" t="s">
        <v>18</v>
      </c>
      <c r="J34" s="483" t="s">
        <v>213</v>
      </c>
      <c r="K34" s="617" t="s">
        <v>64</v>
      </c>
      <c r="L34" s="616" t="s">
        <v>45</v>
      </c>
      <c r="M34" s="616"/>
      <c r="N34" s="618"/>
    </row>
    <row r="35" spans="1:14" x14ac:dyDescent="0.25">
      <c r="A35" s="171">
        <v>45090</v>
      </c>
      <c r="B35" s="172" t="s">
        <v>115</v>
      </c>
      <c r="C35" s="172" t="s">
        <v>116</v>
      </c>
      <c r="D35" s="173" t="s">
        <v>114</v>
      </c>
      <c r="E35" s="167">
        <v>13000</v>
      </c>
      <c r="F35" s="152"/>
      <c r="G35" s="307">
        <f t="shared" si="0"/>
        <v>34000</v>
      </c>
      <c r="H35" s="293" t="s">
        <v>126</v>
      </c>
      <c r="I35" s="155" t="s">
        <v>18</v>
      </c>
      <c r="J35" s="407" t="s">
        <v>213</v>
      </c>
      <c r="K35" s="392" t="s">
        <v>64</v>
      </c>
      <c r="L35" s="155" t="s">
        <v>45</v>
      </c>
      <c r="M35" s="155"/>
      <c r="N35" s="157" t="s">
        <v>123</v>
      </c>
    </row>
    <row r="36" spans="1:14" x14ac:dyDescent="0.25">
      <c r="A36" s="171">
        <v>45090</v>
      </c>
      <c r="B36" s="172" t="s">
        <v>115</v>
      </c>
      <c r="C36" s="172" t="s">
        <v>116</v>
      </c>
      <c r="D36" s="173" t="s">
        <v>114</v>
      </c>
      <c r="E36" s="167">
        <v>9000</v>
      </c>
      <c r="F36" s="152"/>
      <c r="G36" s="307">
        <f t="shared" si="0"/>
        <v>25000</v>
      </c>
      <c r="H36" s="293" t="s">
        <v>126</v>
      </c>
      <c r="I36" s="155" t="s">
        <v>18</v>
      </c>
      <c r="J36" s="407" t="s">
        <v>213</v>
      </c>
      <c r="K36" s="392" t="s">
        <v>64</v>
      </c>
      <c r="L36" s="155" t="s">
        <v>45</v>
      </c>
      <c r="M36" s="155"/>
      <c r="N36" s="157" t="s">
        <v>169</v>
      </c>
    </row>
    <row r="37" spans="1:14" x14ac:dyDescent="0.25">
      <c r="A37" s="171">
        <v>45090</v>
      </c>
      <c r="B37" s="172" t="s">
        <v>115</v>
      </c>
      <c r="C37" s="172" t="s">
        <v>116</v>
      </c>
      <c r="D37" s="173" t="s">
        <v>114</v>
      </c>
      <c r="E37" s="167">
        <v>9000</v>
      </c>
      <c r="F37" s="152"/>
      <c r="G37" s="307">
        <f t="shared" si="0"/>
        <v>16000</v>
      </c>
      <c r="H37" s="293" t="s">
        <v>126</v>
      </c>
      <c r="I37" s="155" t="s">
        <v>18</v>
      </c>
      <c r="J37" s="407" t="s">
        <v>213</v>
      </c>
      <c r="K37" s="392" t="s">
        <v>64</v>
      </c>
      <c r="L37" s="155" t="s">
        <v>45</v>
      </c>
      <c r="M37" s="155"/>
      <c r="N37" s="157" t="s">
        <v>170</v>
      </c>
    </row>
    <row r="38" spans="1:14" x14ac:dyDescent="0.25">
      <c r="A38" s="171">
        <v>45090</v>
      </c>
      <c r="B38" s="172" t="s">
        <v>115</v>
      </c>
      <c r="C38" s="172" t="s">
        <v>116</v>
      </c>
      <c r="D38" s="173" t="s">
        <v>114</v>
      </c>
      <c r="E38" s="167">
        <v>15000</v>
      </c>
      <c r="F38" s="152"/>
      <c r="G38" s="307">
        <f t="shared" si="0"/>
        <v>1000</v>
      </c>
      <c r="H38" s="293" t="s">
        <v>126</v>
      </c>
      <c r="I38" s="155" t="s">
        <v>18</v>
      </c>
      <c r="J38" s="407" t="s">
        <v>213</v>
      </c>
      <c r="K38" s="392" t="s">
        <v>64</v>
      </c>
      <c r="L38" s="155" t="s">
        <v>45</v>
      </c>
      <c r="M38" s="155"/>
      <c r="N38" s="157" t="s">
        <v>150</v>
      </c>
    </row>
    <row r="39" spans="1:14" x14ac:dyDescent="0.25">
      <c r="A39" s="171">
        <v>45091</v>
      </c>
      <c r="B39" s="172" t="s">
        <v>125</v>
      </c>
      <c r="C39" s="172" t="s">
        <v>49</v>
      </c>
      <c r="D39" s="173" t="s">
        <v>114</v>
      </c>
      <c r="E39" s="167"/>
      <c r="F39" s="152">
        <v>-1000</v>
      </c>
      <c r="G39" s="307">
        <f t="shared" si="0"/>
        <v>0</v>
      </c>
      <c r="H39" s="654" t="s">
        <v>126</v>
      </c>
      <c r="I39" s="155" t="s">
        <v>18</v>
      </c>
      <c r="J39" s="407" t="s">
        <v>213</v>
      </c>
      <c r="K39" s="172" t="s">
        <v>64</v>
      </c>
      <c r="L39" s="155" t="s">
        <v>45</v>
      </c>
      <c r="M39" s="155"/>
      <c r="N39" s="157"/>
    </row>
    <row r="40" spans="1:14" x14ac:dyDescent="0.25">
      <c r="A40" s="476">
        <v>45091</v>
      </c>
      <c r="B40" s="477" t="s">
        <v>113</v>
      </c>
      <c r="C40" s="477" t="s">
        <v>49</v>
      </c>
      <c r="D40" s="478" t="s">
        <v>114</v>
      </c>
      <c r="E40" s="513"/>
      <c r="F40" s="479">
        <v>39000</v>
      </c>
      <c r="G40" s="480">
        <f t="shared" si="0"/>
        <v>39000</v>
      </c>
      <c r="H40" s="481" t="s">
        <v>126</v>
      </c>
      <c r="I40" s="482" t="s">
        <v>18</v>
      </c>
      <c r="J40" s="483" t="s">
        <v>218</v>
      </c>
      <c r="K40" s="477" t="s">
        <v>64</v>
      </c>
      <c r="L40" s="482" t="s">
        <v>45</v>
      </c>
      <c r="M40" s="482"/>
      <c r="N40" s="564"/>
    </row>
    <row r="41" spans="1:14" x14ac:dyDescent="0.25">
      <c r="A41" s="171">
        <v>45091</v>
      </c>
      <c r="B41" s="172" t="s">
        <v>115</v>
      </c>
      <c r="C41" s="172" t="s">
        <v>116</v>
      </c>
      <c r="D41" s="465" t="s">
        <v>114</v>
      </c>
      <c r="E41" s="161">
        <v>12000</v>
      </c>
      <c r="F41" s="152"/>
      <c r="G41" s="307">
        <f t="shared" si="0"/>
        <v>27000</v>
      </c>
      <c r="H41" s="293" t="s">
        <v>126</v>
      </c>
      <c r="I41" s="155" t="s">
        <v>18</v>
      </c>
      <c r="J41" s="407" t="s">
        <v>218</v>
      </c>
      <c r="K41" s="392" t="s">
        <v>64</v>
      </c>
      <c r="L41" s="155" t="s">
        <v>45</v>
      </c>
      <c r="M41" s="155"/>
      <c r="N41" s="157" t="s">
        <v>219</v>
      </c>
    </row>
    <row r="42" spans="1:14" x14ac:dyDescent="0.25">
      <c r="A42" s="171">
        <v>45091</v>
      </c>
      <c r="B42" s="172" t="s">
        <v>115</v>
      </c>
      <c r="C42" s="172" t="s">
        <v>116</v>
      </c>
      <c r="D42" s="465" t="s">
        <v>114</v>
      </c>
      <c r="E42" s="161">
        <v>7000</v>
      </c>
      <c r="F42" s="152"/>
      <c r="G42" s="307">
        <f t="shared" ref="G42" si="2">G41-E42+F42</f>
        <v>20000</v>
      </c>
      <c r="H42" s="293" t="s">
        <v>126</v>
      </c>
      <c r="I42" s="155" t="s">
        <v>18</v>
      </c>
      <c r="J42" s="407" t="s">
        <v>218</v>
      </c>
      <c r="K42" s="392" t="s">
        <v>64</v>
      </c>
      <c r="L42" s="155" t="s">
        <v>45</v>
      </c>
      <c r="M42" s="155"/>
      <c r="N42" s="157" t="s">
        <v>136</v>
      </c>
    </row>
    <row r="43" spans="1:14" x14ac:dyDescent="0.25">
      <c r="A43" s="171">
        <v>45091</v>
      </c>
      <c r="B43" s="172" t="s">
        <v>115</v>
      </c>
      <c r="C43" s="172" t="s">
        <v>116</v>
      </c>
      <c r="D43" s="465" t="s">
        <v>114</v>
      </c>
      <c r="E43" s="161">
        <v>6000</v>
      </c>
      <c r="F43" s="152"/>
      <c r="G43" s="307">
        <f>G42-E43+F43</f>
        <v>14000</v>
      </c>
      <c r="H43" s="293" t="s">
        <v>126</v>
      </c>
      <c r="I43" s="155" t="s">
        <v>18</v>
      </c>
      <c r="J43" s="407" t="s">
        <v>218</v>
      </c>
      <c r="K43" s="392" t="s">
        <v>64</v>
      </c>
      <c r="L43" s="155" t="s">
        <v>45</v>
      </c>
      <c r="M43" s="155"/>
      <c r="N43" s="157" t="s">
        <v>137</v>
      </c>
    </row>
    <row r="44" spans="1:14" x14ac:dyDescent="0.25">
      <c r="A44" s="171">
        <v>45091</v>
      </c>
      <c r="B44" s="172" t="s">
        <v>115</v>
      </c>
      <c r="C44" s="172" t="s">
        <v>116</v>
      </c>
      <c r="D44" s="465" t="s">
        <v>114</v>
      </c>
      <c r="E44" s="161">
        <v>14000</v>
      </c>
      <c r="F44" s="152"/>
      <c r="G44" s="307">
        <f t="shared" ref="G44:G63" si="3">G43-E44+F44</f>
        <v>0</v>
      </c>
      <c r="H44" s="293" t="s">
        <v>126</v>
      </c>
      <c r="I44" s="155" t="s">
        <v>18</v>
      </c>
      <c r="J44" s="407" t="s">
        <v>218</v>
      </c>
      <c r="K44" s="392" t="s">
        <v>64</v>
      </c>
      <c r="L44" s="155" t="s">
        <v>45</v>
      </c>
      <c r="M44" s="155"/>
      <c r="N44" s="157" t="s">
        <v>124</v>
      </c>
    </row>
    <row r="45" spans="1:14" x14ac:dyDescent="0.25">
      <c r="A45" s="476">
        <v>45092</v>
      </c>
      <c r="B45" s="477" t="s">
        <v>113</v>
      </c>
      <c r="C45" s="477" t="s">
        <v>49</v>
      </c>
      <c r="D45" s="649" t="s">
        <v>114</v>
      </c>
      <c r="E45" s="513"/>
      <c r="F45" s="479">
        <v>13000</v>
      </c>
      <c r="G45" s="480">
        <f t="shared" si="3"/>
        <v>13000</v>
      </c>
      <c r="H45" s="481" t="s">
        <v>126</v>
      </c>
      <c r="I45" s="482" t="s">
        <v>18</v>
      </c>
      <c r="J45" s="483" t="s">
        <v>220</v>
      </c>
      <c r="K45" s="477" t="s">
        <v>64</v>
      </c>
      <c r="L45" s="482" t="s">
        <v>45</v>
      </c>
      <c r="M45" s="482"/>
      <c r="N45" s="564"/>
    </row>
    <row r="46" spans="1:14" x14ac:dyDescent="0.25">
      <c r="A46" s="171">
        <v>45092</v>
      </c>
      <c r="B46" s="172" t="s">
        <v>115</v>
      </c>
      <c r="C46" s="172" t="s">
        <v>116</v>
      </c>
      <c r="D46" s="465" t="s">
        <v>114</v>
      </c>
      <c r="E46" s="161">
        <v>7000</v>
      </c>
      <c r="F46" s="152"/>
      <c r="G46" s="307">
        <f t="shared" si="3"/>
        <v>6000</v>
      </c>
      <c r="H46" s="293" t="s">
        <v>126</v>
      </c>
      <c r="I46" s="155" t="s">
        <v>18</v>
      </c>
      <c r="J46" s="407" t="s">
        <v>220</v>
      </c>
      <c r="K46" s="392" t="s">
        <v>64</v>
      </c>
      <c r="L46" s="155" t="s">
        <v>45</v>
      </c>
      <c r="M46" s="155"/>
      <c r="N46" s="157" t="s">
        <v>123</v>
      </c>
    </row>
    <row r="47" spans="1:14" x14ac:dyDescent="0.25">
      <c r="A47" s="171">
        <v>45092</v>
      </c>
      <c r="B47" s="172" t="s">
        <v>115</v>
      </c>
      <c r="C47" s="172" t="s">
        <v>116</v>
      </c>
      <c r="D47" s="465" t="s">
        <v>114</v>
      </c>
      <c r="E47" s="161">
        <v>6000</v>
      </c>
      <c r="F47" s="152"/>
      <c r="G47" s="307">
        <f t="shared" si="3"/>
        <v>0</v>
      </c>
      <c r="H47" s="293" t="s">
        <v>126</v>
      </c>
      <c r="I47" s="155" t="s">
        <v>18</v>
      </c>
      <c r="J47" s="407" t="s">
        <v>220</v>
      </c>
      <c r="K47" s="392" t="s">
        <v>64</v>
      </c>
      <c r="L47" s="155" t="s">
        <v>45</v>
      </c>
      <c r="M47" s="155"/>
      <c r="N47" s="157" t="s">
        <v>124</v>
      </c>
    </row>
    <row r="48" spans="1:14" x14ac:dyDescent="0.25">
      <c r="A48" s="476">
        <v>45096</v>
      </c>
      <c r="B48" s="477" t="s">
        <v>113</v>
      </c>
      <c r="C48" s="477" t="s">
        <v>49</v>
      </c>
      <c r="D48" s="649" t="s">
        <v>114</v>
      </c>
      <c r="E48" s="513"/>
      <c r="F48" s="479">
        <v>11000</v>
      </c>
      <c r="G48" s="480">
        <f t="shared" si="3"/>
        <v>11000</v>
      </c>
      <c r="H48" s="481" t="s">
        <v>126</v>
      </c>
      <c r="I48" s="482" t="s">
        <v>18</v>
      </c>
      <c r="J48" s="483" t="s">
        <v>251</v>
      </c>
      <c r="K48" s="477" t="s">
        <v>64</v>
      </c>
      <c r="L48" s="482" t="s">
        <v>45</v>
      </c>
      <c r="M48" s="482"/>
      <c r="N48" s="564"/>
    </row>
    <row r="49" spans="1:14" x14ac:dyDescent="0.25">
      <c r="A49" s="171">
        <v>45096</v>
      </c>
      <c r="B49" s="172" t="s">
        <v>115</v>
      </c>
      <c r="C49" s="172" t="s">
        <v>116</v>
      </c>
      <c r="D49" s="465" t="s">
        <v>114</v>
      </c>
      <c r="E49" s="161">
        <v>6000</v>
      </c>
      <c r="F49" s="152"/>
      <c r="G49" s="307">
        <f t="shared" si="3"/>
        <v>5000</v>
      </c>
      <c r="H49" s="293" t="s">
        <v>126</v>
      </c>
      <c r="I49" s="155" t="s">
        <v>18</v>
      </c>
      <c r="J49" s="407" t="s">
        <v>251</v>
      </c>
      <c r="K49" s="392" t="s">
        <v>64</v>
      </c>
      <c r="L49" s="155" t="s">
        <v>45</v>
      </c>
      <c r="M49" s="155"/>
      <c r="N49" s="157" t="s">
        <v>252</v>
      </c>
    </row>
    <row r="50" spans="1:14" x14ac:dyDescent="0.25">
      <c r="A50" s="171">
        <v>45096</v>
      </c>
      <c r="B50" s="172" t="s">
        <v>115</v>
      </c>
      <c r="C50" s="172" t="s">
        <v>116</v>
      </c>
      <c r="D50" s="465" t="s">
        <v>114</v>
      </c>
      <c r="E50" s="161">
        <v>5000</v>
      </c>
      <c r="F50" s="152"/>
      <c r="G50" s="307">
        <f t="shared" si="3"/>
        <v>0</v>
      </c>
      <c r="H50" s="293" t="s">
        <v>126</v>
      </c>
      <c r="I50" s="155" t="s">
        <v>18</v>
      </c>
      <c r="J50" s="407" t="s">
        <v>251</v>
      </c>
      <c r="K50" s="392" t="s">
        <v>64</v>
      </c>
      <c r="L50" s="155" t="s">
        <v>45</v>
      </c>
      <c r="M50" s="155"/>
      <c r="N50" s="157" t="s">
        <v>253</v>
      </c>
    </row>
    <row r="51" spans="1:14" x14ac:dyDescent="0.25">
      <c r="A51" s="476">
        <v>45097</v>
      </c>
      <c r="B51" s="477" t="s">
        <v>113</v>
      </c>
      <c r="C51" s="477" t="s">
        <v>49</v>
      </c>
      <c r="D51" s="649" t="s">
        <v>114</v>
      </c>
      <c r="E51" s="513"/>
      <c r="F51" s="479">
        <v>19000</v>
      </c>
      <c r="G51" s="480">
        <f t="shared" si="3"/>
        <v>19000</v>
      </c>
      <c r="H51" s="481" t="s">
        <v>126</v>
      </c>
      <c r="I51" s="482" t="s">
        <v>18</v>
      </c>
      <c r="J51" s="483" t="s">
        <v>267</v>
      </c>
      <c r="K51" s="477" t="s">
        <v>64</v>
      </c>
      <c r="L51" s="482" t="s">
        <v>45</v>
      </c>
      <c r="M51" s="482"/>
      <c r="N51" s="564"/>
    </row>
    <row r="52" spans="1:14" x14ac:dyDescent="0.25">
      <c r="A52" s="171">
        <v>45097</v>
      </c>
      <c r="B52" s="172" t="s">
        <v>115</v>
      </c>
      <c r="C52" s="172" t="s">
        <v>116</v>
      </c>
      <c r="D52" s="465" t="s">
        <v>114</v>
      </c>
      <c r="E52" s="161">
        <v>10000</v>
      </c>
      <c r="F52" s="152"/>
      <c r="G52" s="307">
        <f t="shared" si="3"/>
        <v>9000</v>
      </c>
      <c r="H52" s="293" t="s">
        <v>126</v>
      </c>
      <c r="I52" s="155" t="s">
        <v>18</v>
      </c>
      <c r="J52" s="407" t="s">
        <v>267</v>
      </c>
      <c r="K52" s="392" t="s">
        <v>64</v>
      </c>
      <c r="L52" s="155" t="s">
        <v>45</v>
      </c>
      <c r="M52" s="155"/>
      <c r="N52" s="157" t="s">
        <v>268</v>
      </c>
    </row>
    <row r="53" spans="1:14" x14ac:dyDescent="0.25">
      <c r="A53" s="171">
        <v>45097</v>
      </c>
      <c r="B53" s="172" t="s">
        <v>115</v>
      </c>
      <c r="C53" s="172" t="s">
        <v>116</v>
      </c>
      <c r="D53" s="465" t="s">
        <v>114</v>
      </c>
      <c r="E53" s="161">
        <v>9000</v>
      </c>
      <c r="F53" s="152"/>
      <c r="G53" s="307">
        <f t="shared" si="3"/>
        <v>0</v>
      </c>
      <c r="H53" s="293" t="s">
        <v>126</v>
      </c>
      <c r="I53" s="155" t="s">
        <v>18</v>
      </c>
      <c r="J53" s="407" t="s">
        <v>267</v>
      </c>
      <c r="K53" s="392" t="s">
        <v>64</v>
      </c>
      <c r="L53" s="155" t="s">
        <v>45</v>
      </c>
      <c r="M53" s="155"/>
      <c r="N53" s="157" t="s">
        <v>269</v>
      </c>
    </row>
    <row r="54" spans="1:14" x14ac:dyDescent="0.25">
      <c r="A54" s="476">
        <v>45098</v>
      </c>
      <c r="B54" s="477" t="s">
        <v>113</v>
      </c>
      <c r="C54" s="477" t="s">
        <v>49</v>
      </c>
      <c r="D54" s="649" t="s">
        <v>114</v>
      </c>
      <c r="E54" s="513"/>
      <c r="F54" s="479">
        <v>11000</v>
      </c>
      <c r="G54" s="480">
        <f t="shared" si="3"/>
        <v>11000</v>
      </c>
      <c r="H54" s="481" t="s">
        <v>126</v>
      </c>
      <c r="I54" s="482" t="s">
        <v>18</v>
      </c>
      <c r="J54" s="483" t="s">
        <v>270</v>
      </c>
      <c r="K54" s="477" t="s">
        <v>64</v>
      </c>
      <c r="L54" s="482" t="s">
        <v>45</v>
      </c>
      <c r="M54" s="482"/>
      <c r="N54" s="564"/>
    </row>
    <row r="55" spans="1:14" x14ac:dyDescent="0.25">
      <c r="A55" s="171">
        <v>45098</v>
      </c>
      <c r="B55" s="172" t="s">
        <v>115</v>
      </c>
      <c r="C55" s="172" t="s">
        <v>116</v>
      </c>
      <c r="D55" s="465" t="s">
        <v>114</v>
      </c>
      <c r="E55" s="161">
        <v>6000</v>
      </c>
      <c r="F55" s="152"/>
      <c r="G55" s="307">
        <f t="shared" si="3"/>
        <v>5000</v>
      </c>
      <c r="H55" s="293" t="s">
        <v>126</v>
      </c>
      <c r="I55" s="155" t="s">
        <v>18</v>
      </c>
      <c r="J55" s="407" t="s">
        <v>270</v>
      </c>
      <c r="K55" s="392" t="s">
        <v>64</v>
      </c>
      <c r="L55" s="155" t="s">
        <v>45</v>
      </c>
      <c r="M55" s="155"/>
      <c r="N55" s="157" t="s">
        <v>271</v>
      </c>
    </row>
    <row r="56" spans="1:14" ht="18" customHeight="1" x14ac:dyDescent="0.25">
      <c r="A56" s="171">
        <v>45098</v>
      </c>
      <c r="B56" s="157" t="s">
        <v>115</v>
      </c>
      <c r="C56" s="157" t="s">
        <v>116</v>
      </c>
      <c r="D56" s="179" t="s">
        <v>114</v>
      </c>
      <c r="E56" s="161">
        <v>5000</v>
      </c>
      <c r="F56" s="152"/>
      <c r="G56" s="307">
        <f t="shared" si="3"/>
        <v>0</v>
      </c>
      <c r="H56" s="293" t="s">
        <v>126</v>
      </c>
      <c r="I56" s="155" t="s">
        <v>18</v>
      </c>
      <c r="J56" s="407" t="s">
        <v>270</v>
      </c>
      <c r="K56" s="392" t="s">
        <v>64</v>
      </c>
      <c r="L56" s="155" t="s">
        <v>45</v>
      </c>
      <c r="M56" s="155"/>
      <c r="N56" s="157" t="s">
        <v>272</v>
      </c>
    </row>
    <row r="57" spans="1:14" ht="18" customHeight="1" x14ac:dyDescent="0.25">
      <c r="A57" s="476">
        <v>45104</v>
      </c>
      <c r="B57" s="564" t="s">
        <v>113</v>
      </c>
      <c r="C57" s="564" t="s">
        <v>49</v>
      </c>
      <c r="D57" s="619" t="s">
        <v>114</v>
      </c>
      <c r="E57" s="513"/>
      <c r="F57" s="479">
        <v>19000</v>
      </c>
      <c r="G57" s="480">
        <f t="shared" si="3"/>
        <v>19000</v>
      </c>
      <c r="H57" s="481" t="s">
        <v>126</v>
      </c>
      <c r="I57" s="482" t="s">
        <v>18</v>
      </c>
      <c r="J57" s="483" t="s">
        <v>292</v>
      </c>
      <c r="K57" s="477" t="s">
        <v>64</v>
      </c>
      <c r="L57" s="482" t="s">
        <v>45</v>
      </c>
      <c r="M57" s="482"/>
      <c r="N57" s="564"/>
    </row>
    <row r="58" spans="1:14" ht="18" customHeight="1" x14ac:dyDescent="0.25">
      <c r="A58" s="171">
        <v>45104</v>
      </c>
      <c r="B58" s="157" t="s">
        <v>115</v>
      </c>
      <c r="C58" s="157" t="s">
        <v>116</v>
      </c>
      <c r="D58" s="179" t="s">
        <v>114</v>
      </c>
      <c r="E58" s="161">
        <v>9000</v>
      </c>
      <c r="F58" s="152"/>
      <c r="G58" s="307">
        <f t="shared" si="3"/>
        <v>10000</v>
      </c>
      <c r="H58" s="293" t="s">
        <v>126</v>
      </c>
      <c r="I58" s="155" t="s">
        <v>18</v>
      </c>
      <c r="J58" s="407" t="s">
        <v>292</v>
      </c>
      <c r="K58" s="392" t="s">
        <v>64</v>
      </c>
      <c r="L58" s="155" t="s">
        <v>45</v>
      </c>
      <c r="M58" s="155"/>
      <c r="N58" s="157" t="s">
        <v>268</v>
      </c>
    </row>
    <row r="59" spans="1:14" ht="18" customHeight="1" x14ac:dyDescent="0.25">
      <c r="A59" s="171">
        <v>45104</v>
      </c>
      <c r="B59" s="157" t="s">
        <v>115</v>
      </c>
      <c r="C59" s="157" t="s">
        <v>116</v>
      </c>
      <c r="D59" s="179" t="s">
        <v>114</v>
      </c>
      <c r="E59" s="161">
        <v>9000</v>
      </c>
      <c r="F59" s="152"/>
      <c r="G59" s="307">
        <f t="shared" si="3"/>
        <v>1000</v>
      </c>
      <c r="H59" s="293" t="s">
        <v>126</v>
      </c>
      <c r="I59" s="155" t="s">
        <v>18</v>
      </c>
      <c r="J59" s="407" t="s">
        <v>292</v>
      </c>
      <c r="K59" s="392" t="s">
        <v>64</v>
      </c>
      <c r="L59" s="155" t="s">
        <v>45</v>
      </c>
      <c r="M59" s="155"/>
      <c r="N59" s="157" t="s">
        <v>269</v>
      </c>
    </row>
    <row r="60" spans="1:14" ht="18" customHeight="1" x14ac:dyDescent="0.25">
      <c r="A60" s="171">
        <v>45104</v>
      </c>
      <c r="B60" s="157" t="s">
        <v>125</v>
      </c>
      <c r="C60" s="157" t="s">
        <v>49</v>
      </c>
      <c r="D60" s="179" t="s">
        <v>114</v>
      </c>
      <c r="E60" s="161"/>
      <c r="F60" s="152">
        <v>-1000</v>
      </c>
      <c r="G60" s="307">
        <f t="shared" si="3"/>
        <v>0</v>
      </c>
      <c r="H60" s="654" t="s">
        <v>126</v>
      </c>
      <c r="I60" s="155" t="s">
        <v>18</v>
      </c>
      <c r="J60" s="407" t="s">
        <v>292</v>
      </c>
      <c r="K60" s="172" t="s">
        <v>64</v>
      </c>
      <c r="L60" s="155" t="s">
        <v>45</v>
      </c>
      <c r="M60" s="155"/>
      <c r="N60" s="157"/>
    </row>
    <row r="61" spans="1:14" ht="18" customHeight="1" x14ac:dyDescent="0.25">
      <c r="A61" s="476">
        <v>45106</v>
      </c>
      <c r="B61" s="564" t="s">
        <v>113</v>
      </c>
      <c r="C61" s="564" t="s">
        <v>49</v>
      </c>
      <c r="D61" s="619" t="s">
        <v>114</v>
      </c>
      <c r="E61" s="513"/>
      <c r="F61" s="479">
        <v>15000</v>
      </c>
      <c r="G61" s="480">
        <f t="shared" si="3"/>
        <v>15000</v>
      </c>
      <c r="H61" s="481" t="s">
        <v>126</v>
      </c>
      <c r="I61" s="482" t="s">
        <v>18</v>
      </c>
      <c r="J61" s="483" t="s">
        <v>293</v>
      </c>
      <c r="K61" s="477" t="s">
        <v>64</v>
      </c>
      <c r="L61" s="482" t="s">
        <v>45</v>
      </c>
      <c r="M61" s="482"/>
      <c r="N61" s="564"/>
    </row>
    <row r="62" spans="1:14" ht="18" customHeight="1" x14ac:dyDescent="0.25">
      <c r="A62" s="171">
        <v>45106</v>
      </c>
      <c r="B62" s="157" t="s">
        <v>115</v>
      </c>
      <c r="C62" s="157" t="s">
        <v>116</v>
      </c>
      <c r="D62" s="179" t="s">
        <v>114</v>
      </c>
      <c r="E62" s="161">
        <v>8000</v>
      </c>
      <c r="F62" s="152"/>
      <c r="G62" s="307">
        <f t="shared" si="3"/>
        <v>7000</v>
      </c>
      <c r="H62" s="293" t="s">
        <v>126</v>
      </c>
      <c r="I62" s="155" t="s">
        <v>18</v>
      </c>
      <c r="J62" s="407" t="s">
        <v>293</v>
      </c>
      <c r="K62" s="392" t="s">
        <v>64</v>
      </c>
      <c r="L62" s="155" t="s">
        <v>45</v>
      </c>
      <c r="M62" s="155"/>
      <c r="N62" s="157" t="s">
        <v>294</v>
      </c>
    </row>
    <row r="63" spans="1:14" ht="18" customHeight="1" thickBot="1" x14ac:dyDescent="0.3">
      <c r="A63" s="171">
        <v>45106</v>
      </c>
      <c r="B63" s="157" t="s">
        <v>115</v>
      </c>
      <c r="C63" s="157" t="s">
        <v>116</v>
      </c>
      <c r="D63" s="179" t="s">
        <v>114</v>
      </c>
      <c r="E63" s="161">
        <v>7000</v>
      </c>
      <c r="F63" s="152"/>
      <c r="G63" s="307">
        <f t="shared" si="3"/>
        <v>0</v>
      </c>
      <c r="H63" s="293" t="s">
        <v>126</v>
      </c>
      <c r="I63" s="155" t="s">
        <v>18</v>
      </c>
      <c r="J63" s="407" t="s">
        <v>293</v>
      </c>
      <c r="K63" s="392" t="s">
        <v>64</v>
      </c>
      <c r="L63" s="155" t="s">
        <v>45</v>
      </c>
      <c r="M63" s="155"/>
      <c r="N63" s="157" t="s">
        <v>295</v>
      </c>
    </row>
    <row r="64" spans="1:14" ht="15.75" thickBot="1" x14ac:dyDescent="0.3">
      <c r="A64" s="155"/>
      <c r="B64" s="155"/>
      <c r="C64" s="155"/>
      <c r="D64" s="155"/>
      <c r="E64" s="515">
        <f>SUM(E4:E63)</f>
        <v>420000</v>
      </c>
      <c r="F64" s="515">
        <f>SUM(F4:F63)</f>
        <v>420000</v>
      </c>
      <c r="G64" s="516">
        <f>F64-E64</f>
        <v>0</v>
      </c>
      <c r="H64" s="166"/>
      <c r="I64" s="155"/>
      <c r="J64" s="155"/>
      <c r="K64" s="392"/>
      <c r="L64" s="155"/>
      <c r="M64" s="155"/>
      <c r="N64" s="157"/>
    </row>
    <row r="65" spans="1:14" x14ac:dyDescent="0.25">
      <c r="A65" s="155"/>
      <c r="B65" s="155"/>
      <c r="C65" s="155"/>
      <c r="D65" s="155"/>
      <c r="E65" s="501"/>
      <c r="F65" s="467"/>
      <c r="G65" s="471"/>
      <c r="H65" s="155"/>
      <c r="I65" s="155"/>
      <c r="J65" s="155"/>
      <c r="K65" s="392"/>
      <c r="L65" s="155"/>
      <c r="M65" s="155"/>
      <c r="N65" s="157"/>
    </row>
    <row r="66" spans="1:14" x14ac:dyDescent="0.25">
      <c r="A66" s="421"/>
      <c r="B66" s="421"/>
      <c r="C66" s="421"/>
      <c r="D66" s="421"/>
      <c r="E66" s="493"/>
      <c r="F66" s="503"/>
      <c r="G66" s="504"/>
      <c r="H66" s="421"/>
      <c r="I66" s="421"/>
      <c r="J66" s="421"/>
      <c r="K66" s="421"/>
      <c r="L66" s="421"/>
      <c r="M66" s="421"/>
      <c r="N66" s="425"/>
    </row>
    <row r="67" spans="1:14" x14ac:dyDescent="0.25">
      <c r="E67" s="502"/>
      <c r="F67" s="497"/>
    </row>
    <row r="68" spans="1:14" x14ac:dyDescent="0.25">
      <c r="E68" s="487"/>
      <c r="F68" s="497"/>
    </row>
    <row r="69" spans="1:14" x14ac:dyDescent="0.25">
      <c r="E69" s="487"/>
      <c r="F69" s="497"/>
    </row>
    <row r="70" spans="1:14" x14ac:dyDescent="0.25">
      <c r="E70" s="487"/>
      <c r="F70" s="497"/>
    </row>
    <row r="71" spans="1:14" x14ac:dyDescent="0.25">
      <c r="E71" s="487"/>
      <c r="F71" s="497"/>
    </row>
    <row r="72" spans="1:14" x14ac:dyDescent="0.25">
      <c r="E72" s="487"/>
      <c r="F72" s="497"/>
    </row>
    <row r="73" spans="1:14" x14ac:dyDescent="0.25">
      <c r="E73" s="487"/>
      <c r="F73" s="497"/>
    </row>
    <row r="74" spans="1:14" x14ac:dyDescent="0.25">
      <c r="E74" s="487"/>
      <c r="F74" s="497"/>
    </row>
    <row r="75" spans="1:14" x14ac:dyDescent="0.25">
      <c r="E75" s="487"/>
      <c r="F75" s="497"/>
    </row>
    <row r="76" spans="1:14" x14ac:dyDescent="0.25">
      <c r="E76" s="487"/>
      <c r="F76" s="497"/>
    </row>
    <row r="77" spans="1:14" x14ac:dyDescent="0.25">
      <c r="E77" s="487"/>
      <c r="F77" s="497"/>
    </row>
    <row r="78" spans="1:14" x14ac:dyDescent="0.25">
      <c r="E78" s="487"/>
      <c r="F78" s="497"/>
    </row>
    <row r="79" spans="1:14" x14ac:dyDescent="0.25">
      <c r="E79" s="487"/>
      <c r="F79" s="497"/>
    </row>
    <row r="80" spans="1:14" x14ac:dyDescent="0.25">
      <c r="E80" s="487"/>
    </row>
    <row r="81" spans="5:5" x14ac:dyDescent="0.25">
      <c r="E81" s="487"/>
    </row>
    <row r="82" spans="5:5" x14ac:dyDescent="0.25">
      <c r="E82" s="487"/>
    </row>
    <row r="83" spans="5:5" x14ac:dyDescent="0.25">
      <c r="E83" s="487"/>
    </row>
    <row r="84" spans="5:5" x14ac:dyDescent="0.25">
      <c r="E84" s="487"/>
    </row>
    <row r="85" spans="5:5" x14ac:dyDescent="0.25">
      <c r="E85" s="487"/>
    </row>
    <row r="86" spans="5:5" x14ac:dyDescent="0.25">
      <c r="E86" s="487"/>
    </row>
    <row r="87" spans="5:5" x14ac:dyDescent="0.25">
      <c r="E87" s="487"/>
    </row>
    <row r="88" spans="5:5" x14ac:dyDescent="0.25">
      <c r="E88" s="487"/>
    </row>
    <row r="89" spans="5:5" x14ac:dyDescent="0.25">
      <c r="E89" s="487"/>
    </row>
    <row r="90" spans="5:5" x14ac:dyDescent="0.25">
      <c r="E90" s="487"/>
    </row>
    <row r="91" spans="5:5" x14ac:dyDescent="0.25">
      <c r="E91" s="487"/>
    </row>
    <row r="92" spans="5:5" x14ac:dyDescent="0.25">
      <c r="E92" s="487"/>
    </row>
    <row r="93" spans="5:5" x14ac:dyDescent="0.25">
      <c r="E93" s="487"/>
    </row>
    <row r="94" spans="5:5" x14ac:dyDescent="0.25">
      <c r="E94" s="487"/>
    </row>
    <row r="95" spans="5:5" x14ac:dyDescent="0.25">
      <c r="E95" s="487"/>
    </row>
    <row r="96" spans="5:5" x14ac:dyDescent="0.25">
      <c r="E96" s="487"/>
    </row>
    <row r="97" spans="5:5" x14ac:dyDescent="0.25">
      <c r="E97" s="487"/>
    </row>
    <row r="98" spans="5:5" x14ac:dyDescent="0.25">
      <c r="E98" s="487"/>
    </row>
    <row r="99" spans="5:5" x14ac:dyDescent="0.25">
      <c r="E99" s="487"/>
    </row>
    <row r="100" spans="5:5" x14ac:dyDescent="0.25">
      <c r="E100" s="487"/>
    </row>
    <row r="101" spans="5:5" x14ac:dyDescent="0.25">
      <c r="E101" s="487"/>
    </row>
    <row r="102" spans="5:5" x14ac:dyDescent="0.25">
      <c r="E102" s="487"/>
    </row>
    <row r="103" spans="5:5" x14ac:dyDescent="0.25">
      <c r="E103" s="487"/>
    </row>
    <row r="104" spans="5:5" x14ac:dyDescent="0.25">
      <c r="E104" s="487"/>
    </row>
    <row r="105" spans="5:5" x14ac:dyDescent="0.25">
      <c r="E105" s="487"/>
    </row>
    <row r="106" spans="5:5" x14ac:dyDescent="0.25">
      <c r="E106" s="487"/>
    </row>
    <row r="107" spans="5:5" x14ac:dyDescent="0.25">
      <c r="E107" s="487"/>
    </row>
    <row r="108" spans="5:5" x14ac:dyDescent="0.25">
      <c r="E108" s="487"/>
    </row>
    <row r="109" spans="5:5" x14ac:dyDescent="0.25">
      <c r="E109" s="487"/>
    </row>
    <row r="110" spans="5:5" x14ac:dyDescent="0.25">
      <c r="E110" s="487"/>
    </row>
    <row r="111" spans="5:5" x14ac:dyDescent="0.25">
      <c r="E111" s="487"/>
    </row>
    <row r="112" spans="5:5" x14ac:dyDescent="0.25">
      <c r="E112" s="487"/>
    </row>
    <row r="113" spans="5:5" x14ac:dyDescent="0.25">
      <c r="E113" s="487"/>
    </row>
    <row r="114" spans="5:5" x14ac:dyDescent="0.25">
      <c r="E114" s="487"/>
    </row>
    <row r="115" spans="5:5" x14ac:dyDescent="0.25">
      <c r="E115" s="487"/>
    </row>
    <row r="116" spans="5:5" x14ac:dyDescent="0.25">
      <c r="E116" s="487"/>
    </row>
    <row r="117" spans="5:5" x14ac:dyDescent="0.25">
      <c r="E117" s="487"/>
    </row>
    <row r="118" spans="5:5" x14ac:dyDescent="0.25">
      <c r="E118" s="487"/>
    </row>
    <row r="119" spans="5:5" x14ac:dyDescent="0.25">
      <c r="E119" s="487"/>
    </row>
    <row r="120" spans="5:5" x14ac:dyDescent="0.25">
      <c r="E120" s="487"/>
    </row>
    <row r="121" spans="5:5" x14ac:dyDescent="0.25">
      <c r="E121" s="487"/>
    </row>
    <row r="122" spans="5:5" x14ac:dyDescent="0.25">
      <c r="E122" s="487"/>
    </row>
    <row r="123" spans="5:5" x14ac:dyDescent="0.25">
      <c r="E123" s="487"/>
    </row>
    <row r="124" spans="5:5" x14ac:dyDescent="0.25">
      <c r="E124" s="487"/>
    </row>
    <row r="125" spans="5:5" x14ac:dyDescent="0.25">
      <c r="E125" s="487"/>
    </row>
    <row r="126" spans="5:5" x14ac:dyDescent="0.25">
      <c r="E126" s="487"/>
    </row>
    <row r="127" spans="5:5" x14ac:dyDescent="0.25">
      <c r="E127" s="487"/>
    </row>
    <row r="128" spans="5:5" x14ac:dyDescent="0.25">
      <c r="E128" s="487"/>
    </row>
    <row r="129" spans="5:5" x14ac:dyDescent="0.25">
      <c r="E129" s="487"/>
    </row>
    <row r="130" spans="5:5" x14ac:dyDescent="0.25">
      <c r="E130" s="487"/>
    </row>
    <row r="131" spans="5:5" x14ac:dyDescent="0.25">
      <c r="E131" s="487"/>
    </row>
    <row r="132" spans="5:5" x14ac:dyDescent="0.25">
      <c r="E132" s="487"/>
    </row>
    <row r="133" spans="5:5" x14ac:dyDescent="0.25">
      <c r="E133" s="487"/>
    </row>
    <row r="134" spans="5:5" x14ac:dyDescent="0.25">
      <c r="E134" s="487"/>
    </row>
    <row r="135" spans="5:5" x14ac:dyDescent="0.25">
      <c r="E135" s="487"/>
    </row>
    <row r="136" spans="5:5" x14ac:dyDescent="0.25">
      <c r="E136" s="487"/>
    </row>
    <row r="137" spans="5:5" x14ac:dyDescent="0.25">
      <c r="E137" s="487"/>
    </row>
    <row r="138" spans="5:5" x14ac:dyDescent="0.25">
      <c r="E138" s="487"/>
    </row>
    <row r="139" spans="5:5" x14ac:dyDescent="0.25">
      <c r="E139" s="487"/>
    </row>
    <row r="140" spans="5:5" x14ac:dyDescent="0.25">
      <c r="E140" s="487"/>
    </row>
    <row r="141" spans="5:5" x14ac:dyDescent="0.25">
      <c r="E141" s="487"/>
    </row>
    <row r="142" spans="5:5" x14ac:dyDescent="0.25">
      <c r="E142" s="487"/>
    </row>
    <row r="143" spans="5:5" x14ac:dyDescent="0.25">
      <c r="E143" s="487"/>
    </row>
    <row r="144" spans="5:5" x14ac:dyDescent="0.25">
      <c r="E144" s="487"/>
    </row>
    <row r="145" spans="5:5" x14ac:dyDescent="0.25">
      <c r="E145" s="487"/>
    </row>
    <row r="146" spans="5:5" x14ac:dyDescent="0.25">
      <c r="E146" s="487"/>
    </row>
    <row r="147" spans="5:5" x14ac:dyDescent="0.25">
      <c r="E147" s="487"/>
    </row>
    <row r="148" spans="5:5" x14ac:dyDescent="0.25">
      <c r="E148" s="487"/>
    </row>
    <row r="149" spans="5:5" x14ac:dyDescent="0.25">
      <c r="E149" s="487"/>
    </row>
    <row r="150" spans="5:5" x14ac:dyDescent="0.25">
      <c r="E150" s="487"/>
    </row>
    <row r="151" spans="5:5" x14ac:dyDescent="0.25">
      <c r="E151" s="487"/>
    </row>
    <row r="152" spans="5:5" x14ac:dyDescent="0.25">
      <c r="E152" s="487"/>
    </row>
    <row r="153" spans="5:5" x14ac:dyDescent="0.25">
      <c r="E153" s="487"/>
    </row>
    <row r="154" spans="5:5" x14ac:dyDescent="0.25">
      <c r="E154" s="487"/>
    </row>
    <row r="155" spans="5:5" x14ac:dyDescent="0.25">
      <c r="E155" s="487"/>
    </row>
    <row r="156" spans="5:5" x14ac:dyDescent="0.25">
      <c r="E156" s="487"/>
    </row>
    <row r="157" spans="5:5" x14ac:dyDescent="0.25">
      <c r="E157" s="487"/>
    </row>
  </sheetData>
  <autoFilter ref="A1:N1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85" zoomScaleNormal="85" workbookViewId="0">
      <selection activeCell="J17" sqref="J17"/>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10" t="s">
        <v>44</v>
      </c>
      <c r="B1" s="710"/>
      <c r="C1" s="710"/>
      <c r="D1" s="710"/>
      <c r="E1" s="710"/>
      <c r="F1" s="710"/>
      <c r="G1" s="710"/>
      <c r="H1" s="710"/>
      <c r="I1" s="710"/>
      <c r="J1" s="710"/>
      <c r="K1" s="710"/>
      <c r="L1" s="710"/>
      <c r="M1" s="710"/>
      <c r="N1" s="710"/>
    </row>
    <row r="2" spans="1:16" s="67" customFormat="1" ht="18.75" x14ac:dyDescent="0.25">
      <c r="A2" s="711" t="s">
        <v>61</v>
      </c>
      <c r="B2" s="711"/>
      <c r="C2" s="711"/>
      <c r="D2" s="711"/>
      <c r="E2" s="711"/>
      <c r="F2" s="711"/>
      <c r="G2" s="711"/>
      <c r="H2" s="711"/>
      <c r="I2" s="711"/>
      <c r="J2" s="711"/>
      <c r="K2" s="711"/>
      <c r="L2" s="711"/>
      <c r="M2" s="711"/>
      <c r="N2" s="711"/>
    </row>
    <row r="3" spans="1:16" s="67" customFormat="1" ht="45" x14ac:dyDescent="0.25">
      <c r="A3" s="394" t="s">
        <v>0</v>
      </c>
      <c r="B3" s="395" t="s">
        <v>5</v>
      </c>
      <c r="C3" s="395" t="s">
        <v>10</v>
      </c>
      <c r="D3" s="396" t="s">
        <v>8</v>
      </c>
      <c r="E3" s="396" t="s">
        <v>13</v>
      </c>
      <c r="F3" s="397" t="s">
        <v>34</v>
      </c>
      <c r="G3" s="396" t="s">
        <v>41</v>
      </c>
      <c r="H3" s="396" t="s">
        <v>2</v>
      </c>
      <c r="I3" s="396" t="s">
        <v>3</v>
      </c>
      <c r="J3" s="395" t="s">
        <v>9</v>
      </c>
      <c r="K3" s="395" t="s">
        <v>1</v>
      </c>
      <c r="L3" s="395" t="s">
        <v>4</v>
      </c>
      <c r="M3" s="395" t="s">
        <v>12</v>
      </c>
      <c r="N3" s="397" t="s">
        <v>11</v>
      </c>
    </row>
    <row r="4" spans="1:16" s="67" customFormat="1" x14ac:dyDescent="0.25">
      <c r="A4" s="182">
        <v>45078</v>
      </c>
      <c r="B4" s="168" t="s">
        <v>156</v>
      </c>
      <c r="C4" s="168"/>
      <c r="D4" s="169"/>
      <c r="E4" s="391"/>
      <c r="F4" s="444"/>
      <c r="G4" s="563">
        <v>10000</v>
      </c>
      <c r="H4" s="445"/>
      <c r="I4" s="445"/>
      <c r="J4" s="446"/>
      <c r="K4" s="447"/>
      <c r="L4" s="447"/>
      <c r="M4" s="447"/>
      <c r="N4" s="448"/>
    </row>
    <row r="5" spans="1:16" s="14" customFormat="1" ht="18.75" customHeight="1" x14ac:dyDescent="0.25">
      <c r="A5" s="476">
        <v>45084</v>
      </c>
      <c r="B5" s="564" t="s">
        <v>113</v>
      </c>
      <c r="C5" s="564" t="s">
        <v>49</v>
      </c>
      <c r="D5" s="619" t="s">
        <v>14</v>
      </c>
      <c r="E5" s="512"/>
      <c r="F5" s="634">
        <v>120000</v>
      </c>
      <c r="G5" s="635">
        <f>G4-E5+F5</f>
        <v>130000</v>
      </c>
      <c r="H5" s="636"/>
      <c r="I5" s="633" t="s">
        <v>18</v>
      </c>
      <c r="J5" s="483"/>
      <c r="K5" s="637" t="s">
        <v>64</v>
      </c>
      <c r="L5" s="637" t="s">
        <v>58</v>
      </c>
      <c r="M5" s="638"/>
      <c r="N5" s="639"/>
      <c r="O5" s="510"/>
    </row>
    <row r="6" spans="1:16" s="75" customFormat="1" x14ac:dyDescent="0.25">
      <c r="A6" s="171">
        <v>45084</v>
      </c>
      <c r="B6" s="157" t="s">
        <v>144</v>
      </c>
      <c r="C6" s="157" t="s">
        <v>117</v>
      </c>
      <c r="D6" s="179" t="s">
        <v>14</v>
      </c>
      <c r="E6" s="167">
        <v>40000</v>
      </c>
      <c r="F6" s="161"/>
      <c r="G6" s="161">
        <f t="shared" ref="G6:G14" si="0">G5-E6+F6</f>
        <v>90000</v>
      </c>
      <c r="H6" s="184" t="s">
        <v>174</v>
      </c>
      <c r="I6" s="610" t="s">
        <v>18</v>
      </c>
      <c r="J6" s="488" t="s">
        <v>175</v>
      </c>
      <c r="K6" s="157" t="s">
        <v>64</v>
      </c>
      <c r="L6" s="157" t="s">
        <v>58</v>
      </c>
      <c r="M6" s="643"/>
      <c r="N6" s="644"/>
      <c r="O6" s="511"/>
    </row>
    <row r="7" spans="1:16" x14ac:dyDescent="0.25">
      <c r="A7" s="171">
        <v>45084</v>
      </c>
      <c r="B7" s="157" t="s">
        <v>145</v>
      </c>
      <c r="C7" s="157" t="s">
        <v>117</v>
      </c>
      <c r="D7" s="157" t="s">
        <v>114</v>
      </c>
      <c r="E7" s="177">
        <v>25000</v>
      </c>
      <c r="F7" s="161"/>
      <c r="G7" s="161">
        <f t="shared" si="0"/>
        <v>65000</v>
      </c>
      <c r="H7" s="184" t="s">
        <v>126</v>
      </c>
      <c r="I7" s="610" t="s">
        <v>18</v>
      </c>
      <c r="J7" s="488" t="s">
        <v>175</v>
      </c>
      <c r="K7" s="155" t="s">
        <v>64</v>
      </c>
      <c r="L7" s="155" t="s">
        <v>58</v>
      </c>
      <c r="M7" s="155"/>
      <c r="N7" s="157"/>
      <c r="O7" s="421"/>
      <c r="P7" s="421"/>
    </row>
    <row r="8" spans="1:16" x14ac:dyDescent="0.25">
      <c r="A8" s="171">
        <v>45089</v>
      </c>
      <c r="B8" s="157" t="s">
        <v>144</v>
      </c>
      <c r="C8" s="157" t="s">
        <v>117</v>
      </c>
      <c r="D8" s="179" t="s">
        <v>14</v>
      </c>
      <c r="E8" s="472">
        <v>40000</v>
      </c>
      <c r="F8" s="160"/>
      <c r="G8" s="160">
        <f t="shared" si="0"/>
        <v>25000</v>
      </c>
      <c r="H8" s="184" t="s">
        <v>174</v>
      </c>
      <c r="I8" s="610" t="s">
        <v>18</v>
      </c>
      <c r="J8" s="488" t="s">
        <v>175</v>
      </c>
      <c r="K8" s="155" t="s">
        <v>64</v>
      </c>
      <c r="L8" s="155" t="s">
        <v>58</v>
      </c>
      <c r="M8" s="155"/>
      <c r="N8" s="157"/>
      <c r="O8" s="421"/>
      <c r="P8" s="421"/>
    </row>
    <row r="9" spans="1:16" x14ac:dyDescent="0.25">
      <c r="A9" s="171">
        <v>45089</v>
      </c>
      <c r="B9" s="157" t="s">
        <v>145</v>
      </c>
      <c r="C9" s="157" t="s">
        <v>117</v>
      </c>
      <c r="D9" s="157" t="s">
        <v>114</v>
      </c>
      <c r="E9" s="161">
        <v>25000</v>
      </c>
      <c r="F9" s="161"/>
      <c r="G9" s="160">
        <f t="shared" si="0"/>
        <v>0</v>
      </c>
      <c r="H9" s="166" t="s">
        <v>126</v>
      </c>
      <c r="I9" s="610" t="s">
        <v>18</v>
      </c>
      <c r="J9" s="488" t="s">
        <v>175</v>
      </c>
      <c r="K9" s="155" t="s">
        <v>64</v>
      </c>
      <c r="L9" s="155" t="s">
        <v>58</v>
      </c>
      <c r="M9" s="155"/>
      <c r="N9" s="157"/>
      <c r="O9" s="421"/>
      <c r="P9" s="421"/>
    </row>
    <row r="10" spans="1:16" x14ac:dyDescent="0.25">
      <c r="A10" s="476">
        <v>45096</v>
      </c>
      <c r="B10" s="564" t="s">
        <v>113</v>
      </c>
      <c r="C10" s="564" t="s">
        <v>49</v>
      </c>
      <c r="D10" s="619" t="s">
        <v>14</v>
      </c>
      <c r="E10" s="513"/>
      <c r="F10" s="513">
        <v>120000</v>
      </c>
      <c r="G10" s="651">
        <f t="shared" si="0"/>
        <v>120000</v>
      </c>
      <c r="H10" s="652"/>
      <c r="I10" s="633" t="s">
        <v>18</v>
      </c>
      <c r="J10" s="483"/>
      <c r="K10" s="482" t="s">
        <v>64</v>
      </c>
      <c r="L10" s="482" t="s">
        <v>58</v>
      </c>
      <c r="M10" s="482"/>
      <c r="N10" s="564"/>
      <c r="O10" s="421"/>
      <c r="P10" s="421"/>
    </row>
    <row r="11" spans="1:16" x14ac:dyDescent="0.25">
      <c r="A11" s="171">
        <v>45096</v>
      </c>
      <c r="B11" s="157" t="s">
        <v>145</v>
      </c>
      <c r="C11" s="157" t="s">
        <v>117</v>
      </c>
      <c r="D11" s="157" t="s">
        <v>114</v>
      </c>
      <c r="E11" s="161">
        <v>20000</v>
      </c>
      <c r="F11" s="161"/>
      <c r="G11" s="160">
        <f t="shared" si="0"/>
        <v>100000</v>
      </c>
      <c r="H11" s="166" t="s">
        <v>126</v>
      </c>
      <c r="I11" s="610" t="s">
        <v>18</v>
      </c>
      <c r="J11" s="407" t="s">
        <v>335</v>
      </c>
      <c r="K11" s="155" t="s">
        <v>64</v>
      </c>
      <c r="L11" s="155" t="s">
        <v>58</v>
      </c>
      <c r="M11" s="155"/>
      <c r="N11" s="157"/>
      <c r="O11" s="421"/>
      <c r="P11" s="421"/>
    </row>
    <row r="12" spans="1:16" x14ac:dyDescent="0.25">
      <c r="A12" s="171">
        <v>45096</v>
      </c>
      <c r="B12" s="157" t="s">
        <v>144</v>
      </c>
      <c r="C12" s="157" t="s">
        <v>117</v>
      </c>
      <c r="D12" s="157" t="s">
        <v>14</v>
      </c>
      <c r="E12" s="161">
        <v>40000</v>
      </c>
      <c r="F12" s="161"/>
      <c r="G12" s="160">
        <f t="shared" si="0"/>
        <v>60000</v>
      </c>
      <c r="H12" s="166" t="s">
        <v>174</v>
      </c>
      <c r="I12" s="610" t="s">
        <v>18</v>
      </c>
      <c r="J12" s="407" t="s">
        <v>335</v>
      </c>
      <c r="K12" s="155" t="s">
        <v>64</v>
      </c>
      <c r="L12" s="155" t="s">
        <v>58</v>
      </c>
      <c r="M12" s="155"/>
      <c r="N12" s="157"/>
      <c r="O12" s="421"/>
      <c r="P12" s="421"/>
    </row>
    <row r="13" spans="1:16" x14ac:dyDescent="0.25">
      <c r="A13" s="171">
        <v>45103</v>
      </c>
      <c r="B13" s="155" t="s">
        <v>144</v>
      </c>
      <c r="C13" s="157" t="s">
        <v>117</v>
      </c>
      <c r="D13" s="164" t="s">
        <v>14</v>
      </c>
      <c r="E13" s="161">
        <v>40000</v>
      </c>
      <c r="F13" s="161"/>
      <c r="G13" s="160">
        <f t="shared" si="0"/>
        <v>20000</v>
      </c>
      <c r="H13" s="166" t="s">
        <v>174</v>
      </c>
      <c r="I13" s="610" t="s">
        <v>18</v>
      </c>
      <c r="J13" s="407" t="s">
        <v>335</v>
      </c>
      <c r="K13" s="155" t="s">
        <v>64</v>
      </c>
      <c r="L13" s="155" t="s">
        <v>58</v>
      </c>
      <c r="M13" s="155"/>
      <c r="N13" s="157"/>
      <c r="O13" s="83"/>
    </row>
    <row r="14" spans="1:16" ht="15.75" thickBot="1" x14ac:dyDescent="0.3">
      <c r="A14" s="171">
        <v>45103</v>
      </c>
      <c r="B14" s="155" t="s">
        <v>145</v>
      </c>
      <c r="C14" s="157" t="s">
        <v>117</v>
      </c>
      <c r="D14" s="164" t="s">
        <v>14</v>
      </c>
      <c r="E14" s="161">
        <v>20000</v>
      </c>
      <c r="F14" s="161"/>
      <c r="G14" s="160">
        <f t="shared" si="0"/>
        <v>0</v>
      </c>
      <c r="H14" s="166" t="s">
        <v>126</v>
      </c>
      <c r="I14" s="610" t="s">
        <v>18</v>
      </c>
      <c r="J14" s="407" t="s">
        <v>335</v>
      </c>
      <c r="K14" s="155" t="s">
        <v>64</v>
      </c>
      <c r="L14" s="155" t="s">
        <v>58</v>
      </c>
      <c r="M14" s="155"/>
      <c r="N14" s="157"/>
      <c r="O14" s="83"/>
    </row>
    <row r="15" spans="1:16" ht="15.75" thickBot="1" x14ac:dyDescent="0.3">
      <c r="A15" s="608"/>
      <c r="B15" s="608"/>
      <c r="C15" s="464"/>
      <c r="D15" s="486"/>
      <c r="E15" s="611">
        <f>SUM(E5:E14)</f>
        <v>250000</v>
      </c>
      <c r="F15" s="612">
        <f>SUM(F5:F14)+G4</f>
        <v>250000</v>
      </c>
      <c r="G15" s="613">
        <f>F15-E15</f>
        <v>0</v>
      </c>
      <c r="H15" s="464"/>
      <c r="I15" s="155"/>
      <c r="J15" s="185"/>
      <c r="K15" s="155"/>
      <c r="L15" s="155"/>
      <c r="M15" s="429"/>
      <c r="N15" s="430"/>
    </row>
    <row r="16" spans="1:16" x14ac:dyDescent="0.25">
      <c r="A16" s="609"/>
      <c r="B16" s="609"/>
      <c r="C16" s="166"/>
      <c r="D16" s="164"/>
      <c r="E16" s="175"/>
      <c r="F16" s="175"/>
      <c r="G16" s="473"/>
      <c r="H16" s="166"/>
      <c r="I16" s="155"/>
      <c r="J16" s="185"/>
      <c r="K16" s="155"/>
      <c r="L16" s="155"/>
      <c r="M16" s="155"/>
      <c r="N16" s="157"/>
    </row>
    <row r="17" spans="1:14" x14ac:dyDescent="0.25">
      <c r="A17" s="427" t="s">
        <v>106</v>
      </c>
      <c r="B17" t="s">
        <v>109</v>
      </c>
      <c r="C17" s="449"/>
      <c r="D17" s="450"/>
      <c r="E17" s="451"/>
      <c r="F17" s="451"/>
      <c r="G17" s="452"/>
      <c r="H17" s="166"/>
      <c r="I17" s="429"/>
      <c r="J17" s="185"/>
      <c r="K17" s="155"/>
      <c r="L17" s="155"/>
      <c r="M17" s="429"/>
      <c r="N17" s="430"/>
    </row>
    <row r="18" spans="1:14" x14ac:dyDescent="0.25">
      <c r="A18" s="178" t="s">
        <v>126</v>
      </c>
      <c r="B18" s="428">
        <v>90000</v>
      </c>
      <c r="C18" s="166"/>
      <c r="D18" s="164"/>
      <c r="E18" s="161"/>
      <c r="F18" s="161"/>
      <c r="G18" s="160"/>
      <c r="H18" s="166"/>
      <c r="I18" s="155"/>
      <c r="J18" s="185"/>
      <c r="K18" s="155"/>
      <c r="L18" s="155"/>
      <c r="M18" s="155"/>
      <c r="N18" s="157"/>
    </row>
    <row r="19" spans="1:14" x14ac:dyDescent="0.25">
      <c r="A19" s="178" t="s">
        <v>174</v>
      </c>
      <c r="B19" s="428">
        <v>160000</v>
      </c>
      <c r="C19" s="166"/>
      <c r="D19" s="164"/>
      <c r="E19" s="161"/>
      <c r="F19" s="161"/>
      <c r="G19" s="160"/>
      <c r="H19" s="166"/>
      <c r="I19" s="155"/>
      <c r="J19" s="185"/>
      <c r="K19" s="155"/>
      <c r="L19" s="155"/>
      <c r="M19" s="155"/>
      <c r="N19" s="157"/>
    </row>
    <row r="20" spans="1:14" x14ac:dyDescent="0.25">
      <c r="A20" s="178" t="s">
        <v>107</v>
      </c>
      <c r="B20" s="428"/>
      <c r="C20" s="166"/>
      <c r="D20" s="164"/>
      <c r="E20" s="161"/>
      <c r="F20" s="161"/>
      <c r="G20" s="160"/>
      <c r="H20" s="166"/>
      <c r="I20" s="155"/>
      <c r="J20" s="185"/>
      <c r="K20" s="155"/>
      <c r="L20" s="155"/>
      <c r="M20" s="155"/>
      <c r="N20" s="157"/>
    </row>
    <row r="21" spans="1:14" x14ac:dyDescent="0.25">
      <c r="A21" s="178" t="s">
        <v>108</v>
      </c>
      <c r="B21" s="428">
        <v>250000</v>
      </c>
      <c r="C21" s="166"/>
      <c r="D21" s="164"/>
      <c r="E21" s="161"/>
      <c r="F21" s="161"/>
      <c r="G21" s="160"/>
      <c r="H21" s="166"/>
      <c r="I21" s="155"/>
      <c r="J21" s="185"/>
      <c r="K21" s="155"/>
      <c r="L21" s="155"/>
      <c r="M21" s="155"/>
      <c r="N21" s="157"/>
    </row>
    <row r="22" spans="1:14" x14ac:dyDescent="0.25">
      <c r="A22"/>
      <c r="B22"/>
      <c r="C22" s="166"/>
      <c r="D22" s="164"/>
      <c r="E22" s="161"/>
      <c r="F22" s="161"/>
      <c r="G22" s="160"/>
      <c r="H22" s="166"/>
      <c r="I22" s="155"/>
      <c r="J22" s="185"/>
      <c r="K22" s="155"/>
      <c r="L22" s="155"/>
      <c r="M22" s="155"/>
      <c r="N22" s="157"/>
    </row>
    <row r="23" spans="1:14" x14ac:dyDescent="0.25">
      <c r="A23"/>
      <c r="B23"/>
      <c r="C23" s="166"/>
      <c r="D23" s="164"/>
      <c r="E23" s="161"/>
      <c r="F23" s="161"/>
      <c r="G23" s="160"/>
      <c r="H23" s="166"/>
      <c r="I23" s="155"/>
      <c r="J23" s="185"/>
      <c r="K23" s="155"/>
      <c r="L23" s="155"/>
      <c r="M23" s="155"/>
      <c r="N23" s="157"/>
    </row>
    <row r="24" spans="1:14" x14ac:dyDescent="0.25">
      <c r="A24"/>
      <c r="B24"/>
      <c r="C24" s="166"/>
      <c r="D24" s="164"/>
      <c r="E24" s="161"/>
      <c r="F24" s="161"/>
      <c r="G24" s="160"/>
      <c r="H24" s="166"/>
      <c r="I24" s="155"/>
      <c r="J24" s="392"/>
      <c r="K24" s="155"/>
      <c r="L24" s="155"/>
      <c r="M24" s="155"/>
      <c r="N24" s="157"/>
    </row>
    <row r="25" spans="1:14" x14ac:dyDescent="0.25">
      <c r="A25"/>
      <c r="B25"/>
      <c r="C25" s="166"/>
      <c r="D25" s="155"/>
      <c r="E25" s="175"/>
      <c r="F25" s="175"/>
      <c r="G25" s="160"/>
      <c r="H25" s="155"/>
      <c r="I25" s="155"/>
      <c r="J25" s="392"/>
      <c r="K25" s="155"/>
      <c r="L25" s="155"/>
      <c r="M25" s="155"/>
      <c r="N25" s="157"/>
    </row>
    <row r="26" spans="1:14" x14ac:dyDescent="0.25">
      <c r="A26"/>
      <c r="B26"/>
      <c r="C26" s="166"/>
      <c r="D26" s="155"/>
      <c r="E26" s="161"/>
      <c r="F26" s="161"/>
      <c r="G26" s="160"/>
      <c r="H26" s="155"/>
      <c r="I26" s="155"/>
      <c r="J26" s="392"/>
      <c r="K26" s="155"/>
      <c r="L26" s="155"/>
      <c r="M26" s="155"/>
      <c r="N26" s="157"/>
    </row>
    <row r="27" spans="1:14" x14ac:dyDescent="0.25">
      <c r="A27"/>
      <c r="B27"/>
      <c r="C27" s="166"/>
      <c r="D27" s="155"/>
      <c r="E27" s="161"/>
      <c r="F27" s="161"/>
      <c r="G27" s="160"/>
      <c r="H27" s="155"/>
      <c r="I27" s="155"/>
      <c r="J27" s="392"/>
      <c r="K27" s="155"/>
      <c r="L27" s="155"/>
      <c r="M27" s="155"/>
      <c r="N27" s="157"/>
    </row>
    <row r="28" spans="1:14" x14ac:dyDescent="0.25">
      <c r="A28" s="178"/>
      <c r="B28" s="428"/>
      <c r="C28" s="166"/>
      <c r="D28" s="155"/>
      <c r="E28" s="161"/>
      <c r="F28" s="161"/>
      <c r="G28" s="160"/>
      <c r="H28" s="155"/>
      <c r="I28" s="155"/>
      <c r="J28" s="157"/>
      <c r="K28" s="155"/>
      <c r="L28" s="155"/>
      <c r="M28" s="155"/>
      <c r="N28" s="157"/>
    </row>
    <row r="29" spans="1:14" x14ac:dyDescent="0.25">
      <c r="A29" s="183"/>
      <c r="B29" s="155"/>
      <c r="C29" s="166"/>
      <c r="D29" s="155"/>
      <c r="E29" s="160"/>
      <c r="F29" s="160"/>
      <c r="G29" s="160"/>
      <c r="H29" s="155"/>
      <c r="I29" s="155"/>
      <c r="J29" s="157"/>
      <c r="K29" s="155"/>
      <c r="L29" s="155"/>
      <c r="M29" s="155"/>
      <c r="N29" s="157"/>
    </row>
    <row r="30" spans="1:14" x14ac:dyDescent="0.25">
      <c r="A30" s="183"/>
      <c r="B30" s="155"/>
      <c r="C30" s="166"/>
      <c r="D30" s="164"/>
      <c r="E30" s="161"/>
      <c r="F30" s="161"/>
      <c r="G30" s="160"/>
      <c r="H30" s="166"/>
      <c r="I30" s="155"/>
      <c r="J30" s="157"/>
      <c r="K30" s="155"/>
      <c r="L30" s="155"/>
      <c r="M30" s="155"/>
      <c r="N30" s="157"/>
    </row>
    <row r="31" spans="1:14" x14ac:dyDescent="0.25">
      <c r="A31" s="183"/>
      <c r="B31" s="155"/>
      <c r="C31" s="166"/>
      <c r="D31" s="164"/>
      <c r="E31" s="161"/>
      <c r="F31" s="161"/>
      <c r="G31" s="160"/>
      <c r="H31" s="166"/>
      <c r="I31" s="155"/>
      <c r="J31" s="157"/>
      <c r="K31" s="155"/>
      <c r="L31" s="155"/>
      <c r="M31" s="155"/>
      <c r="N31" s="157"/>
    </row>
    <row r="32" spans="1:14" x14ac:dyDescent="0.25">
      <c r="A32" s="183"/>
      <c r="B32" s="155"/>
      <c r="C32" s="166"/>
      <c r="D32" s="164"/>
      <c r="E32" s="161"/>
      <c r="F32" s="161"/>
      <c r="G32" s="160"/>
      <c r="H32" s="166"/>
      <c r="I32" s="155"/>
      <c r="J32" s="157"/>
      <c r="K32" s="155"/>
      <c r="L32" s="155"/>
      <c r="M32" s="155"/>
      <c r="N32" s="157"/>
    </row>
    <row r="33" spans="1:14" x14ac:dyDescent="0.25">
      <c r="A33" s="183"/>
      <c r="B33" s="155"/>
      <c r="C33" s="166"/>
      <c r="D33" s="164"/>
      <c r="E33" s="160"/>
      <c r="F33" s="160"/>
      <c r="G33" s="160"/>
      <c r="H33" s="166"/>
      <c r="I33" s="155"/>
      <c r="J33" s="157"/>
      <c r="K33" s="155"/>
      <c r="L33" s="155"/>
      <c r="M33" s="155"/>
      <c r="N33" s="157"/>
    </row>
    <row r="34" spans="1:14" x14ac:dyDescent="0.25">
      <c r="A34" s="156"/>
      <c r="B34" s="157"/>
      <c r="C34" s="157"/>
      <c r="D34" s="157"/>
      <c r="E34" s="419"/>
      <c r="F34" s="161"/>
      <c r="G34" s="160"/>
      <c r="H34" s="166"/>
      <c r="I34" s="155"/>
      <c r="J34" s="155"/>
      <c r="K34" s="155"/>
      <c r="L34" s="155"/>
      <c r="M34" s="155"/>
      <c r="N34" s="157"/>
    </row>
    <row r="35" spans="1:14" x14ac:dyDescent="0.25">
      <c r="A35" s="183"/>
      <c r="B35" s="393"/>
      <c r="C35" s="155"/>
      <c r="D35" s="155"/>
      <c r="E35" s="152"/>
      <c r="F35" s="155"/>
      <c r="G35" s="161"/>
      <c r="H35" s="155"/>
      <c r="I35" s="155"/>
      <c r="J35" s="155"/>
      <c r="K35" s="155"/>
      <c r="L35" s="155"/>
      <c r="M35" s="155"/>
      <c r="N35" s="157"/>
    </row>
    <row r="36" spans="1:14" x14ac:dyDescent="0.25">
      <c r="A36" s="183"/>
      <c r="B36" s="393"/>
      <c r="C36" s="155"/>
      <c r="D36" s="155"/>
      <c r="E36" s="152"/>
      <c r="F36" s="155"/>
      <c r="G36" s="161"/>
      <c r="H36" s="155"/>
      <c r="I36" s="155"/>
      <c r="J36" s="155"/>
      <c r="K36" s="155"/>
      <c r="L36" s="155"/>
      <c r="M36" s="155"/>
      <c r="N36" s="157"/>
    </row>
    <row r="37" spans="1:14" x14ac:dyDescent="0.25">
      <c r="A37" s="183"/>
      <c r="B37" s="393"/>
      <c r="C37" s="155"/>
      <c r="D37" s="155"/>
      <c r="E37" s="152"/>
      <c r="F37" s="155"/>
      <c r="G37" s="161"/>
      <c r="H37" s="155"/>
      <c r="I37" s="155"/>
      <c r="J37" s="155"/>
      <c r="K37" s="155"/>
      <c r="L37" s="155"/>
      <c r="M37" s="155"/>
      <c r="N37" s="157"/>
    </row>
    <row r="38" spans="1:14" ht="15.75" x14ac:dyDescent="0.25">
      <c r="A38" s="183"/>
      <c r="B38" s="417"/>
      <c r="C38" s="155"/>
      <c r="D38" s="408"/>
      <c r="E38" s="152"/>
      <c r="F38" s="155"/>
      <c r="G38" s="161"/>
      <c r="H38" s="408"/>
      <c r="I38" s="408"/>
      <c r="J38" s="408"/>
      <c r="K38" s="408"/>
      <c r="L38" s="408"/>
      <c r="M38" s="408"/>
      <c r="N38" s="409"/>
    </row>
    <row r="39" spans="1:14" x14ac:dyDescent="0.25">
      <c r="A39" s="183"/>
      <c r="B39" s="393"/>
      <c r="C39" s="155"/>
      <c r="D39" s="155"/>
      <c r="E39" s="152"/>
      <c r="F39" s="155"/>
      <c r="G39" s="161"/>
      <c r="H39" s="155"/>
      <c r="I39" s="155"/>
      <c r="J39" s="155"/>
      <c r="K39" s="155"/>
      <c r="L39" s="155"/>
      <c r="M39" s="155"/>
      <c r="N39" s="157"/>
    </row>
    <row r="40" spans="1:14" x14ac:dyDescent="0.25">
      <c r="A40" s="183"/>
      <c r="B40" s="393"/>
      <c r="C40" s="155"/>
      <c r="D40" s="155"/>
      <c r="E40" s="152"/>
      <c r="F40" s="155"/>
      <c r="G40" s="161"/>
      <c r="H40" s="155"/>
      <c r="I40" s="155"/>
      <c r="J40" s="155"/>
      <c r="K40" s="155"/>
      <c r="L40" s="155"/>
      <c r="M40" s="155"/>
      <c r="N40" s="157"/>
    </row>
    <row r="41" spans="1:14" ht="15.75" thickBot="1" x14ac:dyDescent="0.3">
      <c r="A41" s="183"/>
      <c r="B41" s="393"/>
      <c r="C41" s="155"/>
      <c r="D41" s="155"/>
      <c r="E41" s="160"/>
      <c r="F41" s="162"/>
      <c r="G41" s="160"/>
      <c r="H41" s="155"/>
      <c r="I41" s="155"/>
      <c r="J41" s="155"/>
      <c r="K41" s="155"/>
      <c r="L41" s="155"/>
      <c r="M41" s="155"/>
      <c r="N41" s="157"/>
    </row>
    <row r="42" spans="1:14" ht="15.75" thickBot="1" x14ac:dyDescent="0.3">
      <c r="A42" s="418"/>
      <c r="B42" s="418"/>
      <c r="C42" s="420"/>
      <c r="D42" s="421"/>
      <c r="E42" s="422"/>
      <c r="F42" s="423"/>
      <c r="G42" s="424"/>
      <c r="H42" s="421"/>
      <c r="I42" s="421"/>
      <c r="J42" s="421"/>
      <c r="K42" s="421"/>
      <c r="L42" s="421"/>
      <c r="M42" s="421"/>
      <c r="N42" s="425"/>
    </row>
    <row r="43" spans="1:14" x14ac:dyDescent="0.25">
      <c r="A43" s="418"/>
      <c r="B43" s="418"/>
      <c r="C43" s="420"/>
      <c r="D43" s="421"/>
      <c r="E43" s="421"/>
      <c r="F43" s="421"/>
      <c r="G43" s="426"/>
      <c r="H43" s="421"/>
      <c r="I43" s="421"/>
      <c r="J43" s="421"/>
      <c r="K43" s="421"/>
      <c r="L43" s="421"/>
      <c r="M43" s="421"/>
      <c r="N43" s="425"/>
    </row>
    <row r="44" spans="1:14" x14ac:dyDescent="0.25">
      <c r="A44"/>
      <c r="B44" s="295"/>
      <c r="C44"/>
      <c r="G44" s="403"/>
    </row>
    <row r="45" spans="1:14" x14ac:dyDescent="0.25">
      <c r="G45" s="403"/>
    </row>
    <row r="46" spans="1:14" x14ac:dyDescent="0.25">
      <c r="G46" s="403"/>
    </row>
    <row r="47" spans="1:14" x14ac:dyDescent="0.25">
      <c r="G47" s="403"/>
    </row>
    <row r="48" spans="1:14" x14ac:dyDescent="0.25">
      <c r="G48" s="403"/>
    </row>
    <row r="49" spans="1:7" x14ac:dyDescent="0.25">
      <c r="G49" s="403"/>
    </row>
    <row r="50" spans="1:7" x14ac:dyDescent="0.25">
      <c r="A50"/>
      <c r="B50"/>
      <c r="C50" s="268"/>
      <c r="G50" s="403"/>
    </row>
    <row r="51" spans="1:7" x14ac:dyDescent="0.25">
      <c r="A51"/>
      <c r="B51"/>
    </row>
    <row r="52" spans="1:7" x14ac:dyDescent="0.25">
      <c r="A52"/>
      <c r="B52"/>
    </row>
    <row r="53" spans="1:7" x14ac:dyDescent="0.25">
      <c r="A53"/>
      <c r="B53"/>
    </row>
    <row r="54" spans="1:7" x14ac:dyDescent="0.25">
      <c r="A54"/>
      <c r="B54"/>
    </row>
    <row r="55" spans="1:7" x14ac:dyDescent="0.25">
      <c r="A55"/>
      <c r="B55"/>
    </row>
    <row r="56" spans="1:7" x14ac:dyDescent="0.25">
      <c r="A56"/>
      <c r="B56"/>
    </row>
    <row r="57" spans="1:7" x14ac:dyDescent="0.25">
      <c r="A57"/>
      <c r="B57"/>
    </row>
    <row r="58" spans="1:7" x14ac:dyDescent="0.25">
      <c r="A58"/>
      <c r="B58"/>
    </row>
    <row r="59" spans="1:7" x14ac:dyDescent="0.25">
      <c r="A59"/>
      <c r="B59"/>
    </row>
    <row r="60" spans="1:7" x14ac:dyDescent="0.25">
      <c r="A60"/>
      <c r="B60"/>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9"/>
  <sheetViews>
    <sheetView workbookViewId="0">
      <selection activeCell="C16" sqref="C16"/>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27" t="s">
        <v>106</v>
      </c>
      <c r="B3" t="s">
        <v>109</v>
      </c>
      <c r="C3" t="s">
        <v>111</v>
      </c>
    </row>
    <row r="4" spans="1:3" x14ac:dyDescent="0.25">
      <c r="A4" s="178" t="s">
        <v>139</v>
      </c>
      <c r="B4" s="428">
        <v>6351660</v>
      </c>
      <c r="C4" s="428">
        <v>1717.650844245981</v>
      </c>
    </row>
    <row r="5" spans="1:3" x14ac:dyDescent="0.25">
      <c r="A5" s="178" t="s">
        <v>132</v>
      </c>
      <c r="B5" s="428">
        <v>129000</v>
      </c>
      <c r="C5" s="428">
        <v>35.149863760217983</v>
      </c>
    </row>
    <row r="6" spans="1:3" x14ac:dyDescent="0.25">
      <c r="A6" s="178" t="s">
        <v>126</v>
      </c>
      <c r="B6" s="428">
        <v>510000</v>
      </c>
      <c r="C6" s="428">
        <v>132.31010899182562</v>
      </c>
    </row>
    <row r="7" spans="1:3" x14ac:dyDescent="0.25">
      <c r="A7" s="178" t="s">
        <v>42</v>
      </c>
      <c r="B7" s="428">
        <v>2664100</v>
      </c>
      <c r="C7" s="428">
        <v>721.31957960295836</v>
      </c>
    </row>
    <row r="8" spans="1:3" x14ac:dyDescent="0.25">
      <c r="A8" s="178" t="s">
        <v>199</v>
      </c>
      <c r="B8" s="428">
        <v>9059925.2000000011</v>
      </c>
      <c r="C8" s="428">
        <v>2442.48</v>
      </c>
    </row>
    <row r="9" spans="1:3" x14ac:dyDescent="0.25">
      <c r="A9" s="178" t="s">
        <v>108</v>
      </c>
      <c r="B9" s="428">
        <v>18714685.200000003</v>
      </c>
      <c r="C9" s="428">
        <v>5048.9103966009825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P131"/>
  <sheetViews>
    <sheetView topLeftCell="B111" zoomScaleNormal="100" workbookViewId="0">
      <selection activeCell="H129" sqref="H129"/>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665" t="s">
        <v>158</v>
      </c>
      <c r="B1" s="665"/>
      <c r="C1" s="665"/>
      <c r="D1" s="665"/>
      <c r="E1" s="665"/>
      <c r="F1" s="665"/>
      <c r="G1" s="665"/>
      <c r="H1" s="665"/>
      <c r="I1" s="665"/>
      <c r="J1" s="665"/>
      <c r="K1" s="665"/>
      <c r="L1" s="665"/>
      <c r="M1" s="665"/>
      <c r="N1" s="665"/>
    </row>
    <row r="2" spans="1:14" s="2" customFormat="1" ht="69.95" customHeight="1" x14ac:dyDescent="0.25">
      <c r="A2" s="304" t="s">
        <v>0</v>
      </c>
      <c r="B2" s="298" t="s">
        <v>5</v>
      </c>
      <c r="C2" s="298" t="s">
        <v>10</v>
      </c>
      <c r="D2" s="299" t="s">
        <v>8</v>
      </c>
      <c r="E2" s="299" t="s">
        <v>13</v>
      </c>
      <c r="F2" s="300" t="s">
        <v>7</v>
      </c>
      <c r="G2" s="301" t="s">
        <v>6</v>
      </c>
      <c r="H2" s="299" t="s">
        <v>2</v>
      </c>
      <c r="I2" s="299" t="s">
        <v>112</v>
      </c>
      <c r="J2" s="298" t="s">
        <v>9</v>
      </c>
      <c r="K2" s="298" t="s">
        <v>1</v>
      </c>
      <c r="L2" s="298" t="s">
        <v>4</v>
      </c>
      <c r="M2" s="302" t="s">
        <v>12</v>
      </c>
      <c r="N2" s="303" t="s">
        <v>11</v>
      </c>
    </row>
    <row r="3" spans="1:14" s="2" customFormat="1" ht="15" customHeight="1" x14ac:dyDescent="0.25">
      <c r="A3" s="171">
        <v>45078</v>
      </c>
      <c r="B3" s="172" t="s">
        <v>115</v>
      </c>
      <c r="C3" s="172" t="s">
        <v>116</v>
      </c>
      <c r="D3" s="173" t="s">
        <v>114</v>
      </c>
      <c r="E3" s="152">
        <v>13000</v>
      </c>
      <c r="F3" s="340">
        <v>3670</v>
      </c>
      <c r="G3" s="306">
        <f>E3/F3</f>
        <v>3.542234332425068</v>
      </c>
      <c r="H3" s="184" t="s">
        <v>126</v>
      </c>
      <c r="I3" s="173" t="s">
        <v>44</v>
      </c>
      <c r="J3" s="407" t="s">
        <v>159</v>
      </c>
      <c r="K3" s="172" t="s">
        <v>64</v>
      </c>
      <c r="L3" s="172" t="s">
        <v>45</v>
      </c>
      <c r="M3" s="412"/>
      <c r="N3" s="341"/>
    </row>
    <row r="4" spans="1:14" s="2" customFormat="1" ht="15" customHeight="1" x14ac:dyDescent="0.25">
      <c r="A4" s="171">
        <v>45078</v>
      </c>
      <c r="B4" s="172" t="s">
        <v>115</v>
      </c>
      <c r="C4" s="172" t="s">
        <v>116</v>
      </c>
      <c r="D4" s="173" t="s">
        <v>114</v>
      </c>
      <c r="E4" s="152">
        <v>7000</v>
      </c>
      <c r="F4" s="340">
        <v>3670</v>
      </c>
      <c r="G4" s="306">
        <f t="shared" ref="G4:G6" si="0">E4/F4</f>
        <v>1.9073569482288828</v>
      </c>
      <c r="H4" s="184" t="s">
        <v>126</v>
      </c>
      <c r="I4" s="173" t="s">
        <v>44</v>
      </c>
      <c r="J4" s="407" t="s">
        <v>159</v>
      </c>
      <c r="K4" s="172" t="s">
        <v>64</v>
      </c>
      <c r="L4" s="172" t="s">
        <v>45</v>
      </c>
      <c r="M4" s="412"/>
      <c r="N4" s="341"/>
    </row>
    <row r="5" spans="1:14" s="2" customFormat="1" ht="15" customHeight="1" x14ac:dyDescent="0.25">
      <c r="A5" s="171">
        <v>45078</v>
      </c>
      <c r="B5" s="172" t="s">
        <v>115</v>
      </c>
      <c r="C5" s="172" t="s">
        <v>116</v>
      </c>
      <c r="D5" s="173" t="s">
        <v>114</v>
      </c>
      <c r="E5" s="152">
        <v>6000</v>
      </c>
      <c r="F5" s="340">
        <v>3670</v>
      </c>
      <c r="G5" s="306">
        <f t="shared" si="0"/>
        <v>1.6348773841961852</v>
      </c>
      <c r="H5" s="184" t="s">
        <v>126</v>
      </c>
      <c r="I5" s="173" t="s">
        <v>44</v>
      </c>
      <c r="J5" s="407" t="s">
        <v>159</v>
      </c>
      <c r="K5" s="172" t="s">
        <v>64</v>
      </c>
      <c r="L5" s="172" t="s">
        <v>45</v>
      </c>
      <c r="M5" s="412"/>
      <c r="N5" s="341"/>
    </row>
    <row r="6" spans="1:14" s="2" customFormat="1" ht="15" customHeight="1" x14ac:dyDescent="0.25">
      <c r="A6" s="171">
        <v>45078</v>
      </c>
      <c r="B6" s="172" t="s">
        <v>115</v>
      </c>
      <c r="C6" s="172" t="s">
        <v>116</v>
      </c>
      <c r="D6" s="173" t="s">
        <v>114</v>
      </c>
      <c r="E6" s="152">
        <v>15000</v>
      </c>
      <c r="F6" s="340">
        <v>3670</v>
      </c>
      <c r="G6" s="306">
        <f t="shared" si="0"/>
        <v>4.0871934604904636</v>
      </c>
      <c r="H6" s="184" t="s">
        <v>126</v>
      </c>
      <c r="I6" s="173" t="s">
        <v>44</v>
      </c>
      <c r="J6" s="407" t="s">
        <v>159</v>
      </c>
      <c r="K6" s="172" t="s">
        <v>64</v>
      </c>
      <c r="L6" s="172" t="s">
        <v>45</v>
      </c>
      <c r="M6" s="412"/>
      <c r="N6" s="341"/>
    </row>
    <row r="7" spans="1:14" s="2" customFormat="1" ht="15" customHeight="1" x14ac:dyDescent="0.25">
      <c r="A7" s="171">
        <v>45078</v>
      </c>
      <c r="B7" s="172" t="s">
        <v>115</v>
      </c>
      <c r="C7" s="172" t="s">
        <v>116</v>
      </c>
      <c r="D7" s="173" t="s">
        <v>14</v>
      </c>
      <c r="E7" s="152">
        <v>3000</v>
      </c>
      <c r="F7" s="340">
        <v>3670</v>
      </c>
      <c r="G7" s="306">
        <f t="shared" ref="G7:G111" si="1">E7/F7</f>
        <v>0.81743869209809261</v>
      </c>
      <c r="H7" s="184" t="s">
        <v>42</v>
      </c>
      <c r="I7" s="173" t="s">
        <v>44</v>
      </c>
      <c r="J7" s="488" t="s">
        <v>162</v>
      </c>
      <c r="K7" s="172" t="s">
        <v>64</v>
      </c>
      <c r="L7" s="172" t="s">
        <v>45</v>
      </c>
      <c r="M7" s="412"/>
      <c r="N7" s="341"/>
    </row>
    <row r="8" spans="1:14" s="2" customFormat="1" ht="15" customHeight="1" x14ac:dyDescent="0.25">
      <c r="A8" s="171">
        <v>45078</v>
      </c>
      <c r="B8" s="172" t="s">
        <v>115</v>
      </c>
      <c r="C8" s="172" t="s">
        <v>116</v>
      </c>
      <c r="D8" s="173" t="s">
        <v>14</v>
      </c>
      <c r="E8" s="152">
        <v>20000</v>
      </c>
      <c r="F8" s="340">
        <v>3670</v>
      </c>
      <c r="G8" s="306">
        <f t="shared" si="1"/>
        <v>5.4495912806539506</v>
      </c>
      <c r="H8" s="488" t="s">
        <v>42</v>
      </c>
      <c r="I8" s="173" t="s">
        <v>44</v>
      </c>
      <c r="J8" s="488" t="s">
        <v>162</v>
      </c>
      <c r="K8" s="172" t="s">
        <v>64</v>
      </c>
      <c r="L8" s="172" t="s">
        <v>45</v>
      </c>
      <c r="M8" s="412"/>
      <c r="N8" s="341"/>
    </row>
    <row r="9" spans="1:14" s="2" customFormat="1" ht="15" customHeight="1" x14ac:dyDescent="0.25">
      <c r="A9" s="171">
        <v>45078</v>
      </c>
      <c r="B9" s="172" t="s">
        <v>115</v>
      </c>
      <c r="C9" s="172" t="s">
        <v>116</v>
      </c>
      <c r="D9" s="173" t="s">
        <v>14</v>
      </c>
      <c r="E9" s="152">
        <v>25000</v>
      </c>
      <c r="F9" s="340">
        <v>3670</v>
      </c>
      <c r="G9" s="306">
        <f t="shared" si="1"/>
        <v>6.8119891008174385</v>
      </c>
      <c r="H9" s="488" t="s">
        <v>42</v>
      </c>
      <c r="I9" s="173" t="s">
        <v>44</v>
      </c>
      <c r="J9" s="488" t="s">
        <v>162</v>
      </c>
      <c r="K9" s="172" t="s">
        <v>64</v>
      </c>
      <c r="L9" s="172" t="s">
        <v>45</v>
      </c>
      <c r="M9" s="412"/>
      <c r="N9" s="341"/>
    </row>
    <row r="10" spans="1:14" s="2" customFormat="1" ht="15" customHeight="1" x14ac:dyDescent="0.25">
      <c r="A10" s="171">
        <v>45078</v>
      </c>
      <c r="B10" s="172" t="s">
        <v>160</v>
      </c>
      <c r="C10" s="172" t="s">
        <v>161</v>
      </c>
      <c r="D10" s="173" t="s">
        <v>14</v>
      </c>
      <c r="E10" s="167">
        <v>16000</v>
      </c>
      <c r="F10" s="340">
        <v>3670</v>
      </c>
      <c r="G10" s="306">
        <f t="shared" si="1"/>
        <v>4.3596730245231612</v>
      </c>
      <c r="H10" s="488" t="s">
        <v>42</v>
      </c>
      <c r="I10" s="173" t="s">
        <v>44</v>
      </c>
      <c r="J10" s="488" t="s">
        <v>162</v>
      </c>
      <c r="K10" s="172" t="s">
        <v>64</v>
      </c>
      <c r="L10" s="172" t="s">
        <v>45</v>
      </c>
      <c r="M10" s="412"/>
      <c r="N10" s="341"/>
    </row>
    <row r="11" spans="1:14" s="2" customFormat="1" ht="15" customHeight="1" x14ac:dyDescent="0.25">
      <c r="A11" s="171">
        <v>45079</v>
      </c>
      <c r="B11" s="172" t="s">
        <v>115</v>
      </c>
      <c r="C11" s="172" t="s">
        <v>116</v>
      </c>
      <c r="D11" s="173" t="s">
        <v>14</v>
      </c>
      <c r="E11" s="167">
        <v>10000</v>
      </c>
      <c r="F11" s="340">
        <v>3670</v>
      </c>
      <c r="G11" s="306">
        <f t="shared" si="1"/>
        <v>2.7247956403269753</v>
      </c>
      <c r="H11" s="488" t="s">
        <v>42</v>
      </c>
      <c r="I11" s="173" t="s">
        <v>44</v>
      </c>
      <c r="J11" s="488" t="s">
        <v>162</v>
      </c>
      <c r="K11" s="172" t="s">
        <v>64</v>
      </c>
      <c r="L11" s="172" t="s">
        <v>45</v>
      </c>
      <c r="M11" s="412"/>
      <c r="N11" s="341"/>
    </row>
    <row r="12" spans="1:14" s="2" customFormat="1" ht="15" customHeight="1" x14ac:dyDescent="0.25">
      <c r="A12" s="171">
        <v>45079</v>
      </c>
      <c r="B12" s="172" t="s">
        <v>115</v>
      </c>
      <c r="C12" s="172" t="s">
        <v>116</v>
      </c>
      <c r="D12" s="173" t="s">
        <v>14</v>
      </c>
      <c r="E12" s="152">
        <v>10000</v>
      </c>
      <c r="F12" s="340">
        <v>3670</v>
      </c>
      <c r="G12" s="306">
        <f t="shared" si="1"/>
        <v>2.7247956403269753</v>
      </c>
      <c r="H12" s="488" t="s">
        <v>42</v>
      </c>
      <c r="I12" s="173" t="s">
        <v>44</v>
      </c>
      <c r="J12" s="488" t="s">
        <v>162</v>
      </c>
      <c r="K12" s="172" t="s">
        <v>64</v>
      </c>
      <c r="L12" s="172" t="s">
        <v>45</v>
      </c>
      <c r="M12" s="412"/>
      <c r="N12" s="341"/>
    </row>
    <row r="13" spans="1:14" s="2" customFormat="1" ht="15" customHeight="1" x14ac:dyDescent="0.25">
      <c r="A13" s="171">
        <v>45079</v>
      </c>
      <c r="B13" s="172" t="s">
        <v>326</v>
      </c>
      <c r="C13" s="172" t="s">
        <v>130</v>
      </c>
      <c r="D13" s="173" t="s">
        <v>81</v>
      </c>
      <c r="E13" s="152">
        <f>F13*G13</f>
        <v>31525.3</v>
      </c>
      <c r="F13" s="340">
        <v>3670</v>
      </c>
      <c r="G13" s="306">
        <v>8.59</v>
      </c>
      <c r="H13" s="488" t="s">
        <v>199</v>
      </c>
      <c r="I13" s="173" t="s">
        <v>44</v>
      </c>
      <c r="J13" s="407" t="s">
        <v>200</v>
      </c>
      <c r="K13" s="172" t="s">
        <v>64</v>
      </c>
      <c r="L13" s="172" t="s">
        <v>45</v>
      </c>
      <c r="M13" s="412"/>
      <c r="N13" s="341"/>
    </row>
    <row r="14" spans="1:14" s="2" customFormat="1" ht="15" customHeight="1" x14ac:dyDescent="0.25">
      <c r="A14" s="171">
        <v>45082</v>
      </c>
      <c r="B14" s="172" t="s">
        <v>115</v>
      </c>
      <c r="C14" s="172" t="s">
        <v>116</v>
      </c>
      <c r="D14" s="173" t="s">
        <v>114</v>
      </c>
      <c r="E14" s="152">
        <v>13000</v>
      </c>
      <c r="F14" s="340">
        <v>3670</v>
      </c>
      <c r="G14" s="306">
        <f t="shared" si="1"/>
        <v>3.542234332425068</v>
      </c>
      <c r="H14" s="184" t="s">
        <v>126</v>
      </c>
      <c r="I14" s="173" t="s">
        <v>44</v>
      </c>
      <c r="J14" s="407" t="s">
        <v>167</v>
      </c>
      <c r="K14" s="172" t="s">
        <v>64</v>
      </c>
      <c r="L14" s="172" t="s">
        <v>45</v>
      </c>
      <c r="M14" s="412"/>
      <c r="N14" s="341"/>
    </row>
    <row r="15" spans="1:14" s="2" customFormat="1" ht="15" customHeight="1" x14ac:dyDescent="0.25">
      <c r="A15" s="171">
        <v>45082</v>
      </c>
      <c r="B15" s="172" t="s">
        <v>115</v>
      </c>
      <c r="C15" s="172" t="s">
        <v>116</v>
      </c>
      <c r="D15" s="173" t="s">
        <v>114</v>
      </c>
      <c r="E15" s="152">
        <v>14000</v>
      </c>
      <c r="F15" s="340">
        <v>3670</v>
      </c>
      <c r="G15" s="306">
        <f t="shared" si="1"/>
        <v>3.8147138964577656</v>
      </c>
      <c r="H15" s="184" t="s">
        <v>126</v>
      </c>
      <c r="I15" s="173" t="s">
        <v>44</v>
      </c>
      <c r="J15" s="407" t="s">
        <v>167</v>
      </c>
      <c r="K15" s="172" t="s">
        <v>64</v>
      </c>
      <c r="L15" s="172" t="s">
        <v>45</v>
      </c>
      <c r="M15" s="412"/>
      <c r="N15" s="341"/>
    </row>
    <row r="16" spans="1:14" s="2" customFormat="1" ht="15" customHeight="1" x14ac:dyDescent="0.25">
      <c r="A16" s="171">
        <v>45083</v>
      </c>
      <c r="B16" s="172" t="s">
        <v>115</v>
      </c>
      <c r="C16" s="172" t="s">
        <v>116</v>
      </c>
      <c r="D16" s="173" t="s">
        <v>114</v>
      </c>
      <c r="E16" s="167">
        <v>13000</v>
      </c>
      <c r="F16" s="340">
        <v>3670</v>
      </c>
      <c r="G16" s="306">
        <f t="shared" si="1"/>
        <v>3.542234332425068</v>
      </c>
      <c r="H16" s="184" t="s">
        <v>126</v>
      </c>
      <c r="I16" s="173" t="s">
        <v>44</v>
      </c>
      <c r="J16" s="407" t="s">
        <v>168</v>
      </c>
      <c r="K16" s="172" t="s">
        <v>64</v>
      </c>
      <c r="L16" s="172" t="s">
        <v>45</v>
      </c>
      <c r="M16" s="412"/>
      <c r="N16" s="341"/>
    </row>
    <row r="17" spans="1:14" s="2" customFormat="1" ht="15" customHeight="1" x14ac:dyDescent="0.25">
      <c r="A17" s="171">
        <v>45083</v>
      </c>
      <c r="B17" s="172" t="s">
        <v>115</v>
      </c>
      <c r="C17" s="172" t="s">
        <v>116</v>
      </c>
      <c r="D17" s="173" t="s">
        <v>114</v>
      </c>
      <c r="E17" s="167">
        <v>9000</v>
      </c>
      <c r="F17" s="340">
        <v>3670</v>
      </c>
      <c r="G17" s="306">
        <f t="shared" si="1"/>
        <v>2.4523160762942777</v>
      </c>
      <c r="H17" s="184" t="s">
        <v>126</v>
      </c>
      <c r="I17" s="173" t="s">
        <v>44</v>
      </c>
      <c r="J17" s="407" t="s">
        <v>168</v>
      </c>
      <c r="K17" s="172" t="s">
        <v>64</v>
      </c>
      <c r="L17" s="172" t="s">
        <v>45</v>
      </c>
      <c r="M17" s="412"/>
      <c r="N17" s="341"/>
    </row>
    <row r="18" spans="1:14" s="2" customFormat="1" ht="15" customHeight="1" x14ac:dyDescent="0.25">
      <c r="A18" s="171">
        <v>45083</v>
      </c>
      <c r="B18" s="172" t="s">
        <v>115</v>
      </c>
      <c r="C18" s="172" t="s">
        <v>116</v>
      </c>
      <c r="D18" s="173" t="s">
        <v>114</v>
      </c>
      <c r="E18" s="167">
        <v>9000</v>
      </c>
      <c r="F18" s="340">
        <v>3670</v>
      </c>
      <c r="G18" s="306">
        <f t="shared" si="1"/>
        <v>2.4523160762942777</v>
      </c>
      <c r="H18" s="184" t="s">
        <v>126</v>
      </c>
      <c r="I18" s="173" t="s">
        <v>44</v>
      </c>
      <c r="J18" s="407" t="s">
        <v>168</v>
      </c>
      <c r="K18" s="172" t="s">
        <v>64</v>
      </c>
      <c r="L18" s="172" t="s">
        <v>45</v>
      </c>
      <c r="M18" s="412"/>
      <c r="N18" s="341"/>
    </row>
    <row r="19" spans="1:14" s="2" customFormat="1" ht="15" customHeight="1" x14ac:dyDescent="0.25">
      <c r="A19" s="171">
        <v>45083</v>
      </c>
      <c r="B19" s="172" t="s">
        <v>115</v>
      </c>
      <c r="C19" s="172" t="s">
        <v>116</v>
      </c>
      <c r="D19" s="173" t="s">
        <v>114</v>
      </c>
      <c r="E19" s="177">
        <v>15000</v>
      </c>
      <c r="F19" s="340">
        <v>3670</v>
      </c>
      <c r="G19" s="306">
        <f t="shared" si="1"/>
        <v>4.0871934604904636</v>
      </c>
      <c r="H19" s="184" t="s">
        <v>126</v>
      </c>
      <c r="I19" s="173" t="s">
        <v>44</v>
      </c>
      <c r="J19" s="407" t="s">
        <v>168</v>
      </c>
      <c r="K19" s="172" t="s">
        <v>64</v>
      </c>
      <c r="L19" s="172" t="s">
        <v>45</v>
      </c>
      <c r="M19" s="412"/>
      <c r="N19" s="341"/>
    </row>
    <row r="20" spans="1:14" s="2" customFormat="1" ht="15" customHeight="1" x14ac:dyDescent="0.25">
      <c r="A20" s="171">
        <v>45084</v>
      </c>
      <c r="B20" s="172" t="s">
        <v>115</v>
      </c>
      <c r="C20" s="172" t="s">
        <v>116</v>
      </c>
      <c r="D20" s="173" t="s">
        <v>114</v>
      </c>
      <c r="E20" s="167">
        <v>12000</v>
      </c>
      <c r="F20" s="340">
        <v>3670</v>
      </c>
      <c r="G20" s="306">
        <f t="shared" si="1"/>
        <v>3.2697547683923704</v>
      </c>
      <c r="H20" s="184" t="s">
        <v>126</v>
      </c>
      <c r="I20" s="173" t="s">
        <v>44</v>
      </c>
      <c r="J20" s="407" t="s">
        <v>171</v>
      </c>
      <c r="K20" s="172" t="s">
        <v>64</v>
      </c>
      <c r="L20" s="172" t="s">
        <v>45</v>
      </c>
      <c r="M20" s="412"/>
      <c r="N20" s="341"/>
    </row>
    <row r="21" spans="1:14" s="2" customFormat="1" ht="15" customHeight="1" x14ac:dyDescent="0.25">
      <c r="A21" s="171">
        <v>45084</v>
      </c>
      <c r="B21" s="172" t="s">
        <v>115</v>
      </c>
      <c r="C21" s="172" t="s">
        <v>116</v>
      </c>
      <c r="D21" s="173" t="s">
        <v>114</v>
      </c>
      <c r="E21" s="167">
        <v>6000</v>
      </c>
      <c r="F21" s="340">
        <v>3670</v>
      </c>
      <c r="G21" s="306">
        <f t="shared" si="1"/>
        <v>1.6348773841961852</v>
      </c>
      <c r="H21" s="184" t="s">
        <v>126</v>
      </c>
      <c r="I21" s="173" t="s">
        <v>44</v>
      </c>
      <c r="J21" s="407" t="s">
        <v>171</v>
      </c>
      <c r="K21" s="172" t="s">
        <v>64</v>
      </c>
      <c r="L21" s="172" t="s">
        <v>45</v>
      </c>
      <c r="M21" s="412"/>
      <c r="N21" s="341"/>
    </row>
    <row r="22" spans="1:14" s="2" customFormat="1" ht="15" customHeight="1" x14ac:dyDescent="0.25">
      <c r="A22" s="171">
        <v>45084</v>
      </c>
      <c r="B22" s="172" t="s">
        <v>115</v>
      </c>
      <c r="C22" s="172" t="s">
        <v>116</v>
      </c>
      <c r="D22" s="173" t="s">
        <v>114</v>
      </c>
      <c r="E22" s="167">
        <v>6000</v>
      </c>
      <c r="F22" s="340">
        <v>3670</v>
      </c>
      <c r="G22" s="306">
        <f t="shared" si="1"/>
        <v>1.6348773841961852</v>
      </c>
      <c r="H22" s="184" t="s">
        <v>126</v>
      </c>
      <c r="I22" s="173" t="s">
        <v>44</v>
      </c>
      <c r="J22" s="407" t="s">
        <v>171</v>
      </c>
      <c r="K22" s="172" t="s">
        <v>64</v>
      </c>
      <c r="L22" s="172" t="s">
        <v>45</v>
      </c>
      <c r="M22" s="412"/>
      <c r="N22" s="341"/>
    </row>
    <row r="23" spans="1:14" s="2" customFormat="1" ht="15" customHeight="1" x14ac:dyDescent="0.25">
      <c r="A23" s="171">
        <v>45084</v>
      </c>
      <c r="B23" s="172" t="s">
        <v>115</v>
      </c>
      <c r="C23" s="172" t="s">
        <v>116</v>
      </c>
      <c r="D23" s="173" t="s">
        <v>114</v>
      </c>
      <c r="E23" s="167">
        <v>15000</v>
      </c>
      <c r="F23" s="340">
        <v>3670</v>
      </c>
      <c r="G23" s="306">
        <f t="shared" si="1"/>
        <v>4.0871934604904636</v>
      </c>
      <c r="H23" s="184" t="s">
        <v>126</v>
      </c>
      <c r="I23" s="173" t="s">
        <v>44</v>
      </c>
      <c r="J23" s="407" t="s">
        <v>171</v>
      </c>
      <c r="K23" s="172" t="s">
        <v>64</v>
      </c>
      <c r="L23" s="172" t="s">
        <v>45</v>
      </c>
      <c r="M23" s="412"/>
      <c r="N23" s="341"/>
    </row>
    <row r="24" spans="1:14" s="2" customFormat="1" ht="15" customHeight="1" x14ac:dyDescent="0.25">
      <c r="A24" s="171">
        <v>45084</v>
      </c>
      <c r="B24" s="157" t="s">
        <v>144</v>
      </c>
      <c r="C24" s="157" t="s">
        <v>117</v>
      </c>
      <c r="D24" s="179" t="s">
        <v>14</v>
      </c>
      <c r="E24" s="167">
        <v>40000</v>
      </c>
      <c r="F24" s="340">
        <v>3670</v>
      </c>
      <c r="G24" s="306">
        <f>E24/F24</f>
        <v>10.899182561307901</v>
      </c>
      <c r="H24" s="184" t="s">
        <v>42</v>
      </c>
      <c r="I24" s="173" t="s">
        <v>44</v>
      </c>
      <c r="J24" s="488" t="s">
        <v>175</v>
      </c>
      <c r="K24" s="172" t="s">
        <v>64</v>
      </c>
      <c r="L24" s="172" t="s">
        <v>45</v>
      </c>
      <c r="M24" s="412"/>
      <c r="N24" s="341"/>
    </row>
    <row r="25" spans="1:14" s="2" customFormat="1" ht="15" customHeight="1" x14ac:dyDescent="0.25">
      <c r="A25" s="171">
        <v>45084</v>
      </c>
      <c r="B25" s="157" t="s">
        <v>145</v>
      </c>
      <c r="C25" s="157" t="s">
        <v>117</v>
      </c>
      <c r="D25" s="157" t="s">
        <v>114</v>
      </c>
      <c r="E25" s="177">
        <v>25000</v>
      </c>
      <c r="F25" s="340">
        <v>3670</v>
      </c>
      <c r="G25" s="306">
        <f t="shared" si="1"/>
        <v>6.8119891008174385</v>
      </c>
      <c r="H25" s="184" t="s">
        <v>126</v>
      </c>
      <c r="I25" s="173" t="s">
        <v>44</v>
      </c>
      <c r="J25" s="488" t="s">
        <v>175</v>
      </c>
      <c r="K25" s="172" t="s">
        <v>64</v>
      </c>
      <c r="L25" s="172" t="s">
        <v>45</v>
      </c>
      <c r="M25" s="412"/>
      <c r="N25" s="341"/>
    </row>
    <row r="26" spans="1:14" s="2" customFormat="1" ht="15" customHeight="1" x14ac:dyDescent="0.25">
      <c r="A26" s="171">
        <v>45084</v>
      </c>
      <c r="B26" s="157" t="s">
        <v>205</v>
      </c>
      <c r="C26" s="157" t="s">
        <v>130</v>
      </c>
      <c r="D26" s="157" t="s">
        <v>81</v>
      </c>
      <c r="E26" s="177">
        <f>G26*F26</f>
        <v>1578.1</v>
      </c>
      <c r="F26" s="340">
        <v>3670</v>
      </c>
      <c r="G26" s="306">
        <v>0.43</v>
      </c>
      <c r="H26" s="184" t="s">
        <v>199</v>
      </c>
      <c r="I26" s="173" t="s">
        <v>44</v>
      </c>
      <c r="J26" s="407" t="s">
        <v>207</v>
      </c>
      <c r="K26" s="172" t="s">
        <v>64</v>
      </c>
      <c r="L26" s="172" t="s">
        <v>45</v>
      </c>
      <c r="M26" s="412"/>
      <c r="N26" s="341"/>
    </row>
    <row r="27" spans="1:14" s="2" customFormat="1" ht="15" customHeight="1" x14ac:dyDescent="0.25">
      <c r="A27" s="171">
        <v>45084</v>
      </c>
      <c r="B27" s="157" t="s">
        <v>206</v>
      </c>
      <c r="C27" s="157" t="s">
        <v>130</v>
      </c>
      <c r="D27" s="157" t="s">
        <v>81</v>
      </c>
      <c r="E27" s="177">
        <f>G27*F27</f>
        <v>26313.9</v>
      </c>
      <c r="F27" s="340">
        <v>3670</v>
      </c>
      <c r="G27" s="306">
        <v>7.17</v>
      </c>
      <c r="H27" s="184" t="s">
        <v>199</v>
      </c>
      <c r="I27" s="173" t="s">
        <v>44</v>
      </c>
      <c r="J27" s="407" t="s">
        <v>208</v>
      </c>
      <c r="K27" s="172" t="s">
        <v>64</v>
      </c>
      <c r="L27" s="172" t="s">
        <v>45</v>
      </c>
      <c r="M27" s="412"/>
      <c r="N27" s="341"/>
    </row>
    <row r="28" spans="1:14" s="2" customFormat="1" ht="15" customHeight="1" x14ac:dyDescent="0.25">
      <c r="A28" s="171">
        <v>45085</v>
      </c>
      <c r="B28" s="172" t="s">
        <v>115</v>
      </c>
      <c r="C28" s="172" t="s">
        <v>116</v>
      </c>
      <c r="D28" s="173" t="s">
        <v>114</v>
      </c>
      <c r="E28" s="167">
        <v>13000</v>
      </c>
      <c r="F28" s="340">
        <v>3670</v>
      </c>
      <c r="G28" s="306">
        <f t="shared" si="1"/>
        <v>3.542234332425068</v>
      </c>
      <c r="H28" s="184" t="s">
        <v>126</v>
      </c>
      <c r="I28" s="173" t="s">
        <v>44</v>
      </c>
      <c r="J28" s="407" t="s">
        <v>177</v>
      </c>
      <c r="K28" s="172" t="s">
        <v>64</v>
      </c>
      <c r="L28" s="172" t="s">
        <v>45</v>
      </c>
      <c r="M28" s="412"/>
      <c r="N28" s="341"/>
    </row>
    <row r="29" spans="1:14" s="2" customFormat="1" ht="15" customHeight="1" x14ac:dyDescent="0.25">
      <c r="A29" s="171">
        <v>45085</v>
      </c>
      <c r="B29" s="172" t="s">
        <v>115</v>
      </c>
      <c r="C29" s="172" t="s">
        <v>116</v>
      </c>
      <c r="D29" s="173" t="s">
        <v>114</v>
      </c>
      <c r="E29" s="167">
        <v>7000</v>
      </c>
      <c r="F29" s="340">
        <v>3670</v>
      </c>
      <c r="G29" s="306">
        <f t="shared" si="1"/>
        <v>1.9073569482288828</v>
      </c>
      <c r="H29" s="184" t="s">
        <v>126</v>
      </c>
      <c r="I29" s="173" t="s">
        <v>44</v>
      </c>
      <c r="J29" s="407" t="s">
        <v>177</v>
      </c>
      <c r="K29" s="172" t="s">
        <v>64</v>
      </c>
      <c r="L29" s="172" t="s">
        <v>45</v>
      </c>
      <c r="M29" s="412"/>
      <c r="N29" s="341"/>
    </row>
    <row r="30" spans="1:14" s="2" customFormat="1" ht="15" customHeight="1" x14ac:dyDescent="0.25">
      <c r="A30" s="171">
        <v>45085</v>
      </c>
      <c r="B30" s="172" t="s">
        <v>115</v>
      </c>
      <c r="C30" s="172" t="s">
        <v>116</v>
      </c>
      <c r="D30" s="173" t="s">
        <v>114</v>
      </c>
      <c r="E30" s="161">
        <v>6000</v>
      </c>
      <c r="F30" s="340">
        <v>3670</v>
      </c>
      <c r="G30" s="306">
        <f t="shared" si="1"/>
        <v>1.6348773841961852</v>
      </c>
      <c r="H30" s="184" t="s">
        <v>126</v>
      </c>
      <c r="I30" s="173" t="s">
        <v>44</v>
      </c>
      <c r="J30" s="407" t="s">
        <v>177</v>
      </c>
      <c r="K30" s="172" t="s">
        <v>64</v>
      </c>
      <c r="L30" s="172" t="s">
        <v>45</v>
      </c>
      <c r="M30" s="412"/>
      <c r="N30" s="341"/>
    </row>
    <row r="31" spans="1:14" s="2" customFormat="1" ht="15" customHeight="1" x14ac:dyDescent="0.25">
      <c r="A31" s="171">
        <v>45085</v>
      </c>
      <c r="B31" s="172" t="s">
        <v>115</v>
      </c>
      <c r="C31" s="172" t="s">
        <v>116</v>
      </c>
      <c r="D31" s="173" t="s">
        <v>114</v>
      </c>
      <c r="E31" s="161">
        <v>15000</v>
      </c>
      <c r="F31" s="340">
        <v>3670</v>
      </c>
      <c r="G31" s="306">
        <f t="shared" si="1"/>
        <v>4.0871934604904636</v>
      </c>
      <c r="H31" s="184" t="s">
        <v>126</v>
      </c>
      <c r="I31" s="173" t="s">
        <v>44</v>
      </c>
      <c r="J31" s="407" t="s">
        <v>177</v>
      </c>
      <c r="K31" s="172" t="s">
        <v>64</v>
      </c>
      <c r="L31" s="172" t="s">
        <v>45</v>
      </c>
      <c r="M31" s="412"/>
      <c r="N31" s="341"/>
    </row>
    <row r="32" spans="1:14" s="2" customFormat="1" ht="15" customHeight="1" x14ac:dyDescent="0.25">
      <c r="A32" s="171">
        <v>45085</v>
      </c>
      <c r="B32" s="172" t="s">
        <v>330</v>
      </c>
      <c r="C32" s="172" t="s">
        <v>130</v>
      </c>
      <c r="D32" s="173" t="s">
        <v>81</v>
      </c>
      <c r="E32" s="161">
        <v>2000</v>
      </c>
      <c r="F32" s="340">
        <v>3670</v>
      </c>
      <c r="G32" s="306">
        <f t="shared" si="1"/>
        <v>0.54495912806539515</v>
      </c>
      <c r="H32" s="184" t="s">
        <v>132</v>
      </c>
      <c r="I32" s="173" t="s">
        <v>44</v>
      </c>
      <c r="J32" s="407" t="s">
        <v>210</v>
      </c>
      <c r="K32" s="172" t="s">
        <v>64</v>
      </c>
      <c r="L32" s="172" t="s">
        <v>45</v>
      </c>
      <c r="M32" s="412"/>
      <c r="N32" s="341"/>
    </row>
    <row r="33" spans="1:14" s="2" customFormat="1" ht="15" customHeight="1" x14ac:dyDescent="0.25">
      <c r="A33" s="171">
        <v>45087</v>
      </c>
      <c r="B33" s="172" t="s">
        <v>115</v>
      </c>
      <c r="C33" s="172" t="s">
        <v>116</v>
      </c>
      <c r="D33" s="173" t="s">
        <v>114</v>
      </c>
      <c r="E33" s="467">
        <v>13000</v>
      </c>
      <c r="F33" s="340">
        <v>3670</v>
      </c>
      <c r="G33" s="306">
        <f t="shared" si="1"/>
        <v>3.542234332425068</v>
      </c>
      <c r="H33" s="184" t="s">
        <v>126</v>
      </c>
      <c r="I33" s="173" t="s">
        <v>44</v>
      </c>
      <c r="J33" s="407" t="s">
        <v>178</v>
      </c>
      <c r="K33" s="172" t="s">
        <v>64</v>
      </c>
      <c r="L33" s="172" t="s">
        <v>45</v>
      </c>
      <c r="M33" s="412"/>
      <c r="N33" s="341"/>
    </row>
    <row r="34" spans="1:14" s="2" customFormat="1" ht="15" customHeight="1" x14ac:dyDescent="0.25">
      <c r="A34" s="171">
        <v>45087</v>
      </c>
      <c r="B34" s="172" t="s">
        <v>115</v>
      </c>
      <c r="C34" s="172" t="s">
        <v>116</v>
      </c>
      <c r="D34" s="173" t="s">
        <v>114</v>
      </c>
      <c r="E34" s="467">
        <v>15000</v>
      </c>
      <c r="F34" s="340">
        <v>3670</v>
      </c>
      <c r="G34" s="306">
        <f t="shared" si="1"/>
        <v>4.0871934604904636</v>
      </c>
      <c r="H34" s="184" t="s">
        <v>126</v>
      </c>
      <c r="I34" s="173" t="s">
        <v>44</v>
      </c>
      <c r="J34" s="407" t="s">
        <v>178</v>
      </c>
      <c r="K34" s="172" t="s">
        <v>64</v>
      </c>
      <c r="L34" s="172" t="s">
        <v>45</v>
      </c>
      <c r="M34" s="412"/>
      <c r="N34" s="341"/>
    </row>
    <row r="35" spans="1:14" s="2" customFormat="1" ht="15" customHeight="1" x14ac:dyDescent="0.25">
      <c r="A35" s="171">
        <v>45089</v>
      </c>
      <c r="B35" s="172" t="s">
        <v>179</v>
      </c>
      <c r="C35" s="172" t="s">
        <v>119</v>
      </c>
      <c r="D35" s="173" t="s">
        <v>81</v>
      </c>
      <c r="E35" s="467">
        <v>50000</v>
      </c>
      <c r="F35" s="340">
        <v>3670</v>
      </c>
      <c r="G35" s="306">
        <f t="shared" si="1"/>
        <v>13.623978201634877</v>
      </c>
      <c r="H35" s="184" t="s">
        <v>42</v>
      </c>
      <c r="I35" s="173" t="s">
        <v>44</v>
      </c>
      <c r="J35" s="488" t="s">
        <v>182</v>
      </c>
      <c r="K35" s="172" t="s">
        <v>64</v>
      </c>
      <c r="L35" s="172" t="s">
        <v>45</v>
      </c>
      <c r="M35" s="412"/>
      <c r="N35" s="341"/>
    </row>
    <row r="36" spans="1:14" s="2" customFormat="1" ht="15" customHeight="1" x14ac:dyDescent="0.25">
      <c r="A36" s="171">
        <v>45089</v>
      </c>
      <c r="B36" s="172" t="s">
        <v>181</v>
      </c>
      <c r="C36" s="172" t="s">
        <v>133</v>
      </c>
      <c r="D36" s="173" t="s">
        <v>81</v>
      </c>
      <c r="E36" s="152">
        <v>319000</v>
      </c>
      <c r="F36" s="340">
        <v>3670</v>
      </c>
      <c r="G36" s="306">
        <f t="shared" si="1"/>
        <v>86.920980926430516</v>
      </c>
      <c r="H36" s="184" t="s">
        <v>42</v>
      </c>
      <c r="I36" s="173" t="s">
        <v>44</v>
      </c>
      <c r="J36" s="488" t="s">
        <v>183</v>
      </c>
      <c r="K36" s="172" t="s">
        <v>64</v>
      </c>
      <c r="L36" s="172" t="s">
        <v>45</v>
      </c>
      <c r="M36" s="412"/>
      <c r="N36" s="341"/>
    </row>
    <row r="37" spans="1:14" s="2" customFormat="1" ht="15" customHeight="1" x14ac:dyDescent="0.25">
      <c r="A37" s="171">
        <v>45089</v>
      </c>
      <c r="B37" s="172" t="s">
        <v>115</v>
      </c>
      <c r="C37" s="172" t="s">
        <v>116</v>
      </c>
      <c r="D37" s="173" t="s">
        <v>14</v>
      </c>
      <c r="E37" s="167">
        <v>7000</v>
      </c>
      <c r="F37" s="340">
        <v>3670</v>
      </c>
      <c r="G37" s="306">
        <f t="shared" si="1"/>
        <v>1.9073569482288828</v>
      </c>
      <c r="H37" s="184" t="s">
        <v>42</v>
      </c>
      <c r="I37" s="173" t="s">
        <v>44</v>
      </c>
      <c r="J37" s="488" t="s">
        <v>186</v>
      </c>
      <c r="K37" s="172" t="s">
        <v>64</v>
      </c>
      <c r="L37" s="172" t="s">
        <v>45</v>
      </c>
      <c r="M37" s="412"/>
      <c r="N37" s="341"/>
    </row>
    <row r="38" spans="1:14" s="2" customFormat="1" ht="15" customHeight="1" x14ac:dyDescent="0.25">
      <c r="A38" s="171">
        <v>45089</v>
      </c>
      <c r="B38" s="172" t="s">
        <v>115</v>
      </c>
      <c r="C38" s="172" t="s">
        <v>116</v>
      </c>
      <c r="D38" s="173" t="s">
        <v>14</v>
      </c>
      <c r="E38" s="167">
        <v>6000</v>
      </c>
      <c r="F38" s="340">
        <v>3670</v>
      </c>
      <c r="G38" s="306">
        <v>0</v>
      </c>
      <c r="H38" s="184" t="s">
        <v>42</v>
      </c>
      <c r="I38" s="173" t="s">
        <v>44</v>
      </c>
      <c r="J38" s="488" t="s">
        <v>186</v>
      </c>
      <c r="K38" s="172" t="s">
        <v>64</v>
      </c>
      <c r="L38" s="172" t="s">
        <v>45</v>
      </c>
      <c r="M38" s="412"/>
      <c r="N38" s="341"/>
    </row>
    <row r="39" spans="1:14" s="2" customFormat="1" ht="15" customHeight="1" x14ac:dyDescent="0.25">
      <c r="A39" s="171">
        <v>45089</v>
      </c>
      <c r="B39" s="172" t="s">
        <v>115</v>
      </c>
      <c r="C39" s="172" t="s">
        <v>116</v>
      </c>
      <c r="D39" s="173" t="s">
        <v>14</v>
      </c>
      <c r="E39" s="167">
        <v>5000</v>
      </c>
      <c r="F39" s="340">
        <v>3670</v>
      </c>
      <c r="G39" s="306">
        <f t="shared" si="1"/>
        <v>1.3623978201634876</v>
      </c>
      <c r="H39" s="184" t="s">
        <v>42</v>
      </c>
      <c r="I39" s="173" t="s">
        <v>44</v>
      </c>
      <c r="J39" s="488" t="s">
        <v>186</v>
      </c>
      <c r="K39" s="172" t="s">
        <v>64</v>
      </c>
      <c r="L39" s="172" t="s">
        <v>45</v>
      </c>
      <c r="M39" s="412"/>
      <c r="N39" s="341"/>
    </row>
    <row r="40" spans="1:14" s="2" customFormat="1" ht="15" customHeight="1" x14ac:dyDescent="0.25">
      <c r="A40" s="171">
        <v>45089</v>
      </c>
      <c r="B40" s="172" t="s">
        <v>115</v>
      </c>
      <c r="C40" s="172" t="s">
        <v>116</v>
      </c>
      <c r="D40" s="173" t="s">
        <v>114</v>
      </c>
      <c r="E40" s="161">
        <v>12000</v>
      </c>
      <c r="F40" s="340">
        <v>3670</v>
      </c>
      <c r="G40" s="306">
        <v>0.43</v>
      </c>
      <c r="H40" s="184" t="s">
        <v>126</v>
      </c>
      <c r="I40" s="173" t="s">
        <v>44</v>
      </c>
      <c r="J40" s="407" t="s">
        <v>189</v>
      </c>
      <c r="K40" s="172" t="s">
        <v>64</v>
      </c>
      <c r="L40" s="172" t="s">
        <v>45</v>
      </c>
      <c r="M40" s="412"/>
      <c r="N40" s="341"/>
    </row>
    <row r="41" spans="1:14" s="2" customFormat="1" ht="15" customHeight="1" x14ac:dyDescent="0.25">
      <c r="A41" s="171">
        <v>45089</v>
      </c>
      <c r="B41" s="172" t="s">
        <v>115</v>
      </c>
      <c r="C41" s="172" t="s">
        <v>116</v>
      </c>
      <c r="D41" s="173" t="s">
        <v>114</v>
      </c>
      <c r="E41" s="161">
        <v>14000</v>
      </c>
      <c r="F41" s="340">
        <v>3670</v>
      </c>
      <c r="G41" s="306">
        <v>0</v>
      </c>
      <c r="H41" s="184" t="s">
        <v>126</v>
      </c>
      <c r="I41" s="173" t="s">
        <v>44</v>
      </c>
      <c r="J41" s="407" t="s">
        <v>189</v>
      </c>
      <c r="K41" s="172" t="s">
        <v>64</v>
      </c>
      <c r="L41" s="172" t="s">
        <v>45</v>
      </c>
      <c r="M41" s="412"/>
      <c r="N41" s="341"/>
    </row>
    <row r="42" spans="1:14" s="2" customFormat="1" ht="15" customHeight="1" x14ac:dyDescent="0.25">
      <c r="A42" s="171">
        <v>45089</v>
      </c>
      <c r="B42" s="157" t="s">
        <v>190</v>
      </c>
      <c r="C42" s="157" t="s">
        <v>129</v>
      </c>
      <c r="D42" s="179" t="s">
        <v>81</v>
      </c>
      <c r="E42" s="167">
        <v>23200</v>
      </c>
      <c r="F42" s="340">
        <v>3670</v>
      </c>
      <c r="G42" s="306">
        <f t="shared" si="1"/>
        <v>6.3215258855585832</v>
      </c>
      <c r="H42" s="184" t="s">
        <v>42</v>
      </c>
      <c r="I42" s="173" t="s">
        <v>44</v>
      </c>
      <c r="J42" s="407" t="s">
        <v>193</v>
      </c>
      <c r="K42" s="172" t="s">
        <v>64</v>
      </c>
      <c r="L42" s="172" t="s">
        <v>45</v>
      </c>
      <c r="M42" s="412"/>
      <c r="N42" s="341"/>
    </row>
    <row r="43" spans="1:14" s="2" customFormat="1" ht="15" customHeight="1" x14ac:dyDescent="0.25">
      <c r="A43" s="171">
        <v>45089</v>
      </c>
      <c r="B43" s="157" t="s">
        <v>191</v>
      </c>
      <c r="C43" s="157" t="s">
        <v>129</v>
      </c>
      <c r="D43" s="179" t="s">
        <v>81</v>
      </c>
      <c r="E43" s="167">
        <v>48000</v>
      </c>
      <c r="F43" s="340">
        <v>3670</v>
      </c>
      <c r="G43" s="306">
        <f t="shared" si="1"/>
        <v>13.079019073569482</v>
      </c>
      <c r="H43" s="184" t="s">
        <v>42</v>
      </c>
      <c r="I43" s="173" t="s">
        <v>44</v>
      </c>
      <c r="J43" s="407" t="s">
        <v>193</v>
      </c>
      <c r="K43" s="172" t="s">
        <v>64</v>
      </c>
      <c r="L43" s="172" t="s">
        <v>45</v>
      </c>
      <c r="M43" s="412"/>
      <c r="N43" s="341"/>
    </row>
    <row r="44" spans="1:14" s="2" customFormat="1" ht="15" customHeight="1" x14ac:dyDescent="0.25">
      <c r="A44" s="171">
        <v>45089</v>
      </c>
      <c r="B44" s="172" t="s">
        <v>192</v>
      </c>
      <c r="C44" s="157" t="s">
        <v>129</v>
      </c>
      <c r="D44" s="179" t="s">
        <v>81</v>
      </c>
      <c r="E44" s="167">
        <v>340000</v>
      </c>
      <c r="F44" s="340">
        <v>3670</v>
      </c>
      <c r="G44" s="306">
        <f t="shared" si="1"/>
        <v>92.643051771117172</v>
      </c>
      <c r="H44" s="184" t="s">
        <v>42</v>
      </c>
      <c r="I44" s="173" t="s">
        <v>44</v>
      </c>
      <c r="J44" s="407" t="s">
        <v>194</v>
      </c>
      <c r="K44" s="172" t="s">
        <v>64</v>
      </c>
      <c r="L44" s="172" t="s">
        <v>45</v>
      </c>
      <c r="M44" s="412"/>
      <c r="N44" s="341"/>
    </row>
    <row r="45" spans="1:14" s="2" customFormat="1" ht="15" customHeight="1" x14ac:dyDescent="0.25">
      <c r="A45" s="508">
        <v>45089</v>
      </c>
      <c r="B45" s="180" t="s">
        <v>331</v>
      </c>
      <c r="C45" s="180" t="s">
        <v>130</v>
      </c>
      <c r="D45" s="469" t="s">
        <v>81</v>
      </c>
      <c r="E45" s="467">
        <v>20000</v>
      </c>
      <c r="F45" s="340">
        <v>3670</v>
      </c>
      <c r="G45" s="306">
        <f t="shared" si="1"/>
        <v>5.4495912806539506</v>
      </c>
      <c r="H45" s="184" t="s">
        <v>139</v>
      </c>
      <c r="I45" s="173" t="s">
        <v>44</v>
      </c>
      <c r="J45" s="407" t="s">
        <v>212</v>
      </c>
      <c r="K45" s="172" t="s">
        <v>64</v>
      </c>
      <c r="L45" s="172" t="s">
        <v>45</v>
      </c>
      <c r="M45" s="412"/>
      <c r="N45" s="341"/>
    </row>
    <row r="46" spans="1:14" s="2" customFormat="1" ht="15" customHeight="1" x14ac:dyDescent="0.25">
      <c r="A46" s="171">
        <v>45089</v>
      </c>
      <c r="B46" s="157" t="s">
        <v>144</v>
      </c>
      <c r="C46" s="157" t="s">
        <v>117</v>
      </c>
      <c r="D46" s="179" t="s">
        <v>14</v>
      </c>
      <c r="E46" s="472">
        <v>40000</v>
      </c>
      <c r="F46" s="340">
        <v>3670</v>
      </c>
      <c r="G46" s="306">
        <f t="shared" si="1"/>
        <v>10.899182561307901</v>
      </c>
      <c r="H46" s="184" t="s">
        <v>42</v>
      </c>
      <c r="I46" s="173" t="s">
        <v>44</v>
      </c>
      <c r="J46" s="488" t="s">
        <v>175</v>
      </c>
      <c r="K46" s="172" t="s">
        <v>64</v>
      </c>
      <c r="L46" s="172" t="s">
        <v>45</v>
      </c>
      <c r="M46" s="412"/>
      <c r="N46" s="341"/>
    </row>
    <row r="47" spans="1:14" s="2" customFormat="1" ht="15" customHeight="1" x14ac:dyDescent="0.25">
      <c r="A47" s="171">
        <v>45089</v>
      </c>
      <c r="B47" s="157" t="s">
        <v>145</v>
      </c>
      <c r="C47" s="157" t="s">
        <v>117</v>
      </c>
      <c r="D47" s="157" t="s">
        <v>114</v>
      </c>
      <c r="E47" s="161">
        <v>25000</v>
      </c>
      <c r="F47" s="340">
        <v>3670</v>
      </c>
      <c r="G47" s="306">
        <f t="shared" si="1"/>
        <v>6.8119891008174385</v>
      </c>
      <c r="H47" s="184" t="s">
        <v>126</v>
      </c>
      <c r="I47" s="173" t="s">
        <v>44</v>
      </c>
      <c r="J47" s="488" t="s">
        <v>175</v>
      </c>
      <c r="K47" s="172" t="s">
        <v>64</v>
      </c>
      <c r="L47" s="172" t="s">
        <v>45</v>
      </c>
      <c r="M47" s="412"/>
      <c r="N47" s="341"/>
    </row>
    <row r="48" spans="1:14" s="2" customFormat="1" ht="15" customHeight="1" x14ac:dyDescent="0.25">
      <c r="A48" s="171">
        <v>45090</v>
      </c>
      <c r="B48" s="172" t="s">
        <v>115</v>
      </c>
      <c r="C48" s="172" t="s">
        <v>116</v>
      </c>
      <c r="D48" s="173" t="s">
        <v>114</v>
      </c>
      <c r="E48" s="167">
        <v>13000</v>
      </c>
      <c r="F48" s="340">
        <v>3670</v>
      </c>
      <c r="G48" s="306">
        <f t="shared" si="1"/>
        <v>3.542234332425068</v>
      </c>
      <c r="H48" s="184" t="s">
        <v>126</v>
      </c>
      <c r="I48" s="173" t="s">
        <v>44</v>
      </c>
      <c r="J48" s="407" t="s">
        <v>213</v>
      </c>
      <c r="K48" s="172" t="s">
        <v>64</v>
      </c>
      <c r="L48" s="172" t="s">
        <v>45</v>
      </c>
      <c r="M48" s="412"/>
      <c r="N48" s="341"/>
    </row>
    <row r="49" spans="1:14" s="2" customFormat="1" ht="15" customHeight="1" x14ac:dyDescent="0.25">
      <c r="A49" s="171">
        <v>45090</v>
      </c>
      <c r="B49" s="172" t="s">
        <v>115</v>
      </c>
      <c r="C49" s="172" t="s">
        <v>116</v>
      </c>
      <c r="D49" s="173" t="s">
        <v>114</v>
      </c>
      <c r="E49" s="167">
        <v>9000</v>
      </c>
      <c r="F49" s="340">
        <v>3670</v>
      </c>
      <c r="G49" s="306">
        <f t="shared" si="1"/>
        <v>2.4523160762942777</v>
      </c>
      <c r="H49" s="184" t="s">
        <v>126</v>
      </c>
      <c r="I49" s="173" t="s">
        <v>44</v>
      </c>
      <c r="J49" s="407" t="s">
        <v>213</v>
      </c>
      <c r="K49" s="172" t="s">
        <v>64</v>
      </c>
      <c r="L49" s="172" t="s">
        <v>45</v>
      </c>
      <c r="M49" s="412"/>
      <c r="N49" s="341"/>
    </row>
    <row r="50" spans="1:14" s="2" customFormat="1" ht="15" customHeight="1" x14ac:dyDescent="0.25">
      <c r="A50" s="171">
        <v>45090</v>
      </c>
      <c r="B50" s="172" t="s">
        <v>115</v>
      </c>
      <c r="C50" s="172" t="s">
        <v>116</v>
      </c>
      <c r="D50" s="173" t="s">
        <v>114</v>
      </c>
      <c r="E50" s="167">
        <v>9000</v>
      </c>
      <c r="F50" s="340">
        <v>3670</v>
      </c>
      <c r="G50" s="306">
        <f t="shared" si="1"/>
        <v>2.4523160762942777</v>
      </c>
      <c r="H50" s="184" t="s">
        <v>126</v>
      </c>
      <c r="I50" s="173" t="s">
        <v>44</v>
      </c>
      <c r="J50" s="407" t="s">
        <v>213</v>
      </c>
      <c r="K50" s="172" t="s">
        <v>64</v>
      </c>
      <c r="L50" s="172" t="s">
        <v>45</v>
      </c>
      <c r="M50" s="412"/>
      <c r="N50" s="341"/>
    </row>
    <row r="51" spans="1:14" s="2" customFormat="1" ht="15" customHeight="1" x14ac:dyDescent="0.25">
      <c r="A51" s="171">
        <v>45090</v>
      </c>
      <c r="B51" s="172" t="s">
        <v>115</v>
      </c>
      <c r="C51" s="172" t="s">
        <v>116</v>
      </c>
      <c r="D51" s="173" t="s">
        <v>114</v>
      </c>
      <c r="E51" s="167">
        <v>15000</v>
      </c>
      <c r="F51" s="340">
        <v>3670</v>
      </c>
      <c r="G51" s="306">
        <f t="shared" si="1"/>
        <v>4.0871934604904636</v>
      </c>
      <c r="H51" s="184" t="s">
        <v>126</v>
      </c>
      <c r="I51" s="173" t="s">
        <v>44</v>
      </c>
      <c r="J51" s="407" t="s">
        <v>213</v>
      </c>
      <c r="K51" s="172" t="s">
        <v>64</v>
      </c>
      <c r="L51" s="172" t="s">
        <v>45</v>
      </c>
      <c r="M51" s="412"/>
      <c r="N51" s="341"/>
    </row>
    <row r="52" spans="1:14" s="2" customFormat="1" ht="15" customHeight="1" x14ac:dyDescent="0.25">
      <c r="A52" s="171">
        <v>45091</v>
      </c>
      <c r="B52" s="172" t="s">
        <v>115</v>
      </c>
      <c r="C52" s="172" t="s">
        <v>116</v>
      </c>
      <c r="D52" s="465" t="s">
        <v>114</v>
      </c>
      <c r="E52" s="161">
        <v>12000</v>
      </c>
      <c r="F52" s="340">
        <v>3670</v>
      </c>
      <c r="G52" s="306">
        <f t="shared" si="1"/>
        <v>3.2697547683923704</v>
      </c>
      <c r="H52" s="184" t="s">
        <v>126</v>
      </c>
      <c r="I52" s="173" t="s">
        <v>44</v>
      </c>
      <c r="J52" s="407" t="s">
        <v>218</v>
      </c>
      <c r="K52" s="172" t="s">
        <v>64</v>
      </c>
      <c r="L52" s="172" t="s">
        <v>45</v>
      </c>
      <c r="M52" s="412"/>
      <c r="N52" s="341"/>
    </row>
    <row r="53" spans="1:14" s="2" customFormat="1" ht="15" customHeight="1" x14ac:dyDescent="0.25">
      <c r="A53" s="171">
        <v>45091</v>
      </c>
      <c r="B53" s="172" t="s">
        <v>115</v>
      </c>
      <c r="C53" s="172" t="s">
        <v>116</v>
      </c>
      <c r="D53" s="465" t="s">
        <v>114</v>
      </c>
      <c r="E53" s="161">
        <v>7000</v>
      </c>
      <c r="F53" s="340">
        <v>3670</v>
      </c>
      <c r="G53" s="306">
        <f t="shared" si="1"/>
        <v>1.9073569482288828</v>
      </c>
      <c r="H53" s="184" t="s">
        <v>126</v>
      </c>
      <c r="I53" s="173" t="s">
        <v>44</v>
      </c>
      <c r="J53" s="407" t="s">
        <v>218</v>
      </c>
      <c r="K53" s="172" t="s">
        <v>64</v>
      </c>
      <c r="L53" s="172" t="s">
        <v>45</v>
      </c>
      <c r="M53" s="412"/>
      <c r="N53" s="341"/>
    </row>
    <row r="54" spans="1:14" s="2" customFormat="1" ht="15" customHeight="1" x14ac:dyDescent="0.25">
      <c r="A54" s="171">
        <v>45091</v>
      </c>
      <c r="B54" s="172" t="s">
        <v>115</v>
      </c>
      <c r="C54" s="172" t="s">
        <v>116</v>
      </c>
      <c r="D54" s="465" t="s">
        <v>114</v>
      </c>
      <c r="E54" s="161">
        <v>6000</v>
      </c>
      <c r="F54" s="340">
        <v>3670</v>
      </c>
      <c r="G54" s="306">
        <f t="shared" si="1"/>
        <v>1.6348773841961852</v>
      </c>
      <c r="H54" s="184" t="s">
        <v>126</v>
      </c>
      <c r="I54" s="173" t="s">
        <v>44</v>
      </c>
      <c r="J54" s="407" t="s">
        <v>218</v>
      </c>
      <c r="K54" s="172" t="s">
        <v>64</v>
      </c>
      <c r="L54" s="172" t="s">
        <v>45</v>
      </c>
      <c r="M54" s="412"/>
      <c r="N54" s="341"/>
    </row>
    <row r="55" spans="1:14" s="2" customFormat="1" ht="15" customHeight="1" x14ac:dyDescent="0.25">
      <c r="A55" s="171">
        <v>45091</v>
      </c>
      <c r="B55" s="172" t="s">
        <v>115</v>
      </c>
      <c r="C55" s="172" t="s">
        <v>116</v>
      </c>
      <c r="D55" s="465" t="s">
        <v>114</v>
      </c>
      <c r="E55" s="161">
        <v>14000</v>
      </c>
      <c r="F55" s="340">
        <v>3670</v>
      </c>
      <c r="G55" s="306">
        <f t="shared" si="1"/>
        <v>3.8147138964577656</v>
      </c>
      <c r="H55" s="184" t="s">
        <v>126</v>
      </c>
      <c r="I55" s="173" t="s">
        <v>44</v>
      </c>
      <c r="J55" s="407" t="s">
        <v>218</v>
      </c>
      <c r="K55" s="172" t="s">
        <v>64</v>
      </c>
      <c r="L55" s="172" t="s">
        <v>45</v>
      </c>
      <c r="M55" s="412"/>
      <c r="N55" s="341"/>
    </row>
    <row r="56" spans="1:14" s="2" customFormat="1" ht="15" customHeight="1" x14ac:dyDescent="0.25">
      <c r="A56" s="171">
        <v>45092</v>
      </c>
      <c r="B56" s="172" t="s">
        <v>115</v>
      </c>
      <c r="C56" s="172" t="s">
        <v>116</v>
      </c>
      <c r="D56" s="465" t="s">
        <v>114</v>
      </c>
      <c r="E56" s="161">
        <v>7000</v>
      </c>
      <c r="F56" s="340">
        <v>3670</v>
      </c>
      <c r="G56" s="306">
        <f t="shared" si="1"/>
        <v>1.9073569482288828</v>
      </c>
      <c r="H56" s="184" t="s">
        <v>126</v>
      </c>
      <c r="I56" s="173" t="s">
        <v>44</v>
      </c>
      <c r="J56" s="407" t="s">
        <v>220</v>
      </c>
      <c r="K56" s="172" t="s">
        <v>64</v>
      </c>
      <c r="L56" s="172" t="s">
        <v>45</v>
      </c>
      <c r="M56" s="412"/>
      <c r="N56" s="341"/>
    </row>
    <row r="57" spans="1:14" s="2" customFormat="1" ht="15" customHeight="1" x14ac:dyDescent="0.25">
      <c r="A57" s="171">
        <v>45092</v>
      </c>
      <c r="B57" s="172" t="s">
        <v>115</v>
      </c>
      <c r="C57" s="172" t="s">
        <v>116</v>
      </c>
      <c r="D57" s="465" t="s">
        <v>114</v>
      </c>
      <c r="E57" s="161">
        <v>6000</v>
      </c>
      <c r="F57" s="340">
        <v>3670</v>
      </c>
      <c r="G57" s="306">
        <f t="shared" si="1"/>
        <v>1.6348773841961852</v>
      </c>
      <c r="H57" s="184" t="s">
        <v>126</v>
      </c>
      <c r="I57" s="173" t="s">
        <v>44</v>
      </c>
      <c r="J57" s="407" t="s">
        <v>220</v>
      </c>
      <c r="K57" s="172" t="s">
        <v>64</v>
      </c>
      <c r="L57" s="172" t="s">
        <v>45</v>
      </c>
      <c r="M57" s="412"/>
      <c r="N57" s="341"/>
    </row>
    <row r="58" spans="1:14" s="2" customFormat="1" ht="15" customHeight="1" x14ac:dyDescent="0.25">
      <c r="A58" s="171">
        <v>45092</v>
      </c>
      <c r="B58" s="172" t="s">
        <v>115</v>
      </c>
      <c r="C58" s="172" t="s">
        <v>116</v>
      </c>
      <c r="D58" s="173" t="s">
        <v>14</v>
      </c>
      <c r="E58" s="167">
        <v>7000</v>
      </c>
      <c r="F58" s="340">
        <v>3670</v>
      </c>
      <c r="G58" s="306">
        <f>E58/F58</f>
        <v>1.9073569482288828</v>
      </c>
      <c r="H58" s="184" t="s">
        <v>42</v>
      </c>
      <c r="I58" s="173" t="s">
        <v>44</v>
      </c>
      <c r="J58" s="488" t="s">
        <v>221</v>
      </c>
      <c r="K58" s="172" t="s">
        <v>64</v>
      </c>
      <c r="L58" s="172" t="s">
        <v>45</v>
      </c>
      <c r="M58" s="412"/>
      <c r="N58" s="341"/>
    </row>
    <row r="59" spans="1:14" s="2" customFormat="1" ht="15" customHeight="1" x14ac:dyDescent="0.25">
      <c r="A59" s="171">
        <v>45092</v>
      </c>
      <c r="B59" s="172" t="s">
        <v>115</v>
      </c>
      <c r="C59" s="172" t="s">
        <v>116</v>
      </c>
      <c r="D59" s="173" t="s">
        <v>14</v>
      </c>
      <c r="E59" s="167">
        <v>7000</v>
      </c>
      <c r="F59" s="340">
        <v>3670</v>
      </c>
      <c r="G59" s="306">
        <f t="shared" si="1"/>
        <v>1.9073569482288828</v>
      </c>
      <c r="H59" s="184" t="s">
        <v>42</v>
      </c>
      <c r="I59" s="173" t="s">
        <v>44</v>
      </c>
      <c r="J59" s="488" t="s">
        <v>221</v>
      </c>
      <c r="K59" s="172" t="s">
        <v>64</v>
      </c>
      <c r="L59" s="172" t="s">
        <v>45</v>
      </c>
      <c r="M59" s="412"/>
      <c r="N59" s="341"/>
    </row>
    <row r="60" spans="1:14" s="2" customFormat="1" ht="15" customHeight="1" x14ac:dyDescent="0.25">
      <c r="A60" s="171">
        <v>45092</v>
      </c>
      <c r="B60" s="172" t="s">
        <v>115</v>
      </c>
      <c r="C60" s="172" t="s">
        <v>116</v>
      </c>
      <c r="D60" s="173" t="s">
        <v>14</v>
      </c>
      <c r="E60" s="167">
        <v>7000</v>
      </c>
      <c r="F60" s="340">
        <v>3670</v>
      </c>
      <c r="G60" s="306">
        <f t="shared" si="1"/>
        <v>1.9073569482288828</v>
      </c>
      <c r="H60" s="184" t="s">
        <v>42</v>
      </c>
      <c r="I60" s="173" t="s">
        <v>44</v>
      </c>
      <c r="J60" s="488" t="s">
        <v>221</v>
      </c>
      <c r="K60" s="172" t="s">
        <v>64</v>
      </c>
      <c r="L60" s="172" t="s">
        <v>45</v>
      </c>
      <c r="M60" s="412"/>
      <c r="N60" s="341"/>
    </row>
    <row r="61" spans="1:14" s="2" customFormat="1" ht="15" customHeight="1" x14ac:dyDescent="0.25">
      <c r="A61" s="171">
        <v>45092</v>
      </c>
      <c r="B61" s="172" t="s">
        <v>115</v>
      </c>
      <c r="C61" s="172" t="s">
        <v>116</v>
      </c>
      <c r="D61" s="173" t="s">
        <v>14</v>
      </c>
      <c r="E61" s="167">
        <v>9000</v>
      </c>
      <c r="F61" s="340">
        <v>3670</v>
      </c>
      <c r="G61" s="306">
        <f t="shared" si="1"/>
        <v>2.4523160762942777</v>
      </c>
      <c r="H61" s="184" t="s">
        <v>42</v>
      </c>
      <c r="I61" s="173" t="s">
        <v>44</v>
      </c>
      <c r="J61" s="488" t="s">
        <v>221</v>
      </c>
      <c r="K61" s="172" t="s">
        <v>64</v>
      </c>
      <c r="L61" s="172" t="s">
        <v>45</v>
      </c>
      <c r="M61" s="412"/>
      <c r="N61" s="341"/>
    </row>
    <row r="62" spans="1:14" s="2" customFormat="1" ht="15" customHeight="1" x14ac:dyDescent="0.25">
      <c r="A62" s="171">
        <v>45092</v>
      </c>
      <c r="B62" s="172" t="s">
        <v>223</v>
      </c>
      <c r="C62" s="172" t="s">
        <v>161</v>
      </c>
      <c r="D62" s="173" t="s">
        <v>14</v>
      </c>
      <c r="E62" s="167">
        <v>20000</v>
      </c>
      <c r="F62" s="340">
        <v>3670</v>
      </c>
      <c r="G62" s="306">
        <f t="shared" si="1"/>
        <v>5.4495912806539506</v>
      </c>
      <c r="H62" s="184" t="s">
        <v>42</v>
      </c>
      <c r="I62" s="173" t="s">
        <v>44</v>
      </c>
      <c r="J62" s="488" t="s">
        <v>229</v>
      </c>
      <c r="K62" s="172" t="s">
        <v>64</v>
      </c>
      <c r="L62" s="172" t="s">
        <v>45</v>
      </c>
      <c r="M62" s="412"/>
      <c r="N62" s="341"/>
    </row>
    <row r="63" spans="1:14" s="2" customFormat="1" ht="15" customHeight="1" x14ac:dyDescent="0.25">
      <c r="A63" s="171">
        <v>45092</v>
      </c>
      <c r="B63" s="172" t="s">
        <v>224</v>
      </c>
      <c r="C63" s="172" t="s">
        <v>129</v>
      </c>
      <c r="D63" s="505" t="s">
        <v>81</v>
      </c>
      <c r="E63" s="167">
        <v>20000</v>
      </c>
      <c r="F63" s="340">
        <v>3670</v>
      </c>
      <c r="G63" s="306">
        <f t="shared" si="1"/>
        <v>5.4495912806539506</v>
      </c>
      <c r="H63" s="184" t="s">
        <v>42</v>
      </c>
      <c r="I63" s="173" t="s">
        <v>44</v>
      </c>
      <c r="J63" s="488" t="s">
        <v>230</v>
      </c>
      <c r="K63" s="172" t="s">
        <v>64</v>
      </c>
      <c r="L63" s="172" t="s">
        <v>45</v>
      </c>
      <c r="M63" s="412"/>
      <c r="N63" s="341"/>
    </row>
    <row r="64" spans="1:14" s="2" customFormat="1" ht="15" customHeight="1" x14ac:dyDescent="0.25">
      <c r="A64" s="171">
        <v>45092</v>
      </c>
      <c r="B64" s="172" t="s">
        <v>225</v>
      </c>
      <c r="C64" s="172" t="s">
        <v>129</v>
      </c>
      <c r="D64" s="505" t="s">
        <v>81</v>
      </c>
      <c r="E64" s="167">
        <v>15000</v>
      </c>
      <c r="F64" s="340">
        <v>3670</v>
      </c>
      <c r="G64" s="306">
        <f t="shared" si="1"/>
        <v>4.0871934604904636</v>
      </c>
      <c r="H64" s="184" t="s">
        <v>42</v>
      </c>
      <c r="I64" s="173" t="s">
        <v>44</v>
      </c>
      <c r="J64" s="488" t="s">
        <v>230</v>
      </c>
      <c r="K64" s="172" t="s">
        <v>64</v>
      </c>
      <c r="L64" s="172" t="s">
        <v>45</v>
      </c>
      <c r="M64" s="412"/>
      <c r="N64" s="341"/>
    </row>
    <row r="65" spans="1:14" s="2" customFormat="1" ht="15" customHeight="1" x14ac:dyDescent="0.25">
      <c r="A65" s="508">
        <v>45092</v>
      </c>
      <c r="B65" s="180" t="s">
        <v>235</v>
      </c>
      <c r="C65" s="180" t="s">
        <v>134</v>
      </c>
      <c r="D65" s="469" t="s">
        <v>14</v>
      </c>
      <c r="E65" s="467">
        <v>1211440</v>
      </c>
      <c r="F65" s="340">
        <v>3670</v>
      </c>
      <c r="G65" s="306">
        <f t="shared" si="1"/>
        <v>330.09264305177112</v>
      </c>
      <c r="H65" s="184" t="s">
        <v>139</v>
      </c>
      <c r="I65" s="173" t="s">
        <v>44</v>
      </c>
      <c r="J65" s="488" t="s">
        <v>236</v>
      </c>
      <c r="K65" s="172" t="s">
        <v>64</v>
      </c>
      <c r="L65" s="172" t="s">
        <v>45</v>
      </c>
      <c r="M65" s="412"/>
      <c r="N65" s="341"/>
    </row>
    <row r="66" spans="1:14" s="2" customFormat="1" ht="15" customHeight="1" x14ac:dyDescent="0.25">
      <c r="A66" s="508">
        <v>45092</v>
      </c>
      <c r="B66" s="180" t="s">
        <v>332</v>
      </c>
      <c r="C66" s="180" t="s">
        <v>130</v>
      </c>
      <c r="D66" s="640" t="s">
        <v>81</v>
      </c>
      <c r="E66" s="467">
        <v>2500</v>
      </c>
      <c r="F66" s="340">
        <v>3670</v>
      </c>
      <c r="G66" s="306">
        <f t="shared" si="1"/>
        <v>0.68119891008174382</v>
      </c>
      <c r="H66" s="184" t="s">
        <v>139</v>
      </c>
      <c r="I66" s="173" t="s">
        <v>44</v>
      </c>
      <c r="J66" s="488" t="s">
        <v>237</v>
      </c>
      <c r="K66" s="172" t="s">
        <v>64</v>
      </c>
      <c r="L66" s="172" t="s">
        <v>45</v>
      </c>
      <c r="M66" s="412"/>
      <c r="N66" s="341"/>
    </row>
    <row r="67" spans="1:14" s="2" customFormat="1" ht="15" customHeight="1" x14ac:dyDescent="0.25">
      <c r="A67" s="508">
        <v>45092</v>
      </c>
      <c r="B67" s="180" t="s">
        <v>232</v>
      </c>
      <c r="C67" s="180" t="s">
        <v>134</v>
      </c>
      <c r="D67" s="640" t="s">
        <v>14</v>
      </c>
      <c r="E67" s="467">
        <v>654720</v>
      </c>
      <c r="F67" s="340">
        <v>3670</v>
      </c>
      <c r="G67" s="306">
        <f t="shared" si="1"/>
        <v>178.39782016348775</v>
      </c>
      <c r="H67" s="184" t="s">
        <v>139</v>
      </c>
      <c r="I67" s="173" t="s">
        <v>44</v>
      </c>
      <c r="J67" s="488" t="s">
        <v>239</v>
      </c>
      <c r="K67" s="172" t="s">
        <v>64</v>
      </c>
      <c r="L67" s="172" t="s">
        <v>45</v>
      </c>
      <c r="M67" s="412"/>
      <c r="N67" s="341"/>
    </row>
    <row r="68" spans="1:14" s="2" customFormat="1" ht="15" customHeight="1" x14ac:dyDescent="0.25">
      <c r="A68" s="508">
        <v>45092</v>
      </c>
      <c r="B68" s="180" t="s">
        <v>333</v>
      </c>
      <c r="C68" s="180" t="s">
        <v>130</v>
      </c>
      <c r="D68" s="640" t="s">
        <v>81</v>
      </c>
      <c r="E68" s="467">
        <v>2000</v>
      </c>
      <c r="F68" s="340">
        <v>3670</v>
      </c>
      <c r="G68" s="306">
        <f t="shared" si="1"/>
        <v>0.54495912806539515</v>
      </c>
      <c r="H68" s="184" t="s">
        <v>139</v>
      </c>
      <c r="I68" s="173" t="s">
        <v>44</v>
      </c>
      <c r="J68" s="488" t="s">
        <v>238</v>
      </c>
      <c r="K68" s="172" t="s">
        <v>64</v>
      </c>
      <c r="L68" s="172" t="s">
        <v>45</v>
      </c>
      <c r="M68" s="412"/>
      <c r="N68" s="341"/>
    </row>
    <row r="69" spans="1:14" s="2" customFormat="1" ht="15" customHeight="1" x14ac:dyDescent="0.25">
      <c r="A69" s="171">
        <v>45093</v>
      </c>
      <c r="B69" s="172" t="s">
        <v>240</v>
      </c>
      <c r="C69" s="172" t="s">
        <v>134</v>
      </c>
      <c r="D69" s="505" t="s">
        <v>152</v>
      </c>
      <c r="E69" s="167">
        <v>25000</v>
      </c>
      <c r="F69" s="340">
        <v>3670</v>
      </c>
      <c r="G69" s="306">
        <f t="shared" si="1"/>
        <v>6.8119891008174385</v>
      </c>
      <c r="H69" s="184" t="s">
        <v>42</v>
      </c>
      <c r="I69" s="173" t="s">
        <v>44</v>
      </c>
      <c r="J69" s="488" t="s">
        <v>245</v>
      </c>
      <c r="K69" s="172" t="s">
        <v>64</v>
      </c>
      <c r="L69" s="172" t="s">
        <v>45</v>
      </c>
      <c r="M69" s="412"/>
      <c r="N69" s="341"/>
    </row>
    <row r="70" spans="1:14" s="2" customFormat="1" ht="15" customHeight="1" x14ac:dyDescent="0.25">
      <c r="A70" s="171">
        <v>45093</v>
      </c>
      <c r="B70" s="172" t="s">
        <v>241</v>
      </c>
      <c r="C70" s="172" t="s">
        <v>134</v>
      </c>
      <c r="D70" s="505" t="s">
        <v>152</v>
      </c>
      <c r="E70" s="167">
        <v>40000</v>
      </c>
      <c r="F70" s="340">
        <v>3670</v>
      </c>
      <c r="G70" s="306">
        <f t="shared" si="1"/>
        <v>10.899182561307901</v>
      </c>
      <c r="H70" s="184" t="s">
        <v>42</v>
      </c>
      <c r="I70" s="173" t="s">
        <v>44</v>
      </c>
      <c r="J70" s="488" t="s">
        <v>246</v>
      </c>
      <c r="K70" s="172" t="s">
        <v>64</v>
      </c>
      <c r="L70" s="172" t="s">
        <v>45</v>
      </c>
      <c r="M70" s="412"/>
      <c r="N70" s="341"/>
    </row>
    <row r="71" spans="1:14" s="2" customFormat="1" ht="15" customHeight="1" x14ac:dyDescent="0.25">
      <c r="A71" s="171">
        <v>45093</v>
      </c>
      <c r="B71" s="172" t="s">
        <v>242</v>
      </c>
      <c r="C71" s="172" t="s">
        <v>134</v>
      </c>
      <c r="D71" s="505" t="s">
        <v>152</v>
      </c>
      <c r="E71" s="167">
        <v>20000</v>
      </c>
      <c r="F71" s="340">
        <v>3670</v>
      </c>
      <c r="G71" s="306">
        <f t="shared" si="1"/>
        <v>5.4495912806539506</v>
      </c>
      <c r="H71" s="184" t="s">
        <v>42</v>
      </c>
      <c r="I71" s="173" t="s">
        <v>44</v>
      </c>
      <c r="J71" s="488" t="s">
        <v>247</v>
      </c>
      <c r="K71" s="172" t="s">
        <v>64</v>
      </c>
      <c r="L71" s="172" t="s">
        <v>45</v>
      </c>
      <c r="M71" s="412"/>
      <c r="N71" s="341"/>
    </row>
    <row r="72" spans="1:14" s="2" customFormat="1" ht="15" customHeight="1" x14ac:dyDescent="0.25">
      <c r="A72" s="171">
        <v>45093</v>
      </c>
      <c r="B72" s="172" t="s">
        <v>243</v>
      </c>
      <c r="C72" s="172" t="s">
        <v>134</v>
      </c>
      <c r="D72" s="505" t="s">
        <v>152</v>
      </c>
      <c r="E72" s="167">
        <v>34000</v>
      </c>
      <c r="F72" s="340">
        <v>3670</v>
      </c>
      <c r="G72" s="306">
        <f t="shared" si="1"/>
        <v>9.2643051771117158</v>
      </c>
      <c r="H72" s="184" t="s">
        <v>42</v>
      </c>
      <c r="I72" s="173" t="s">
        <v>44</v>
      </c>
      <c r="J72" s="488" t="s">
        <v>248</v>
      </c>
      <c r="K72" s="172" t="s">
        <v>64</v>
      </c>
      <c r="L72" s="172" t="s">
        <v>45</v>
      </c>
      <c r="M72" s="412"/>
      <c r="N72" s="341"/>
    </row>
    <row r="73" spans="1:14" s="2" customFormat="1" ht="15" customHeight="1" x14ac:dyDescent="0.25">
      <c r="A73" s="171">
        <v>45093</v>
      </c>
      <c r="B73" s="172" t="s">
        <v>244</v>
      </c>
      <c r="C73" s="172" t="s">
        <v>134</v>
      </c>
      <c r="D73" s="505" t="s">
        <v>152</v>
      </c>
      <c r="E73" s="167">
        <v>17500</v>
      </c>
      <c r="F73" s="340">
        <v>3670</v>
      </c>
      <c r="G73" s="306">
        <f t="shared" si="1"/>
        <v>4.7683923705722071</v>
      </c>
      <c r="H73" s="184" t="s">
        <v>42</v>
      </c>
      <c r="I73" s="173" t="s">
        <v>44</v>
      </c>
      <c r="J73" s="488" t="s">
        <v>248</v>
      </c>
      <c r="K73" s="172" t="s">
        <v>64</v>
      </c>
      <c r="L73" s="172" t="s">
        <v>45</v>
      </c>
      <c r="M73" s="412"/>
      <c r="N73" s="341"/>
    </row>
    <row r="74" spans="1:14" s="2" customFormat="1" ht="15" customHeight="1" x14ac:dyDescent="0.25">
      <c r="A74" s="171">
        <v>45093</v>
      </c>
      <c r="B74" s="172" t="s">
        <v>115</v>
      </c>
      <c r="C74" s="172" t="s">
        <v>116</v>
      </c>
      <c r="D74" s="173" t="s">
        <v>14</v>
      </c>
      <c r="E74" s="467">
        <v>5000</v>
      </c>
      <c r="F74" s="340">
        <v>3670</v>
      </c>
      <c r="G74" s="306">
        <f t="shared" si="1"/>
        <v>1.3623978201634876</v>
      </c>
      <c r="H74" s="184" t="s">
        <v>42</v>
      </c>
      <c r="I74" s="173" t="s">
        <v>44</v>
      </c>
      <c r="J74" s="488" t="s">
        <v>250</v>
      </c>
      <c r="K74" s="172" t="s">
        <v>64</v>
      </c>
      <c r="L74" s="172" t="s">
        <v>45</v>
      </c>
      <c r="M74" s="412"/>
      <c r="N74" s="341"/>
    </row>
    <row r="75" spans="1:14" s="2" customFormat="1" ht="15" customHeight="1" x14ac:dyDescent="0.25">
      <c r="A75" s="171">
        <v>45093</v>
      </c>
      <c r="B75" s="180" t="s">
        <v>115</v>
      </c>
      <c r="C75" s="157" t="s">
        <v>116</v>
      </c>
      <c r="D75" s="179" t="s">
        <v>14</v>
      </c>
      <c r="E75" s="161">
        <v>6000</v>
      </c>
      <c r="F75" s="340">
        <v>3670</v>
      </c>
      <c r="G75" s="306">
        <f t="shared" si="1"/>
        <v>1.6348773841961852</v>
      </c>
      <c r="H75" s="184" t="s">
        <v>42</v>
      </c>
      <c r="I75" s="173" t="s">
        <v>44</v>
      </c>
      <c r="J75" s="488" t="s">
        <v>250</v>
      </c>
      <c r="K75" s="172" t="s">
        <v>64</v>
      </c>
      <c r="L75" s="172" t="s">
        <v>45</v>
      </c>
      <c r="M75" s="412"/>
      <c r="N75" s="341"/>
    </row>
    <row r="76" spans="1:14" s="2" customFormat="1" ht="15" customHeight="1" x14ac:dyDescent="0.25">
      <c r="A76" s="171">
        <v>45093</v>
      </c>
      <c r="B76" s="180" t="s">
        <v>312</v>
      </c>
      <c r="C76" s="157" t="s">
        <v>130</v>
      </c>
      <c r="D76" s="179" t="s">
        <v>81</v>
      </c>
      <c r="E76" s="161">
        <v>125000</v>
      </c>
      <c r="F76" s="340">
        <v>3670</v>
      </c>
      <c r="G76" s="306">
        <f t="shared" si="1"/>
        <v>34.059945504087196</v>
      </c>
      <c r="H76" s="184" t="s">
        <v>132</v>
      </c>
      <c r="I76" s="173" t="s">
        <v>44</v>
      </c>
      <c r="J76" s="407" t="s">
        <v>313</v>
      </c>
      <c r="K76" s="172" t="s">
        <v>64</v>
      </c>
      <c r="L76" s="172" t="s">
        <v>45</v>
      </c>
      <c r="M76" s="412"/>
      <c r="N76" s="341"/>
    </row>
    <row r="77" spans="1:14" s="2" customFormat="1" ht="15" customHeight="1" x14ac:dyDescent="0.25">
      <c r="A77" s="171">
        <v>45096</v>
      </c>
      <c r="B77" s="172" t="s">
        <v>115</v>
      </c>
      <c r="C77" s="172" t="s">
        <v>116</v>
      </c>
      <c r="D77" s="465" t="s">
        <v>114</v>
      </c>
      <c r="E77" s="161">
        <v>6000</v>
      </c>
      <c r="F77" s="340">
        <v>3670</v>
      </c>
      <c r="G77" s="306">
        <f t="shared" si="1"/>
        <v>1.6348773841961852</v>
      </c>
      <c r="H77" s="184" t="s">
        <v>126</v>
      </c>
      <c r="I77" s="173" t="s">
        <v>44</v>
      </c>
      <c r="J77" s="407" t="s">
        <v>251</v>
      </c>
      <c r="K77" s="172" t="s">
        <v>64</v>
      </c>
      <c r="L77" s="172" t="s">
        <v>45</v>
      </c>
      <c r="M77" s="412"/>
      <c r="N77" s="341"/>
    </row>
    <row r="78" spans="1:14" s="2" customFormat="1" ht="15" customHeight="1" x14ac:dyDescent="0.25">
      <c r="A78" s="171">
        <v>45096</v>
      </c>
      <c r="B78" s="172" t="s">
        <v>115</v>
      </c>
      <c r="C78" s="172" t="s">
        <v>116</v>
      </c>
      <c r="D78" s="465" t="s">
        <v>114</v>
      </c>
      <c r="E78" s="161">
        <v>5000</v>
      </c>
      <c r="F78" s="340">
        <v>3670</v>
      </c>
      <c r="G78" s="306">
        <f t="shared" si="1"/>
        <v>1.3623978201634876</v>
      </c>
      <c r="H78" s="184" t="s">
        <v>126</v>
      </c>
      <c r="I78" s="173" t="s">
        <v>44</v>
      </c>
      <c r="J78" s="407" t="s">
        <v>251</v>
      </c>
      <c r="K78" s="172" t="s">
        <v>64</v>
      </c>
      <c r="L78" s="172" t="s">
        <v>45</v>
      </c>
      <c r="M78" s="412"/>
      <c r="N78" s="341"/>
    </row>
    <row r="79" spans="1:14" s="2" customFormat="1" ht="15" customHeight="1" x14ac:dyDescent="0.25">
      <c r="A79" s="171">
        <v>45096</v>
      </c>
      <c r="B79" s="157" t="s">
        <v>334</v>
      </c>
      <c r="C79" s="157" t="s">
        <v>130</v>
      </c>
      <c r="D79" s="179" t="s">
        <v>81</v>
      </c>
      <c r="E79" s="472">
        <v>2000</v>
      </c>
      <c r="F79" s="340">
        <v>3670</v>
      </c>
      <c r="G79" s="306">
        <f t="shared" si="1"/>
        <v>0.54495912806539515</v>
      </c>
      <c r="H79" s="184" t="s">
        <v>132</v>
      </c>
      <c r="I79" s="173" t="s">
        <v>44</v>
      </c>
      <c r="J79" s="407" t="s">
        <v>256</v>
      </c>
      <c r="K79" s="172" t="s">
        <v>64</v>
      </c>
      <c r="L79" s="172" t="s">
        <v>45</v>
      </c>
      <c r="M79" s="412"/>
      <c r="N79" s="341"/>
    </row>
    <row r="80" spans="1:14" s="2" customFormat="1" ht="15" customHeight="1" x14ac:dyDescent="0.25">
      <c r="A80" s="171">
        <v>45096</v>
      </c>
      <c r="B80" s="157" t="s">
        <v>331</v>
      </c>
      <c r="C80" s="157" t="s">
        <v>130</v>
      </c>
      <c r="D80" s="157" t="s">
        <v>81</v>
      </c>
      <c r="E80" s="161">
        <v>20000</v>
      </c>
      <c r="F80" s="340">
        <v>3670</v>
      </c>
      <c r="G80" s="306">
        <f t="shared" si="1"/>
        <v>5.4495912806539506</v>
      </c>
      <c r="H80" s="184" t="s">
        <v>139</v>
      </c>
      <c r="I80" s="173" t="s">
        <v>44</v>
      </c>
      <c r="J80" s="407" t="s">
        <v>257</v>
      </c>
      <c r="K80" s="172" t="s">
        <v>64</v>
      </c>
      <c r="L80" s="172" t="s">
        <v>45</v>
      </c>
      <c r="M80" s="412"/>
      <c r="N80" s="341"/>
    </row>
    <row r="81" spans="1:14" s="2" customFormat="1" ht="15" customHeight="1" x14ac:dyDescent="0.25">
      <c r="A81" s="171">
        <v>45096</v>
      </c>
      <c r="B81" s="157" t="s">
        <v>115</v>
      </c>
      <c r="C81" s="157" t="s">
        <v>116</v>
      </c>
      <c r="D81" s="179" t="s">
        <v>14</v>
      </c>
      <c r="E81" s="167">
        <v>7000</v>
      </c>
      <c r="F81" s="340">
        <v>3670</v>
      </c>
      <c r="G81" s="306">
        <f t="shared" si="1"/>
        <v>1.9073569482288828</v>
      </c>
      <c r="H81" s="184" t="s">
        <v>42</v>
      </c>
      <c r="I81" s="173" t="s">
        <v>44</v>
      </c>
      <c r="J81" s="407" t="s">
        <v>261</v>
      </c>
      <c r="K81" s="172" t="s">
        <v>64</v>
      </c>
      <c r="L81" s="172" t="s">
        <v>45</v>
      </c>
      <c r="M81" s="412"/>
      <c r="N81" s="341"/>
    </row>
    <row r="82" spans="1:14" s="2" customFormat="1" ht="15" customHeight="1" x14ac:dyDescent="0.25">
      <c r="A82" s="171">
        <v>45096</v>
      </c>
      <c r="B82" s="157" t="s">
        <v>115</v>
      </c>
      <c r="C82" s="157" t="s">
        <v>116</v>
      </c>
      <c r="D82" s="179" t="s">
        <v>14</v>
      </c>
      <c r="E82" s="167">
        <v>4000</v>
      </c>
      <c r="F82" s="340">
        <v>3670</v>
      </c>
      <c r="G82" s="306">
        <f t="shared" si="1"/>
        <v>1.0899182561307903</v>
      </c>
      <c r="H82" s="184" t="s">
        <v>42</v>
      </c>
      <c r="I82" s="173" t="s">
        <v>44</v>
      </c>
      <c r="J82" s="407" t="s">
        <v>261</v>
      </c>
      <c r="K82" s="172" t="s">
        <v>64</v>
      </c>
      <c r="L82" s="172" t="s">
        <v>45</v>
      </c>
      <c r="M82" s="412"/>
      <c r="N82" s="341"/>
    </row>
    <row r="83" spans="1:14" s="2" customFormat="1" ht="15" customHeight="1" x14ac:dyDescent="0.25">
      <c r="A83" s="171">
        <v>45096</v>
      </c>
      <c r="B83" s="157" t="s">
        <v>115</v>
      </c>
      <c r="C83" s="157" t="s">
        <v>116</v>
      </c>
      <c r="D83" s="179" t="s">
        <v>14</v>
      </c>
      <c r="E83" s="167">
        <v>8000</v>
      </c>
      <c r="F83" s="340">
        <v>3670</v>
      </c>
      <c r="G83" s="306">
        <f t="shared" si="1"/>
        <v>2.1798365122615806</v>
      </c>
      <c r="H83" s="184" t="s">
        <v>42</v>
      </c>
      <c r="I83" s="173" t="s">
        <v>44</v>
      </c>
      <c r="J83" s="407" t="s">
        <v>261</v>
      </c>
      <c r="K83" s="172" t="s">
        <v>64</v>
      </c>
      <c r="L83" s="172" t="s">
        <v>45</v>
      </c>
      <c r="M83" s="412"/>
      <c r="N83" s="341"/>
    </row>
    <row r="84" spans="1:14" s="2" customFormat="1" ht="15" customHeight="1" x14ac:dyDescent="0.25">
      <c r="A84" s="171">
        <v>45096</v>
      </c>
      <c r="B84" s="157" t="s">
        <v>258</v>
      </c>
      <c r="C84" s="157" t="s">
        <v>259</v>
      </c>
      <c r="D84" s="179" t="s">
        <v>81</v>
      </c>
      <c r="E84" s="167">
        <v>800000</v>
      </c>
      <c r="F84" s="340">
        <v>3710</v>
      </c>
      <c r="G84" s="306">
        <f t="shared" si="1"/>
        <v>215.63342318059298</v>
      </c>
      <c r="H84" s="184" t="s">
        <v>42</v>
      </c>
      <c r="I84" s="173" t="s">
        <v>44</v>
      </c>
      <c r="J84" s="488" t="s">
        <v>262</v>
      </c>
      <c r="K84" s="172" t="s">
        <v>64</v>
      </c>
      <c r="L84" s="172" t="s">
        <v>45</v>
      </c>
      <c r="M84" s="412"/>
      <c r="N84" s="341"/>
    </row>
    <row r="85" spans="1:14" s="2" customFormat="1" ht="15" customHeight="1" x14ac:dyDescent="0.25">
      <c r="A85" s="171">
        <v>45096</v>
      </c>
      <c r="B85" s="157" t="s">
        <v>145</v>
      </c>
      <c r="C85" s="157" t="s">
        <v>117</v>
      </c>
      <c r="D85" s="157" t="s">
        <v>114</v>
      </c>
      <c r="E85" s="161">
        <v>20000</v>
      </c>
      <c r="F85" s="340">
        <v>3670</v>
      </c>
      <c r="G85" s="306">
        <f t="shared" si="1"/>
        <v>5.4495912806539506</v>
      </c>
      <c r="H85" s="184" t="s">
        <v>126</v>
      </c>
      <c r="I85" s="173" t="s">
        <v>44</v>
      </c>
      <c r="J85" s="407" t="s">
        <v>335</v>
      </c>
      <c r="K85" s="172" t="s">
        <v>64</v>
      </c>
      <c r="L85" s="172" t="s">
        <v>45</v>
      </c>
      <c r="M85" s="412"/>
      <c r="N85" s="341"/>
    </row>
    <row r="86" spans="1:14" s="2" customFormat="1" ht="15" customHeight="1" x14ac:dyDescent="0.25">
      <c r="A86" s="171">
        <v>45096</v>
      </c>
      <c r="B86" s="157" t="s">
        <v>144</v>
      </c>
      <c r="C86" s="157" t="s">
        <v>117</v>
      </c>
      <c r="D86" s="157" t="s">
        <v>14</v>
      </c>
      <c r="E86" s="161">
        <v>40000</v>
      </c>
      <c r="F86" s="340">
        <v>3670</v>
      </c>
      <c r="G86" s="306">
        <f t="shared" si="1"/>
        <v>10.899182561307901</v>
      </c>
      <c r="H86" s="184" t="s">
        <v>42</v>
      </c>
      <c r="I86" s="173" t="s">
        <v>44</v>
      </c>
      <c r="J86" s="407" t="s">
        <v>335</v>
      </c>
      <c r="K86" s="172" t="s">
        <v>64</v>
      </c>
      <c r="L86" s="172" t="s">
        <v>45</v>
      </c>
      <c r="M86" s="412"/>
      <c r="N86" s="341"/>
    </row>
    <row r="87" spans="1:14" s="2" customFormat="1" ht="15" customHeight="1" x14ac:dyDescent="0.25">
      <c r="A87" s="171">
        <v>45097</v>
      </c>
      <c r="B87" s="172" t="s">
        <v>115</v>
      </c>
      <c r="C87" s="172" t="s">
        <v>116</v>
      </c>
      <c r="D87" s="465" t="s">
        <v>114</v>
      </c>
      <c r="E87" s="161">
        <v>10000</v>
      </c>
      <c r="F87" s="340">
        <v>3670</v>
      </c>
      <c r="G87" s="306">
        <f t="shared" si="1"/>
        <v>2.7247956403269753</v>
      </c>
      <c r="H87" s="184" t="s">
        <v>126</v>
      </c>
      <c r="I87" s="173" t="s">
        <v>44</v>
      </c>
      <c r="J87" s="407" t="s">
        <v>267</v>
      </c>
      <c r="K87" s="172" t="s">
        <v>64</v>
      </c>
      <c r="L87" s="172" t="s">
        <v>45</v>
      </c>
      <c r="M87" s="412"/>
      <c r="N87" s="341"/>
    </row>
    <row r="88" spans="1:14" s="2" customFormat="1" ht="15" customHeight="1" x14ac:dyDescent="0.25">
      <c r="A88" s="171">
        <v>45097</v>
      </c>
      <c r="B88" s="172" t="s">
        <v>115</v>
      </c>
      <c r="C88" s="172" t="s">
        <v>116</v>
      </c>
      <c r="D88" s="465" t="s">
        <v>114</v>
      </c>
      <c r="E88" s="161">
        <v>9000</v>
      </c>
      <c r="F88" s="340">
        <v>3670</v>
      </c>
      <c r="G88" s="306">
        <f t="shared" si="1"/>
        <v>2.4523160762942777</v>
      </c>
      <c r="H88" s="184" t="s">
        <v>126</v>
      </c>
      <c r="I88" s="173" t="s">
        <v>44</v>
      </c>
      <c r="J88" s="407" t="s">
        <v>267</v>
      </c>
      <c r="K88" s="172" t="s">
        <v>64</v>
      </c>
      <c r="L88" s="172" t="s">
        <v>45</v>
      </c>
      <c r="M88" s="412"/>
      <c r="N88" s="341"/>
    </row>
    <row r="89" spans="1:14" s="2" customFormat="1" ht="15" customHeight="1" x14ac:dyDescent="0.25">
      <c r="A89" s="171">
        <v>45098</v>
      </c>
      <c r="B89" s="172" t="s">
        <v>115</v>
      </c>
      <c r="C89" s="172" t="s">
        <v>116</v>
      </c>
      <c r="D89" s="465" t="s">
        <v>114</v>
      </c>
      <c r="E89" s="161">
        <v>6000</v>
      </c>
      <c r="F89" s="340">
        <v>3670</v>
      </c>
      <c r="G89" s="306">
        <f t="shared" si="1"/>
        <v>1.6348773841961852</v>
      </c>
      <c r="H89" s="184" t="s">
        <v>126</v>
      </c>
      <c r="I89" s="173" t="s">
        <v>44</v>
      </c>
      <c r="J89" s="407" t="s">
        <v>270</v>
      </c>
      <c r="K89" s="172" t="s">
        <v>64</v>
      </c>
      <c r="L89" s="172" t="s">
        <v>45</v>
      </c>
      <c r="M89" s="412"/>
      <c r="N89" s="341"/>
    </row>
    <row r="90" spans="1:14" s="2" customFormat="1" ht="15" customHeight="1" x14ac:dyDescent="0.25">
      <c r="A90" s="171">
        <v>45098</v>
      </c>
      <c r="B90" s="157" t="s">
        <v>115</v>
      </c>
      <c r="C90" s="157" t="s">
        <v>116</v>
      </c>
      <c r="D90" s="179" t="s">
        <v>114</v>
      </c>
      <c r="E90" s="161">
        <v>5000</v>
      </c>
      <c r="F90" s="340">
        <v>3670</v>
      </c>
      <c r="G90" s="306">
        <f t="shared" si="1"/>
        <v>1.3623978201634876</v>
      </c>
      <c r="H90" s="184" t="s">
        <v>126</v>
      </c>
      <c r="I90" s="173" t="s">
        <v>44</v>
      </c>
      <c r="J90" s="407" t="s">
        <v>270</v>
      </c>
      <c r="K90" s="172" t="s">
        <v>64</v>
      </c>
      <c r="L90" s="172" t="s">
        <v>45</v>
      </c>
      <c r="M90" s="412"/>
      <c r="N90" s="341"/>
    </row>
    <row r="91" spans="1:14" s="2" customFormat="1" ht="15" customHeight="1" x14ac:dyDescent="0.25">
      <c r="A91" s="171">
        <v>45099</v>
      </c>
      <c r="B91" s="157" t="s">
        <v>273</v>
      </c>
      <c r="C91" s="157" t="s">
        <v>141</v>
      </c>
      <c r="D91" s="179" t="s">
        <v>81</v>
      </c>
      <c r="E91" s="167">
        <v>31500</v>
      </c>
      <c r="F91" s="340">
        <v>3670</v>
      </c>
      <c r="G91" s="306">
        <f t="shared" si="1"/>
        <v>8.5831062670299723</v>
      </c>
      <c r="H91" s="184" t="s">
        <v>42</v>
      </c>
      <c r="I91" s="173" t="s">
        <v>44</v>
      </c>
      <c r="J91" s="407" t="s">
        <v>336</v>
      </c>
      <c r="K91" s="172" t="s">
        <v>64</v>
      </c>
      <c r="L91" s="172" t="s">
        <v>45</v>
      </c>
      <c r="M91" s="412"/>
      <c r="N91" s="341"/>
    </row>
    <row r="92" spans="1:14" s="2" customFormat="1" ht="15" customHeight="1" x14ac:dyDescent="0.25">
      <c r="A92" s="171">
        <v>45099</v>
      </c>
      <c r="B92" s="157" t="s">
        <v>274</v>
      </c>
      <c r="C92" s="157" t="s">
        <v>140</v>
      </c>
      <c r="D92" s="179" t="s">
        <v>81</v>
      </c>
      <c r="E92" s="167">
        <v>1900</v>
      </c>
      <c r="F92" s="340">
        <v>3670</v>
      </c>
      <c r="G92" s="306">
        <f t="shared" si="1"/>
        <v>0.51771117166212532</v>
      </c>
      <c r="H92" s="184" t="s">
        <v>42</v>
      </c>
      <c r="I92" s="173" t="s">
        <v>44</v>
      </c>
      <c r="J92" s="488" t="s">
        <v>336</v>
      </c>
      <c r="K92" s="172" t="s">
        <v>64</v>
      </c>
      <c r="L92" s="172" t="s">
        <v>45</v>
      </c>
      <c r="M92" s="412"/>
      <c r="N92" s="341"/>
    </row>
    <row r="93" spans="1:14" s="2" customFormat="1" ht="15" customHeight="1" x14ac:dyDescent="0.25">
      <c r="A93" s="171">
        <v>45100</v>
      </c>
      <c r="B93" s="157" t="s">
        <v>326</v>
      </c>
      <c r="C93" s="157" t="s">
        <v>130</v>
      </c>
      <c r="D93" s="179" t="s">
        <v>81</v>
      </c>
      <c r="E93" s="167">
        <f>G93*F93</f>
        <v>31928.999999999996</v>
      </c>
      <c r="F93" s="340">
        <v>3670</v>
      </c>
      <c r="G93" s="306">
        <v>8.6999999999999993</v>
      </c>
      <c r="H93" s="184" t="s">
        <v>199</v>
      </c>
      <c r="I93" s="173" t="s">
        <v>44</v>
      </c>
      <c r="J93" s="488" t="s">
        <v>281</v>
      </c>
      <c r="K93" s="172" t="s">
        <v>64</v>
      </c>
      <c r="L93" s="172" t="s">
        <v>45</v>
      </c>
      <c r="M93" s="412"/>
      <c r="N93" s="341"/>
    </row>
    <row r="94" spans="1:14" s="2" customFormat="1" ht="15" customHeight="1" x14ac:dyDescent="0.25">
      <c r="A94" s="171">
        <v>45100</v>
      </c>
      <c r="B94" s="157" t="s">
        <v>327</v>
      </c>
      <c r="C94" s="157" t="s">
        <v>130</v>
      </c>
      <c r="D94" s="179" t="s">
        <v>81</v>
      </c>
      <c r="E94" s="167">
        <f>G94*F94</f>
        <v>62390</v>
      </c>
      <c r="F94" s="340">
        <v>3670</v>
      </c>
      <c r="G94" s="306">
        <v>17</v>
      </c>
      <c r="H94" s="184" t="s">
        <v>199</v>
      </c>
      <c r="I94" s="173" t="s">
        <v>44</v>
      </c>
      <c r="J94" s="488" t="s">
        <v>325</v>
      </c>
      <c r="K94" s="172" t="s">
        <v>64</v>
      </c>
      <c r="L94" s="172" t="s">
        <v>45</v>
      </c>
      <c r="M94" s="412"/>
      <c r="N94" s="341"/>
    </row>
    <row r="95" spans="1:14" s="2" customFormat="1" ht="15" customHeight="1" x14ac:dyDescent="0.25">
      <c r="A95" s="508">
        <v>45103</v>
      </c>
      <c r="B95" s="180" t="s">
        <v>279</v>
      </c>
      <c r="C95" s="180" t="s">
        <v>134</v>
      </c>
      <c r="D95" s="469" t="s">
        <v>14</v>
      </c>
      <c r="E95" s="467">
        <v>2935000</v>
      </c>
      <c r="F95" s="340">
        <v>3710</v>
      </c>
      <c r="G95" s="306">
        <f t="shared" si="1"/>
        <v>791.10512129380049</v>
      </c>
      <c r="H95" s="184" t="s">
        <v>139</v>
      </c>
      <c r="I95" s="173" t="s">
        <v>44</v>
      </c>
      <c r="J95" s="488" t="s">
        <v>266</v>
      </c>
      <c r="K95" s="172" t="s">
        <v>64</v>
      </c>
      <c r="L95" s="172" t="s">
        <v>45</v>
      </c>
      <c r="M95" s="412"/>
      <c r="N95" s="341"/>
    </row>
    <row r="96" spans="1:14" s="2" customFormat="1" ht="15" customHeight="1" x14ac:dyDescent="0.25">
      <c r="A96" s="508">
        <v>45103</v>
      </c>
      <c r="B96" s="180" t="s">
        <v>328</v>
      </c>
      <c r="C96" s="180" t="s">
        <v>130</v>
      </c>
      <c r="D96" s="469" t="s">
        <v>81</v>
      </c>
      <c r="E96" s="467">
        <v>3000</v>
      </c>
      <c r="F96" s="340">
        <v>3710</v>
      </c>
      <c r="G96" s="306">
        <f t="shared" si="1"/>
        <v>0.80862533692722371</v>
      </c>
      <c r="H96" s="184" t="s">
        <v>139</v>
      </c>
      <c r="I96" s="173" t="s">
        <v>44</v>
      </c>
      <c r="J96" s="488" t="s">
        <v>314</v>
      </c>
      <c r="K96" s="172" t="s">
        <v>64</v>
      </c>
      <c r="L96" s="172" t="s">
        <v>45</v>
      </c>
      <c r="M96" s="412"/>
      <c r="N96" s="341"/>
    </row>
    <row r="97" spans="1:14" s="2" customFormat="1" ht="15" customHeight="1" x14ac:dyDescent="0.25">
      <c r="A97" s="171">
        <v>45103</v>
      </c>
      <c r="B97" s="172" t="s">
        <v>282</v>
      </c>
      <c r="C97" s="172" t="s">
        <v>119</v>
      </c>
      <c r="D97" s="465" t="s">
        <v>14</v>
      </c>
      <c r="E97" s="167">
        <v>70000</v>
      </c>
      <c r="F97" s="340">
        <v>3670</v>
      </c>
      <c r="G97" s="306">
        <f t="shared" si="1"/>
        <v>19.073569482288828</v>
      </c>
      <c r="H97" s="184" t="s">
        <v>42</v>
      </c>
      <c r="I97" s="173" t="s">
        <v>44</v>
      </c>
      <c r="J97" s="488" t="s">
        <v>275</v>
      </c>
      <c r="K97" s="172" t="s">
        <v>64</v>
      </c>
      <c r="L97" s="172" t="s">
        <v>45</v>
      </c>
      <c r="M97" s="412"/>
      <c r="N97" s="341"/>
    </row>
    <row r="98" spans="1:14" s="2" customFormat="1" ht="15" customHeight="1" x14ac:dyDescent="0.25">
      <c r="A98" s="171">
        <v>45103</v>
      </c>
      <c r="B98" s="157" t="s">
        <v>115</v>
      </c>
      <c r="C98" s="157" t="s">
        <v>116</v>
      </c>
      <c r="D98" s="179" t="s">
        <v>14</v>
      </c>
      <c r="E98" s="167">
        <v>7000</v>
      </c>
      <c r="F98" s="340">
        <v>3670</v>
      </c>
      <c r="G98" s="306">
        <f t="shared" si="1"/>
        <v>1.9073569482288828</v>
      </c>
      <c r="H98" s="184" t="s">
        <v>42</v>
      </c>
      <c r="I98" s="173" t="s">
        <v>44</v>
      </c>
      <c r="J98" s="407" t="s">
        <v>289</v>
      </c>
      <c r="K98" s="172" t="s">
        <v>64</v>
      </c>
      <c r="L98" s="172" t="s">
        <v>45</v>
      </c>
      <c r="M98" s="412"/>
      <c r="N98" s="341"/>
    </row>
    <row r="99" spans="1:14" s="2" customFormat="1" ht="15" customHeight="1" x14ac:dyDescent="0.25">
      <c r="A99" s="171">
        <v>45103</v>
      </c>
      <c r="B99" s="157" t="s">
        <v>115</v>
      </c>
      <c r="C99" s="157" t="s">
        <v>116</v>
      </c>
      <c r="D99" s="179" t="s">
        <v>14</v>
      </c>
      <c r="E99" s="167">
        <v>19000</v>
      </c>
      <c r="F99" s="340">
        <v>3670</v>
      </c>
      <c r="G99" s="306">
        <f t="shared" si="1"/>
        <v>5.177111716621253</v>
      </c>
      <c r="H99" s="184" t="s">
        <v>42</v>
      </c>
      <c r="I99" s="173" t="s">
        <v>44</v>
      </c>
      <c r="J99" s="407" t="s">
        <v>289</v>
      </c>
      <c r="K99" s="172" t="s">
        <v>64</v>
      </c>
      <c r="L99" s="172" t="s">
        <v>45</v>
      </c>
      <c r="M99" s="412"/>
      <c r="N99" s="341"/>
    </row>
    <row r="100" spans="1:14" s="2" customFormat="1" ht="15" customHeight="1" x14ac:dyDescent="0.25">
      <c r="A100" s="171">
        <v>45103</v>
      </c>
      <c r="B100" s="157" t="s">
        <v>115</v>
      </c>
      <c r="C100" s="157" t="s">
        <v>116</v>
      </c>
      <c r="D100" s="179" t="s">
        <v>14</v>
      </c>
      <c r="E100" s="167">
        <v>20000</v>
      </c>
      <c r="F100" s="340">
        <v>3670</v>
      </c>
      <c r="G100" s="306">
        <f t="shared" si="1"/>
        <v>5.4495912806539506</v>
      </c>
      <c r="H100" s="407" t="s">
        <v>42</v>
      </c>
      <c r="I100" s="173" t="s">
        <v>44</v>
      </c>
      <c r="J100" s="407" t="s">
        <v>289</v>
      </c>
      <c r="K100" s="172" t="s">
        <v>64</v>
      </c>
      <c r="L100" s="172" t="s">
        <v>45</v>
      </c>
      <c r="M100" s="412"/>
      <c r="N100" s="341"/>
    </row>
    <row r="101" spans="1:14" s="2" customFormat="1" ht="15" customHeight="1" x14ac:dyDescent="0.25">
      <c r="A101" s="171">
        <v>45103</v>
      </c>
      <c r="B101" s="157" t="s">
        <v>285</v>
      </c>
      <c r="C101" s="157" t="s">
        <v>161</v>
      </c>
      <c r="D101" s="179" t="s">
        <v>14</v>
      </c>
      <c r="E101" s="167">
        <v>2000</v>
      </c>
      <c r="F101" s="340">
        <v>3670</v>
      </c>
      <c r="G101" s="306">
        <f t="shared" si="1"/>
        <v>0.54495912806539515</v>
      </c>
      <c r="H101" s="407" t="s">
        <v>42</v>
      </c>
      <c r="I101" s="173" t="s">
        <v>44</v>
      </c>
      <c r="J101" s="407" t="s">
        <v>289</v>
      </c>
      <c r="K101" s="172" t="s">
        <v>64</v>
      </c>
      <c r="L101" s="172" t="s">
        <v>45</v>
      </c>
      <c r="M101" s="412"/>
      <c r="N101" s="341"/>
    </row>
    <row r="102" spans="1:14" s="2" customFormat="1" ht="15" customHeight="1" x14ac:dyDescent="0.25">
      <c r="A102" s="171">
        <v>45103</v>
      </c>
      <c r="B102" s="157" t="s">
        <v>286</v>
      </c>
      <c r="C102" s="157" t="s">
        <v>161</v>
      </c>
      <c r="D102" s="179" t="s">
        <v>14</v>
      </c>
      <c r="E102" s="167">
        <v>2000</v>
      </c>
      <c r="F102" s="340">
        <v>3670</v>
      </c>
      <c r="G102" s="306">
        <f t="shared" si="1"/>
        <v>0.54495912806539515</v>
      </c>
      <c r="H102" s="407" t="s">
        <v>42</v>
      </c>
      <c r="I102" s="173" t="s">
        <v>44</v>
      </c>
      <c r="J102" s="407" t="s">
        <v>289</v>
      </c>
      <c r="K102" s="172" t="s">
        <v>64</v>
      </c>
      <c r="L102" s="172" t="s">
        <v>45</v>
      </c>
      <c r="M102" s="412"/>
      <c r="N102" s="341"/>
    </row>
    <row r="103" spans="1:14" s="2" customFormat="1" ht="15" customHeight="1" x14ac:dyDescent="0.25">
      <c r="A103" s="171">
        <v>45103</v>
      </c>
      <c r="B103" s="172" t="s">
        <v>287</v>
      </c>
      <c r="C103" s="157" t="s">
        <v>161</v>
      </c>
      <c r="D103" s="505" t="s">
        <v>14</v>
      </c>
      <c r="E103" s="167">
        <v>8000</v>
      </c>
      <c r="F103" s="340">
        <v>3670</v>
      </c>
      <c r="G103" s="306">
        <f t="shared" si="1"/>
        <v>2.1798365122615806</v>
      </c>
      <c r="H103" s="407" t="s">
        <v>42</v>
      </c>
      <c r="I103" s="173" t="s">
        <v>44</v>
      </c>
      <c r="J103" s="407" t="s">
        <v>289</v>
      </c>
      <c r="K103" s="172" t="s">
        <v>64</v>
      </c>
      <c r="L103" s="172" t="s">
        <v>45</v>
      </c>
      <c r="M103" s="412"/>
      <c r="N103" s="341"/>
    </row>
    <row r="104" spans="1:14" s="2" customFormat="1" ht="15" customHeight="1" x14ac:dyDescent="0.25">
      <c r="A104" s="171">
        <v>45103</v>
      </c>
      <c r="B104" s="172" t="s">
        <v>288</v>
      </c>
      <c r="C104" s="172" t="s">
        <v>116</v>
      </c>
      <c r="D104" s="465" t="s">
        <v>14</v>
      </c>
      <c r="E104" s="167">
        <v>10000</v>
      </c>
      <c r="F104" s="340">
        <v>3670</v>
      </c>
      <c r="G104" s="306">
        <f t="shared" si="1"/>
        <v>2.7247956403269753</v>
      </c>
      <c r="H104" s="407" t="s">
        <v>42</v>
      </c>
      <c r="I104" s="173" t="s">
        <v>44</v>
      </c>
      <c r="J104" s="407" t="s">
        <v>289</v>
      </c>
      <c r="K104" s="172" t="s">
        <v>64</v>
      </c>
      <c r="L104" s="172" t="s">
        <v>45</v>
      </c>
      <c r="M104" s="412"/>
      <c r="N104" s="341"/>
    </row>
    <row r="105" spans="1:14" s="2" customFormat="1" ht="15" customHeight="1" x14ac:dyDescent="0.25">
      <c r="A105" s="171">
        <v>45103</v>
      </c>
      <c r="B105" s="155" t="s">
        <v>144</v>
      </c>
      <c r="C105" s="157" t="s">
        <v>117</v>
      </c>
      <c r="D105" s="164" t="s">
        <v>14</v>
      </c>
      <c r="E105" s="161">
        <v>40000</v>
      </c>
      <c r="F105" s="340">
        <v>3670</v>
      </c>
      <c r="G105" s="306">
        <f t="shared" si="1"/>
        <v>10.899182561307901</v>
      </c>
      <c r="H105" s="407" t="s">
        <v>42</v>
      </c>
      <c r="I105" s="173" t="s">
        <v>44</v>
      </c>
      <c r="J105" s="407" t="s">
        <v>335</v>
      </c>
      <c r="K105" s="172" t="s">
        <v>64</v>
      </c>
      <c r="L105" s="172" t="s">
        <v>45</v>
      </c>
      <c r="M105" s="412"/>
      <c r="N105" s="341"/>
    </row>
    <row r="106" spans="1:14" s="2" customFormat="1" ht="15" customHeight="1" x14ac:dyDescent="0.25">
      <c r="A106" s="171">
        <v>45103</v>
      </c>
      <c r="B106" s="155" t="s">
        <v>145</v>
      </c>
      <c r="C106" s="157" t="s">
        <v>117</v>
      </c>
      <c r="D106" s="164" t="s">
        <v>114</v>
      </c>
      <c r="E106" s="161">
        <v>20000</v>
      </c>
      <c r="F106" s="340">
        <v>3670</v>
      </c>
      <c r="G106" s="306">
        <f t="shared" si="1"/>
        <v>5.4495912806539506</v>
      </c>
      <c r="H106" s="407" t="s">
        <v>126</v>
      </c>
      <c r="I106" s="173" t="s">
        <v>44</v>
      </c>
      <c r="J106" s="407" t="s">
        <v>335</v>
      </c>
      <c r="K106" s="172" t="s">
        <v>64</v>
      </c>
      <c r="L106" s="172" t="s">
        <v>45</v>
      </c>
      <c r="M106" s="412"/>
      <c r="N106" s="341"/>
    </row>
    <row r="107" spans="1:14" s="2" customFormat="1" ht="15" customHeight="1" x14ac:dyDescent="0.25">
      <c r="A107" s="171">
        <v>45104</v>
      </c>
      <c r="B107" s="157" t="s">
        <v>115</v>
      </c>
      <c r="C107" s="157" t="s">
        <v>116</v>
      </c>
      <c r="D107" s="179" t="s">
        <v>114</v>
      </c>
      <c r="E107" s="161">
        <v>9000</v>
      </c>
      <c r="F107" s="340">
        <v>3670</v>
      </c>
      <c r="G107" s="306">
        <f t="shared" si="1"/>
        <v>2.4523160762942777</v>
      </c>
      <c r="H107" s="407" t="s">
        <v>126</v>
      </c>
      <c r="I107" s="173" t="s">
        <v>44</v>
      </c>
      <c r="J107" s="407" t="s">
        <v>292</v>
      </c>
      <c r="K107" s="172" t="s">
        <v>64</v>
      </c>
      <c r="L107" s="172" t="s">
        <v>45</v>
      </c>
      <c r="M107" s="412"/>
      <c r="N107" s="341"/>
    </row>
    <row r="108" spans="1:14" s="2" customFormat="1" ht="15" customHeight="1" x14ac:dyDescent="0.25">
      <c r="A108" s="171">
        <v>45104</v>
      </c>
      <c r="B108" s="157" t="s">
        <v>115</v>
      </c>
      <c r="C108" s="157" t="s">
        <v>116</v>
      </c>
      <c r="D108" s="179" t="s">
        <v>114</v>
      </c>
      <c r="E108" s="161">
        <v>9000</v>
      </c>
      <c r="F108" s="340">
        <v>3670</v>
      </c>
      <c r="G108" s="306">
        <f t="shared" si="1"/>
        <v>2.4523160762942777</v>
      </c>
      <c r="H108" s="407" t="s">
        <v>126</v>
      </c>
      <c r="I108" s="173" t="s">
        <v>44</v>
      </c>
      <c r="J108" s="407" t="s">
        <v>292</v>
      </c>
      <c r="K108" s="172" t="s">
        <v>64</v>
      </c>
      <c r="L108" s="172" t="s">
        <v>45</v>
      </c>
      <c r="M108" s="412"/>
      <c r="N108" s="341"/>
    </row>
    <row r="109" spans="1:14" s="2" customFormat="1" ht="15" customHeight="1" x14ac:dyDescent="0.25">
      <c r="A109" s="171">
        <v>45106</v>
      </c>
      <c r="B109" s="157" t="s">
        <v>115</v>
      </c>
      <c r="C109" s="157" t="s">
        <v>116</v>
      </c>
      <c r="D109" s="179" t="s">
        <v>114</v>
      </c>
      <c r="E109" s="161">
        <v>8000</v>
      </c>
      <c r="F109" s="340">
        <v>3670</v>
      </c>
      <c r="G109" s="306">
        <f t="shared" si="1"/>
        <v>2.1798365122615806</v>
      </c>
      <c r="H109" s="407" t="s">
        <v>126</v>
      </c>
      <c r="I109" s="173" t="s">
        <v>44</v>
      </c>
      <c r="J109" s="407" t="s">
        <v>293</v>
      </c>
      <c r="K109" s="172" t="s">
        <v>64</v>
      </c>
      <c r="L109" s="172" t="s">
        <v>45</v>
      </c>
      <c r="M109" s="412"/>
      <c r="N109" s="341"/>
    </row>
    <row r="110" spans="1:14" s="2" customFormat="1" ht="15" customHeight="1" x14ac:dyDescent="0.25">
      <c r="A110" s="171">
        <v>45106</v>
      </c>
      <c r="B110" s="157" t="s">
        <v>115</v>
      </c>
      <c r="C110" s="157" t="s">
        <v>116</v>
      </c>
      <c r="D110" s="179" t="s">
        <v>114</v>
      </c>
      <c r="E110" s="161">
        <v>7000</v>
      </c>
      <c r="F110" s="340">
        <v>3670</v>
      </c>
      <c r="G110" s="306">
        <f t="shared" si="1"/>
        <v>1.9073569482288828</v>
      </c>
      <c r="H110" s="407" t="s">
        <v>126</v>
      </c>
      <c r="I110" s="173" t="s">
        <v>44</v>
      </c>
      <c r="J110" s="407" t="s">
        <v>293</v>
      </c>
      <c r="K110" s="172" t="s">
        <v>64</v>
      </c>
      <c r="L110" s="172" t="s">
        <v>45</v>
      </c>
      <c r="M110" s="412"/>
      <c r="N110" s="341"/>
    </row>
    <row r="111" spans="1:14" s="2" customFormat="1" ht="15" customHeight="1" x14ac:dyDescent="0.25">
      <c r="A111" s="171">
        <v>45106</v>
      </c>
      <c r="B111" s="172" t="s">
        <v>296</v>
      </c>
      <c r="C111" s="172" t="s">
        <v>129</v>
      </c>
      <c r="D111" s="505" t="s">
        <v>81</v>
      </c>
      <c r="E111" s="414">
        <v>170000</v>
      </c>
      <c r="F111" s="340">
        <v>3670</v>
      </c>
      <c r="G111" s="306">
        <f t="shared" si="1"/>
        <v>46.321525885558586</v>
      </c>
      <c r="H111" s="407" t="s">
        <v>42</v>
      </c>
      <c r="I111" s="173" t="s">
        <v>44</v>
      </c>
      <c r="J111" s="488" t="s">
        <v>280</v>
      </c>
      <c r="K111" s="172" t="s">
        <v>64</v>
      </c>
      <c r="L111" s="172" t="s">
        <v>45</v>
      </c>
      <c r="M111" s="412"/>
      <c r="N111" s="341"/>
    </row>
    <row r="112" spans="1:14" s="2" customFormat="1" ht="15" customHeight="1" x14ac:dyDescent="0.25">
      <c r="A112" s="171">
        <v>45106</v>
      </c>
      <c r="B112" s="172" t="s">
        <v>115</v>
      </c>
      <c r="C112" s="172" t="s">
        <v>116</v>
      </c>
      <c r="D112" s="505" t="s">
        <v>14</v>
      </c>
      <c r="E112" s="414">
        <v>7000</v>
      </c>
      <c r="F112" s="340">
        <v>3670</v>
      </c>
      <c r="G112" s="306">
        <f t="shared" ref="G112:G118" si="2">E112/F112</f>
        <v>1.9073569482288828</v>
      </c>
      <c r="H112" s="184" t="s">
        <v>42</v>
      </c>
      <c r="I112" s="173" t="s">
        <v>44</v>
      </c>
      <c r="J112" s="488" t="s">
        <v>297</v>
      </c>
      <c r="K112" s="172" t="s">
        <v>64</v>
      </c>
      <c r="L112" s="172" t="s">
        <v>45</v>
      </c>
      <c r="M112" s="412"/>
      <c r="N112" s="341"/>
    </row>
    <row r="113" spans="1:16" s="2" customFormat="1" ht="15" customHeight="1" x14ac:dyDescent="0.25">
      <c r="A113" s="171">
        <v>45106</v>
      </c>
      <c r="B113" s="172" t="s">
        <v>115</v>
      </c>
      <c r="C113" s="172" t="s">
        <v>116</v>
      </c>
      <c r="D113" s="505" t="s">
        <v>14</v>
      </c>
      <c r="E113" s="414">
        <v>7000</v>
      </c>
      <c r="F113" s="340">
        <v>3670</v>
      </c>
      <c r="G113" s="306">
        <f t="shared" si="2"/>
        <v>1.9073569482288828</v>
      </c>
      <c r="H113" s="184" t="s">
        <v>42</v>
      </c>
      <c r="I113" s="173" t="s">
        <v>44</v>
      </c>
      <c r="J113" s="488" t="s">
        <v>297</v>
      </c>
      <c r="K113" s="172" t="s">
        <v>64</v>
      </c>
      <c r="L113" s="172" t="s">
        <v>45</v>
      </c>
      <c r="M113" s="412"/>
      <c r="N113" s="341"/>
    </row>
    <row r="114" spans="1:16" s="2" customFormat="1" ht="15" customHeight="1" x14ac:dyDescent="0.25">
      <c r="A114" s="171">
        <v>45106</v>
      </c>
      <c r="B114" s="172" t="s">
        <v>306</v>
      </c>
      <c r="C114" s="172" t="s">
        <v>134</v>
      </c>
      <c r="D114" s="656" t="s">
        <v>114</v>
      </c>
      <c r="E114" s="414">
        <v>1500000</v>
      </c>
      <c r="F114" s="340">
        <v>3710</v>
      </c>
      <c r="G114" s="306">
        <f t="shared" si="2"/>
        <v>404.31266846361189</v>
      </c>
      <c r="H114" s="184" t="s">
        <v>139</v>
      </c>
      <c r="I114" s="173" t="s">
        <v>44</v>
      </c>
      <c r="J114" s="488" t="s">
        <v>291</v>
      </c>
      <c r="K114" s="172" t="s">
        <v>64</v>
      </c>
      <c r="L114" s="172" t="s">
        <v>45</v>
      </c>
      <c r="M114" s="412"/>
      <c r="N114" s="341"/>
    </row>
    <row r="115" spans="1:16" s="2" customFormat="1" ht="15" customHeight="1" x14ac:dyDescent="0.25">
      <c r="A115" s="171">
        <v>45106</v>
      </c>
      <c r="B115" s="172" t="s">
        <v>328</v>
      </c>
      <c r="C115" s="172" t="s">
        <v>130</v>
      </c>
      <c r="D115" s="656" t="s">
        <v>81</v>
      </c>
      <c r="E115" s="414">
        <v>3000</v>
      </c>
      <c r="F115" s="340">
        <v>3710</v>
      </c>
      <c r="G115" s="306">
        <f t="shared" si="2"/>
        <v>0.80862533692722371</v>
      </c>
      <c r="H115" s="184" t="s">
        <v>139</v>
      </c>
      <c r="I115" s="173" t="s">
        <v>44</v>
      </c>
      <c r="J115" s="488" t="s">
        <v>315</v>
      </c>
      <c r="K115" s="172" t="s">
        <v>64</v>
      </c>
      <c r="L115" s="172" t="s">
        <v>45</v>
      </c>
      <c r="M115" s="412"/>
      <c r="N115" s="341"/>
    </row>
    <row r="116" spans="1:16" s="2" customFormat="1" ht="15" customHeight="1" x14ac:dyDescent="0.25">
      <c r="A116" s="171">
        <v>45107</v>
      </c>
      <c r="B116" s="172" t="s">
        <v>303</v>
      </c>
      <c r="C116" s="172" t="s">
        <v>119</v>
      </c>
      <c r="D116" s="465" t="s">
        <v>81</v>
      </c>
      <c r="E116" s="167">
        <v>200000</v>
      </c>
      <c r="F116" s="340">
        <v>3710</v>
      </c>
      <c r="G116" s="306">
        <f t="shared" si="2"/>
        <v>53.908355795148246</v>
      </c>
      <c r="H116" s="184" t="s">
        <v>42</v>
      </c>
      <c r="I116" s="173" t="s">
        <v>44</v>
      </c>
      <c r="J116" s="488" t="s">
        <v>338</v>
      </c>
      <c r="K116" s="172" t="s">
        <v>64</v>
      </c>
      <c r="L116" s="172" t="s">
        <v>45</v>
      </c>
      <c r="M116" s="412"/>
      <c r="N116" s="341"/>
    </row>
    <row r="117" spans="1:16" s="2" customFormat="1" ht="15" customHeight="1" x14ac:dyDescent="0.25">
      <c r="A117" s="171">
        <v>45107</v>
      </c>
      <c r="B117" s="172" t="s">
        <v>115</v>
      </c>
      <c r="C117" s="172" t="s">
        <v>116</v>
      </c>
      <c r="D117" s="465" t="s">
        <v>14</v>
      </c>
      <c r="E117" s="167">
        <v>7000</v>
      </c>
      <c r="F117" s="340">
        <v>3710</v>
      </c>
      <c r="G117" s="306">
        <f t="shared" si="2"/>
        <v>1.8867924528301887</v>
      </c>
      <c r="H117" s="184" t="s">
        <v>42</v>
      </c>
      <c r="I117" s="173" t="s">
        <v>44</v>
      </c>
      <c r="J117" s="488" t="s">
        <v>299</v>
      </c>
      <c r="K117" s="172" t="s">
        <v>64</v>
      </c>
      <c r="L117" s="172" t="s">
        <v>45</v>
      </c>
      <c r="M117" s="412"/>
      <c r="N117" s="341"/>
    </row>
    <row r="118" spans="1:16" s="2" customFormat="1" ht="15" customHeight="1" x14ac:dyDescent="0.25">
      <c r="A118" s="171">
        <v>45107</v>
      </c>
      <c r="B118" s="172" t="s">
        <v>115</v>
      </c>
      <c r="C118" s="172" t="s">
        <v>116</v>
      </c>
      <c r="D118" s="465" t="s">
        <v>14</v>
      </c>
      <c r="E118" s="167">
        <v>8000</v>
      </c>
      <c r="F118" s="340">
        <v>3670</v>
      </c>
      <c r="G118" s="306">
        <f t="shared" si="2"/>
        <v>2.1798365122615806</v>
      </c>
      <c r="H118" s="184" t="s">
        <v>42</v>
      </c>
      <c r="I118" s="173" t="s">
        <v>44</v>
      </c>
      <c r="J118" s="488" t="s">
        <v>299</v>
      </c>
      <c r="K118" s="172" t="s">
        <v>64</v>
      </c>
      <c r="L118" s="172" t="s">
        <v>45</v>
      </c>
      <c r="M118" s="412"/>
      <c r="N118" s="341"/>
    </row>
    <row r="119" spans="1:16" s="2" customFormat="1" ht="15" customHeight="1" x14ac:dyDescent="0.25">
      <c r="A119" s="508">
        <v>45107</v>
      </c>
      <c r="B119" s="180" t="s">
        <v>307</v>
      </c>
      <c r="C119" s="470" t="s">
        <v>141</v>
      </c>
      <c r="D119" s="641" t="s">
        <v>81</v>
      </c>
      <c r="E119" s="467">
        <f>G119*F119</f>
        <v>8904000</v>
      </c>
      <c r="F119" s="340">
        <v>3710</v>
      </c>
      <c r="G119" s="306">
        <v>2400</v>
      </c>
      <c r="H119" s="184" t="s">
        <v>199</v>
      </c>
      <c r="I119" s="173" t="s">
        <v>44</v>
      </c>
      <c r="J119" s="488" t="s">
        <v>302</v>
      </c>
      <c r="K119" s="172" t="s">
        <v>64</v>
      </c>
      <c r="L119" s="172" t="s">
        <v>45</v>
      </c>
      <c r="M119" s="412"/>
      <c r="N119" s="341"/>
    </row>
    <row r="120" spans="1:16" s="2" customFormat="1" ht="15" customHeight="1" thickBot="1" x14ac:dyDescent="0.3">
      <c r="A120" s="508">
        <v>45107</v>
      </c>
      <c r="B120" s="642" t="s">
        <v>329</v>
      </c>
      <c r="C120" s="180" t="s">
        <v>130</v>
      </c>
      <c r="D120" s="469" t="s">
        <v>81</v>
      </c>
      <c r="E120" s="467">
        <f>G120*F120</f>
        <v>2188.9</v>
      </c>
      <c r="F120" s="340">
        <v>3710</v>
      </c>
      <c r="G120" s="306">
        <v>0.59</v>
      </c>
      <c r="H120" s="184" t="s">
        <v>199</v>
      </c>
      <c r="I120" s="173" t="s">
        <v>44</v>
      </c>
      <c r="J120" s="407" t="s">
        <v>316</v>
      </c>
      <c r="K120" s="172" t="s">
        <v>64</v>
      </c>
      <c r="L120" s="172" t="s">
        <v>45</v>
      </c>
      <c r="M120" s="412"/>
      <c r="N120" s="341"/>
    </row>
    <row r="121" spans="1:16" ht="29.25" customHeight="1" thickBot="1" x14ac:dyDescent="0.3">
      <c r="A121" s="623"/>
      <c r="B121" s="620"/>
      <c r="C121" s="620"/>
      <c r="D121" s="624"/>
      <c r="E121" s="601">
        <f>SUM(E3:E120)</f>
        <v>18714685.199999999</v>
      </c>
      <c r="F121" s="602"/>
      <c r="G121" s="603">
        <f>SUM(G3:G120)</f>
        <v>5048.9103966009834</v>
      </c>
      <c r="H121" s="625"/>
      <c r="I121" s="620"/>
      <c r="J121" s="620"/>
      <c r="K121" s="185"/>
      <c r="L121" s="185"/>
      <c r="M121" s="620"/>
      <c r="N121" s="621"/>
      <c r="O121" s="622"/>
      <c r="P121" s="622"/>
    </row>
    <row r="122" spans="1:16" x14ac:dyDescent="0.25">
      <c r="A122" s="626"/>
      <c r="B122" s="627"/>
      <c r="C122" s="627"/>
      <c r="D122" s="628"/>
      <c r="E122" s="604"/>
      <c r="F122" s="604"/>
      <c r="G122" s="604"/>
      <c r="H122" s="628"/>
      <c r="I122" s="627"/>
      <c r="J122" s="627"/>
      <c r="K122" s="627"/>
      <c r="L122" s="627"/>
      <c r="M122" s="627"/>
      <c r="N122" s="629"/>
      <c r="O122" s="622"/>
      <c r="P122" s="622"/>
    </row>
    <row r="123" spans="1:16" x14ac:dyDescent="0.25">
      <c r="A123" s="626"/>
      <c r="B123" s="627"/>
      <c r="C123" s="627"/>
      <c r="D123" s="628"/>
      <c r="E123" s="628"/>
      <c r="F123" s="630"/>
      <c r="G123" s="631"/>
      <c r="H123" s="628"/>
      <c r="I123" s="627"/>
      <c r="J123" s="627"/>
      <c r="K123" s="627"/>
      <c r="L123" s="627"/>
      <c r="M123" s="627"/>
      <c r="N123" s="629"/>
      <c r="O123" s="622"/>
      <c r="P123" s="622"/>
    </row>
    <row r="124" spans="1:16" x14ac:dyDescent="0.25">
      <c r="A124" s="626"/>
      <c r="B124" s="627"/>
      <c r="C124" s="627"/>
      <c r="D124" s="628"/>
      <c r="E124" s="628"/>
      <c r="F124" s="630"/>
      <c r="G124" s="631"/>
      <c r="H124" s="628"/>
      <c r="I124" s="627"/>
      <c r="J124" s="627"/>
      <c r="K124" s="627"/>
      <c r="L124" s="627"/>
      <c r="M124" s="627"/>
      <c r="N124" s="629"/>
      <c r="O124" s="622"/>
      <c r="P124" s="622"/>
    </row>
    <row r="125" spans="1:16" x14ac:dyDescent="0.25">
      <c r="A125" s="626"/>
      <c r="B125" s="627"/>
      <c r="C125" s="627"/>
      <c r="D125" s="628"/>
      <c r="E125" s="628"/>
      <c r="F125" s="630"/>
      <c r="G125" s="631"/>
      <c r="H125" s="628"/>
      <c r="I125" s="627"/>
      <c r="J125" s="627"/>
      <c r="K125" s="627"/>
      <c r="L125" s="627"/>
      <c r="M125" s="627"/>
      <c r="N125" s="629"/>
      <c r="O125" s="622"/>
      <c r="P125" s="622"/>
    </row>
    <row r="126" spans="1:16" x14ac:dyDescent="0.25">
      <c r="A126" s="626"/>
      <c r="B126" s="627"/>
      <c r="C126" s="627"/>
      <c r="D126" s="628"/>
      <c r="E126" s="628"/>
      <c r="F126" s="630"/>
      <c r="G126" s="631"/>
      <c r="H126" s="628"/>
      <c r="I126" s="627"/>
      <c r="J126" s="627"/>
      <c r="K126" s="627"/>
      <c r="L126" s="627"/>
      <c r="M126" s="627"/>
      <c r="N126" s="629"/>
      <c r="O126" s="622"/>
      <c r="P126" s="622"/>
    </row>
    <row r="127" spans="1:16" x14ac:dyDescent="0.25">
      <c r="A127" s="626"/>
      <c r="B127" s="627"/>
      <c r="C127" s="627"/>
      <c r="D127" s="628"/>
      <c r="E127" s="628"/>
      <c r="F127" s="630"/>
      <c r="G127" s="631"/>
      <c r="H127" s="628"/>
      <c r="I127" s="627"/>
      <c r="J127" s="627"/>
      <c r="K127" s="627"/>
      <c r="L127" s="627"/>
      <c r="M127" s="627"/>
      <c r="N127" s="629"/>
      <c r="O127" s="622"/>
      <c r="P127" s="622"/>
    </row>
    <row r="128" spans="1:16" x14ac:dyDescent="0.25">
      <c r="A128" s="626"/>
      <c r="B128" s="627"/>
      <c r="C128" s="627"/>
      <c r="D128" s="628"/>
      <c r="E128" s="628"/>
      <c r="F128" s="630"/>
      <c r="G128" s="631"/>
      <c r="H128" s="628"/>
      <c r="I128" s="627"/>
      <c r="J128" s="627"/>
      <c r="K128" s="627"/>
      <c r="L128" s="627"/>
      <c r="M128" s="627"/>
      <c r="N128" s="629"/>
      <c r="O128" s="622"/>
      <c r="P128" s="622"/>
    </row>
    <row r="129" spans="1:16" x14ac:dyDescent="0.25">
      <c r="A129" s="626"/>
      <c r="B129" s="627"/>
      <c r="C129" s="627"/>
      <c r="D129" s="628"/>
      <c r="E129" s="628"/>
      <c r="F129" s="630"/>
      <c r="G129" s="631"/>
      <c r="H129" s="628"/>
      <c r="I129" s="627"/>
      <c r="J129" s="627"/>
      <c r="K129" s="627"/>
      <c r="L129" s="627"/>
      <c r="M129" s="627"/>
      <c r="N129" s="629"/>
      <c r="O129" s="622"/>
      <c r="P129" s="622"/>
    </row>
    <row r="130" spans="1:16" x14ac:dyDescent="0.25">
      <c r="A130" s="626"/>
      <c r="B130" s="627"/>
      <c r="C130" s="627"/>
      <c r="D130" s="628"/>
      <c r="E130" s="628"/>
      <c r="F130" s="630"/>
      <c r="G130" s="631"/>
      <c r="H130" s="628"/>
      <c r="I130" s="627"/>
      <c r="J130" s="627"/>
      <c r="K130" s="627"/>
      <c r="L130" s="627"/>
      <c r="M130" s="627"/>
      <c r="N130" s="629"/>
      <c r="O130" s="622"/>
      <c r="P130" s="622"/>
    </row>
    <row r="131" spans="1:16" x14ac:dyDescent="0.25">
      <c r="A131" s="626"/>
      <c r="B131" s="627"/>
      <c r="C131" s="627"/>
      <c r="D131" s="628"/>
      <c r="E131" s="628"/>
      <c r="F131" s="630"/>
      <c r="G131" s="631"/>
      <c r="H131" s="628"/>
      <c r="I131" s="627"/>
      <c r="J131" s="627"/>
      <c r="K131" s="627"/>
      <c r="L131" s="627"/>
      <c r="M131" s="627"/>
      <c r="N131" s="629"/>
      <c r="O131" s="622"/>
      <c r="P131" s="622"/>
    </row>
  </sheetData>
  <autoFilter ref="A2:N121">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9"/>
  <sheetViews>
    <sheetView workbookViewId="0">
      <selection activeCell="D14" sqref="D14"/>
    </sheetView>
  </sheetViews>
  <sheetFormatPr defaultRowHeight="15" x14ac:dyDescent="0.25"/>
  <cols>
    <col min="1" max="1" width="13.140625" customWidth="1"/>
    <col min="2" max="2" width="36.5703125" customWidth="1"/>
    <col min="3" max="3" width="15.85546875" customWidth="1"/>
    <col min="4" max="4" width="19.140625" customWidth="1"/>
    <col min="5" max="5" width="8" customWidth="1"/>
    <col min="6" max="6" width="7.28515625" customWidth="1"/>
    <col min="7" max="7" width="11.28515625" customWidth="1"/>
    <col min="8" max="8" width="7.85546875" customWidth="1"/>
    <col min="9" max="9" width="10.85546875" customWidth="1"/>
    <col min="10" max="10" width="7.85546875" customWidth="1"/>
    <col min="11" max="11" width="10.85546875" customWidth="1"/>
    <col min="12" max="12" width="7.85546875" customWidth="1"/>
    <col min="13" max="13" width="10.85546875" customWidth="1"/>
    <col min="14" max="14" width="7.85546875" customWidth="1"/>
    <col min="15" max="15" width="10.85546875" customWidth="1"/>
    <col min="16" max="16" width="7.85546875" customWidth="1"/>
    <col min="17" max="17" width="10.85546875" customWidth="1"/>
    <col min="18" max="18" width="7.85546875" customWidth="1"/>
    <col min="19" max="19" width="10.85546875" customWidth="1"/>
    <col min="20" max="20" width="7.85546875" customWidth="1"/>
    <col min="21" max="21" width="10.85546875" customWidth="1"/>
    <col min="22" max="22" width="7.85546875" customWidth="1"/>
    <col min="23" max="23" width="10.85546875" customWidth="1"/>
    <col min="24" max="24" width="7.85546875" customWidth="1"/>
    <col min="25" max="25" width="10.85546875" customWidth="1"/>
    <col min="26" max="26" width="7.85546875" customWidth="1"/>
    <col min="27" max="27" width="10.85546875" customWidth="1"/>
    <col min="28" max="28" width="7.85546875" customWidth="1"/>
    <col min="29" max="29" width="10.85546875" customWidth="1"/>
    <col min="30" max="30" width="7.85546875" customWidth="1"/>
    <col min="31" max="31" width="10.85546875" bestFit="1" customWidth="1"/>
    <col min="32" max="32" width="7.85546875" customWidth="1"/>
    <col min="33" max="33" width="10.85546875" bestFit="1" customWidth="1"/>
    <col min="34" max="34" width="7.85546875" customWidth="1"/>
    <col min="35" max="35" width="10.85546875" bestFit="1" customWidth="1"/>
    <col min="36" max="36" width="7.85546875" customWidth="1"/>
    <col min="37" max="37" width="10.85546875" bestFit="1" customWidth="1"/>
    <col min="38" max="38" width="7.85546875" customWidth="1"/>
    <col min="39" max="39" width="10.85546875" bestFit="1" customWidth="1"/>
    <col min="40" max="40" width="8.85546875" customWidth="1"/>
    <col min="41" max="41" width="11.85546875" bestFit="1" customWidth="1"/>
    <col min="42" max="42" width="8.85546875" customWidth="1"/>
    <col min="43" max="43" width="11.85546875" bestFit="1" customWidth="1"/>
    <col min="44" max="44" width="8.85546875" customWidth="1"/>
    <col min="45" max="45" width="11.85546875" bestFit="1" customWidth="1"/>
    <col min="46" max="46" width="8.85546875" customWidth="1"/>
    <col min="47" max="47" width="11.85546875" bestFit="1" customWidth="1"/>
    <col min="48" max="48" width="8.85546875" customWidth="1"/>
    <col min="49" max="49" width="11.85546875" bestFit="1" customWidth="1"/>
    <col min="50" max="50" width="8.85546875" customWidth="1"/>
    <col min="51" max="51" width="11.85546875" bestFit="1" customWidth="1"/>
    <col min="52" max="52" width="8.85546875" customWidth="1"/>
    <col min="53" max="53" width="11.85546875" bestFit="1" customWidth="1"/>
    <col min="54" max="54" width="8.85546875" customWidth="1"/>
    <col min="55" max="55" width="11.85546875" bestFit="1" customWidth="1"/>
    <col min="57" max="57" width="6" customWidth="1"/>
    <col min="58" max="59" width="8" customWidth="1"/>
    <col min="60" max="60" width="7.28515625" customWidth="1"/>
    <col min="61" max="61" width="12.140625" bestFit="1" customWidth="1"/>
    <col min="62" max="62" width="11.28515625" bestFit="1" customWidth="1"/>
  </cols>
  <sheetData>
    <row r="3" spans="1:4" x14ac:dyDescent="0.25">
      <c r="A3" s="427" t="s">
        <v>106</v>
      </c>
      <c r="B3" t="s">
        <v>308</v>
      </c>
      <c r="C3" t="s">
        <v>309</v>
      </c>
      <c r="D3" s="658"/>
    </row>
    <row r="4" spans="1:4" x14ac:dyDescent="0.25">
      <c r="A4" s="178" t="s">
        <v>65</v>
      </c>
      <c r="B4" s="657">
        <v>240000</v>
      </c>
      <c r="C4" s="657"/>
      <c r="D4" s="658">
        <f>GETPIVOTDATA("Sum of spent in national currency (Ugx)",$A$3,"Name","Airtime")-GETPIVOTDATA("Sum of Received",$A$3,"Name","Airtime")</f>
        <v>240000</v>
      </c>
    </row>
    <row r="5" spans="1:4" x14ac:dyDescent="0.25">
      <c r="A5" s="178" t="s">
        <v>126</v>
      </c>
      <c r="B5" s="657">
        <v>422000</v>
      </c>
      <c r="C5" s="657">
        <v>2000</v>
      </c>
      <c r="D5" s="658">
        <f>GETPIVOTDATA("Sum of spent in national currency (Ugx)",$A$3,"Name","Deborah")-GETPIVOTDATA("Sum of Received",$A$3,"Name","Deborah")</f>
        <v>420000</v>
      </c>
    </row>
    <row r="6" spans="1:4" x14ac:dyDescent="0.25">
      <c r="A6" s="178" t="s">
        <v>42</v>
      </c>
      <c r="B6" s="657">
        <v>2493500</v>
      </c>
      <c r="C6" s="657">
        <v>62000</v>
      </c>
      <c r="D6" s="658">
        <f>GETPIVOTDATA("Sum of spent in national currency (Ugx)",$A$3,"Name","Lydia")-GETPIVOTDATA("Sum of Received",$A$3,"Name","Lydia")</f>
        <v>2431500</v>
      </c>
    </row>
    <row r="7" spans="1:4" x14ac:dyDescent="0.25">
      <c r="A7" s="178" t="s">
        <v>107</v>
      </c>
      <c r="B7" s="657"/>
      <c r="C7" s="657">
        <v>2511000</v>
      </c>
      <c r="D7" s="658"/>
    </row>
    <row r="8" spans="1:4" x14ac:dyDescent="0.25">
      <c r="A8" s="178" t="s">
        <v>108</v>
      </c>
      <c r="B8" s="657">
        <v>3155500</v>
      </c>
      <c r="C8" s="657">
        <v>2575000</v>
      </c>
      <c r="D8" s="658"/>
    </row>
    <row r="9" spans="1:4" x14ac:dyDescent="0.25">
      <c r="D9" s="65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457"/>
  <sheetViews>
    <sheetView workbookViewId="0">
      <pane xSplit="1" ySplit="2" topLeftCell="B30" activePane="bottomRight" state="frozen"/>
      <selection pane="topRight" activeCell="B1" sqref="B1"/>
      <selection pane="bottomLeft" activeCell="A4" sqref="A4"/>
      <selection pane="bottomRight" activeCell="A38" sqref="A38:F38"/>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666" t="s">
        <v>157</v>
      </c>
      <c r="B1" s="666"/>
      <c r="C1" s="666"/>
      <c r="D1" s="666"/>
      <c r="E1" s="666"/>
      <c r="F1" s="666"/>
      <c r="G1" s="666"/>
      <c r="H1" s="666"/>
      <c r="I1" s="666"/>
      <c r="J1" s="666"/>
      <c r="K1" s="666"/>
      <c r="L1" s="666"/>
      <c r="M1" s="666"/>
      <c r="N1" s="666"/>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91"/>
    </row>
    <row r="3" spans="1:15" s="14" customFormat="1" x14ac:dyDescent="0.25">
      <c r="A3" s="102">
        <v>45078</v>
      </c>
      <c r="B3" s="101" t="s">
        <v>153</v>
      </c>
      <c r="C3" s="389"/>
      <c r="D3" s="389"/>
      <c r="E3" s="390"/>
      <c r="F3" s="170"/>
      <c r="G3" s="170">
        <v>2162326</v>
      </c>
      <c r="H3" s="21"/>
      <c r="I3" s="309" t="s">
        <v>18</v>
      </c>
      <c r="J3" s="411"/>
      <c r="K3" s="309" t="s">
        <v>64</v>
      </c>
      <c r="L3" s="309" t="s">
        <v>58</v>
      </c>
      <c r="M3" s="32"/>
      <c r="N3" s="32"/>
      <c r="O3" s="292"/>
    </row>
    <row r="4" spans="1:15" s="14" customFormat="1" x14ac:dyDescent="0.25">
      <c r="A4" s="171">
        <v>45078</v>
      </c>
      <c r="B4" s="172" t="s">
        <v>113</v>
      </c>
      <c r="C4" s="172" t="s">
        <v>49</v>
      </c>
      <c r="D4" s="173" t="s">
        <v>114</v>
      </c>
      <c r="E4" s="152">
        <v>41000</v>
      </c>
      <c r="F4" s="152"/>
      <c r="G4" s="159">
        <f>G3-E4+F4</f>
        <v>2121326</v>
      </c>
      <c r="H4" s="174" t="s">
        <v>126</v>
      </c>
      <c r="I4" s="174" t="s">
        <v>18</v>
      </c>
      <c r="J4" s="407" t="s">
        <v>159</v>
      </c>
      <c r="K4" s="174" t="s">
        <v>64</v>
      </c>
      <c r="L4" s="174" t="s">
        <v>58</v>
      </c>
      <c r="M4" s="174"/>
      <c r="N4" s="174"/>
      <c r="O4" s="292"/>
    </row>
    <row r="5" spans="1:15" s="14" customFormat="1" x14ac:dyDescent="0.25">
      <c r="A5" s="171">
        <v>45078</v>
      </c>
      <c r="B5" s="172" t="s">
        <v>113</v>
      </c>
      <c r="C5" s="172" t="s">
        <v>49</v>
      </c>
      <c r="D5" s="173" t="s">
        <v>14</v>
      </c>
      <c r="E5" s="158">
        <v>73000</v>
      </c>
      <c r="F5" s="152"/>
      <c r="G5" s="159">
        <f t="shared" ref="G5:G43" si="0">G4-E5+F5</f>
        <v>2048326</v>
      </c>
      <c r="H5" s="187" t="s">
        <v>42</v>
      </c>
      <c r="I5" s="309" t="s">
        <v>18</v>
      </c>
      <c r="J5" s="488" t="s">
        <v>162</v>
      </c>
      <c r="K5" s="309" t="s">
        <v>64</v>
      </c>
      <c r="L5" s="309" t="s">
        <v>58</v>
      </c>
      <c r="M5" s="188"/>
      <c r="N5" s="309"/>
      <c r="O5" s="292"/>
    </row>
    <row r="6" spans="1:15" s="14" customFormat="1" x14ac:dyDescent="0.25">
      <c r="A6" s="171">
        <v>45082</v>
      </c>
      <c r="B6" s="172" t="s">
        <v>113</v>
      </c>
      <c r="C6" s="172" t="s">
        <v>49</v>
      </c>
      <c r="D6" s="173" t="s">
        <v>114</v>
      </c>
      <c r="E6" s="158">
        <v>27000</v>
      </c>
      <c r="F6" s="163"/>
      <c r="G6" s="159">
        <f t="shared" si="0"/>
        <v>2021326</v>
      </c>
      <c r="H6" s="265" t="s">
        <v>126</v>
      </c>
      <c r="I6" s="309" t="s">
        <v>18</v>
      </c>
      <c r="J6" s="407" t="s">
        <v>167</v>
      </c>
      <c r="K6" s="309" t="s">
        <v>64</v>
      </c>
      <c r="L6" s="309" t="s">
        <v>58</v>
      </c>
      <c r="M6" s="188"/>
      <c r="N6" s="309"/>
      <c r="O6" s="292"/>
    </row>
    <row r="7" spans="1:15" s="14" customFormat="1" x14ac:dyDescent="0.25">
      <c r="A7" s="171">
        <v>45083</v>
      </c>
      <c r="B7" s="172" t="s">
        <v>113</v>
      </c>
      <c r="C7" s="172" t="s">
        <v>49</v>
      </c>
      <c r="D7" s="173" t="s">
        <v>114</v>
      </c>
      <c r="E7" s="158">
        <v>46000</v>
      </c>
      <c r="F7" s="163"/>
      <c r="G7" s="159">
        <f t="shared" si="0"/>
        <v>1975326</v>
      </c>
      <c r="H7" s="265" t="s">
        <v>126</v>
      </c>
      <c r="I7" s="309" t="s">
        <v>18</v>
      </c>
      <c r="J7" s="407" t="s">
        <v>168</v>
      </c>
      <c r="K7" s="309" t="s">
        <v>64</v>
      </c>
      <c r="L7" s="309" t="s">
        <v>58</v>
      </c>
      <c r="M7" s="188"/>
      <c r="N7" s="309"/>
      <c r="O7" s="292"/>
    </row>
    <row r="8" spans="1:15" s="14" customFormat="1" x14ac:dyDescent="0.25">
      <c r="A8" s="509">
        <v>45084</v>
      </c>
      <c r="B8" s="172" t="s">
        <v>113</v>
      </c>
      <c r="C8" s="172" t="s">
        <v>49</v>
      </c>
      <c r="D8" s="173" t="s">
        <v>114</v>
      </c>
      <c r="E8" s="158">
        <v>39000</v>
      </c>
      <c r="F8" s="163"/>
      <c r="G8" s="159">
        <f t="shared" si="0"/>
        <v>1936326</v>
      </c>
      <c r="H8" s="265" t="s">
        <v>126</v>
      </c>
      <c r="I8" s="309" t="s">
        <v>18</v>
      </c>
      <c r="J8" s="407" t="s">
        <v>171</v>
      </c>
      <c r="K8" s="309" t="s">
        <v>64</v>
      </c>
      <c r="L8" s="309" t="s">
        <v>58</v>
      </c>
      <c r="M8" s="188"/>
      <c r="N8" s="309"/>
      <c r="O8" s="292"/>
    </row>
    <row r="9" spans="1:15" s="14" customFormat="1" x14ac:dyDescent="0.25">
      <c r="A9" s="509">
        <v>45084</v>
      </c>
      <c r="B9" s="172" t="s">
        <v>113</v>
      </c>
      <c r="C9" s="172" t="s">
        <v>49</v>
      </c>
      <c r="D9" s="173" t="s">
        <v>14</v>
      </c>
      <c r="E9" s="158">
        <v>120000</v>
      </c>
      <c r="F9" s="163"/>
      <c r="G9" s="159">
        <f t="shared" si="0"/>
        <v>1816326</v>
      </c>
      <c r="H9" s="265" t="s">
        <v>65</v>
      </c>
      <c r="I9" s="309" t="s">
        <v>18</v>
      </c>
      <c r="J9" s="407" t="s">
        <v>176</v>
      </c>
      <c r="K9" s="309" t="s">
        <v>64</v>
      </c>
      <c r="L9" s="309" t="s">
        <v>58</v>
      </c>
      <c r="M9" s="188"/>
      <c r="N9" s="309"/>
      <c r="O9" s="292"/>
    </row>
    <row r="10" spans="1:15" s="14" customFormat="1" x14ac:dyDescent="0.25">
      <c r="A10" s="509">
        <v>45085</v>
      </c>
      <c r="B10" s="172" t="s">
        <v>113</v>
      </c>
      <c r="C10" s="172" t="s">
        <v>49</v>
      </c>
      <c r="D10" s="173" t="s">
        <v>114</v>
      </c>
      <c r="E10" s="158">
        <v>41000</v>
      </c>
      <c r="F10" s="163"/>
      <c r="G10" s="159">
        <f t="shared" si="0"/>
        <v>1775326</v>
      </c>
      <c r="H10" s="265" t="s">
        <v>126</v>
      </c>
      <c r="I10" s="309" t="s">
        <v>18</v>
      </c>
      <c r="J10" s="407" t="s">
        <v>177</v>
      </c>
      <c r="K10" s="309" t="s">
        <v>64</v>
      </c>
      <c r="L10" s="309" t="s">
        <v>58</v>
      </c>
      <c r="M10" s="188"/>
      <c r="N10" s="309"/>
      <c r="O10" s="292"/>
    </row>
    <row r="11" spans="1:15" s="14" customFormat="1" x14ac:dyDescent="0.25">
      <c r="A11" s="509">
        <v>45087</v>
      </c>
      <c r="B11" s="172" t="s">
        <v>113</v>
      </c>
      <c r="C11" s="172" t="s">
        <v>49</v>
      </c>
      <c r="D11" s="173" t="s">
        <v>114</v>
      </c>
      <c r="E11" s="158">
        <v>28000</v>
      </c>
      <c r="F11" s="152"/>
      <c r="G11" s="159">
        <f t="shared" si="0"/>
        <v>1747326</v>
      </c>
      <c r="H11" s="265" t="s">
        <v>126</v>
      </c>
      <c r="I11" s="309" t="s">
        <v>18</v>
      </c>
      <c r="J11" s="407" t="s">
        <v>178</v>
      </c>
      <c r="K11" s="309" t="s">
        <v>64</v>
      </c>
      <c r="L11" s="309" t="s">
        <v>58</v>
      </c>
      <c r="M11" s="188"/>
      <c r="N11" s="309"/>
      <c r="O11" s="292"/>
    </row>
    <row r="12" spans="1:15" s="14" customFormat="1" x14ac:dyDescent="0.25">
      <c r="A12" s="509">
        <v>45087</v>
      </c>
      <c r="B12" s="172" t="s">
        <v>113</v>
      </c>
      <c r="C12" s="172" t="s">
        <v>49</v>
      </c>
      <c r="D12" s="173" t="s">
        <v>14</v>
      </c>
      <c r="E12" s="158">
        <v>50000</v>
      </c>
      <c r="F12" s="163"/>
      <c r="G12" s="159">
        <f t="shared" si="0"/>
        <v>1697326</v>
      </c>
      <c r="H12" s="265" t="s">
        <v>42</v>
      </c>
      <c r="I12" s="309" t="s">
        <v>18</v>
      </c>
      <c r="J12" s="407" t="s">
        <v>184</v>
      </c>
      <c r="K12" s="309" t="s">
        <v>64</v>
      </c>
      <c r="L12" s="309" t="s">
        <v>58</v>
      </c>
      <c r="M12" s="188"/>
      <c r="N12" s="309"/>
      <c r="O12" s="292"/>
    </row>
    <row r="13" spans="1:15" s="14" customFormat="1" x14ac:dyDescent="0.25">
      <c r="A13" s="509">
        <v>45087</v>
      </c>
      <c r="B13" s="172" t="s">
        <v>113</v>
      </c>
      <c r="C13" s="172" t="s">
        <v>49</v>
      </c>
      <c r="D13" s="173" t="s">
        <v>14</v>
      </c>
      <c r="E13" s="158">
        <v>319000</v>
      </c>
      <c r="F13" s="163"/>
      <c r="G13" s="159">
        <f t="shared" si="0"/>
        <v>1378326</v>
      </c>
      <c r="H13" s="265" t="s">
        <v>42</v>
      </c>
      <c r="I13" s="309" t="s">
        <v>18</v>
      </c>
      <c r="J13" s="407" t="s">
        <v>185</v>
      </c>
      <c r="K13" s="309" t="s">
        <v>64</v>
      </c>
      <c r="L13" s="309" t="s">
        <v>58</v>
      </c>
      <c r="M13" s="188"/>
      <c r="N13" s="309"/>
      <c r="O13" s="292"/>
    </row>
    <row r="14" spans="1:15" s="14" customFormat="1" x14ac:dyDescent="0.25">
      <c r="A14" s="509">
        <v>45089</v>
      </c>
      <c r="B14" s="172" t="s">
        <v>113</v>
      </c>
      <c r="C14" s="172" t="s">
        <v>49</v>
      </c>
      <c r="D14" s="173" t="s">
        <v>14</v>
      </c>
      <c r="E14" s="158">
        <v>16000</v>
      </c>
      <c r="F14" s="163"/>
      <c r="G14" s="159">
        <f t="shared" si="0"/>
        <v>1362326</v>
      </c>
      <c r="H14" s="265" t="s">
        <v>42</v>
      </c>
      <c r="I14" s="309" t="s">
        <v>18</v>
      </c>
      <c r="J14" s="407" t="s">
        <v>186</v>
      </c>
      <c r="K14" s="309" t="s">
        <v>64</v>
      </c>
      <c r="L14" s="309" t="s">
        <v>58</v>
      </c>
      <c r="M14" s="188"/>
      <c r="N14" s="309"/>
      <c r="O14" s="292"/>
    </row>
    <row r="15" spans="1:15" s="14" customFormat="1" x14ac:dyDescent="0.25">
      <c r="A15" s="509">
        <v>45089</v>
      </c>
      <c r="B15" s="172" t="s">
        <v>113</v>
      </c>
      <c r="C15" s="172" t="s">
        <v>49</v>
      </c>
      <c r="D15" s="173" t="s">
        <v>114</v>
      </c>
      <c r="E15" s="158">
        <v>26000</v>
      </c>
      <c r="F15" s="163"/>
      <c r="G15" s="159">
        <f t="shared" si="0"/>
        <v>1336326</v>
      </c>
      <c r="H15" s="265" t="s">
        <v>126</v>
      </c>
      <c r="I15" s="309" t="s">
        <v>18</v>
      </c>
      <c r="J15" s="407" t="s">
        <v>189</v>
      </c>
      <c r="K15" s="309" t="s">
        <v>64</v>
      </c>
      <c r="L15" s="309" t="s">
        <v>58</v>
      </c>
      <c r="M15" s="188"/>
      <c r="N15" s="309"/>
      <c r="O15" s="292"/>
    </row>
    <row r="16" spans="1:15" s="14" customFormat="1" x14ac:dyDescent="0.25">
      <c r="A16" s="509">
        <v>45089</v>
      </c>
      <c r="B16" s="172" t="s">
        <v>113</v>
      </c>
      <c r="C16" s="172" t="s">
        <v>49</v>
      </c>
      <c r="D16" s="173" t="s">
        <v>14</v>
      </c>
      <c r="E16" s="158">
        <v>112000</v>
      </c>
      <c r="F16" s="163"/>
      <c r="G16" s="159">
        <f t="shared" si="0"/>
        <v>1224326</v>
      </c>
      <c r="H16" s="265" t="s">
        <v>42</v>
      </c>
      <c r="I16" s="309" t="s">
        <v>18</v>
      </c>
      <c r="J16" s="407" t="s">
        <v>187</v>
      </c>
      <c r="K16" s="309" t="s">
        <v>64</v>
      </c>
      <c r="L16" s="309" t="s">
        <v>58</v>
      </c>
      <c r="M16" s="188"/>
      <c r="N16" s="309"/>
      <c r="O16" s="292"/>
    </row>
    <row r="17" spans="1:15" s="14" customFormat="1" x14ac:dyDescent="0.25">
      <c r="A17" s="509">
        <v>45089</v>
      </c>
      <c r="B17" s="172" t="s">
        <v>113</v>
      </c>
      <c r="C17" s="172" t="s">
        <v>49</v>
      </c>
      <c r="D17" s="173" t="s">
        <v>14</v>
      </c>
      <c r="E17" s="158">
        <v>370000</v>
      </c>
      <c r="F17" s="163"/>
      <c r="G17" s="159">
        <f t="shared" si="0"/>
        <v>854326</v>
      </c>
      <c r="H17" s="265" t="s">
        <v>42</v>
      </c>
      <c r="I17" s="309" t="s">
        <v>18</v>
      </c>
      <c r="J17" s="407" t="s">
        <v>188</v>
      </c>
      <c r="K17" s="309" t="s">
        <v>64</v>
      </c>
      <c r="L17" s="309" t="s">
        <v>58</v>
      </c>
      <c r="M17" s="188"/>
      <c r="N17" s="309"/>
      <c r="O17" s="292"/>
    </row>
    <row r="18" spans="1:15" s="14" customFormat="1" x14ac:dyDescent="0.25">
      <c r="A18" s="171">
        <v>45089</v>
      </c>
      <c r="B18" s="172" t="s">
        <v>125</v>
      </c>
      <c r="C18" s="172" t="s">
        <v>49</v>
      </c>
      <c r="D18" s="173" t="s">
        <v>14</v>
      </c>
      <c r="E18" s="414"/>
      <c r="F18" s="152">
        <v>30000</v>
      </c>
      <c r="G18" s="159">
        <f t="shared" si="0"/>
        <v>884326</v>
      </c>
      <c r="H18" s="265" t="s">
        <v>42</v>
      </c>
      <c r="I18" s="309" t="s">
        <v>18</v>
      </c>
      <c r="J18" s="488" t="s">
        <v>188</v>
      </c>
      <c r="K18" s="309" t="s">
        <v>64</v>
      </c>
      <c r="L18" s="309" t="s">
        <v>58</v>
      </c>
      <c r="M18" s="174"/>
      <c r="N18" s="174"/>
      <c r="O18" s="292"/>
    </row>
    <row r="19" spans="1:15" s="14" customFormat="1" x14ac:dyDescent="0.25">
      <c r="A19" s="171">
        <v>45089</v>
      </c>
      <c r="B19" s="172" t="s">
        <v>195</v>
      </c>
      <c r="C19" s="172" t="s">
        <v>196</v>
      </c>
      <c r="D19" s="173"/>
      <c r="E19" s="414"/>
      <c r="F19" s="165">
        <v>1071000</v>
      </c>
      <c r="G19" s="159">
        <f t="shared" si="0"/>
        <v>1955326</v>
      </c>
      <c r="H19" s="265"/>
      <c r="I19" s="309" t="s">
        <v>18</v>
      </c>
      <c r="J19" s="488" t="s">
        <v>214</v>
      </c>
      <c r="K19" s="309" t="s">
        <v>64</v>
      </c>
      <c r="L19" s="309" t="s">
        <v>58</v>
      </c>
      <c r="M19" s="174"/>
      <c r="N19" s="174"/>
      <c r="O19" s="292"/>
    </row>
    <row r="20" spans="1:15" s="14" customFormat="1" x14ac:dyDescent="0.25">
      <c r="A20" s="171">
        <v>45090</v>
      </c>
      <c r="B20" s="172" t="s">
        <v>113</v>
      </c>
      <c r="C20" s="172" t="s">
        <v>49</v>
      </c>
      <c r="D20" s="173" t="s">
        <v>114</v>
      </c>
      <c r="E20" s="414">
        <v>47000</v>
      </c>
      <c r="F20" s="165"/>
      <c r="G20" s="159">
        <f t="shared" si="0"/>
        <v>1908326</v>
      </c>
      <c r="H20" s="265" t="s">
        <v>126</v>
      </c>
      <c r="I20" s="309" t="s">
        <v>18</v>
      </c>
      <c r="J20" s="407" t="s">
        <v>213</v>
      </c>
      <c r="K20" s="309" t="s">
        <v>64</v>
      </c>
      <c r="L20" s="309" t="s">
        <v>58</v>
      </c>
      <c r="M20" s="174"/>
      <c r="N20" s="174"/>
      <c r="O20" s="292"/>
    </row>
    <row r="21" spans="1:15" s="14" customFormat="1" x14ac:dyDescent="0.25">
      <c r="A21" s="171">
        <v>45090</v>
      </c>
      <c r="B21" s="172" t="s">
        <v>216</v>
      </c>
      <c r="C21" s="172" t="s">
        <v>49</v>
      </c>
      <c r="D21" s="173" t="s">
        <v>14</v>
      </c>
      <c r="E21" s="414">
        <v>54000</v>
      </c>
      <c r="F21" s="165"/>
      <c r="G21" s="159">
        <f t="shared" si="0"/>
        <v>1854326</v>
      </c>
      <c r="H21" s="265" t="s">
        <v>42</v>
      </c>
      <c r="I21" s="309" t="s">
        <v>18</v>
      </c>
      <c r="J21" s="488" t="s">
        <v>217</v>
      </c>
      <c r="K21" s="309" t="s">
        <v>64</v>
      </c>
      <c r="L21" s="309" t="s">
        <v>58</v>
      </c>
      <c r="M21" s="174"/>
      <c r="N21" s="174"/>
      <c r="O21" s="292"/>
    </row>
    <row r="22" spans="1:15" s="14" customFormat="1" x14ac:dyDescent="0.25">
      <c r="A22" s="171">
        <v>45090</v>
      </c>
      <c r="B22" s="172" t="s">
        <v>125</v>
      </c>
      <c r="C22" s="172" t="s">
        <v>49</v>
      </c>
      <c r="D22" s="173" t="s">
        <v>114</v>
      </c>
      <c r="E22" s="414"/>
      <c r="F22" s="165">
        <v>1000</v>
      </c>
      <c r="G22" s="159">
        <f t="shared" si="0"/>
        <v>1855326</v>
      </c>
      <c r="H22" s="265" t="s">
        <v>126</v>
      </c>
      <c r="I22" s="309" t="s">
        <v>18</v>
      </c>
      <c r="J22" s="407" t="s">
        <v>213</v>
      </c>
      <c r="K22" s="309" t="s">
        <v>64</v>
      </c>
      <c r="L22" s="309" t="s">
        <v>58</v>
      </c>
      <c r="M22" s="174"/>
      <c r="N22" s="174"/>
      <c r="O22" s="292"/>
    </row>
    <row r="23" spans="1:15" s="14" customFormat="1" x14ac:dyDescent="0.25">
      <c r="A23" s="171">
        <v>45091</v>
      </c>
      <c r="B23" s="172" t="s">
        <v>113</v>
      </c>
      <c r="C23" s="172" t="s">
        <v>49</v>
      </c>
      <c r="D23" s="173" t="s">
        <v>114</v>
      </c>
      <c r="E23" s="414">
        <v>39000</v>
      </c>
      <c r="F23" s="165"/>
      <c r="G23" s="159">
        <f t="shared" si="0"/>
        <v>1816326</v>
      </c>
      <c r="H23" s="265" t="s">
        <v>126</v>
      </c>
      <c r="I23" s="309" t="s">
        <v>18</v>
      </c>
      <c r="J23" s="407" t="s">
        <v>218</v>
      </c>
      <c r="K23" s="309" t="s">
        <v>64</v>
      </c>
      <c r="L23" s="309" t="s">
        <v>58</v>
      </c>
      <c r="M23" s="174"/>
      <c r="N23" s="174"/>
      <c r="O23" s="292"/>
    </row>
    <row r="24" spans="1:15" s="14" customFormat="1" x14ac:dyDescent="0.25">
      <c r="A24" s="171">
        <v>45092</v>
      </c>
      <c r="B24" s="172" t="s">
        <v>113</v>
      </c>
      <c r="C24" s="172" t="s">
        <v>49</v>
      </c>
      <c r="D24" s="173" t="s">
        <v>114</v>
      </c>
      <c r="E24" s="414">
        <v>13000</v>
      </c>
      <c r="F24" s="165"/>
      <c r="G24" s="159">
        <f t="shared" si="0"/>
        <v>1803326</v>
      </c>
      <c r="H24" s="265" t="s">
        <v>126</v>
      </c>
      <c r="I24" s="309" t="s">
        <v>18</v>
      </c>
      <c r="J24" s="407" t="s">
        <v>220</v>
      </c>
      <c r="K24" s="309" t="s">
        <v>64</v>
      </c>
      <c r="L24" s="309" t="s">
        <v>58</v>
      </c>
      <c r="M24" s="174"/>
      <c r="N24" s="174"/>
      <c r="O24" s="292"/>
    </row>
    <row r="25" spans="1:15" s="14" customFormat="1" x14ac:dyDescent="0.25">
      <c r="A25" s="171">
        <v>45092</v>
      </c>
      <c r="B25" s="172" t="s">
        <v>113</v>
      </c>
      <c r="C25" s="172" t="s">
        <v>49</v>
      </c>
      <c r="D25" s="173" t="s">
        <v>14</v>
      </c>
      <c r="E25" s="414">
        <v>46000</v>
      </c>
      <c r="F25" s="165"/>
      <c r="G25" s="159">
        <f t="shared" si="0"/>
        <v>1757326</v>
      </c>
      <c r="H25" s="265" t="s">
        <v>42</v>
      </c>
      <c r="I25" s="309" t="s">
        <v>18</v>
      </c>
      <c r="J25" s="407" t="s">
        <v>221</v>
      </c>
      <c r="K25" s="309" t="s">
        <v>64</v>
      </c>
      <c r="L25" s="309" t="s">
        <v>58</v>
      </c>
      <c r="M25" s="174"/>
      <c r="N25" s="174"/>
      <c r="O25" s="292"/>
    </row>
    <row r="26" spans="1:15" s="14" customFormat="1" x14ac:dyDescent="0.25">
      <c r="A26" s="171">
        <v>45093</v>
      </c>
      <c r="B26" s="172" t="s">
        <v>113</v>
      </c>
      <c r="C26" s="172" t="s">
        <v>49</v>
      </c>
      <c r="D26" s="173" t="s">
        <v>14</v>
      </c>
      <c r="E26" s="414">
        <v>149500</v>
      </c>
      <c r="F26" s="165"/>
      <c r="G26" s="159">
        <f t="shared" si="0"/>
        <v>1607826</v>
      </c>
      <c r="H26" s="265" t="s">
        <v>42</v>
      </c>
      <c r="I26" s="309" t="s">
        <v>18</v>
      </c>
      <c r="J26" s="488" t="s">
        <v>222</v>
      </c>
      <c r="K26" s="309" t="s">
        <v>64</v>
      </c>
      <c r="L26" s="309" t="s">
        <v>58</v>
      </c>
      <c r="M26" s="174"/>
      <c r="N26" s="174"/>
      <c r="O26" s="292"/>
    </row>
    <row r="27" spans="1:15" s="14" customFormat="1" x14ac:dyDescent="0.25">
      <c r="A27" s="171">
        <v>45093</v>
      </c>
      <c r="B27" s="172" t="s">
        <v>125</v>
      </c>
      <c r="C27" s="172" t="s">
        <v>49</v>
      </c>
      <c r="D27" s="173" t="s">
        <v>14</v>
      </c>
      <c r="E27" s="414"/>
      <c r="F27" s="165">
        <v>32000</v>
      </c>
      <c r="G27" s="159">
        <f t="shared" si="0"/>
        <v>1639826</v>
      </c>
      <c r="H27" s="265" t="s">
        <v>42</v>
      </c>
      <c r="I27" s="309" t="s">
        <v>18</v>
      </c>
      <c r="J27" s="407" t="s">
        <v>222</v>
      </c>
      <c r="K27" s="309" t="s">
        <v>64</v>
      </c>
      <c r="L27" s="309" t="s">
        <v>58</v>
      </c>
      <c r="M27" s="174"/>
      <c r="N27" s="174"/>
      <c r="O27" s="292"/>
    </row>
    <row r="28" spans="1:15" s="14" customFormat="1" x14ac:dyDescent="0.25">
      <c r="A28" s="171">
        <v>45096</v>
      </c>
      <c r="B28" s="172" t="s">
        <v>113</v>
      </c>
      <c r="C28" s="172" t="s">
        <v>49</v>
      </c>
      <c r="D28" s="173" t="s">
        <v>114</v>
      </c>
      <c r="E28" s="414">
        <v>11000</v>
      </c>
      <c r="F28" s="165"/>
      <c r="G28" s="159">
        <f t="shared" si="0"/>
        <v>1628826</v>
      </c>
      <c r="H28" s="265" t="s">
        <v>126</v>
      </c>
      <c r="I28" s="309" t="s">
        <v>18</v>
      </c>
      <c r="J28" s="407" t="s">
        <v>251</v>
      </c>
      <c r="K28" s="309" t="s">
        <v>64</v>
      </c>
      <c r="L28" s="309" t="s">
        <v>58</v>
      </c>
      <c r="M28" s="174"/>
      <c r="N28" s="174"/>
      <c r="O28" s="292"/>
    </row>
    <row r="29" spans="1:15" s="14" customFormat="1" x14ac:dyDescent="0.25">
      <c r="A29" s="171">
        <v>45096</v>
      </c>
      <c r="B29" s="172" t="s">
        <v>255</v>
      </c>
      <c r="C29" s="172" t="s">
        <v>254</v>
      </c>
      <c r="D29" s="173"/>
      <c r="E29" s="414"/>
      <c r="F29" s="165">
        <v>1440000</v>
      </c>
      <c r="G29" s="159">
        <f t="shared" si="0"/>
        <v>3068826</v>
      </c>
      <c r="H29" s="265"/>
      <c r="I29" s="309" t="s">
        <v>18</v>
      </c>
      <c r="J29" s="488" t="s">
        <v>249</v>
      </c>
      <c r="K29" s="309" t="s">
        <v>64</v>
      </c>
      <c r="L29" s="309" t="s">
        <v>58</v>
      </c>
      <c r="M29" s="174"/>
      <c r="N29" s="174"/>
      <c r="O29" s="292"/>
    </row>
    <row r="30" spans="1:15" s="14" customFormat="1" x14ac:dyDescent="0.25">
      <c r="A30" s="171">
        <v>45096</v>
      </c>
      <c r="B30" s="172" t="s">
        <v>113</v>
      </c>
      <c r="C30" s="172" t="s">
        <v>49</v>
      </c>
      <c r="D30" s="173" t="s">
        <v>14</v>
      </c>
      <c r="E30" s="414">
        <v>750000</v>
      </c>
      <c r="F30" s="165"/>
      <c r="G30" s="159">
        <f t="shared" si="0"/>
        <v>2318826</v>
      </c>
      <c r="H30" s="265" t="s">
        <v>42</v>
      </c>
      <c r="I30" s="309" t="s">
        <v>18</v>
      </c>
      <c r="J30" s="488" t="s">
        <v>260</v>
      </c>
      <c r="K30" s="309" t="s">
        <v>64</v>
      </c>
      <c r="L30" s="309" t="s">
        <v>58</v>
      </c>
      <c r="M30" s="174"/>
      <c r="N30" s="174"/>
      <c r="O30" s="292"/>
    </row>
    <row r="31" spans="1:15" s="14" customFormat="1" x14ac:dyDescent="0.25">
      <c r="A31" s="171">
        <v>45096</v>
      </c>
      <c r="B31" s="172" t="s">
        <v>113</v>
      </c>
      <c r="C31" s="172" t="s">
        <v>49</v>
      </c>
      <c r="D31" s="173" t="s">
        <v>14</v>
      </c>
      <c r="E31" s="414">
        <v>18000</v>
      </c>
      <c r="F31" s="165"/>
      <c r="G31" s="159">
        <f t="shared" si="0"/>
        <v>2300826</v>
      </c>
      <c r="H31" s="265" t="s">
        <v>42</v>
      </c>
      <c r="I31" s="309" t="s">
        <v>18</v>
      </c>
      <c r="J31" s="407" t="s">
        <v>261</v>
      </c>
      <c r="K31" s="309" t="s">
        <v>64</v>
      </c>
      <c r="L31" s="309" t="s">
        <v>58</v>
      </c>
      <c r="M31" s="174"/>
      <c r="N31" s="174"/>
      <c r="O31" s="292"/>
    </row>
    <row r="32" spans="1:15" s="14" customFormat="1" x14ac:dyDescent="0.25">
      <c r="A32" s="171">
        <v>45096</v>
      </c>
      <c r="B32" s="172" t="s">
        <v>113</v>
      </c>
      <c r="C32" s="172" t="s">
        <v>49</v>
      </c>
      <c r="D32" s="173" t="s">
        <v>14</v>
      </c>
      <c r="E32" s="414">
        <v>120000</v>
      </c>
      <c r="F32" s="165"/>
      <c r="G32" s="159">
        <f t="shared" si="0"/>
        <v>2180826</v>
      </c>
      <c r="H32" s="265" t="s">
        <v>65</v>
      </c>
      <c r="I32" s="309" t="s">
        <v>18</v>
      </c>
      <c r="J32" s="488" t="s">
        <v>265</v>
      </c>
      <c r="K32" s="309" t="s">
        <v>64</v>
      </c>
      <c r="L32" s="309" t="s">
        <v>58</v>
      </c>
      <c r="M32" s="174"/>
      <c r="N32" s="174"/>
      <c r="O32" s="292"/>
    </row>
    <row r="33" spans="1:15" s="14" customFormat="1" x14ac:dyDescent="0.25">
      <c r="A33" s="171">
        <v>45097</v>
      </c>
      <c r="B33" s="172" t="s">
        <v>113</v>
      </c>
      <c r="C33" s="172" t="s">
        <v>49</v>
      </c>
      <c r="D33" s="173" t="s">
        <v>114</v>
      </c>
      <c r="E33" s="414">
        <v>19000</v>
      </c>
      <c r="F33" s="165"/>
      <c r="G33" s="159">
        <f t="shared" si="0"/>
        <v>2161826</v>
      </c>
      <c r="H33" s="265" t="s">
        <v>126</v>
      </c>
      <c r="I33" s="309" t="s">
        <v>18</v>
      </c>
      <c r="J33" s="407" t="s">
        <v>267</v>
      </c>
      <c r="K33" s="309" t="s">
        <v>64</v>
      </c>
      <c r="L33" s="309" t="s">
        <v>58</v>
      </c>
      <c r="M33" s="174"/>
      <c r="N33" s="174"/>
      <c r="O33" s="292"/>
    </row>
    <row r="34" spans="1:15" s="14" customFormat="1" x14ac:dyDescent="0.25">
      <c r="A34" s="171">
        <v>45098</v>
      </c>
      <c r="B34" s="172" t="s">
        <v>113</v>
      </c>
      <c r="C34" s="172" t="s">
        <v>49</v>
      </c>
      <c r="D34" s="173" t="s">
        <v>114</v>
      </c>
      <c r="E34" s="414">
        <v>11000</v>
      </c>
      <c r="F34" s="165"/>
      <c r="G34" s="159">
        <f t="shared" si="0"/>
        <v>2150826</v>
      </c>
      <c r="H34" s="265" t="s">
        <v>126</v>
      </c>
      <c r="I34" s="309" t="s">
        <v>18</v>
      </c>
      <c r="J34" s="407" t="s">
        <v>270</v>
      </c>
      <c r="K34" s="309" t="s">
        <v>64</v>
      </c>
      <c r="L34" s="309" t="s">
        <v>58</v>
      </c>
      <c r="M34" s="174"/>
      <c r="N34" s="174"/>
      <c r="O34" s="292"/>
    </row>
    <row r="35" spans="1:15" s="14" customFormat="1" x14ac:dyDescent="0.25">
      <c r="A35" s="171">
        <v>45103</v>
      </c>
      <c r="B35" s="172" t="s">
        <v>113</v>
      </c>
      <c r="C35" s="172" t="s">
        <v>49</v>
      </c>
      <c r="D35" s="173" t="s">
        <v>14</v>
      </c>
      <c r="E35" s="414">
        <v>70000</v>
      </c>
      <c r="F35" s="165"/>
      <c r="G35" s="159">
        <f t="shared" si="0"/>
        <v>2080826</v>
      </c>
      <c r="H35" s="265" t="s">
        <v>42</v>
      </c>
      <c r="I35" s="309" t="s">
        <v>18</v>
      </c>
      <c r="J35" s="407" t="s">
        <v>337</v>
      </c>
      <c r="K35" s="309" t="s">
        <v>64</v>
      </c>
      <c r="L35" s="309" t="s">
        <v>58</v>
      </c>
      <c r="M35" s="174"/>
      <c r="N35" s="174"/>
      <c r="O35" s="292"/>
    </row>
    <row r="36" spans="1:15" s="14" customFormat="1" x14ac:dyDescent="0.25">
      <c r="A36" s="171">
        <v>45103</v>
      </c>
      <c r="B36" s="172" t="s">
        <v>113</v>
      </c>
      <c r="C36" s="172" t="s">
        <v>49</v>
      </c>
      <c r="D36" s="173" t="s">
        <v>14</v>
      </c>
      <c r="E36" s="414">
        <v>67000</v>
      </c>
      <c r="F36" s="165"/>
      <c r="G36" s="159">
        <f t="shared" si="0"/>
        <v>2013826</v>
      </c>
      <c r="H36" s="265" t="s">
        <v>42</v>
      </c>
      <c r="I36" s="309" t="s">
        <v>18</v>
      </c>
      <c r="J36" s="407" t="s">
        <v>289</v>
      </c>
      <c r="K36" s="309" t="s">
        <v>64</v>
      </c>
      <c r="L36" s="309" t="s">
        <v>58</v>
      </c>
      <c r="M36" s="174"/>
      <c r="N36" s="174"/>
      <c r="O36" s="292"/>
    </row>
    <row r="37" spans="1:15" s="14" customFormat="1" x14ac:dyDescent="0.25">
      <c r="A37" s="171">
        <v>45104</v>
      </c>
      <c r="B37" s="172" t="s">
        <v>113</v>
      </c>
      <c r="C37" s="172" t="s">
        <v>49</v>
      </c>
      <c r="D37" s="173" t="s">
        <v>114</v>
      </c>
      <c r="E37" s="414">
        <v>19000</v>
      </c>
      <c r="F37" s="165"/>
      <c r="G37" s="159">
        <f t="shared" si="0"/>
        <v>1994826</v>
      </c>
      <c r="H37" s="265" t="s">
        <v>126</v>
      </c>
      <c r="I37" s="309" t="s">
        <v>18</v>
      </c>
      <c r="J37" s="407" t="s">
        <v>292</v>
      </c>
      <c r="K37" s="309" t="s">
        <v>64</v>
      </c>
      <c r="L37" s="309" t="s">
        <v>58</v>
      </c>
      <c r="M37" s="174"/>
      <c r="N37" s="174"/>
      <c r="O37" s="292"/>
    </row>
    <row r="38" spans="1:15" s="14" customFormat="1" x14ac:dyDescent="0.25">
      <c r="A38" s="171">
        <v>45104</v>
      </c>
      <c r="B38" s="172" t="s">
        <v>125</v>
      </c>
      <c r="C38" s="172" t="s">
        <v>49</v>
      </c>
      <c r="D38" s="173" t="s">
        <v>114</v>
      </c>
      <c r="E38" s="414"/>
      <c r="F38" s="165">
        <v>1000</v>
      </c>
      <c r="G38" s="159">
        <f t="shared" si="0"/>
        <v>1995826</v>
      </c>
      <c r="H38" s="265" t="s">
        <v>126</v>
      </c>
      <c r="I38" s="309" t="s">
        <v>18</v>
      </c>
      <c r="J38" s="407" t="s">
        <v>292</v>
      </c>
      <c r="K38" s="309" t="s">
        <v>64</v>
      </c>
      <c r="L38" s="309" t="s">
        <v>58</v>
      </c>
      <c r="M38" s="174"/>
      <c r="N38" s="174"/>
      <c r="O38" s="292"/>
    </row>
    <row r="39" spans="1:15" s="14" customFormat="1" x14ac:dyDescent="0.25">
      <c r="A39" s="171">
        <v>45106</v>
      </c>
      <c r="B39" s="172" t="s">
        <v>113</v>
      </c>
      <c r="C39" s="172" t="s">
        <v>49</v>
      </c>
      <c r="D39" s="173" t="s">
        <v>114</v>
      </c>
      <c r="E39" s="414">
        <v>15000</v>
      </c>
      <c r="F39" s="165"/>
      <c r="G39" s="159">
        <f t="shared" si="0"/>
        <v>1980826</v>
      </c>
      <c r="H39" s="265" t="s">
        <v>126</v>
      </c>
      <c r="I39" s="309" t="s">
        <v>18</v>
      </c>
      <c r="J39" s="407" t="s">
        <v>293</v>
      </c>
      <c r="K39" s="309" t="s">
        <v>64</v>
      </c>
      <c r="L39" s="309" t="s">
        <v>58</v>
      </c>
      <c r="M39" s="174"/>
      <c r="N39" s="174"/>
      <c r="O39" s="292"/>
    </row>
    <row r="40" spans="1:15" s="14" customFormat="1" x14ac:dyDescent="0.25">
      <c r="A40" s="171">
        <v>45106</v>
      </c>
      <c r="B40" s="172" t="s">
        <v>113</v>
      </c>
      <c r="C40" s="172" t="s">
        <v>49</v>
      </c>
      <c r="D40" s="173" t="s">
        <v>14</v>
      </c>
      <c r="E40" s="414">
        <v>170000</v>
      </c>
      <c r="F40" s="165"/>
      <c r="G40" s="159">
        <f t="shared" si="0"/>
        <v>1810826</v>
      </c>
      <c r="H40" s="265" t="s">
        <v>42</v>
      </c>
      <c r="I40" s="309" t="s">
        <v>18</v>
      </c>
      <c r="J40" s="488" t="s">
        <v>290</v>
      </c>
      <c r="K40" s="309" t="s">
        <v>64</v>
      </c>
      <c r="L40" s="309" t="s">
        <v>58</v>
      </c>
      <c r="M40" s="174"/>
      <c r="N40" s="174"/>
      <c r="O40" s="292"/>
    </row>
    <row r="41" spans="1:15" s="14" customFormat="1" x14ac:dyDescent="0.25">
      <c r="A41" s="171">
        <v>45106</v>
      </c>
      <c r="B41" s="172" t="s">
        <v>113</v>
      </c>
      <c r="C41" s="172" t="s">
        <v>49</v>
      </c>
      <c r="D41" s="505" t="s">
        <v>14</v>
      </c>
      <c r="E41" s="414">
        <v>14000</v>
      </c>
      <c r="F41" s="165"/>
      <c r="G41" s="159">
        <f t="shared" si="0"/>
        <v>1796826</v>
      </c>
      <c r="H41" s="265" t="s">
        <v>42</v>
      </c>
      <c r="I41" s="309" t="s">
        <v>18</v>
      </c>
      <c r="J41" s="488" t="s">
        <v>297</v>
      </c>
      <c r="K41" s="309" t="s">
        <v>64</v>
      </c>
      <c r="L41" s="309" t="s">
        <v>58</v>
      </c>
      <c r="M41" s="174"/>
      <c r="N41" s="174"/>
      <c r="O41" s="292"/>
    </row>
    <row r="42" spans="1:15" s="14" customFormat="1" x14ac:dyDescent="0.25">
      <c r="A42" s="171">
        <v>45107</v>
      </c>
      <c r="B42" s="172" t="s">
        <v>113</v>
      </c>
      <c r="C42" s="172" t="s">
        <v>49</v>
      </c>
      <c r="D42" s="505" t="s">
        <v>14</v>
      </c>
      <c r="E42" s="414">
        <v>200000</v>
      </c>
      <c r="F42" s="165"/>
      <c r="G42" s="159">
        <f t="shared" si="0"/>
        <v>1596826</v>
      </c>
      <c r="H42" s="265" t="s">
        <v>42</v>
      </c>
      <c r="I42" s="309" t="s">
        <v>18</v>
      </c>
      <c r="J42" s="488" t="s">
        <v>298</v>
      </c>
      <c r="K42" s="309" t="s">
        <v>64</v>
      </c>
      <c r="L42" s="309" t="s">
        <v>58</v>
      </c>
      <c r="M42" s="174"/>
      <c r="N42" s="174"/>
      <c r="O42" s="292"/>
    </row>
    <row r="43" spans="1:15" s="14" customFormat="1" ht="15.75" thickBot="1" x14ac:dyDescent="0.3">
      <c r="A43" s="171">
        <v>45107</v>
      </c>
      <c r="B43" s="172" t="s">
        <v>113</v>
      </c>
      <c r="C43" s="172" t="s">
        <v>49</v>
      </c>
      <c r="D43" s="653" t="s">
        <v>14</v>
      </c>
      <c r="E43" s="414">
        <v>15000</v>
      </c>
      <c r="F43" s="165"/>
      <c r="G43" s="159">
        <f t="shared" si="0"/>
        <v>1581826</v>
      </c>
      <c r="H43" s="21" t="s">
        <v>42</v>
      </c>
      <c r="I43" s="309" t="s">
        <v>18</v>
      </c>
      <c r="J43" s="488" t="s">
        <v>299</v>
      </c>
      <c r="K43" s="309" t="s">
        <v>64</v>
      </c>
      <c r="L43" s="309" t="s">
        <v>58</v>
      </c>
      <c r="M43" s="174"/>
      <c r="N43" s="174"/>
      <c r="O43" s="292"/>
    </row>
    <row r="44" spans="1:15" ht="21" customHeight="1" thickBot="1" x14ac:dyDescent="0.3">
      <c r="E44" s="494">
        <f>SUM(E4:E43)</f>
        <v>3155500</v>
      </c>
      <c r="F44" s="495">
        <f>SUM(F4:F43)+G3</f>
        <v>4737326</v>
      </c>
      <c r="G44" s="496">
        <f>F44-E44</f>
        <v>1581826</v>
      </c>
      <c r="J44" s="407"/>
    </row>
    <row r="50" spans="7:7" x14ac:dyDescent="0.25">
      <c r="G50" s="507"/>
    </row>
    <row r="1457" spans="5:5" x14ac:dyDescent="0.25">
      <c r="E1457" s="506" t="s">
        <v>118</v>
      </c>
    </row>
  </sheetData>
  <autoFilter ref="A2:N44">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B5" sqref="B5"/>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667" t="s">
        <v>43</v>
      </c>
      <c r="B1" s="668"/>
      <c r="C1" s="668"/>
      <c r="D1" s="668"/>
      <c r="E1" s="668"/>
      <c r="F1" s="668"/>
      <c r="G1" s="668"/>
      <c r="H1" s="668"/>
      <c r="I1" s="668"/>
      <c r="J1" s="668"/>
      <c r="K1" s="668"/>
      <c r="L1" s="668"/>
      <c r="M1" s="668"/>
      <c r="N1" s="668"/>
    </row>
    <row r="2" spans="1:19" s="2" customFormat="1" ht="18.75" x14ac:dyDescent="0.25">
      <c r="A2" s="669" t="s">
        <v>121</v>
      </c>
      <c r="B2" s="669"/>
      <c r="C2" s="669"/>
      <c r="D2" s="669"/>
      <c r="E2" s="669"/>
      <c r="F2" s="669"/>
      <c r="G2" s="669"/>
      <c r="H2" s="669"/>
      <c r="I2" s="669"/>
      <c r="J2" s="669"/>
      <c r="K2" s="669"/>
      <c r="L2" s="669"/>
      <c r="M2" s="669"/>
      <c r="N2" s="669"/>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517">
        <v>45078</v>
      </c>
      <c r="B4" s="147" t="s">
        <v>153</v>
      </c>
      <c r="C4" s="305"/>
      <c r="D4" s="305"/>
      <c r="E4" s="342"/>
      <c r="F4" s="404">
        <v>5</v>
      </c>
      <c r="G4" s="405">
        <v>5</v>
      </c>
      <c r="H4" s="21"/>
      <c r="I4" s="32"/>
      <c r="J4" s="30"/>
      <c r="K4" s="32"/>
      <c r="L4" s="32"/>
      <c r="M4" s="32"/>
      <c r="N4" s="32"/>
    </row>
    <row r="5" spans="1:19" s="54" customFormat="1" ht="15.75" thickBot="1" x14ac:dyDescent="0.3">
      <c r="A5" s="89"/>
      <c r="B5" s="88"/>
      <c r="C5" s="144"/>
      <c r="D5" s="146"/>
      <c r="E5" s="410">
        <f>SUM(E4:E4)</f>
        <v>0</v>
      </c>
      <c r="F5" s="410">
        <f>SUM(F4:F4)</f>
        <v>5</v>
      </c>
      <c r="G5" s="406">
        <f>F5-E5</f>
        <v>5</v>
      </c>
      <c r="H5" s="145"/>
      <c r="I5" s="88"/>
      <c r="J5" s="88"/>
      <c r="K5" s="40"/>
      <c r="L5" s="40"/>
      <c r="M5" s="40"/>
      <c r="N5" s="40"/>
      <c r="O5" s="90"/>
      <c r="P5" s="90"/>
      <c r="Q5" s="90"/>
      <c r="R5" s="90"/>
      <c r="S5" s="90"/>
    </row>
    <row r="6" spans="1:19" s="18" customFormat="1" x14ac:dyDescent="0.25">
      <c r="A6"/>
      <c r="B6"/>
      <c r="C6" s="118"/>
      <c r="D6" s="122"/>
      <c r="E6" s="125"/>
      <c r="F6" s="126"/>
      <c r="G6" s="125"/>
      <c r="H6" s="127"/>
      <c r="I6" s="128"/>
      <c r="J6" s="129"/>
      <c r="K6" s="123"/>
      <c r="L6" s="123"/>
      <c r="M6" s="124"/>
      <c r="N6" s="120"/>
      <c r="O6" s="124"/>
      <c r="P6" s="41"/>
      <c r="Q6" s="41"/>
      <c r="R6" s="41"/>
      <c r="S6" s="41"/>
    </row>
    <row r="7" spans="1:19" s="18" customFormat="1" x14ac:dyDescent="0.25">
      <c r="A7"/>
      <c r="B7"/>
      <c r="C7" s="118"/>
      <c r="D7" s="122"/>
      <c r="E7" s="125"/>
      <c r="F7" s="126"/>
      <c r="G7" s="125"/>
      <c r="H7" s="127"/>
      <c r="I7" s="128"/>
      <c r="J7" s="129"/>
      <c r="K7" s="123"/>
      <c r="L7" s="123"/>
      <c r="M7" s="124"/>
      <c r="N7" s="120"/>
      <c r="O7" s="124"/>
      <c r="P7" s="41"/>
      <c r="Q7" s="41"/>
      <c r="R7" s="41"/>
      <c r="S7" s="41"/>
    </row>
    <row r="8" spans="1:19" s="18" customFormat="1" x14ac:dyDescent="0.25">
      <c r="A8"/>
      <c r="B8"/>
      <c r="C8" s="118"/>
      <c r="D8" s="122"/>
      <c r="E8" s="125"/>
      <c r="F8" s="126"/>
      <c r="G8" s="125"/>
      <c r="H8" s="127"/>
      <c r="I8" s="128"/>
      <c r="J8" s="129"/>
      <c r="K8" s="123"/>
      <c r="L8" s="123"/>
      <c r="M8" s="124"/>
      <c r="N8" s="120"/>
      <c r="O8" s="124"/>
      <c r="P8" s="41"/>
      <c r="Q8" s="41"/>
      <c r="R8" s="41"/>
      <c r="S8" s="41"/>
    </row>
    <row r="9" spans="1:19" s="18" customFormat="1" x14ac:dyDescent="0.25">
      <c r="A9"/>
      <c r="B9"/>
      <c r="C9" s="118"/>
      <c r="D9" s="122"/>
      <c r="E9" s="125"/>
      <c r="F9" s="126"/>
      <c r="G9" s="125"/>
      <c r="H9" s="127"/>
      <c r="I9" s="128"/>
      <c r="J9" s="129"/>
      <c r="K9" s="123"/>
      <c r="L9" s="123"/>
      <c r="M9" s="124"/>
      <c r="N9" s="130"/>
      <c r="O9" s="124"/>
      <c r="P9" s="41"/>
      <c r="Q9" s="41"/>
      <c r="R9" s="41"/>
      <c r="S9" s="41"/>
    </row>
    <row r="10" spans="1:19" s="76" customFormat="1" x14ac:dyDescent="0.25">
      <c r="A10"/>
      <c r="B10"/>
      <c r="C10" s="118"/>
      <c r="D10" s="131"/>
      <c r="E10" s="125"/>
      <c r="F10" s="125"/>
      <c r="G10" s="125"/>
      <c r="H10" s="127"/>
      <c r="I10" s="131"/>
      <c r="J10" s="132"/>
      <c r="K10" s="119"/>
      <c r="L10" s="119"/>
      <c r="M10" s="119"/>
      <c r="N10" s="120"/>
      <c r="O10" s="121"/>
      <c r="P10" s="57"/>
      <c r="Q10" s="57"/>
      <c r="R10" s="57"/>
      <c r="S10" s="57"/>
    </row>
    <row r="11" spans="1:19" s="18" customFormat="1" x14ac:dyDescent="0.25">
      <c r="A11"/>
      <c r="B11"/>
      <c r="C11" s="118"/>
      <c r="D11" s="122"/>
      <c r="E11" s="125"/>
      <c r="F11" s="126"/>
      <c r="G11" s="122"/>
      <c r="H11" s="127"/>
      <c r="I11" s="128"/>
      <c r="J11" s="129"/>
      <c r="K11" s="123"/>
      <c r="L11" s="123"/>
      <c r="M11" s="124"/>
      <c r="N11" s="130"/>
      <c r="O11" s="124"/>
      <c r="P11" s="41"/>
      <c r="Q11" s="41"/>
      <c r="R11" s="41"/>
      <c r="S11" s="41"/>
    </row>
    <row r="12" spans="1:19" s="18" customFormat="1" x14ac:dyDescent="0.25">
      <c r="A12"/>
      <c r="B12"/>
      <c r="C12" s="118"/>
      <c r="D12" s="122"/>
      <c r="E12" s="125"/>
      <c r="F12" s="126"/>
      <c r="G12" s="122"/>
      <c r="H12" s="127"/>
      <c r="I12" s="128"/>
      <c r="J12" s="129"/>
      <c r="K12" s="123"/>
      <c r="L12" s="123"/>
      <c r="M12" s="124"/>
      <c r="N12" s="130"/>
      <c r="O12" s="124"/>
      <c r="P12" s="41"/>
      <c r="Q12" s="41"/>
      <c r="R12" s="41"/>
      <c r="S12" s="41"/>
    </row>
    <row r="13" spans="1:19" s="18" customFormat="1" x14ac:dyDescent="0.25">
      <c r="A13"/>
      <c r="B13"/>
      <c r="C13" s="118"/>
      <c r="D13" s="122"/>
      <c r="E13" s="125"/>
      <c r="F13" s="126"/>
      <c r="G13" s="122"/>
      <c r="H13" s="127"/>
      <c r="I13" s="128"/>
      <c r="J13" s="129"/>
      <c r="K13" s="123"/>
      <c r="L13" s="123"/>
      <c r="M13" s="124"/>
      <c r="N13" s="130"/>
      <c r="O13" s="124"/>
      <c r="P13" s="41"/>
      <c r="Q13" s="41"/>
      <c r="R13" s="41"/>
      <c r="S13" s="41"/>
    </row>
    <row r="14" spans="1:19" s="18" customFormat="1" x14ac:dyDescent="0.25">
      <c r="A14"/>
      <c r="B14"/>
      <c r="C14" s="118"/>
      <c r="D14" s="122"/>
      <c r="E14" s="125"/>
      <c r="F14" s="126"/>
      <c r="G14" s="122"/>
      <c r="H14" s="127"/>
      <c r="I14" s="128"/>
      <c r="J14" s="129"/>
      <c r="K14" s="123"/>
      <c r="L14" s="123"/>
      <c r="M14" s="124"/>
      <c r="N14" s="130"/>
      <c r="O14" s="124"/>
      <c r="P14" s="41"/>
      <c r="Q14" s="41"/>
      <c r="R14" s="41"/>
      <c r="S14" s="41"/>
    </row>
    <row r="15" spans="1:19" s="18" customFormat="1" x14ac:dyDescent="0.25">
      <c r="A15"/>
      <c r="B15"/>
      <c r="C15" s="118"/>
      <c r="D15" s="122"/>
      <c r="E15" s="125"/>
      <c r="F15" s="126"/>
      <c r="G15" s="122"/>
      <c r="H15" s="127"/>
      <c r="I15" s="128"/>
      <c r="J15" s="129"/>
      <c r="K15" s="123"/>
      <c r="L15" s="123"/>
      <c r="M15" s="124"/>
      <c r="N15" s="130"/>
      <c r="O15" s="124"/>
      <c r="P15" s="41"/>
      <c r="Q15" s="41"/>
      <c r="R15" s="41"/>
      <c r="S15" s="41"/>
    </row>
    <row r="16" spans="1:19" s="18" customFormat="1" x14ac:dyDescent="0.25">
      <c r="A16" s="98"/>
      <c r="B16" s="109"/>
      <c r="C16" s="128"/>
      <c r="D16" s="122"/>
      <c r="E16" s="125"/>
      <c r="F16" s="126"/>
      <c r="G16" s="122"/>
      <c r="H16" s="127"/>
      <c r="I16" s="128"/>
      <c r="J16" s="129"/>
      <c r="K16" s="123"/>
      <c r="L16" s="123"/>
      <c r="M16" s="124"/>
      <c r="N16" s="130"/>
      <c r="O16" s="124"/>
      <c r="P16" s="41"/>
      <c r="Q16" s="41"/>
      <c r="R16" s="41"/>
      <c r="S16" s="41"/>
    </row>
    <row r="17" spans="1:19" s="18" customFormat="1" x14ac:dyDescent="0.25">
      <c r="A17" s="98"/>
      <c r="B17" s="109"/>
      <c r="C17" s="128"/>
      <c r="D17" s="122"/>
      <c r="E17" s="125"/>
      <c r="F17" s="126"/>
      <c r="G17" s="122"/>
      <c r="H17" s="127"/>
      <c r="I17" s="128"/>
      <c r="J17" s="129"/>
      <c r="K17" s="123"/>
      <c r="L17" s="123"/>
      <c r="M17" s="124"/>
      <c r="N17" s="130"/>
      <c r="O17" s="124"/>
      <c r="P17" s="41"/>
      <c r="Q17" s="41"/>
      <c r="R17" s="41"/>
      <c r="S17" s="41"/>
    </row>
    <row r="18" spans="1:19" s="18" customFormat="1" x14ac:dyDescent="0.25">
      <c r="A18" s="98"/>
      <c r="B18" s="109"/>
      <c r="C18" s="128"/>
      <c r="D18" s="122"/>
      <c r="E18" s="125"/>
      <c r="F18" s="126"/>
      <c r="G18" s="122"/>
      <c r="H18" s="127"/>
      <c r="I18" s="128"/>
      <c r="J18" s="129"/>
      <c r="K18" s="123"/>
      <c r="L18" s="123"/>
      <c r="M18" s="124"/>
      <c r="N18" s="130"/>
      <c r="O18" s="124"/>
      <c r="P18" s="41"/>
      <c r="Q18" s="41"/>
      <c r="R18" s="41"/>
      <c r="S18" s="41"/>
    </row>
    <row r="19" spans="1:19" s="18" customFormat="1" x14ac:dyDescent="0.25">
      <c r="A19" s="98"/>
      <c r="B19" s="109"/>
      <c r="C19" s="128"/>
      <c r="D19" s="122"/>
      <c r="E19" s="125"/>
      <c r="F19" s="126"/>
      <c r="G19" s="122"/>
      <c r="H19" s="127"/>
      <c r="I19" s="128"/>
      <c r="J19" s="129"/>
      <c r="K19" s="123"/>
      <c r="L19" s="123"/>
      <c r="M19" s="124"/>
      <c r="N19" s="130"/>
      <c r="O19" s="124"/>
      <c r="P19" s="41"/>
      <c r="Q19" s="41"/>
      <c r="R19" s="41"/>
      <c r="S19" s="41"/>
    </row>
    <row r="20" spans="1:19" s="18" customFormat="1" x14ac:dyDescent="0.25">
      <c r="A20" s="98"/>
      <c r="B20" s="109"/>
      <c r="C20" s="128"/>
      <c r="D20" s="122"/>
      <c r="E20" s="125"/>
      <c r="F20" s="126"/>
      <c r="G20" s="122"/>
      <c r="H20" s="127"/>
      <c r="I20" s="128"/>
      <c r="J20" s="129"/>
      <c r="K20" s="123"/>
      <c r="L20" s="123"/>
      <c r="M20" s="124"/>
      <c r="N20" s="130"/>
      <c r="O20" s="124"/>
      <c r="P20" s="41"/>
      <c r="Q20" s="41"/>
      <c r="R20" s="41"/>
      <c r="S20" s="41"/>
    </row>
    <row r="21" spans="1:19" s="18" customFormat="1" x14ac:dyDescent="0.25">
      <c r="A21" s="98"/>
      <c r="B21" s="109"/>
      <c r="C21" s="128"/>
      <c r="D21" s="122"/>
      <c r="E21" s="125"/>
      <c r="F21" s="126"/>
      <c r="G21" s="122"/>
      <c r="H21" s="127"/>
      <c r="I21" s="128"/>
      <c r="J21" s="129"/>
      <c r="K21" s="123"/>
      <c r="L21" s="123"/>
      <c r="M21" s="124"/>
      <c r="N21" s="130"/>
      <c r="O21" s="124"/>
      <c r="P21" s="41"/>
      <c r="Q21" s="41"/>
      <c r="R21" s="41"/>
      <c r="S21" s="41"/>
    </row>
    <row r="22" spans="1:19" s="18" customFormat="1" x14ac:dyDescent="0.25">
      <c r="A22" s="97"/>
      <c r="B22" s="110"/>
      <c r="C22" s="133"/>
      <c r="D22" s="134"/>
      <c r="E22" s="135"/>
      <c r="F22" s="135"/>
      <c r="G22" s="135"/>
      <c r="H22" s="127"/>
      <c r="I22" s="128"/>
      <c r="J22" s="125"/>
      <c r="K22" s="123"/>
      <c r="L22" s="123"/>
      <c r="M22" s="119"/>
      <c r="N22" s="120"/>
      <c r="O22" s="124"/>
      <c r="P22" s="41"/>
      <c r="Q22" s="41"/>
      <c r="R22" s="41"/>
      <c r="S22" s="41"/>
    </row>
    <row r="23" spans="1:19" s="74" customFormat="1" x14ac:dyDescent="0.25">
      <c r="A23" s="97"/>
      <c r="B23" s="110"/>
      <c r="C23" s="133"/>
      <c r="D23" s="134"/>
      <c r="E23" s="135"/>
      <c r="F23" s="135"/>
      <c r="G23" s="135"/>
      <c r="H23" s="127"/>
      <c r="I23" s="131"/>
      <c r="J23" s="132"/>
      <c r="K23" s="119"/>
      <c r="L23" s="119"/>
      <c r="M23" s="119"/>
      <c r="N23" s="120"/>
      <c r="O23" s="121"/>
      <c r="P23" s="57"/>
      <c r="Q23" s="57"/>
      <c r="R23" s="57"/>
      <c r="S23" s="57"/>
    </row>
    <row r="24" spans="1:19" s="18" customFormat="1" x14ac:dyDescent="0.25">
      <c r="A24" s="98"/>
      <c r="B24" s="109"/>
      <c r="C24" s="128"/>
      <c r="D24" s="122"/>
      <c r="E24" s="125"/>
      <c r="F24" s="126"/>
      <c r="G24" s="125"/>
      <c r="H24" s="127"/>
      <c r="I24" s="128"/>
      <c r="J24" s="129"/>
      <c r="K24" s="123"/>
      <c r="L24" s="123"/>
      <c r="M24" s="124"/>
      <c r="N24" s="130"/>
      <c r="O24" s="124"/>
      <c r="P24" s="41"/>
      <c r="Q24" s="41"/>
      <c r="R24" s="41"/>
      <c r="S24" s="41"/>
    </row>
    <row r="25" spans="1:19" s="18" customFormat="1" x14ac:dyDescent="0.25">
      <c r="A25" s="98"/>
      <c r="B25" s="109"/>
      <c r="C25" s="128"/>
      <c r="D25" s="122"/>
      <c r="E25" s="125"/>
      <c r="F25" s="126"/>
      <c r="G25" s="125"/>
      <c r="H25" s="127"/>
      <c r="I25" s="128"/>
      <c r="J25" s="129"/>
      <c r="K25" s="123"/>
      <c r="L25" s="123"/>
      <c r="M25" s="124"/>
      <c r="N25" s="130"/>
      <c r="O25" s="124"/>
      <c r="P25" s="41"/>
      <c r="Q25" s="41"/>
      <c r="R25" s="41"/>
      <c r="S25" s="41"/>
    </row>
    <row r="26" spans="1:19" s="18" customFormat="1" x14ac:dyDescent="0.25">
      <c r="A26" s="98"/>
      <c r="B26" s="109"/>
      <c r="C26" s="128"/>
      <c r="D26" s="122"/>
      <c r="E26" s="125"/>
      <c r="F26" s="126"/>
      <c r="G26" s="125"/>
      <c r="H26" s="127"/>
      <c r="I26" s="128"/>
      <c r="J26" s="129"/>
      <c r="K26" s="123"/>
      <c r="L26" s="123"/>
      <c r="M26" s="124"/>
      <c r="N26" s="130"/>
      <c r="O26" s="124"/>
      <c r="P26" s="41"/>
      <c r="Q26" s="41"/>
      <c r="R26" s="41"/>
      <c r="S26" s="41"/>
    </row>
    <row r="27" spans="1:19" s="18" customFormat="1" x14ac:dyDescent="0.25">
      <c r="A27" s="98"/>
      <c r="B27" s="109"/>
      <c r="C27" s="128"/>
      <c r="D27" s="122"/>
      <c r="E27" s="125"/>
      <c r="F27" s="126"/>
      <c r="G27" s="125"/>
      <c r="H27" s="127"/>
      <c r="I27" s="128"/>
      <c r="J27" s="129"/>
      <c r="K27" s="123"/>
      <c r="L27" s="123"/>
      <c r="M27" s="124"/>
      <c r="N27" s="130"/>
      <c r="O27" s="124"/>
      <c r="P27" s="41"/>
      <c r="Q27" s="41"/>
      <c r="R27" s="41"/>
      <c r="S27" s="41"/>
    </row>
    <row r="28" spans="1:19" s="18" customFormat="1" x14ac:dyDescent="0.25">
      <c r="A28" s="98"/>
      <c r="B28" s="109"/>
      <c r="C28" s="128"/>
      <c r="D28" s="122"/>
      <c r="E28" s="125"/>
      <c r="F28" s="126"/>
      <c r="G28" s="125"/>
      <c r="H28" s="127"/>
      <c r="I28" s="128"/>
      <c r="J28" s="129"/>
      <c r="K28" s="123"/>
      <c r="L28" s="123"/>
      <c r="M28" s="124"/>
      <c r="N28" s="130"/>
      <c r="O28" s="124"/>
      <c r="P28" s="41"/>
      <c r="Q28" s="41"/>
      <c r="R28" s="41"/>
      <c r="S28" s="41"/>
    </row>
    <row r="29" spans="1:19" s="18" customFormat="1" x14ac:dyDescent="0.25">
      <c r="A29" s="98"/>
      <c r="B29" s="109"/>
      <c r="C29" s="128"/>
      <c r="D29" s="122"/>
      <c r="E29" s="125"/>
      <c r="F29" s="126"/>
      <c r="G29" s="125"/>
      <c r="H29" s="127"/>
      <c r="I29" s="128"/>
      <c r="J29" s="129"/>
      <c r="K29" s="123"/>
      <c r="L29" s="123"/>
      <c r="M29" s="124"/>
      <c r="N29" s="130"/>
      <c r="O29" s="124"/>
      <c r="P29" s="41"/>
      <c r="Q29" s="41"/>
      <c r="R29" s="41"/>
      <c r="S29" s="41"/>
    </row>
    <row r="30" spans="1:19" s="18" customFormat="1" x14ac:dyDescent="0.25">
      <c r="A30" s="98"/>
      <c r="B30" s="109"/>
      <c r="C30" s="128"/>
      <c r="D30" s="122"/>
      <c r="E30" s="125"/>
      <c r="F30" s="126"/>
      <c r="G30" s="125"/>
      <c r="H30" s="127"/>
      <c r="I30" s="128"/>
      <c r="J30" s="129"/>
      <c r="K30" s="123"/>
      <c r="L30" s="123"/>
      <c r="M30" s="124"/>
      <c r="N30" s="130"/>
      <c r="O30" s="124"/>
      <c r="P30" s="41"/>
      <c r="Q30" s="41"/>
      <c r="R30" s="41"/>
      <c r="S30" s="41"/>
    </row>
    <row r="31" spans="1:19" s="18" customFormat="1" x14ac:dyDescent="0.25">
      <c r="A31" s="98"/>
      <c r="B31" s="109"/>
      <c r="C31" s="128"/>
      <c r="D31" s="122"/>
      <c r="E31" s="125"/>
      <c r="F31" s="126"/>
      <c r="G31" s="125"/>
      <c r="H31" s="127"/>
      <c r="I31" s="128"/>
      <c r="J31" s="129"/>
      <c r="K31" s="123"/>
      <c r="L31" s="123"/>
      <c r="M31" s="124"/>
      <c r="N31" s="130"/>
      <c r="O31" s="124"/>
      <c r="P31" s="41"/>
      <c r="Q31" s="41"/>
      <c r="R31" s="41"/>
      <c r="S31" s="41"/>
    </row>
    <row r="32" spans="1:19" s="18" customFormat="1" x14ac:dyDescent="0.25">
      <c r="A32" s="97"/>
      <c r="B32" s="110"/>
      <c r="C32" s="133"/>
      <c r="D32" s="134"/>
      <c r="E32" s="135"/>
      <c r="F32" s="135"/>
      <c r="G32" s="135"/>
      <c r="H32" s="127"/>
      <c r="I32" s="128"/>
      <c r="J32" s="125"/>
      <c r="K32" s="123"/>
      <c r="L32" s="123"/>
      <c r="M32" s="119"/>
      <c r="N32" s="120"/>
      <c r="O32" s="124"/>
      <c r="P32" s="41"/>
      <c r="Q32" s="41"/>
      <c r="R32" s="41"/>
      <c r="S32" s="41"/>
    </row>
    <row r="33" spans="1:19" s="74" customFormat="1" x14ac:dyDescent="0.25">
      <c r="A33" s="97"/>
      <c r="B33" s="110"/>
      <c r="C33" s="133"/>
      <c r="D33" s="134"/>
      <c r="E33" s="135"/>
      <c r="F33" s="135"/>
      <c r="G33" s="135"/>
      <c r="H33" s="127"/>
      <c r="I33" s="131"/>
      <c r="J33" s="132"/>
      <c r="K33" s="119"/>
      <c r="L33" s="119"/>
      <c r="M33" s="119"/>
      <c r="N33" s="120"/>
      <c r="O33" s="121"/>
      <c r="P33" s="57"/>
      <c r="Q33" s="57"/>
      <c r="R33" s="57"/>
      <c r="S33" s="57"/>
    </row>
    <row r="34" spans="1:19" s="18" customFormat="1" x14ac:dyDescent="0.25">
      <c r="A34" s="98"/>
      <c r="B34" s="109"/>
      <c r="C34" s="128"/>
      <c r="D34" s="122"/>
      <c r="E34" s="125"/>
      <c r="F34" s="126"/>
      <c r="G34" s="125"/>
      <c r="H34" s="127"/>
      <c r="I34" s="128"/>
      <c r="J34" s="129"/>
      <c r="K34" s="123"/>
      <c r="L34" s="123"/>
      <c r="M34" s="124"/>
      <c r="N34" s="130"/>
      <c r="O34" s="124"/>
      <c r="P34" s="41"/>
      <c r="Q34" s="41"/>
      <c r="R34" s="41"/>
      <c r="S34" s="41"/>
    </row>
    <row r="35" spans="1:19" s="18" customFormat="1" x14ac:dyDescent="0.25">
      <c r="A35" s="98"/>
      <c r="B35" s="109"/>
      <c r="C35" s="128"/>
      <c r="D35" s="122"/>
      <c r="E35" s="125"/>
      <c r="F35" s="126"/>
      <c r="G35" s="125"/>
      <c r="H35" s="127"/>
      <c r="I35" s="128"/>
      <c r="J35" s="129"/>
      <c r="K35" s="123"/>
      <c r="L35" s="123"/>
      <c r="M35" s="124"/>
      <c r="N35" s="130"/>
      <c r="O35" s="124"/>
      <c r="P35" s="41"/>
      <c r="Q35" s="41"/>
      <c r="R35" s="41"/>
      <c r="S35" s="41"/>
    </row>
    <row r="36" spans="1:19" s="18" customFormat="1" x14ac:dyDescent="0.25">
      <c r="A36" s="98"/>
      <c r="B36" s="109"/>
      <c r="C36" s="128"/>
      <c r="D36" s="122"/>
      <c r="E36" s="125"/>
      <c r="F36" s="126"/>
      <c r="G36" s="125"/>
      <c r="H36" s="127"/>
      <c r="I36" s="128"/>
      <c r="J36" s="129"/>
      <c r="K36" s="123"/>
      <c r="L36" s="123"/>
      <c r="M36" s="124"/>
      <c r="N36" s="130"/>
      <c r="O36" s="124"/>
      <c r="P36" s="41"/>
      <c r="Q36" s="41"/>
      <c r="R36" s="41"/>
      <c r="S36" s="41"/>
    </row>
    <row r="37" spans="1:19" s="18" customFormat="1" x14ac:dyDescent="0.25">
      <c r="A37" s="98"/>
      <c r="B37" s="109"/>
      <c r="C37" s="128"/>
      <c r="D37" s="122"/>
      <c r="E37" s="125"/>
      <c r="F37" s="126"/>
      <c r="G37" s="125"/>
      <c r="H37" s="127"/>
      <c r="I37" s="128"/>
      <c r="J37" s="129"/>
      <c r="K37" s="123"/>
      <c r="L37" s="123"/>
      <c r="M37" s="124"/>
      <c r="N37" s="130"/>
      <c r="O37" s="124"/>
      <c r="P37" s="41"/>
      <c r="Q37" s="41"/>
      <c r="R37" s="41"/>
      <c r="S37" s="41"/>
    </row>
    <row r="38" spans="1:19" s="18" customFormat="1" x14ac:dyDescent="0.25">
      <c r="A38" s="98"/>
      <c r="B38" s="109"/>
      <c r="C38" s="128"/>
      <c r="D38" s="122"/>
      <c r="E38" s="125"/>
      <c r="F38" s="126"/>
      <c r="G38" s="125"/>
      <c r="H38" s="127"/>
      <c r="I38" s="128"/>
      <c r="J38" s="129"/>
      <c r="K38" s="123"/>
      <c r="L38" s="123"/>
      <c r="M38" s="124"/>
      <c r="N38" s="130"/>
      <c r="O38" s="124"/>
      <c r="P38" s="41"/>
      <c r="Q38" s="41"/>
      <c r="R38" s="41"/>
      <c r="S38" s="41"/>
    </row>
    <row r="39" spans="1:19" s="18" customFormat="1" x14ac:dyDescent="0.25">
      <c r="A39" s="98"/>
      <c r="B39" s="109"/>
      <c r="C39" s="128"/>
      <c r="D39" s="122"/>
      <c r="E39" s="125"/>
      <c r="F39" s="126"/>
      <c r="G39" s="125"/>
      <c r="H39" s="127"/>
      <c r="I39" s="128"/>
      <c r="J39" s="129"/>
      <c r="K39" s="123"/>
      <c r="L39" s="123"/>
      <c r="M39" s="124"/>
      <c r="N39" s="130"/>
      <c r="O39" s="124"/>
      <c r="P39" s="41"/>
      <c r="Q39" s="41"/>
      <c r="R39" s="41"/>
      <c r="S39" s="41"/>
    </row>
    <row r="40" spans="1:19" s="18" customFormat="1" x14ac:dyDescent="0.25">
      <c r="A40" s="98"/>
      <c r="B40" s="109"/>
      <c r="C40" s="128"/>
      <c r="D40" s="122"/>
      <c r="E40" s="125"/>
      <c r="F40" s="126"/>
      <c r="G40" s="125"/>
      <c r="H40" s="127"/>
      <c r="I40" s="128"/>
      <c r="J40" s="129"/>
      <c r="K40" s="123"/>
      <c r="L40" s="123"/>
      <c r="M40" s="124"/>
      <c r="N40" s="130"/>
      <c r="O40" s="124"/>
      <c r="P40" s="41"/>
      <c r="Q40" s="41"/>
      <c r="R40" s="41"/>
      <c r="S40" s="41"/>
    </row>
    <row r="41" spans="1:19" s="18" customFormat="1" x14ac:dyDescent="0.25">
      <c r="A41" s="98"/>
      <c r="B41" s="109"/>
      <c r="C41" s="128"/>
      <c r="D41" s="122"/>
      <c r="E41" s="125"/>
      <c r="F41" s="126"/>
      <c r="G41" s="125"/>
      <c r="H41" s="127"/>
      <c r="I41" s="128"/>
      <c r="J41" s="129"/>
      <c r="K41" s="123"/>
      <c r="L41" s="123"/>
      <c r="M41" s="124"/>
      <c r="N41" s="130"/>
      <c r="O41" s="124"/>
      <c r="P41" s="41"/>
      <c r="Q41" s="41"/>
      <c r="R41" s="41"/>
      <c r="S41" s="41"/>
    </row>
    <row r="42" spans="1:19" s="18" customFormat="1" x14ac:dyDescent="0.25">
      <c r="A42" s="98"/>
      <c r="B42" s="109"/>
      <c r="C42" s="128"/>
      <c r="D42" s="122"/>
      <c r="E42" s="125"/>
      <c r="F42" s="126"/>
      <c r="G42" s="125"/>
      <c r="H42" s="127"/>
      <c r="I42" s="128"/>
      <c r="J42" s="129"/>
      <c r="K42" s="123"/>
      <c r="L42" s="123"/>
      <c r="M42" s="124"/>
      <c r="N42" s="130"/>
      <c r="O42" s="124"/>
      <c r="P42" s="41"/>
      <c r="Q42" s="41"/>
      <c r="R42" s="41"/>
      <c r="S42" s="41"/>
    </row>
    <row r="43" spans="1:19" s="18" customFormat="1" x14ac:dyDescent="0.25">
      <c r="A43" s="98"/>
      <c r="B43" s="109"/>
      <c r="C43" s="128"/>
      <c r="D43" s="122"/>
      <c r="E43" s="125"/>
      <c r="F43" s="126"/>
      <c r="G43" s="125"/>
      <c r="H43" s="127"/>
      <c r="I43" s="128"/>
      <c r="J43" s="129"/>
      <c r="K43" s="123"/>
      <c r="L43" s="123"/>
      <c r="M43" s="124"/>
      <c r="N43" s="130"/>
      <c r="O43" s="124"/>
      <c r="P43" s="41"/>
      <c r="Q43" s="41"/>
      <c r="R43" s="41"/>
      <c r="S43" s="41"/>
    </row>
    <row r="44" spans="1:19" s="18" customFormat="1" x14ac:dyDescent="0.25">
      <c r="A44" s="98"/>
      <c r="B44" s="109"/>
      <c r="C44" s="128"/>
      <c r="D44" s="122"/>
      <c r="E44" s="125"/>
      <c r="F44" s="126"/>
      <c r="G44" s="125"/>
      <c r="H44" s="127"/>
      <c r="I44" s="128"/>
      <c r="J44" s="129"/>
      <c r="K44" s="123"/>
      <c r="L44" s="123"/>
      <c r="M44" s="124"/>
      <c r="N44" s="130"/>
      <c r="O44" s="124"/>
      <c r="P44" s="41"/>
      <c r="Q44" s="41"/>
      <c r="R44" s="41"/>
      <c r="S44" s="41"/>
    </row>
    <row r="45" spans="1:19" s="18" customFormat="1" x14ac:dyDescent="0.25">
      <c r="A45" s="97"/>
      <c r="B45" s="110"/>
      <c r="C45" s="133"/>
      <c r="D45" s="134"/>
      <c r="E45" s="135"/>
      <c r="F45" s="135"/>
      <c r="G45" s="135"/>
      <c r="H45" s="127"/>
      <c r="I45" s="128"/>
      <c r="J45" s="125"/>
      <c r="K45" s="123"/>
      <c r="L45" s="123"/>
      <c r="M45" s="119"/>
      <c r="N45" s="120"/>
      <c r="O45" s="124"/>
      <c r="P45" s="41"/>
      <c r="Q45" s="41"/>
      <c r="R45" s="41"/>
      <c r="S45" s="41"/>
    </row>
    <row r="46" spans="1:19" s="18" customFormat="1" x14ac:dyDescent="0.25">
      <c r="A46" s="97"/>
      <c r="B46" s="111"/>
      <c r="C46" s="133"/>
      <c r="D46" s="134"/>
      <c r="E46" s="135"/>
      <c r="F46" s="135"/>
      <c r="G46" s="135"/>
      <c r="H46" s="127"/>
      <c r="I46" s="131"/>
      <c r="J46" s="132"/>
      <c r="K46" s="119"/>
      <c r="L46" s="119"/>
      <c r="M46" s="119"/>
      <c r="N46" s="120"/>
      <c r="O46" s="121"/>
      <c r="P46" s="41"/>
      <c r="Q46" s="41"/>
      <c r="R46" s="41"/>
      <c r="S46" s="41"/>
    </row>
    <row r="47" spans="1:19" s="18" customFormat="1" ht="41.25" customHeight="1" x14ac:dyDescent="0.25">
      <c r="A47" s="98"/>
      <c r="B47" s="109"/>
      <c r="C47" s="128"/>
      <c r="D47" s="122"/>
      <c r="E47" s="125"/>
      <c r="F47" s="125"/>
      <c r="G47" s="122"/>
      <c r="H47" s="127"/>
      <c r="I47" s="128"/>
      <c r="J47" s="129"/>
      <c r="K47" s="123"/>
      <c r="L47" s="123"/>
      <c r="M47" s="124"/>
      <c r="N47" s="130"/>
      <c r="O47" s="124"/>
      <c r="P47" s="41"/>
      <c r="Q47" s="41"/>
      <c r="R47" s="41"/>
      <c r="S47" s="41"/>
    </row>
    <row r="48" spans="1:19" s="18" customFormat="1" x14ac:dyDescent="0.25">
      <c r="A48" s="98"/>
      <c r="B48" s="109"/>
      <c r="C48" s="128"/>
      <c r="D48" s="122"/>
      <c r="E48" s="125"/>
      <c r="F48" s="125"/>
      <c r="G48" s="122"/>
      <c r="H48" s="127"/>
      <c r="I48" s="128"/>
      <c r="J48" s="129"/>
      <c r="K48" s="123"/>
      <c r="L48" s="123"/>
      <c r="M48" s="124"/>
      <c r="N48" s="130"/>
      <c r="O48" s="124"/>
      <c r="P48" s="41"/>
      <c r="Q48" s="41"/>
      <c r="R48" s="41"/>
      <c r="S48" s="41"/>
    </row>
    <row r="49" spans="1:19" s="18" customFormat="1" x14ac:dyDescent="0.25">
      <c r="A49" s="98"/>
      <c r="B49" s="109"/>
      <c r="C49" s="128"/>
      <c r="D49" s="122"/>
      <c r="E49" s="125"/>
      <c r="F49" s="125"/>
      <c r="G49" s="122"/>
      <c r="H49" s="127"/>
      <c r="I49" s="128"/>
      <c r="J49" s="129"/>
      <c r="K49" s="123"/>
      <c r="L49" s="123"/>
      <c r="M49" s="124"/>
      <c r="N49" s="130"/>
      <c r="O49" s="124"/>
      <c r="P49" s="41"/>
      <c r="Q49" s="41"/>
      <c r="R49" s="41"/>
      <c r="S49" s="41"/>
    </row>
    <row r="50" spans="1:19" s="18" customFormat="1" x14ac:dyDescent="0.25">
      <c r="A50" s="98"/>
      <c r="B50" s="109"/>
      <c r="C50" s="128"/>
      <c r="D50" s="122"/>
      <c r="E50" s="125"/>
      <c r="F50" s="125"/>
      <c r="G50" s="122"/>
      <c r="H50" s="127"/>
      <c r="I50" s="128"/>
      <c r="J50" s="129"/>
      <c r="K50" s="123"/>
      <c r="L50" s="123"/>
      <c r="M50" s="124"/>
      <c r="N50" s="130"/>
      <c r="O50" s="124"/>
      <c r="P50" s="41"/>
      <c r="Q50" s="41"/>
      <c r="R50" s="41"/>
      <c r="S50" s="41"/>
    </row>
    <row r="51" spans="1:19" s="18" customFormat="1" x14ac:dyDescent="0.25">
      <c r="A51" s="98"/>
      <c r="B51" s="109"/>
      <c r="C51" s="128"/>
      <c r="D51" s="122"/>
      <c r="E51" s="125"/>
      <c r="F51" s="125"/>
      <c r="G51" s="122"/>
      <c r="H51" s="127"/>
      <c r="I51" s="128"/>
      <c r="J51" s="129"/>
      <c r="K51" s="123"/>
      <c r="L51" s="123"/>
      <c r="M51" s="124"/>
      <c r="N51" s="130"/>
      <c r="O51" s="124"/>
      <c r="P51" s="41"/>
      <c r="Q51" s="41"/>
      <c r="R51" s="41"/>
      <c r="S51" s="41"/>
    </row>
    <row r="52" spans="1:19" s="18" customFormat="1" x14ac:dyDescent="0.25">
      <c r="A52" s="98"/>
      <c r="B52" s="109"/>
      <c r="C52" s="128"/>
      <c r="D52" s="122"/>
      <c r="E52" s="125"/>
      <c r="F52" s="125"/>
      <c r="G52" s="122"/>
      <c r="H52" s="127"/>
      <c r="I52" s="128"/>
      <c r="J52" s="129"/>
      <c r="K52" s="123"/>
      <c r="L52" s="123"/>
      <c r="M52" s="124"/>
      <c r="N52" s="130"/>
      <c r="O52" s="124"/>
      <c r="P52" s="41"/>
      <c r="Q52" s="41"/>
      <c r="R52" s="41"/>
      <c r="S52" s="41"/>
    </row>
    <row r="53" spans="1:19" s="74" customFormat="1" x14ac:dyDescent="0.25">
      <c r="A53" s="97"/>
      <c r="B53" s="110"/>
      <c r="C53" s="133"/>
      <c r="D53" s="134"/>
      <c r="E53" s="135"/>
      <c r="F53" s="135"/>
      <c r="G53" s="135"/>
      <c r="H53" s="127"/>
      <c r="I53" s="131"/>
      <c r="J53" s="132"/>
      <c r="K53" s="119"/>
      <c r="L53" s="119"/>
      <c r="M53" s="119"/>
      <c r="N53" s="120"/>
      <c r="O53" s="121"/>
      <c r="P53" s="57"/>
      <c r="Q53" s="57"/>
      <c r="R53" s="57"/>
      <c r="S53" s="57"/>
    </row>
    <row r="54" spans="1:19" s="18" customFormat="1" x14ac:dyDescent="0.25">
      <c r="A54" s="98"/>
      <c r="B54" s="109"/>
      <c r="C54" s="132"/>
      <c r="D54" s="122"/>
      <c r="E54" s="125"/>
      <c r="F54" s="126"/>
      <c r="G54" s="125"/>
      <c r="H54" s="127"/>
      <c r="I54" s="128"/>
      <c r="J54" s="129"/>
      <c r="K54" s="123"/>
      <c r="L54" s="123"/>
      <c r="M54" s="124"/>
      <c r="N54" s="130"/>
      <c r="O54" s="124"/>
      <c r="P54" s="41"/>
      <c r="Q54" s="41"/>
      <c r="R54" s="41"/>
      <c r="S54" s="41"/>
    </row>
    <row r="55" spans="1:19" s="18" customFormat="1" x14ac:dyDescent="0.25">
      <c r="A55" s="98"/>
      <c r="B55" s="109"/>
      <c r="C55" s="132"/>
      <c r="D55" s="122"/>
      <c r="E55" s="125"/>
      <c r="F55" s="126"/>
      <c r="G55" s="125"/>
      <c r="H55" s="127"/>
      <c r="I55" s="128"/>
      <c r="J55" s="128"/>
      <c r="K55" s="123"/>
      <c r="L55" s="123"/>
      <c r="M55" s="124"/>
      <c r="N55" s="130"/>
      <c r="O55" s="124"/>
      <c r="P55" s="41"/>
      <c r="Q55" s="41"/>
      <c r="R55" s="41"/>
      <c r="S55" s="41"/>
    </row>
    <row r="56" spans="1:19" s="18" customFormat="1" x14ac:dyDescent="0.25">
      <c r="A56" s="98"/>
      <c r="B56" s="109"/>
      <c r="C56" s="132"/>
      <c r="D56" s="122"/>
      <c r="E56" s="125"/>
      <c r="F56" s="126"/>
      <c r="G56" s="125"/>
      <c r="H56" s="127"/>
      <c r="I56" s="128"/>
      <c r="J56" s="128"/>
      <c r="K56" s="123"/>
      <c r="L56" s="123"/>
      <c r="M56" s="124"/>
      <c r="N56" s="120"/>
      <c r="O56" s="124"/>
      <c r="P56" s="41"/>
      <c r="Q56" s="41"/>
      <c r="R56" s="41"/>
      <c r="S56" s="41"/>
    </row>
    <row r="57" spans="1:19" s="18" customFormat="1" x14ac:dyDescent="0.25">
      <c r="A57" s="98"/>
      <c r="B57" s="109"/>
      <c r="C57" s="128"/>
      <c r="D57" s="122"/>
      <c r="E57" s="125"/>
      <c r="F57" s="126"/>
      <c r="G57" s="125"/>
      <c r="H57" s="127"/>
      <c r="I57" s="128"/>
      <c r="J57" s="129"/>
      <c r="K57" s="123"/>
      <c r="L57" s="123"/>
      <c r="M57" s="124"/>
      <c r="N57" s="130"/>
      <c r="O57" s="124"/>
      <c r="P57" s="41"/>
      <c r="Q57" s="41"/>
      <c r="R57" s="41"/>
      <c r="S57" s="41"/>
    </row>
    <row r="58" spans="1:19" s="18" customFormat="1" x14ac:dyDescent="0.25">
      <c r="A58" s="98"/>
      <c r="B58" s="109"/>
      <c r="C58" s="128"/>
      <c r="D58" s="122"/>
      <c r="E58" s="125"/>
      <c r="F58" s="126"/>
      <c r="G58" s="125"/>
      <c r="H58" s="127"/>
      <c r="I58" s="128"/>
      <c r="J58" s="129"/>
      <c r="K58" s="123"/>
      <c r="L58" s="123"/>
      <c r="M58" s="124"/>
      <c r="N58" s="130"/>
      <c r="O58" s="124"/>
      <c r="P58" s="41"/>
      <c r="Q58" s="41"/>
      <c r="R58" s="41"/>
      <c r="S58" s="41"/>
    </row>
    <row r="59" spans="1:19" s="18" customFormat="1" x14ac:dyDescent="0.25">
      <c r="A59" s="98"/>
      <c r="B59" s="109"/>
      <c r="C59" s="132"/>
      <c r="D59" s="122"/>
      <c r="E59" s="125"/>
      <c r="F59" s="126"/>
      <c r="G59" s="125"/>
      <c r="H59" s="127"/>
      <c r="I59" s="128"/>
      <c r="J59" s="129"/>
      <c r="K59" s="123"/>
      <c r="L59" s="123"/>
      <c r="M59" s="124"/>
      <c r="N59" s="130"/>
      <c r="O59" s="124"/>
      <c r="P59" s="41"/>
      <c r="Q59" s="41"/>
      <c r="R59" s="41"/>
      <c r="S59" s="41"/>
    </row>
    <row r="60" spans="1:19" s="18" customFormat="1" x14ac:dyDescent="0.25">
      <c r="A60" s="98"/>
      <c r="B60" s="109"/>
      <c r="C60" s="132"/>
      <c r="D60" s="122"/>
      <c r="E60" s="125"/>
      <c r="F60" s="126"/>
      <c r="G60" s="125"/>
      <c r="H60" s="127"/>
      <c r="I60" s="128"/>
      <c r="J60" s="128"/>
      <c r="K60" s="123"/>
      <c r="L60" s="123"/>
      <c r="M60" s="124"/>
      <c r="N60" s="130"/>
      <c r="O60" s="124"/>
      <c r="P60" s="41"/>
      <c r="Q60" s="41"/>
      <c r="R60" s="41"/>
      <c r="S60" s="41"/>
    </row>
    <row r="61" spans="1:19" s="18" customFormat="1" x14ac:dyDescent="0.25">
      <c r="A61" s="98"/>
      <c r="B61" s="109"/>
      <c r="C61" s="132"/>
      <c r="D61" s="122"/>
      <c r="E61" s="125"/>
      <c r="F61" s="126"/>
      <c r="G61" s="125"/>
      <c r="H61" s="127"/>
      <c r="I61" s="128"/>
      <c r="J61" s="128"/>
      <c r="K61" s="123"/>
      <c r="L61" s="123"/>
      <c r="M61" s="119"/>
      <c r="N61" s="130"/>
      <c r="O61" s="124"/>
      <c r="P61" s="41"/>
      <c r="Q61" s="41"/>
      <c r="R61" s="41"/>
      <c r="S61" s="41"/>
    </row>
    <row r="62" spans="1:19" s="18" customFormat="1" x14ac:dyDescent="0.25">
      <c r="A62" s="98"/>
      <c r="B62" s="109"/>
      <c r="C62" s="132"/>
      <c r="D62" s="122"/>
      <c r="E62" s="125"/>
      <c r="F62" s="126"/>
      <c r="G62" s="125"/>
      <c r="H62" s="127"/>
      <c r="I62" s="128"/>
      <c r="J62" s="128"/>
      <c r="K62" s="123"/>
      <c r="L62" s="123"/>
      <c r="M62" s="119"/>
      <c r="N62" s="130"/>
      <c r="O62" s="124"/>
      <c r="P62" s="41"/>
      <c r="Q62" s="41"/>
      <c r="R62" s="41"/>
      <c r="S62" s="41"/>
    </row>
    <row r="63" spans="1:19" s="18" customFormat="1" x14ac:dyDescent="0.25">
      <c r="A63" s="45"/>
      <c r="B63" s="112"/>
      <c r="C63" s="119"/>
      <c r="D63" s="136"/>
      <c r="E63" s="120"/>
      <c r="F63" s="130"/>
      <c r="G63" s="120"/>
      <c r="H63" s="121"/>
      <c r="I63" s="124"/>
      <c r="J63" s="137"/>
      <c r="K63" s="123"/>
      <c r="L63" s="123"/>
      <c r="M63" s="119"/>
      <c r="N63" s="130"/>
      <c r="O63" s="124"/>
      <c r="P63" s="41"/>
      <c r="Q63" s="41"/>
      <c r="R63" s="41"/>
      <c r="S63" s="41"/>
    </row>
    <row r="64" spans="1:19" s="74" customFormat="1" x14ac:dyDescent="0.25">
      <c r="A64" s="91"/>
      <c r="B64" s="113"/>
      <c r="C64" s="138"/>
      <c r="D64" s="139"/>
      <c r="E64" s="140"/>
      <c r="F64" s="140"/>
      <c r="G64" s="140"/>
      <c r="H64" s="121"/>
      <c r="I64" s="141"/>
      <c r="J64" s="119"/>
      <c r="K64" s="119"/>
      <c r="L64" s="119"/>
      <c r="M64" s="119"/>
      <c r="N64" s="120"/>
      <c r="O64" s="121"/>
      <c r="P64" s="57"/>
      <c r="Q64" s="57"/>
      <c r="R64" s="57"/>
      <c r="S64" s="57"/>
    </row>
    <row r="65" spans="1:19" s="18" customFormat="1" x14ac:dyDescent="0.25">
      <c r="A65" s="47"/>
      <c r="B65" s="112"/>
      <c r="C65" s="119"/>
      <c r="D65" s="136"/>
      <c r="E65" s="120"/>
      <c r="F65" s="130"/>
      <c r="G65" s="120"/>
      <c r="H65" s="121"/>
      <c r="I65" s="124"/>
      <c r="J65" s="137"/>
      <c r="K65" s="123"/>
      <c r="L65" s="123"/>
      <c r="M65" s="119"/>
      <c r="N65" s="130"/>
      <c r="O65" s="124"/>
      <c r="P65" s="41"/>
      <c r="Q65" s="41"/>
      <c r="R65" s="41"/>
      <c r="S65" s="41"/>
    </row>
    <row r="66" spans="1:19" s="18" customFormat="1" x14ac:dyDescent="0.25">
      <c r="A66" s="47"/>
      <c r="B66" s="112"/>
      <c r="C66" s="119"/>
      <c r="D66" s="136"/>
      <c r="E66" s="120"/>
      <c r="F66" s="130"/>
      <c r="G66" s="120"/>
      <c r="H66" s="121"/>
      <c r="I66" s="124"/>
      <c r="J66" s="137"/>
      <c r="K66" s="123"/>
      <c r="L66" s="123"/>
      <c r="M66" s="119"/>
      <c r="N66" s="130"/>
      <c r="O66" s="124"/>
      <c r="P66" s="41"/>
      <c r="Q66" s="41"/>
      <c r="R66" s="41"/>
      <c r="S66" s="41"/>
    </row>
    <row r="67" spans="1:19" s="18" customFormat="1" x14ac:dyDescent="0.25">
      <c r="A67" s="47"/>
      <c r="B67" s="112"/>
      <c r="C67" s="119"/>
      <c r="D67" s="136"/>
      <c r="E67" s="120"/>
      <c r="F67" s="130"/>
      <c r="G67" s="120"/>
      <c r="H67" s="121"/>
      <c r="I67" s="124"/>
      <c r="J67" s="137"/>
      <c r="K67" s="123"/>
      <c r="L67" s="123"/>
      <c r="M67" s="119"/>
      <c r="N67" s="130"/>
      <c r="O67" s="124"/>
      <c r="P67" s="41"/>
      <c r="Q67" s="41"/>
      <c r="R67" s="41"/>
      <c r="S67" s="41"/>
    </row>
    <row r="68" spans="1:19" s="18" customFormat="1" x14ac:dyDescent="0.25">
      <c r="A68" s="47"/>
      <c r="B68" s="112"/>
      <c r="C68" s="119"/>
      <c r="D68" s="136"/>
      <c r="E68" s="120"/>
      <c r="F68" s="130"/>
      <c r="G68" s="120"/>
      <c r="H68" s="121"/>
      <c r="I68" s="124"/>
      <c r="J68" s="137"/>
      <c r="K68" s="123"/>
      <c r="L68" s="123"/>
      <c r="M68" s="119"/>
      <c r="N68" s="130"/>
      <c r="O68" s="124"/>
      <c r="P68" s="41"/>
      <c r="Q68" s="41"/>
      <c r="R68" s="41"/>
      <c r="S68" s="41"/>
    </row>
    <row r="69" spans="1:19" s="18" customFormat="1" x14ac:dyDescent="0.25">
      <c r="A69" s="47"/>
      <c r="B69" s="112"/>
      <c r="C69" s="119"/>
      <c r="D69" s="136"/>
      <c r="E69" s="120"/>
      <c r="F69" s="130"/>
      <c r="G69" s="120"/>
      <c r="H69" s="121"/>
      <c r="I69" s="120"/>
      <c r="J69" s="120"/>
      <c r="K69" s="123"/>
      <c r="L69" s="123"/>
      <c r="M69" s="119"/>
      <c r="N69" s="130"/>
      <c r="O69" s="124"/>
      <c r="P69" s="41"/>
      <c r="Q69" s="41"/>
      <c r="R69" s="41"/>
      <c r="S69" s="41"/>
    </row>
    <row r="70" spans="1:19" s="18" customFormat="1" x14ac:dyDescent="0.25">
      <c r="A70" s="47"/>
      <c r="B70" s="112"/>
      <c r="C70" s="119"/>
      <c r="D70" s="136"/>
      <c r="E70" s="120"/>
      <c r="F70" s="130"/>
      <c r="G70" s="120"/>
      <c r="H70" s="121"/>
      <c r="I70" s="120"/>
      <c r="J70" s="120"/>
      <c r="K70" s="123"/>
      <c r="L70" s="123"/>
      <c r="M70" s="119"/>
      <c r="N70" s="130"/>
      <c r="O70" s="124"/>
      <c r="P70" s="41"/>
      <c r="Q70" s="41"/>
      <c r="R70" s="41"/>
      <c r="S70" s="41"/>
    </row>
    <row r="71" spans="1:19" s="18" customFormat="1" x14ac:dyDescent="0.25">
      <c r="A71" s="47"/>
      <c r="B71" s="112"/>
      <c r="C71" s="119"/>
      <c r="D71" s="136"/>
      <c r="E71" s="120"/>
      <c r="F71" s="130"/>
      <c r="G71" s="120"/>
      <c r="H71" s="121"/>
      <c r="I71" s="137"/>
      <c r="J71" s="120"/>
      <c r="K71" s="123"/>
      <c r="L71" s="123"/>
      <c r="M71" s="124"/>
      <c r="N71" s="130"/>
      <c r="O71" s="124"/>
      <c r="P71" s="41"/>
      <c r="Q71" s="41"/>
      <c r="R71" s="41"/>
      <c r="S71" s="41"/>
    </row>
    <row r="72" spans="1:19" s="18" customFormat="1" x14ac:dyDescent="0.25">
      <c r="A72" s="47"/>
      <c r="B72" s="112"/>
      <c r="C72" s="119"/>
      <c r="D72" s="136"/>
      <c r="E72" s="120"/>
      <c r="F72" s="130"/>
      <c r="G72" s="120"/>
      <c r="H72" s="121"/>
      <c r="I72" s="137"/>
      <c r="J72" s="120"/>
      <c r="K72" s="123"/>
      <c r="L72" s="123"/>
      <c r="M72" s="124"/>
      <c r="N72" s="130"/>
      <c r="O72" s="124"/>
      <c r="P72" s="41"/>
      <c r="Q72" s="41"/>
      <c r="R72" s="41"/>
      <c r="S72" s="41"/>
    </row>
    <row r="73" spans="1:19" s="18" customFormat="1" x14ac:dyDescent="0.25">
      <c r="A73" s="47"/>
      <c r="B73" s="112"/>
      <c r="C73" s="119"/>
      <c r="D73" s="136"/>
      <c r="E73" s="120"/>
      <c r="F73" s="130"/>
      <c r="G73" s="120"/>
      <c r="H73" s="121"/>
      <c r="I73" s="137"/>
      <c r="J73" s="124"/>
      <c r="K73" s="123"/>
      <c r="L73" s="123"/>
      <c r="M73" s="124"/>
      <c r="N73" s="130"/>
      <c r="O73" s="124"/>
      <c r="P73" s="41"/>
      <c r="Q73" s="41"/>
      <c r="R73" s="41"/>
      <c r="S73" s="41"/>
    </row>
    <row r="74" spans="1:19" s="18" customFormat="1" x14ac:dyDescent="0.25">
      <c r="A74" s="47"/>
      <c r="B74" s="112"/>
      <c r="C74" s="124"/>
      <c r="D74" s="136"/>
      <c r="E74" s="120"/>
      <c r="F74" s="130"/>
      <c r="G74" s="120"/>
      <c r="H74" s="121"/>
      <c r="I74" s="137"/>
      <c r="J74" s="124"/>
      <c r="K74" s="123"/>
      <c r="L74" s="123"/>
      <c r="M74" s="124"/>
      <c r="N74" s="130"/>
      <c r="O74" s="124"/>
      <c r="P74" s="41"/>
      <c r="Q74" s="41"/>
      <c r="R74" s="41"/>
      <c r="S74" s="41"/>
    </row>
    <row r="75" spans="1:19" s="18" customFormat="1" x14ac:dyDescent="0.25">
      <c r="A75" s="47"/>
      <c r="B75" s="112"/>
      <c r="C75" s="124"/>
      <c r="D75" s="136"/>
      <c r="E75" s="120"/>
      <c r="F75" s="130"/>
      <c r="G75" s="120"/>
      <c r="H75" s="121"/>
      <c r="I75" s="137"/>
      <c r="J75" s="124"/>
      <c r="K75" s="123"/>
      <c r="L75" s="123"/>
      <c r="M75" s="124"/>
      <c r="N75" s="130"/>
      <c r="O75" s="124"/>
      <c r="P75" s="41"/>
      <c r="Q75" s="41"/>
      <c r="R75" s="41"/>
      <c r="S75" s="41"/>
    </row>
    <row r="76" spans="1:19" s="34" customFormat="1" x14ac:dyDescent="0.25">
      <c r="A76" s="47"/>
      <c r="B76" s="112"/>
      <c r="C76" s="124"/>
      <c r="D76" s="136"/>
      <c r="E76" s="120"/>
      <c r="F76" s="130"/>
      <c r="G76" s="120"/>
      <c r="H76" s="121"/>
      <c r="I76" s="124"/>
      <c r="J76" s="124"/>
      <c r="K76" s="124"/>
      <c r="L76" s="124"/>
      <c r="M76" s="124"/>
      <c r="N76" s="124"/>
      <c r="O76" s="124"/>
      <c r="P76" s="46"/>
      <c r="Q76" s="46"/>
      <c r="R76" s="46"/>
      <c r="S76" s="46"/>
    </row>
    <row r="77" spans="1:19" s="74" customFormat="1" x14ac:dyDescent="0.25">
      <c r="A77" s="91"/>
      <c r="B77" s="113"/>
      <c r="C77" s="138"/>
      <c r="D77" s="139"/>
      <c r="E77" s="140"/>
      <c r="F77" s="140"/>
      <c r="G77" s="140"/>
      <c r="H77" s="121"/>
      <c r="I77" s="141"/>
      <c r="J77" s="119"/>
      <c r="K77" s="119"/>
      <c r="L77" s="119"/>
      <c r="M77" s="119"/>
      <c r="N77" s="120"/>
      <c r="O77" s="121"/>
      <c r="P77" s="57"/>
      <c r="Q77" s="57"/>
      <c r="R77" s="57"/>
      <c r="S77" s="57"/>
    </row>
    <row r="78" spans="1:19" s="18" customFormat="1" x14ac:dyDescent="0.25">
      <c r="A78" s="36"/>
      <c r="B78" s="114"/>
      <c r="C78" s="124"/>
      <c r="D78" s="124"/>
      <c r="E78" s="120"/>
      <c r="F78" s="130"/>
      <c r="G78" s="120"/>
      <c r="H78" s="121"/>
      <c r="I78" s="124"/>
      <c r="J78" s="124"/>
      <c r="K78" s="124"/>
      <c r="L78" s="124"/>
      <c r="M78" s="124"/>
      <c r="N78" s="124"/>
      <c r="O78" s="124"/>
      <c r="P78" s="41"/>
      <c r="Q78" s="41"/>
      <c r="R78" s="41"/>
      <c r="S78" s="41"/>
    </row>
    <row r="79" spans="1:19" s="18" customFormat="1" x14ac:dyDescent="0.25">
      <c r="A79" s="36"/>
      <c r="B79" s="114"/>
      <c r="C79" s="124"/>
      <c r="D79" s="124"/>
      <c r="E79" s="120"/>
      <c r="F79" s="130"/>
      <c r="G79" s="120"/>
      <c r="H79" s="121"/>
      <c r="I79" s="124"/>
      <c r="J79" s="124"/>
      <c r="K79" s="124"/>
      <c r="L79" s="124"/>
      <c r="M79" s="124"/>
      <c r="N79" s="124"/>
      <c r="O79" s="124"/>
      <c r="P79" s="41"/>
      <c r="Q79" s="41"/>
      <c r="R79" s="41"/>
      <c r="S79" s="41"/>
    </row>
    <row r="80" spans="1:19" s="18" customFormat="1" x14ac:dyDescent="0.25">
      <c r="A80" s="36"/>
      <c r="B80" s="114"/>
      <c r="C80" s="124"/>
      <c r="D80" s="124"/>
      <c r="E80" s="120"/>
      <c r="F80" s="130"/>
      <c r="G80" s="120"/>
      <c r="H80" s="121"/>
      <c r="I80" s="124"/>
      <c r="J80" s="124"/>
      <c r="K80" s="124"/>
      <c r="L80" s="124"/>
      <c r="M80" s="124"/>
      <c r="N80" s="124"/>
      <c r="O80" s="124"/>
      <c r="P80" s="41"/>
      <c r="Q80" s="41"/>
      <c r="R80" s="41"/>
      <c r="S80" s="41"/>
    </row>
    <row r="81" spans="1:19" s="18" customFormat="1" x14ac:dyDescent="0.25">
      <c r="A81" s="36"/>
      <c r="B81" s="114"/>
      <c r="C81" s="124"/>
      <c r="D81" s="124"/>
      <c r="E81" s="120"/>
      <c r="F81" s="130"/>
      <c r="G81" s="120"/>
      <c r="H81" s="121"/>
      <c r="I81" s="124"/>
      <c r="J81" s="124"/>
      <c r="K81" s="124"/>
      <c r="L81" s="124"/>
      <c r="M81" s="124"/>
      <c r="N81" s="124"/>
      <c r="O81" s="124"/>
      <c r="P81" s="41"/>
      <c r="Q81" s="41"/>
      <c r="R81" s="41"/>
      <c r="S81" s="41"/>
    </row>
    <row r="82" spans="1:19" s="74" customFormat="1" x14ac:dyDescent="0.25">
      <c r="A82" s="91"/>
      <c r="B82" s="113"/>
      <c r="C82" s="138"/>
      <c r="D82" s="139"/>
      <c r="E82" s="140"/>
      <c r="F82" s="140"/>
      <c r="G82" s="140"/>
      <c r="H82" s="121"/>
      <c r="I82" s="141"/>
      <c r="J82" s="119"/>
      <c r="K82" s="119"/>
      <c r="L82" s="119"/>
      <c r="M82" s="119"/>
      <c r="N82" s="120"/>
      <c r="O82" s="121"/>
      <c r="P82" s="57"/>
      <c r="Q82" s="57"/>
      <c r="R82" s="57"/>
      <c r="S82" s="57"/>
    </row>
    <row r="83" spans="1:19" s="18" customFormat="1" x14ac:dyDescent="0.25">
      <c r="A83" s="36"/>
      <c r="B83" s="114"/>
      <c r="C83" s="124"/>
      <c r="D83" s="124"/>
      <c r="E83" s="120"/>
      <c r="F83" s="130"/>
      <c r="G83" s="120"/>
      <c r="H83" s="121"/>
      <c r="I83" s="124"/>
      <c r="J83" s="124"/>
      <c r="K83" s="124"/>
      <c r="L83" s="124"/>
      <c r="M83" s="124"/>
      <c r="N83" s="124"/>
      <c r="O83" s="124"/>
      <c r="P83" s="41"/>
      <c r="Q83" s="41"/>
      <c r="R83" s="41"/>
      <c r="S83" s="41"/>
    </row>
    <row r="84" spans="1:19" s="18" customFormat="1" x14ac:dyDescent="0.25">
      <c r="A84" s="36"/>
      <c r="B84" s="114"/>
      <c r="C84" s="124"/>
      <c r="D84" s="124"/>
      <c r="E84" s="120"/>
      <c r="F84" s="130"/>
      <c r="G84" s="120"/>
      <c r="H84" s="121"/>
      <c r="I84" s="124"/>
      <c r="J84" s="124"/>
      <c r="K84" s="124"/>
      <c r="L84" s="124"/>
      <c r="M84" s="124"/>
      <c r="N84" s="124"/>
      <c r="O84" s="124"/>
      <c r="P84" s="41"/>
      <c r="Q84" s="41"/>
      <c r="R84" s="41"/>
      <c r="S84" s="41"/>
    </row>
    <row r="85" spans="1:19" s="18" customFormat="1" x14ac:dyDescent="0.25">
      <c r="A85" s="36"/>
      <c r="B85" s="114"/>
      <c r="C85" s="124"/>
      <c r="D85" s="124"/>
      <c r="E85" s="120"/>
      <c r="F85" s="130"/>
      <c r="G85" s="120"/>
      <c r="H85" s="121"/>
      <c r="I85" s="124"/>
      <c r="J85" s="124"/>
      <c r="K85" s="124"/>
      <c r="L85" s="124"/>
      <c r="M85" s="124"/>
      <c r="N85" s="124"/>
      <c r="O85" s="124"/>
      <c r="P85" s="41"/>
      <c r="Q85" s="41"/>
      <c r="R85" s="41"/>
      <c r="S85" s="41"/>
    </row>
    <row r="86" spans="1:19" s="18" customFormat="1" x14ac:dyDescent="0.25">
      <c r="A86" s="36"/>
      <c r="B86" s="114"/>
      <c r="C86" s="124"/>
      <c r="D86" s="124"/>
      <c r="E86" s="120"/>
      <c r="F86" s="130"/>
      <c r="G86" s="120"/>
      <c r="H86" s="121"/>
      <c r="I86" s="124"/>
      <c r="J86" s="124"/>
      <c r="K86" s="124"/>
      <c r="L86" s="124"/>
      <c r="M86" s="124"/>
      <c r="N86" s="124"/>
      <c r="O86" s="124"/>
      <c r="P86" s="41"/>
      <c r="Q86" s="41"/>
      <c r="R86" s="41"/>
      <c r="S86" s="41"/>
    </row>
    <row r="87" spans="1:19" s="18" customFormat="1" x14ac:dyDescent="0.25">
      <c r="A87" s="36"/>
      <c r="B87" s="114"/>
      <c r="C87" s="124"/>
      <c r="D87" s="124"/>
      <c r="E87" s="120"/>
      <c r="F87" s="130"/>
      <c r="G87" s="120"/>
      <c r="H87" s="121"/>
      <c r="I87" s="124"/>
      <c r="J87" s="124"/>
      <c r="K87" s="124"/>
      <c r="L87" s="124"/>
      <c r="M87" s="124"/>
      <c r="N87" s="124"/>
      <c r="O87" s="124"/>
      <c r="P87" s="41"/>
      <c r="Q87" s="41"/>
      <c r="R87" s="41"/>
      <c r="S87" s="41"/>
    </row>
    <row r="88" spans="1:19" s="18" customFormat="1" x14ac:dyDescent="0.25">
      <c r="A88" s="36"/>
      <c r="B88" s="40"/>
      <c r="C88" s="115"/>
      <c r="D88" s="115"/>
      <c r="E88" s="116"/>
      <c r="F88" s="50"/>
      <c r="G88" s="116"/>
      <c r="H88" s="117"/>
      <c r="I88" s="115"/>
      <c r="J88" s="115"/>
      <c r="K88" s="115"/>
      <c r="L88" s="115"/>
      <c r="M88" s="115"/>
      <c r="N88" s="115"/>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
  <sheetViews>
    <sheetView topLeftCell="C34" zoomScale="115" zoomScaleNormal="115" workbookViewId="0">
      <selection activeCell="F49" sqref="F49"/>
    </sheetView>
  </sheetViews>
  <sheetFormatPr defaultColWidth="10.85546875" defaultRowHeight="12.75" x14ac:dyDescent="0.25"/>
  <cols>
    <col min="1" max="1" width="16.42578125" style="100" customWidth="1"/>
    <col min="2" max="3" width="15.42578125" style="100" customWidth="1"/>
    <col min="4" max="4" width="16.85546875" style="100" customWidth="1"/>
    <col min="5" max="5" width="17" style="100" customWidth="1"/>
    <col min="6" max="7" width="22.42578125" style="100" customWidth="1"/>
    <col min="8" max="8" width="16.28515625" style="100" customWidth="1"/>
    <col min="9" max="9" width="15.42578125" style="100" customWidth="1"/>
    <col min="10" max="10" width="23" style="100" customWidth="1"/>
    <col min="11" max="12" width="10.85546875" style="93"/>
    <col min="13" max="13" width="14" style="93" customWidth="1"/>
    <col min="14" max="16384" width="10.85546875" style="93"/>
  </cols>
  <sheetData>
    <row r="1" spans="1:13" ht="38.25" x14ac:dyDescent="0.25">
      <c r="A1" s="200" t="s">
        <v>2</v>
      </c>
      <c r="B1" s="201" t="s">
        <v>8</v>
      </c>
      <c r="C1" s="201" t="s">
        <v>310</v>
      </c>
      <c r="D1" s="201" t="s">
        <v>34</v>
      </c>
      <c r="E1" s="202" t="s">
        <v>35</v>
      </c>
      <c r="F1" s="202" t="s">
        <v>87</v>
      </c>
      <c r="G1" s="203" t="s">
        <v>89</v>
      </c>
      <c r="H1" s="201" t="s">
        <v>311</v>
      </c>
      <c r="I1" s="204" t="s">
        <v>36</v>
      </c>
      <c r="J1" s="205" t="s">
        <v>74</v>
      </c>
      <c r="L1" s="142" t="s">
        <v>66</v>
      </c>
      <c r="M1" s="189"/>
    </row>
    <row r="2" spans="1:13" ht="15" x14ac:dyDescent="0.25">
      <c r="A2" s="99" t="s">
        <v>42</v>
      </c>
      <c r="B2" s="99" t="s">
        <v>14</v>
      </c>
      <c r="C2" s="206">
        <f>Lydia!G4</f>
        <v>83000</v>
      </c>
      <c r="D2" s="207">
        <f>'Personal Recieved'!D6+'Balance UGX'!M2</f>
        <v>2591500</v>
      </c>
      <c r="E2" s="207">
        <f>GETPIVOTDATA("Sum of Spent  in national currency (UGX)",'Personal Costs'!$A$3,"Name","Lydia")</f>
        <v>2664100</v>
      </c>
      <c r="F2" s="207"/>
      <c r="G2" s="206"/>
      <c r="H2" s="208">
        <f>Lydia!G72</f>
        <v>10400</v>
      </c>
      <c r="I2" s="209">
        <f>C2+D2-E2+F2-G2</f>
        <v>10400</v>
      </c>
      <c r="J2" s="210">
        <f t="shared" ref="J2:J6" si="0">H2-I2</f>
        <v>0</v>
      </c>
      <c r="K2" s="93" t="s">
        <v>15</v>
      </c>
      <c r="L2" s="99" t="s">
        <v>42</v>
      </c>
      <c r="M2" s="143">
        <f>GETPIVOTDATA("Spent  in national currency (UGX)",'Airtime summary'!$A$17,"Name","Lydia")</f>
        <v>160000</v>
      </c>
    </row>
    <row r="3" spans="1:13" ht="15" x14ac:dyDescent="0.25">
      <c r="A3" s="99" t="s">
        <v>126</v>
      </c>
      <c r="B3" s="99" t="s">
        <v>114</v>
      </c>
      <c r="C3" s="206">
        <f>Deborah!G4</f>
        <v>0</v>
      </c>
      <c r="D3" s="207">
        <f>'Personal Recieved'!D5+'Balance UGX'!M3</f>
        <v>510000</v>
      </c>
      <c r="E3" s="207">
        <f>GETPIVOTDATA("Sum of Spent  in national currency (UGX)",'Personal Costs'!$A$3,"Name","Deborah")</f>
        <v>510000</v>
      </c>
      <c r="F3" s="207"/>
      <c r="G3" s="206"/>
      <c r="H3" s="208">
        <f>Deborah!G64</f>
        <v>0</v>
      </c>
      <c r="I3" s="209">
        <f t="shared" ref="I3" si="1">C3+D3-E3+F3-G3</f>
        <v>0</v>
      </c>
      <c r="J3" s="210">
        <f t="shared" si="0"/>
        <v>0</v>
      </c>
      <c r="L3" s="99" t="s">
        <v>126</v>
      </c>
      <c r="M3" s="143">
        <f>GETPIVOTDATA("Spent  in national currency (UGX)",'Airtime summary'!$A$17,"Name","Deborah")</f>
        <v>90000</v>
      </c>
    </row>
    <row r="4" spans="1:13" ht="15" x14ac:dyDescent="0.25">
      <c r="A4" s="99"/>
      <c r="B4" s="99"/>
      <c r="C4" s="206"/>
      <c r="D4" s="207"/>
      <c r="E4" s="207"/>
      <c r="F4" s="207"/>
      <c r="G4" s="206"/>
      <c r="H4" s="208"/>
      <c r="I4" s="209"/>
      <c r="J4" s="210">
        <f t="shared" si="0"/>
        <v>0</v>
      </c>
      <c r="L4" s="99"/>
      <c r="M4" s="143"/>
    </row>
    <row r="5" spans="1:13" ht="15" x14ac:dyDescent="0.25">
      <c r="A5" s="99"/>
      <c r="B5" s="99"/>
      <c r="C5" s="206"/>
      <c r="D5" s="207"/>
      <c r="E5" s="207"/>
      <c r="F5" s="207"/>
      <c r="G5" s="206"/>
      <c r="H5" s="208"/>
      <c r="I5" s="209"/>
      <c r="J5" s="210">
        <f t="shared" si="0"/>
        <v>0</v>
      </c>
      <c r="L5" s="99"/>
      <c r="M5" s="143"/>
    </row>
    <row r="6" spans="1:13" ht="15" x14ac:dyDescent="0.25">
      <c r="A6" s="99" t="s">
        <v>65</v>
      </c>
      <c r="B6" s="176"/>
      <c r="C6" s="206">
        <f>'Airtime summary'!G4</f>
        <v>10000</v>
      </c>
      <c r="D6" s="207">
        <v>0</v>
      </c>
      <c r="E6" s="207">
        <v>0</v>
      </c>
      <c r="F6" s="207"/>
      <c r="G6" s="206"/>
      <c r="H6" s="208"/>
      <c r="I6" s="209"/>
      <c r="J6" s="210">
        <f t="shared" si="0"/>
        <v>0</v>
      </c>
      <c r="L6" s="190"/>
      <c r="M6" s="189"/>
    </row>
    <row r="7" spans="1:13" s="94" customFormat="1" ht="15" x14ac:dyDescent="0.25">
      <c r="A7" s="211"/>
      <c r="B7" s="212"/>
      <c r="C7" s="213"/>
      <c r="D7" s="213"/>
      <c r="E7" s="214"/>
      <c r="F7" s="289" t="s">
        <v>88</v>
      </c>
      <c r="G7" s="290" t="s">
        <v>73</v>
      </c>
      <c r="H7" s="213"/>
      <c r="I7" s="215"/>
      <c r="J7" s="210"/>
      <c r="L7"/>
      <c r="M7" s="258">
        <f>SUM(M2:M5)</f>
        <v>250000</v>
      </c>
    </row>
    <row r="8" spans="1:13" x14ac:dyDescent="0.2">
      <c r="A8" s="216" t="s">
        <v>75</v>
      </c>
      <c r="B8" s="217"/>
      <c r="C8" s="218">
        <f>SUM(C2:C7)</f>
        <v>93000</v>
      </c>
      <c r="D8" s="218">
        <f>SUM(D2:D7)</f>
        <v>3101500</v>
      </c>
      <c r="E8" s="218">
        <f>SUM(E2:E7)</f>
        <v>3174100</v>
      </c>
      <c r="F8" s="217"/>
      <c r="G8" s="219"/>
      <c r="H8" s="220">
        <f>SUM(H2:H7)</f>
        <v>10400</v>
      </c>
      <c r="I8" s="221">
        <f>SUM(I2:I7)</f>
        <v>10400</v>
      </c>
      <c r="J8" s="222">
        <f>H8-I8</f>
        <v>0</v>
      </c>
    </row>
    <row r="9" spans="1:13" x14ac:dyDescent="0.2">
      <c r="A9" s="223"/>
      <c r="B9" s="224"/>
      <c r="C9" s="225"/>
      <c r="D9" s="226"/>
      <c r="E9" s="226"/>
      <c r="F9" s="226"/>
      <c r="G9" s="226"/>
      <c r="H9" s="225"/>
      <c r="I9" s="227"/>
      <c r="J9" s="210"/>
    </row>
    <row r="10" spans="1:13" x14ac:dyDescent="0.2">
      <c r="A10" s="228" t="s">
        <v>76</v>
      </c>
      <c r="B10" s="229"/>
      <c r="C10" s="230">
        <f>'Bank reconciliation UGX'!D14</f>
        <v>207991</v>
      </c>
      <c r="D10" s="267">
        <f>'Bank reconciliation UGX'!D15</f>
        <v>14231560</v>
      </c>
      <c r="E10" s="230">
        <f>GETPIVOTDATA("Sum of Spent  in national currency (UGX)",'Personal Costs'!$A$3,"Name","Bank UGX")</f>
        <v>129000</v>
      </c>
      <c r="F10" s="230"/>
      <c r="G10" s="230">
        <f>'Bank reconciliation UGX'!E16+'Bank reconciliation UGX'!E19</f>
        <v>10750160</v>
      </c>
      <c r="H10" s="230">
        <f>'Bank reconciliation UGX'!D21</f>
        <v>3560391</v>
      </c>
      <c r="I10" s="231">
        <f>C10+D10-E10+F10-G10</f>
        <v>3560391</v>
      </c>
      <c r="J10" s="210">
        <f>H10-I10</f>
        <v>0</v>
      </c>
    </row>
    <row r="11" spans="1:13" x14ac:dyDescent="0.2">
      <c r="A11" s="228" t="s">
        <v>93</v>
      </c>
      <c r="B11" s="229"/>
      <c r="C11" s="230">
        <f>'UGX-Operational Account'!D14</f>
        <v>1902123</v>
      </c>
      <c r="D11" s="267">
        <v>0</v>
      </c>
      <c r="E11" s="230">
        <f>GETPIVOTDATA("Sum of Spent  in national currency (UGX)",'Personal Costs'!$A$3,"Name","Bank OPP")</f>
        <v>6351660</v>
      </c>
      <c r="F11" s="230">
        <f>'UGX-Operational Account'!D15+'UGX-Operational Account'!D22</f>
        <v>10750160</v>
      </c>
      <c r="G11" s="230">
        <f>'UGX-Operational Account'!E16+'UGX-Operational Account'!E23</f>
        <v>2511000</v>
      </c>
      <c r="H11" s="230">
        <f>'UGX-Operational Account'!D29</f>
        <v>3789623</v>
      </c>
      <c r="I11" s="231">
        <f>C11+D11-E11+F11-G11</f>
        <v>3789623</v>
      </c>
      <c r="J11" s="210">
        <f>H11-I11</f>
        <v>0</v>
      </c>
    </row>
    <row r="12" spans="1:13" x14ac:dyDescent="0.2">
      <c r="A12" s="232" t="s">
        <v>77</v>
      </c>
      <c r="B12" s="233"/>
      <c r="C12" s="233">
        <f t="shared" ref="C12:I12" si="2">SUM(C10:C11)</f>
        <v>2110114</v>
      </c>
      <c r="D12" s="233">
        <f t="shared" si="2"/>
        <v>14231560</v>
      </c>
      <c r="E12" s="401">
        <f t="shared" si="2"/>
        <v>6480660</v>
      </c>
      <c r="F12" s="233">
        <f t="shared" si="2"/>
        <v>10750160</v>
      </c>
      <c r="G12" s="233">
        <f t="shared" si="2"/>
        <v>13261160</v>
      </c>
      <c r="H12" s="233">
        <f t="shared" si="2"/>
        <v>7350014</v>
      </c>
      <c r="I12" s="234">
        <f t="shared" si="2"/>
        <v>7350014</v>
      </c>
      <c r="J12" s="235">
        <f>H12-I12</f>
        <v>0</v>
      </c>
    </row>
    <row r="13" spans="1:13" x14ac:dyDescent="0.2">
      <c r="A13" s="236" t="s">
        <v>78</v>
      </c>
      <c r="B13" s="237"/>
      <c r="C13" s="237"/>
      <c r="D13" s="297"/>
      <c r="E13" s="400"/>
      <c r="F13" s="237"/>
      <c r="G13" s="237"/>
      <c r="H13" s="237"/>
      <c r="I13" s="238"/>
      <c r="J13" s="239"/>
    </row>
    <row r="14" spans="1:13" ht="13.5" thickBot="1" x14ac:dyDescent="0.25">
      <c r="A14" s="240"/>
      <c r="B14" s="241"/>
      <c r="C14" s="241"/>
      <c r="D14" s="241"/>
      <c r="E14" s="241"/>
      <c r="F14" s="241"/>
      <c r="G14" s="241"/>
      <c r="H14" s="241"/>
      <c r="I14" s="242"/>
      <c r="J14" s="210"/>
    </row>
    <row r="15" spans="1:13" ht="13.5" thickBot="1" x14ac:dyDescent="0.25">
      <c r="A15" s="243" t="s">
        <v>79</v>
      </c>
      <c r="B15" s="244"/>
      <c r="C15" s="244"/>
      <c r="D15" s="244"/>
      <c r="E15" s="244">
        <f>E8+E12</f>
        <v>9654760</v>
      </c>
      <c r="F15" s="244"/>
      <c r="G15" s="244"/>
      <c r="H15" s="244"/>
      <c r="I15" s="245"/>
      <c r="J15" s="246"/>
    </row>
    <row r="16" spans="1:13" x14ac:dyDescent="0.2">
      <c r="A16" s="247"/>
      <c r="B16" s="248"/>
      <c r="C16" s="248"/>
      <c r="D16" s="248"/>
      <c r="E16" s="248"/>
      <c r="F16" s="248"/>
      <c r="G16" s="248"/>
      <c r="H16" s="248"/>
      <c r="I16" s="249"/>
      <c r="J16" s="210"/>
    </row>
    <row r="17" spans="1:11" ht="15.75" x14ac:dyDescent="0.25">
      <c r="A17" s="250" t="s">
        <v>37</v>
      </c>
      <c r="B17" s="251"/>
      <c r="C17" s="252">
        <f>'UGX Cash Box June'!G3</f>
        <v>2162326</v>
      </c>
      <c r="D17" s="253">
        <f>GETPIVOTDATA("Sum of Received",'Personal Recieved'!$A$3,"Name","Deborah")+GETPIVOTDATA("Sum of Received",'Personal Recieved'!$A$3,"Name","Lydia")</f>
        <v>64000</v>
      </c>
      <c r="E17" s="253">
        <f>GETPIVOTDATA("Sum of spent in national currency (Ugx)",'Personal Recieved'!$A$3)</f>
        <v>3155500</v>
      </c>
      <c r="F17" s="253">
        <f>'UGX-Operational Account'!E16+'UGX-Operational Account'!E23</f>
        <v>2511000</v>
      </c>
      <c r="G17" s="253">
        <v>0</v>
      </c>
      <c r="H17" s="253">
        <f>'UGX Cash Box June'!G44</f>
        <v>1581826</v>
      </c>
      <c r="I17" s="254">
        <f>C17+D17-E17+F17</f>
        <v>1581826</v>
      </c>
      <c r="J17" s="210">
        <f t="shared" ref="J17" si="3">H17-I17</f>
        <v>0</v>
      </c>
      <c r="K17" s="260"/>
    </row>
    <row r="18" spans="1:11" ht="16.5" thickBot="1" x14ac:dyDescent="0.3">
      <c r="A18" s="255"/>
      <c r="B18" s="256"/>
      <c r="C18" s="256"/>
      <c r="D18" s="256"/>
      <c r="E18" s="256"/>
      <c r="F18" s="256"/>
      <c r="G18" s="256"/>
      <c r="H18" s="256"/>
      <c r="I18" s="256"/>
      <c r="J18" s="399"/>
      <c r="K18" s="261"/>
    </row>
    <row r="19" spans="1:11" ht="15.75" x14ac:dyDescent="0.25">
      <c r="A19" s="191"/>
      <c r="B19" s="192"/>
      <c r="C19" s="192"/>
      <c r="D19" s="670" t="s">
        <v>38</v>
      </c>
      <c r="E19" s="670"/>
      <c r="F19" s="192"/>
      <c r="G19" s="192"/>
      <c r="H19" s="192"/>
      <c r="I19" s="263"/>
      <c r="J19" s="264"/>
      <c r="K19" s="262"/>
    </row>
    <row r="20" spans="1:11" ht="47.25" x14ac:dyDescent="0.25">
      <c r="A20" s="194"/>
      <c r="B20" s="195"/>
      <c r="C20" s="195" t="s">
        <v>322</v>
      </c>
      <c r="D20" s="195" t="s">
        <v>67</v>
      </c>
      <c r="E20" s="195" t="s">
        <v>68</v>
      </c>
      <c r="F20" s="195"/>
      <c r="G20" s="195"/>
      <c r="H20" s="195" t="s">
        <v>323</v>
      </c>
      <c r="I20" s="195" t="s">
        <v>69</v>
      </c>
      <c r="J20" s="196" t="s">
        <v>70</v>
      </c>
    </row>
    <row r="21" spans="1:11" ht="32.25" thickBot="1" x14ac:dyDescent="0.3">
      <c r="A21" s="197" t="s">
        <v>71</v>
      </c>
      <c r="B21" s="198"/>
      <c r="C21" s="198">
        <f>C17+C12+C8</f>
        <v>4365440</v>
      </c>
      <c r="D21" s="198">
        <f>D10</f>
        <v>14231560</v>
      </c>
      <c r="E21" s="198">
        <f>E15</f>
        <v>9654760</v>
      </c>
      <c r="F21" s="198"/>
      <c r="G21" s="198"/>
      <c r="H21" s="198">
        <f>H17+H12+H8</f>
        <v>8942240</v>
      </c>
      <c r="I21" s="198">
        <f>C21+D21-E21</f>
        <v>8942240</v>
      </c>
      <c r="J21" s="199">
        <f>H21-I21</f>
        <v>0</v>
      </c>
      <c r="K21" s="266"/>
    </row>
    <row r="25" spans="1:11" x14ac:dyDescent="0.25">
      <c r="G25" s="441"/>
    </row>
    <row r="182" spans="1:15" x14ac:dyDescent="0.25">
      <c r="A182" s="259"/>
      <c r="B182" s="259"/>
      <c r="C182" s="259"/>
      <c r="D182" s="259"/>
      <c r="E182" s="259"/>
      <c r="F182" s="259"/>
      <c r="G182" s="259"/>
      <c r="H182" s="259"/>
      <c r="I182" s="259"/>
      <c r="J182" s="259"/>
      <c r="K182" s="296"/>
      <c r="L182" s="296"/>
      <c r="M182" s="296"/>
      <c r="N182" s="296"/>
      <c r="O182" s="296"/>
    </row>
    <row r="183" spans="1:15" x14ac:dyDescent="0.25">
      <c r="A183" s="259"/>
      <c r="B183" s="259"/>
      <c r="C183" s="259"/>
      <c r="D183" s="259"/>
      <c r="E183" s="259"/>
      <c r="F183" s="259"/>
      <c r="G183" s="259"/>
      <c r="H183" s="259"/>
      <c r="I183" s="259"/>
      <c r="J183" s="259"/>
      <c r="K183" s="296"/>
      <c r="L183" s="296"/>
      <c r="M183" s="296"/>
      <c r="N183" s="296"/>
      <c r="O183" s="296"/>
    </row>
    <row r="184" spans="1:15" x14ac:dyDescent="0.25">
      <c r="A184" s="259"/>
      <c r="B184" s="259"/>
      <c r="C184" s="259"/>
      <c r="D184" s="259"/>
      <c r="E184" s="259"/>
      <c r="F184" s="259"/>
      <c r="G184" s="259"/>
      <c r="H184" s="259"/>
      <c r="I184" s="259"/>
      <c r="J184" s="259"/>
      <c r="K184" s="296"/>
      <c r="L184" s="296"/>
      <c r="M184" s="296"/>
      <c r="N184" s="296"/>
      <c r="O184" s="296"/>
    </row>
    <row r="185" spans="1:15" x14ac:dyDescent="0.25">
      <c r="A185" s="259"/>
      <c r="B185" s="259"/>
      <c r="C185" s="259"/>
      <c r="D185" s="259"/>
      <c r="E185" s="259"/>
      <c r="F185" s="259"/>
      <c r="G185" s="259"/>
      <c r="H185" s="259"/>
      <c r="I185" s="259"/>
      <c r="J185" s="259"/>
      <c r="K185" s="296"/>
      <c r="L185" s="296"/>
      <c r="M185" s="296"/>
      <c r="N185" s="296"/>
      <c r="O185" s="296"/>
    </row>
    <row r="186" spans="1:15" x14ac:dyDescent="0.25">
      <c r="A186" s="259"/>
      <c r="B186" s="259"/>
      <c r="C186" s="259"/>
      <c r="D186" s="259"/>
      <c r="E186" s="259"/>
      <c r="F186" s="259"/>
      <c r="G186" s="259"/>
      <c r="H186" s="259"/>
      <c r="I186" s="259"/>
      <c r="J186" s="259"/>
      <c r="K186" s="296"/>
      <c r="L186" s="296"/>
      <c r="M186" s="296"/>
      <c r="N186" s="296"/>
      <c r="O186" s="296"/>
    </row>
    <row r="187" spans="1:15" x14ac:dyDescent="0.25">
      <c r="A187" s="259"/>
      <c r="B187" s="259"/>
      <c r="C187" s="259"/>
      <c r="D187" s="259"/>
      <c r="E187" s="259"/>
      <c r="F187" s="259"/>
      <c r="G187" s="259"/>
      <c r="H187" s="259"/>
      <c r="I187" s="259"/>
      <c r="J187" s="259"/>
      <c r="K187" s="296"/>
      <c r="L187" s="296"/>
      <c r="M187" s="296"/>
      <c r="N187" s="296"/>
      <c r="O187" s="296"/>
    </row>
    <row r="188" spans="1:15" x14ac:dyDescent="0.25">
      <c r="A188" s="259"/>
      <c r="B188" s="259"/>
      <c r="C188" s="259"/>
      <c r="D188" s="259"/>
      <c r="E188" s="259"/>
      <c r="F188" s="259"/>
      <c r="G188" s="259"/>
      <c r="H188" s="259"/>
      <c r="I188" s="259"/>
      <c r="J188" s="259"/>
      <c r="K188" s="296"/>
      <c r="L188" s="296"/>
      <c r="M188" s="296"/>
      <c r="N188" s="296"/>
      <c r="O188" s="296"/>
    </row>
    <row r="189" spans="1:15" x14ac:dyDescent="0.25">
      <c r="A189" s="259"/>
      <c r="B189" s="259"/>
      <c r="C189" s="259"/>
      <c r="D189" s="259"/>
      <c r="E189" s="259"/>
      <c r="F189" s="259"/>
      <c r="G189" s="259"/>
      <c r="H189" s="259"/>
      <c r="I189" s="259"/>
      <c r="J189" s="259"/>
      <c r="K189" s="296"/>
      <c r="L189" s="296"/>
      <c r="M189" s="296"/>
      <c r="N189" s="296"/>
      <c r="O189" s="296"/>
    </row>
    <row r="190" spans="1:15" x14ac:dyDescent="0.25">
      <c r="A190" s="259"/>
      <c r="B190" s="259"/>
      <c r="C190" s="259"/>
      <c r="D190" s="259"/>
      <c r="E190" s="259"/>
      <c r="F190" s="259"/>
      <c r="G190" s="259"/>
      <c r="H190" s="259"/>
      <c r="I190" s="259"/>
      <c r="J190" s="259"/>
      <c r="K190" s="296"/>
      <c r="L190" s="296"/>
      <c r="M190" s="296"/>
      <c r="N190" s="296"/>
      <c r="O190" s="296"/>
    </row>
    <row r="191" spans="1:15" x14ac:dyDescent="0.25">
      <c r="A191" s="259"/>
      <c r="B191" s="259"/>
      <c r="C191" s="259"/>
      <c r="D191" s="259"/>
      <c r="E191" s="259"/>
      <c r="F191" s="259"/>
      <c r="G191" s="259"/>
      <c r="H191" s="259"/>
      <c r="I191" s="259"/>
      <c r="J191" s="259"/>
      <c r="K191" s="296"/>
      <c r="L191" s="296"/>
      <c r="M191" s="296"/>
      <c r="N191" s="296"/>
      <c r="O191" s="296"/>
    </row>
    <row r="192" spans="1:15" x14ac:dyDescent="0.25">
      <c r="A192" s="259"/>
      <c r="B192" s="259"/>
      <c r="C192" s="259"/>
      <c r="D192" s="259"/>
      <c r="E192" s="259"/>
      <c r="F192" s="259"/>
      <c r="G192" s="259"/>
      <c r="H192" s="259"/>
      <c r="I192" s="259"/>
      <c r="J192" s="259"/>
      <c r="K192" s="296"/>
      <c r="L192" s="296"/>
      <c r="M192" s="296"/>
      <c r="N192" s="296"/>
      <c r="O192" s="296"/>
    </row>
    <row r="193" spans="1:15" x14ac:dyDescent="0.25">
      <c r="A193" s="259"/>
      <c r="B193" s="259"/>
      <c r="C193" s="259"/>
      <c r="D193" s="259"/>
      <c r="E193" s="259"/>
      <c r="F193" s="259"/>
      <c r="G193" s="259"/>
      <c r="H193" s="259"/>
      <c r="I193" s="259"/>
      <c r="J193" s="259"/>
      <c r="K193" s="296"/>
      <c r="L193" s="296"/>
      <c r="M193" s="296"/>
      <c r="N193" s="296"/>
      <c r="O193" s="296"/>
    </row>
    <row r="194" spans="1:15" x14ac:dyDescent="0.25">
      <c r="A194" s="259"/>
      <c r="B194" s="259"/>
      <c r="C194" s="259"/>
      <c r="D194" s="259"/>
      <c r="E194" s="259"/>
      <c r="F194" s="259"/>
      <c r="G194" s="259"/>
      <c r="H194" s="259"/>
      <c r="I194" s="259"/>
      <c r="J194" s="259"/>
      <c r="K194" s="296"/>
      <c r="L194" s="296"/>
      <c r="M194" s="296"/>
      <c r="N194" s="296"/>
      <c r="O194" s="296"/>
    </row>
    <row r="195" spans="1:15" x14ac:dyDescent="0.25">
      <c r="A195" s="259"/>
      <c r="B195" s="259"/>
      <c r="C195" s="259"/>
      <c r="D195" s="259"/>
      <c r="E195" s="259"/>
      <c r="F195" s="259"/>
      <c r="G195" s="259"/>
      <c r="H195" s="259"/>
      <c r="I195" s="259"/>
      <c r="J195" s="259"/>
      <c r="K195" s="296"/>
      <c r="L195" s="296"/>
      <c r="M195" s="296"/>
      <c r="N195" s="296"/>
      <c r="O195" s="296"/>
    </row>
    <row r="196" spans="1:15" x14ac:dyDescent="0.25">
      <c r="A196" s="259"/>
      <c r="B196" s="259"/>
      <c r="C196" s="259"/>
      <c r="D196" s="259"/>
      <c r="E196" s="259"/>
      <c r="F196" s="259"/>
      <c r="G196" s="259"/>
      <c r="H196" s="259"/>
      <c r="I196" s="259"/>
      <c r="J196" s="259"/>
      <c r="K196" s="296"/>
      <c r="L196" s="296"/>
      <c r="M196" s="296"/>
      <c r="N196" s="296"/>
      <c r="O196" s="296"/>
    </row>
    <row r="197" spans="1:15" x14ac:dyDescent="0.25">
      <c r="A197" s="259"/>
      <c r="B197" s="259"/>
      <c r="C197" s="259"/>
      <c r="D197" s="259"/>
      <c r="E197" s="259"/>
      <c r="F197" s="259"/>
      <c r="G197" s="259"/>
      <c r="H197" s="259"/>
      <c r="I197" s="259"/>
      <c r="J197" s="259"/>
      <c r="K197" s="296"/>
      <c r="L197" s="296"/>
      <c r="M197" s="296"/>
      <c r="N197" s="296"/>
      <c r="O197" s="296"/>
    </row>
    <row r="198" spans="1:15" x14ac:dyDescent="0.25">
      <c r="A198" s="259"/>
      <c r="B198" s="259"/>
      <c r="C198" s="259"/>
      <c r="D198" s="259"/>
      <c r="E198" s="259"/>
      <c r="F198" s="259"/>
      <c r="G198" s="259"/>
      <c r="H198" s="259"/>
      <c r="I198" s="259"/>
      <c r="J198" s="259"/>
      <c r="K198" s="296"/>
      <c r="L198" s="296"/>
      <c r="M198" s="296"/>
      <c r="N198" s="296"/>
      <c r="O198" s="296"/>
    </row>
    <row r="199" spans="1:15" x14ac:dyDescent="0.25">
      <c r="A199" s="259"/>
      <c r="B199" s="259"/>
      <c r="C199" s="259"/>
      <c r="D199" s="259"/>
      <c r="E199" s="259"/>
      <c r="F199" s="259"/>
      <c r="G199" s="259"/>
      <c r="H199" s="259"/>
      <c r="I199" s="259"/>
      <c r="J199" s="259"/>
      <c r="K199" s="296"/>
      <c r="L199" s="296"/>
      <c r="M199" s="296"/>
      <c r="N199" s="296"/>
      <c r="O199" s="296"/>
    </row>
    <row r="200" spans="1:15" x14ac:dyDescent="0.25">
      <c r="A200" s="259"/>
      <c r="B200" s="259"/>
      <c r="C200" s="259"/>
      <c r="D200" s="259"/>
      <c r="E200" s="259"/>
      <c r="F200" s="259"/>
      <c r="G200" s="259"/>
      <c r="H200" s="259"/>
      <c r="I200" s="259"/>
      <c r="J200" s="259"/>
      <c r="K200" s="296"/>
      <c r="L200" s="296"/>
      <c r="M200" s="296"/>
      <c r="N200" s="296"/>
      <c r="O200" s="296"/>
    </row>
    <row r="201" spans="1:15" x14ac:dyDescent="0.25">
      <c r="A201" s="259"/>
      <c r="B201" s="259"/>
      <c r="C201" s="259"/>
      <c r="D201" s="259"/>
      <c r="E201" s="259"/>
      <c r="F201" s="259"/>
      <c r="G201" s="259"/>
      <c r="H201" s="259"/>
      <c r="I201" s="259"/>
      <c r="J201" s="259"/>
      <c r="K201" s="296"/>
      <c r="L201" s="296"/>
      <c r="M201" s="296"/>
      <c r="N201" s="296"/>
      <c r="O201" s="296"/>
    </row>
    <row r="202" spans="1:15" x14ac:dyDescent="0.25">
      <c r="A202" s="259"/>
      <c r="B202" s="259"/>
      <c r="C202" s="259"/>
      <c r="D202" s="259"/>
      <c r="E202" s="259"/>
      <c r="F202" s="259"/>
      <c r="G202" s="259"/>
      <c r="H202" s="259"/>
      <c r="I202" s="259"/>
      <c r="J202" s="259"/>
      <c r="K202" s="296"/>
      <c r="L202" s="296"/>
      <c r="M202" s="296"/>
      <c r="N202" s="296"/>
      <c r="O202" s="296"/>
    </row>
    <row r="203" spans="1:15" x14ac:dyDescent="0.25">
      <c r="A203" s="259"/>
      <c r="B203" s="259"/>
      <c r="C203" s="259"/>
      <c r="D203" s="259"/>
      <c r="E203" s="259"/>
      <c r="F203" s="259"/>
      <c r="G203" s="259"/>
      <c r="H203" s="259"/>
      <c r="I203" s="259"/>
      <c r="J203" s="259"/>
      <c r="K203" s="296"/>
      <c r="L203" s="296"/>
      <c r="M203" s="296"/>
      <c r="N203" s="296"/>
      <c r="O203" s="296"/>
    </row>
    <row r="204" spans="1:15" x14ac:dyDescent="0.25">
      <c r="A204" s="259"/>
      <c r="B204" s="259"/>
      <c r="C204" s="259"/>
      <c r="D204" s="259"/>
      <c r="E204" s="259"/>
      <c r="F204" s="259"/>
      <c r="G204" s="259"/>
      <c r="H204" s="259"/>
      <c r="I204" s="259"/>
      <c r="J204" s="259"/>
      <c r="K204" s="296"/>
      <c r="L204" s="296"/>
      <c r="M204" s="296"/>
      <c r="N204" s="296"/>
      <c r="O204" s="296"/>
    </row>
    <row r="205" spans="1:15" x14ac:dyDescent="0.25">
      <c r="A205" s="259"/>
      <c r="B205" s="259"/>
      <c r="C205" s="259"/>
      <c r="D205" s="259"/>
      <c r="E205" s="259"/>
      <c r="F205" s="259"/>
      <c r="G205" s="259"/>
      <c r="H205" s="259"/>
      <c r="I205" s="259"/>
      <c r="J205" s="259"/>
      <c r="K205" s="296"/>
      <c r="L205" s="296"/>
      <c r="M205" s="296"/>
      <c r="N205" s="296"/>
      <c r="O205" s="296"/>
    </row>
    <row r="206" spans="1:15" x14ac:dyDescent="0.25">
      <c r="A206" s="259"/>
      <c r="B206" s="259"/>
      <c r="C206" s="259"/>
      <c r="D206" s="259"/>
      <c r="E206" s="259"/>
      <c r="F206" s="259"/>
      <c r="G206" s="259"/>
      <c r="H206" s="259"/>
      <c r="I206" s="259"/>
      <c r="J206" s="259"/>
      <c r="K206" s="296"/>
      <c r="L206" s="296"/>
      <c r="M206" s="296"/>
      <c r="N206" s="296"/>
      <c r="O206" s="296"/>
    </row>
    <row r="207" spans="1:15" x14ac:dyDescent="0.25">
      <c r="A207" s="259"/>
      <c r="B207" s="259"/>
      <c r="C207" s="259"/>
      <c r="D207" s="259"/>
      <c r="E207" s="259"/>
      <c r="F207" s="259"/>
      <c r="G207" s="259"/>
      <c r="H207" s="259"/>
      <c r="I207" s="259"/>
      <c r="J207" s="259"/>
      <c r="K207" s="296"/>
      <c r="L207" s="296"/>
      <c r="M207" s="296"/>
      <c r="N207" s="296"/>
      <c r="O207" s="296"/>
    </row>
    <row r="208" spans="1:15" x14ac:dyDescent="0.25">
      <c r="A208" s="259"/>
      <c r="B208" s="259"/>
      <c r="C208" s="259"/>
      <c r="D208" s="259"/>
      <c r="E208" s="259"/>
      <c r="F208" s="259"/>
      <c r="G208" s="259"/>
      <c r="H208" s="259"/>
      <c r="I208" s="259"/>
      <c r="J208" s="259"/>
      <c r="K208" s="296"/>
      <c r="L208" s="296"/>
      <c r="M208" s="296"/>
      <c r="N208" s="296"/>
      <c r="O208" s="296"/>
    </row>
    <row r="209" spans="1:15" x14ac:dyDescent="0.25">
      <c r="A209" s="259"/>
      <c r="B209" s="259"/>
      <c r="C209" s="259"/>
      <c r="D209" s="259"/>
      <c r="E209" s="259"/>
      <c r="F209" s="259"/>
      <c r="G209" s="259"/>
      <c r="H209" s="259"/>
      <c r="I209" s="259"/>
      <c r="J209" s="259"/>
      <c r="K209" s="296"/>
      <c r="L209" s="296"/>
      <c r="M209" s="296"/>
      <c r="N209" s="296"/>
      <c r="O209" s="296"/>
    </row>
    <row r="210" spans="1:15" x14ac:dyDescent="0.25">
      <c r="A210" s="259"/>
      <c r="B210" s="259"/>
      <c r="C210" s="259"/>
      <c r="D210" s="259"/>
      <c r="E210" s="259"/>
      <c r="F210" s="259"/>
      <c r="G210" s="259"/>
      <c r="H210" s="259"/>
      <c r="I210" s="259"/>
      <c r="J210" s="259"/>
      <c r="K210" s="296"/>
      <c r="L210" s="296"/>
      <c r="M210" s="296"/>
      <c r="N210" s="296"/>
      <c r="O210" s="296"/>
    </row>
    <row r="211" spans="1:15" x14ac:dyDescent="0.25">
      <c r="A211" s="259"/>
      <c r="B211" s="259"/>
      <c r="C211" s="259"/>
      <c r="D211" s="259"/>
      <c r="E211" s="259"/>
      <c r="F211" s="259"/>
      <c r="G211" s="259"/>
      <c r="H211" s="259"/>
      <c r="I211" s="259"/>
      <c r="J211" s="259"/>
      <c r="K211" s="296"/>
      <c r="L211" s="296"/>
      <c r="M211" s="296"/>
      <c r="N211" s="296"/>
      <c r="O211" s="296"/>
    </row>
    <row r="212" spans="1:15" x14ac:dyDescent="0.25">
      <c r="A212" s="259"/>
      <c r="B212" s="259"/>
      <c r="C212" s="259"/>
      <c r="D212" s="259"/>
      <c r="E212" s="259"/>
      <c r="F212" s="259"/>
      <c r="G212" s="259"/>
      <c r="H212" s="259"/>
      <c r="I212" s="259"/>
      <c r="J212" s="259"/>
      <c r="K212" s="296"/>
      <c r="L212" s="296"/>
      <c r="M212" s="296"/>
      <c r="N212" s="296"/>
      <c r="O212" s="296"/>
    </row>
    <row r="213" spans="1:15" x14ac:dyDescent="0.25">
      <c r="A213" s="259"/>
      <c r="B213" s="259"/>
      <c r="C213" s="259"/>
      <c r="D213" s="259"/>
      <c r="E213" s="259"/>
      <c r="F213" s="259"/>
      <c r="G213" s="259"/>
      <c r="H213" s="259"/>
      <c r="I213" s="259"/>
      <c r="J213" s="259"/>
      <c r="K213" s="296"/>
      <c r="L213" s="296"/>
      <c r="M213" s="296"/>
      <c r="N213" s="296"/>
      <c r="O213" s="296"/>
    </row>
    <row r="214" spans="1:15" x14ac:dyDescent="0.25">
      <c r="A214" s="259"/>
      <c r="B214" s="259"/>
      <c r="C214" s="259"/>
      <c r="D214" s="259"/>
      <c r="E214" s="259"/>
      <c r="F214" s="259"/>
      <c r="G214" s="259"/>
      <c r="H214" s="259"/>
      <c r="I214" s="259"/>
      <c r="J214" s="259"/>
      <c r="K214" s="296"/>
      <c r="L214" s="296"/>
      <c r="M214" s="296"/>
      <c r="N214" s="296"/>
      <c r="O214" s="296"/>
    </row>
    <row r="215" spans="1:15" x14ac:dyDescent="0.25">
      <c r="A215" s="259"/>
      <c r="B215" s="259"/>
      <c r="C215" s="259"/>
      <c r="D215" s="259"/>
      <c r="E215" s="259"/>
      <c r="F215" s="259"/>
      <c r="G215" s="259"/>
      <c r="H215" s="259"/>
      <c r="I215" s="259"/>
      <c r="J215" s="259"/>
      <c r="K215" s="296"/>
      <c r="L215" s="296"/>
      <c r="M215" s="296"/>
      <c r="N215" s="296"/>
      <c r="O215" s="296"/>
    </row>
    <row r="216" spans="1:15" x14ac:dyDescent="0.25">
      <c r="A216" s="259"/>
      <c r="B216" s="259"/>
      <c r="C216" s="259"/>
      <c r="D216" s="259"/>
      <c r="E216" s="259"/>
      <c r="F216" s="259"/>
      <c r="G216" s="259"/>
      <c r="H216" s="259"/>
      <c r="I216" s="259"/>
      <c r="J216" s="259"/>
      <c r="K216" s="296"/>
      <c r="L216" s="296"/>
      <c r="M216" s="296"/>
      <c r="N216" s="296"/>
      <c r="O216" s="296"/>
    </row>
    <row r="217" spans="1:15" x14ac:dyDescent="0.25">
      <c r="A217" s="259"/>
      <c r="B217" s="259"/>
      <c r="C217" s="259"/>
      <c r="D217" s="259"/>
      <c r="E217" s="259"/>
      <c r="F217" s="259"/>
      <c r="G217" s="259"/>
      <c r="H217" s="259"/>
      <c r="I217" s="259"/>
      <c r="J217" s="259"/>
      <c r="K217" s="296"/>
      <c r="L217" s="296"/>
      <c r="M217" s="296"/>
      <c r="N217" s="296"/>
      <c r="O217" s="296"/>
    </row>
    <row r="218" spans="1:15" x14ac:dyDescent="0.25">
      <c r="A218" s="259"/>
      <c r="B218" s="259"/>
      <c r="C218" s="259"/>
      <c r="D218" s="259"/>
      <c r="E218" s="259"/>
      <c r="F218" s="259"/>
      <c r="G218" s="259"/>
      <c r="H218" s="259"/>
      <c r="I218" s="259"/>
      <c r="J218" s="259"/>
      <c r="K218" s="296"/>
      <c r="L218" s="296"/>
      <c r="M218" s="296"/>
      <c r="N218" s="296"/>
      <c r="O218" s="296"/>
    </row>
    <row r="219" spans="1:15" x14ac:dyDescent="0.25">
      <c r="A219" s="259"/>
      <c r="B219" s="259"/>
      <c r="C219" s="259"/>
      <c r="D219" s="259"/>
      <c r="E219" s="259"/>
      <c r="F219" s="259"/>
      <c r="G219" s="259"/>
      <c r="H219" s="259"/>
      <c r="I219" s="259"/>
      <c r="J219" s="259"/>
      <c r="K219" s="296"/>
      <c r="L219" s="296"/>
      <c r="M219" s="296"/>
      <c r="N219" s="296"/>
      <c r="O219" s="296"/>
    </row>
    <row r="220" spans="1:15" x14ac:dyDescent="0.25">
      <c r="A220" s="259"/>
      <c r="B220" s="259"/>
      <c r="C220" s="259"/>
      <c r="D220" s="259"/>
      <c r="E220" s="259"/>
      <c r="F220" s="259"/>
      <c r="G220" s="259"/>
      <c r="H220" s="259"/>
      <c r="I220" s="259"/>
      <c r="J220" s="259"/>
      <c r="K220" s="296"/>
      <c r="L220" s="296"/>
      <c r="M220" s="296"/>
      <c r="N220" s="296"/>
      <c r="O220" s="296"/>
    </row>
    <row r="221" spans="1:15" x14ac:dyDescent="0.25">
      <c r="A221" s="259"/>
      <c r="B221" s="259"/>
      <c r="C221" s="259"/>
      <c r="D221" s="259"/>
      <c r="E221" s="259"/>
      <c r="F221" s="259"/>
      <c r="G221" s="259"/>
      <c r="H221" s="259"/>
      <c r="I221" s="259"/>
      <c r="J221" s="259"/>
      <c r="K221" s="296"/>
      <c r="L221" s="296"/>
      <c r="M221" s="296"/>
      <c r="N221" s="296"/>
      <c r="O221" s="296"/>
    </row>
    <row r="222" spans="1:15" x14ac:dyDescent="0.25">
      <c r="A222" s="259"/>
      <c r="B222" s="259"/>
      <c r="C222" s="259"/>
      <c r="D222" s="259"/>
      <c r="E222" s="259"/>
      <c r="F222" s="259"/>
      <c r="G222" s="259"/>
      <c r="H222" s="259"/>
      <c r="I222" s="259"/>
      <c r="J222" s="259"/>
      <c r="K222" s="296"/>
      <c r="L222" s="296"/>
      <c r="M222" s="296"/>
      <c r="N222" s="296"/>
      <c r="O222" s="296"/>
    </row>
    <row r="223" spans="1:15" x14ac:dyDescent="0.25">
      <c r="A223" s="259"/>
      <c r="B223" s="259"/>
      <c r="C223" s="259"/>
      <c r="D223" s="259"/>
      <c r="E223" s="259"/>
      <c r="F223" s="259"/>
      <c r="G223" s="259"/>
      <c r="H223" s="259"/>
      <c r="I223" s="259"/>
      <c r="J223" s="259"/>
      <c r="K223" s="296"/>
      <c r="L223" s="296"/>
      <c r="M223" s="296"/>
      <c r="N223" s="296"/>
      <c r="O223" s="296"/>
    </row>
  </sheetData>
  <mergeCells count="1">
    <mergeCell ref="D19:E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C1" workbookViewId="0">
      <selection activeCell="G27" sqref="G27"/>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00" t="s">
        <v>2</v>
      </c>
      <c r="B1" s="201" t="s">
        <v>8</v>
      </c>
      <c r="C1" s="201" t="s">
        <v>324</v>
      </c>
      <c r="D1" s="201" t="s">
        <v>34</v>
      </c>
      <c r="E1" s="202" t="s">
        <v>35</v>
      </c>
      <c r="F1" s="202" t="s">
        <v>72</v>
      </c>
      <c r="G1" s="203" t="s">
        <v>73</v>
      </c>
      <c r="H1" s="201" t="s">
        <v>311</v>
      </c>
      <c r="I1" s="204" t="s">
        <v>36</v>
      </c>
      <c r="J1" s="205" t="s">
        <v>74</v>
      </c>
      <c r="K1" s="93"/>
    </row>
    <row r="2" spans="1:11" x14ac:dyDescent="0.25">
      <c r="A2" s="99" t="s">
        <v>42</v>
      </c>
      <c r="B2" s="99" t="s">
        <v>14</v>
      </c>
      <c r="C2" s="206">
        <v>0</v>
      </c>
      <c r="D2" s="207">
        <v>0</v>
      </c>
      <c r="E2" s="207">
        <v>0</v>
      </c>
      <c r="F2" s="207"/>
      <c r="G2" s="206"/>
      <c r="H2" s="208">
        <v>0</v>
      </c>
      <c r="I2" s="209">
        <f>C2+D2-E2</f>
        <v>0</v>
      </c>
      <c r="J2" s="210">
        <f>H2-I2</f>
        <v>0</v>
      </c>
      <c r="K2" s="93" t="s">
        <v>15</v>
      </c>
    </row>
    <row r="3" spans="1:11" x14ac:dyDescent="0.25">
      <c r="A3" s="99" t="s">
        <v>126</v>
      </c>
      <c r="B3" s="99" t="s">
        <v>114</v>
      </c>
      <c r="C3" s="206">
        <v>0</v>
      </c>
      <c r="D3" s="207">
        <v>0</v>
      </c>
      <c r="E3" s="207">
        <v>0</v>
      </c>
      <c r="F3" s="207"/>
      <c r="G3" s="206"/>
      <c r="H3" s="208">
        <v>0</v>
      </c>
      <c r="I3" s="209">
        <f t="shared" ref="I3:I6" si="0">C3+D3-E3</f>
        <v>0</v>
      </c>
      <c r="J3" s="210">
        <f t="shared" ref="J3:J6" si="1">H3-I3</f>
        <v>0</v>
      </c>
      <c r="K3" s="93"/>
    </row>
    <row r="4" spans="1:11" x14ac:dyDescent="0.25">
      <c r="A4" s="99" t="s">
        <v>138</v>
      </c>
      <c r="B4" s="99" t="s">
        <v>114</v>
      </c>
      <c r="C4" s="206">
        <v>0</v>
      </c>
      <c r="D4" s="207">
        <v>0</v>
      </c>
      <c r="E4" s="207">
        <v>0</v>
      </c>
      <c r="F4" s="207"/>
      <c r="G4" s="206"/>
      <c r="H4" s="208">
        <v>0</v>
      </c>
      <c r="I4" s="209">
        <f t="shared" si="0"/>
        <v>0</v>
      </c>
      <c r="J4" s="210">
        <f t="shared" si="1"/>
        <v>0</v>
      </c>
      <c r="K4" s="93"/>
    </row>
    <row r="5" spans="1:11" x14ac:dyDescent="0.25">
      <c r="A5" s="99" t="s">
        <v>146</v>
      </c>
      <c r="B5" s="99" t="s">
        <v>142</v>
      </c>
      <c r="C5" s="206">
        <v>0</v>
      </c>
      <c r="D5" s="207">
        <v>0</v>
      </c>
      <c r="E5" s="207">
        <v>0</v>
      </c>
      <c r="F5" s="207"/>
      <c r="G5" s="206"/>
      <c r="H5" s="208">
        <v>0</v>
      </c>
      <c r="I5" s="209">
        <v>0</v>
      </c>
      <c r="J5" s="210"/>
      <c r="K5" s="93"/>
    </row>
    <row r="6" spans="1:11" x14ac:dyDescent="0.25">
      <c r="A6" s="99" t="s">
        <v>65</v>
      </c>
      <c r="B6" s="176"/>
      <c r="C6" s="206">
        <v>0</v>
      </c>
      <c r="D6" s="207">
        <v>0</v>
      </c>
      <c r="E6" s="207">
        <v>0</v>
      </c>
      <c r="F6" s="207"/>
      <c r="G6" s="206"/>
      <c r="H6" s="208">
        <v>0</v>
      </c>
      <c r="I6" s="209">
        <f t="shared" si="0"/>
        <v>0</v>
      </c>
      <c r="J6" s="210">
        <f t="shared" si="1"/>
        <v>0</v>
      </c>
      <c r="K6" s="93"/>
    </row>
    <row r="7" spans="1:11" x14ac:dyDescent="0.25">
      <c r="A7" s="211"/>
      <c r="B7" s="212"/>
      <c r="C7" s="213"/>
      <c r="D7" s="213"/>
      <c r="E7" s="214"/>
      <c r="F7" s="214"/>
      <c r="G7" s="213"/>
      <c r="H7" s="213"/>
      <c r="I7" s="215"/>
      <c r="J7" s="210"/>
      <c r="K7" s="94"/>
    </row>
    <row r="8" spans="1:11" x14ac:dyDescent="0.25">
      <c r="A8" s="216" t="s">
        <v>75</v>
      </c>
      <c r="B8" s="217"/>
      <c r="C8" s="218">
        <f>SUM(C2:C7)</f>
        <v>0</v>
      </c>
      <c r="D8" s="218">
        <f>SUM(D2:D7)</f>
        <v>0</v>
      </c>
      <c r="E8" s="218">
        <f>SUM(E2:E7)</f>
        <v>0</v>
      </c>
      <c r="F8" s="217"/>
      <c r="G8" s="219"/>
      <c r="H8" s="220">
        <f>SUM(H2:H7)</f>
        <v>0</v>
      </c>
      <c r="I8" s="221">
        <f>SUM(I2:I7)</f>
        <v>0</v>
      </c>
      <c r="J8" s="222">
        <f>H8-I8</f>
        <v>0</v>
      </c>
      <c r="K8" s="93"/>
    </row>
    <row r="9" spans="1:11" x14ac:dyDescent="0.25">
      <c r="A9" s="223"/>
      <c r="B9" s="224"/>
      <c r="C9" s="225"/>
      <c r="D9" s="226"/>
      <c r="E9" s="226"/>
      <c r="F9" s="226"/>
      <c r="G9" s="226"/>
      <c r="H9" s="225"/>
      <c r="I9" s="227"/>
      <c r="J9" s="222"/>
      <c r="K9" s="93"/>
    </row>
    <row r="10" spans="1:11" x14ac:dyDescent="0.25">
      <c r="A10" s="228" t="s">
        <v>80</v>
      </c>
      <c r="B10" s="229"/>
      <c r="C10" s="230">
        <f>'Bank reconciliation USD'!D17</f>
        <v>2582.69</v>
      </c>
      <c r="D10" s="230">
        <f>'Bank reconciliation USD'!D19+'Bank reconciliation USD'!D23</f>
        <v>12353</v>
      </c>
      <c r="E10" s="230">
        <f>GETPIVOTDATA("Sum of Spent in $",'Personal Costs'!$A$3,"Name","Bank USD")</f>
        <v>2442.48</v>
      </c>
      <c r="F10" s="230"/>
      <c r="G10" s="230">
        <f>'Bank reconciliation USD'!E20</f>
        <v>3836</v>
      </c>
      <c r="H10" s="230">
        <f>'Bank reconciliation USD'!D28</f>
        <v>8657.2100000000009</v>
      </c>
      <c r="I10" s="231">
        <f>C10+D10-E10+F10-G10</f>
        <v>8657.2100000000009</v>
      </c>
      <c r="J10" s="210">
        <f t="shared" ref="J10:J11" si="2">H10-I10</f>
        <v>0</v>
      </c>
      <c r="K10" s="93"/>
    </row>
    <row r="11" spans="1:11" x14ac:dyDescent="0.25">
      <c r="A11" s="232" t="s">
        <v>77</v>
      </c>
      <c r="B11" s="233"/>
      <c r="C11" s="233">
        <f t="shared" ref="C11:I11" si="3">SUM(C10:C10)</f>
        <v>2582.69</v>
      </c>
      <c r="D11" s="233">
        <f t="shared" si="3"/>
        <v>12353</v>
      </c>
      <c r="E11" s="233">
        <f t="shared" si="3"/>
        <v>2442.48</v>
      </c>
      <c r="F11" s="233">
        <f t="shared" si="3"/>
        <v>0</v>
      </c>
      <c r="G11" s="233">
        <f t="shared" si="3"/>
        <v>3836</v>
      </c>
      <c r="H11" s="233">
        <f t="shared" si="3"/>
        <v>8657.2100000000009</v>
      </c>
      <c r="I11" s="234">
        <f t="shared" si="3"/>
        <v>8657.2100000000009</v>
      </c>
      <c r="J11" s="210">
        <f t="shared" si="2"/>
        <v>0</v>
      </c>
      <c r="K11" s="93"/>
    </row>
    <row r="12" spans="1:11" x14ac:dyDescent="0.25">
      <c r="A12" s="236" t="s">
        <v>78</v>
      </c>
      <c r="B12" s="237"/>
      <c r="C12" s="237"/>
      <c r="D12" s="237"/>
      <c r="E12" s="237"/>
      <c r="F12" s="237">
        <f>F11+F16</f>
        <v>0</v>
      </c>
      <c r="G12" s="237">
        <f>G11</f>
        <v>3836</v>
      </c>
      <c r="H12" s="237"/>
      <c r="I12" s="238"/>
      <c r="J12" s="239"/>
      <c r="K12" s="93"/>
    </row>
    <row r="13" spans="1:11" ht="15.75" thickBot="1" x14ac:dyDescent="0.3">
      <c r="A13" s="240"/>
      <c r="B13" s="241"/>
      <c r="C13" s="241"/>
      <c r="D13" s="241"/>
      <c r="E13" s="241"/>
      <c r="F13" s="241"/>
      <c r="G13" s="241"/>
      <c r="H13" s="241"/>
      <c r="I13" s="242"/>
      <c r="J13" s="210"/>
      <c r="K13" s="93"/>
    </row>
    <row r="14" spans="1:11" ht="15.75" thickBot="1" x14ac:dyDescent="0.3">
      <c r="A14" s="243" t="s">
        <v>79</v>
      </c>
      <c r="B14" s="244"/>
      <c r="C14" s="244"/>
      <c r="D14" s="244"/>
      <c r="E14" s="244">
        <f>E8+E11</f>
        <v>2442.48</v>
      </c>
      <c r="F14" s="244"/>
      <c r="G14" s="244"/>
      <c r="H14" s="244"/>
      <c r="I14" s="245"/>
      <c r="J14" s="246"/>
      <c r="K14" s="93"/>
    </row>
    <row r="15" spans="1:11" ht="15.75" thickBot="1" x14ac:dyDescent="0.3">
      <c r="A15" s="247"/>
      <c r="B15" s="248"/>
      <c r="C15" s="248"/>
      <c r="D15" s="248"/>
      <c r="E15" s="248"/>
      <c r="F15" s="248"/>
      <c r="G15" s="248"/>
      <c r="H15" s="248"/>
      <c r="I15" s="249"/>
      <c r="J15" s="210"/>
      <c r="K15" s="93"/>
    </row>
    <row r="16" spans="1:11" ht="15.75" x14ac:dyDescent="0.25">
      <c r="A16" s="250" t="s">
        <v>37</v>
      </c>
      <c r="B16" s="251"/>
      <c r="C16" s="252">
        <f>'USD-cash box June'!G4</f>
        <v>5</v>
      </c>
      <c r="D16" s="253">
        <v>0</v>
      </c>
      <c r="E16" s="253">
        <v>0</v>
      </c>
      <c r="F16" s="253">
        <v>0</v>
      </c>
      <c r="G16" s="253">
        <v>0</v>
      </c>
      <c r="H16" s="253">
        <f>'USD-cash box June'!G5</f>
        <v>5</v>
      </c>
      <c r="I16" s="254">
        <f>C16+D16-E16+F16-G16</f>
        <v>5</v>
      </c>
      <c r="J16" s="210">
        <f t="shared" ref="J16" si="4">H16-I16</f>
        <v>0</v>
      </c>
      <c r="K16" s="193"/>
    </row>
    <row r="17" spans="1:11" ht="15" customHeight="1" thickBot="1" x14ac:dyDescent="0.3">
      <c r="A17" s="255"/>
      <c r="B17" s="256"/>
      <c r="C17" s="256"/>
      <c r="D17" s="256"/>
      <c r="E17" s="256"/>
      <c r="F17" s="256"/>
      <c r="G17" s="256"/>
      <c r="H17" s="256"/>
      <c r="I17" s="256"/>
      <c r="J17" s="257"/>
      <c r="K17" s="196" t="s">
        <v>70</v>
      </c>
    </row>
    <row r="18" spans="1:11" ht="16.5" thickBot="1" x14ac:dyDescent="0.3">
      <c r="A18" s="191"/>
      <c r="B18" s="192"/>
      <c r="C18" s="192"/>
      <c r="D18" s="670" t="s">
        <v>38</v>
      </c>
      <c r="E18" s="670"/>
      <c r="F18" s="192"/>
      <c r="G18" s="192"/>
      <c r="H18" s="192"/>
      <c r="I18" s="192"/>
      <c r="J18" s="193"/>
      <c r="K18" s="199">
        <f>I18-J18</f>
        <v>0</v>
      </c>
    </row>
    <row r="19" spans="1:11" ht="48" thickBot="1" x14ac:dyDescent="0.3">
      <c r="A19" s="194"/>
      <c r="B19" s="195"/>
      <c r="C19" s="195" t="s">
        <v>322</v>
      </c>
      <c r="D19" s="195" t="s">
        <v>83</v>
      </c>
      <c r="E19" s="195" t="s">
        <v>84</v>
      </c>
      <c r="F19" s="195"/>
      <c r="G19" s="195"/>
      <c r="H19" s="195" t="s">
        <v>323</v>
      </c>
      <c r="I19" s="195" t="s">
        <v>69</v>
      </c>
      <c r="J19" s="490" t="s">
        <v>70</v>
      </c>
      <c r="K19" s="93"/>
    </row>
    <row r="20" spans="1:11" ht="32.25" thickBot="1" x14ac:dyDescent="0.3">
      <c r="A20" s="310" t="s">
        <v>71</v>
      </c>
      <c r="B20" s="311"/>
      <c r="C20" s="311">
        <f>C16+C11+C8</f>
        <v>2587.69</v>
      </c>
      <c r="D20" s="311">
        <f>D11</f>
        <v>12353</v>
      </c>
      <c r="E20" s="311">
        <f>E14</f>
        <v>2442.48</v>
      </c>
      <c r="F20" s="311"/>
      <c r="G20" s="311">
        <f>G10</f>
        <v>3836</v>
      </c>
      <c r="H20" s="311">
        <f>H16+H11+H8</f>
        <v>8662.2100000000009</v>
      </c>
      <c r="I20" s="489">
        <f>C20+D20-E20-G20</f>
        <v>8662.2100000000009</v>
      </c>
      <c r="J20" s="492">
        <f>H20-I20</f>
        <v>0</v>
      </c>
      <c r="K20" s="93"/>
    </row>
    <row r="21" spans="1:11" x14ac:dyDescent="0.25">
      <c r="A21" s="312"/>
      <c r="B21" s="312"/>
      <c r="C21" s="312"/>
      <c r="D21" s="312"/>
      <c r="E21" s="312"/>
      <c r="F21" s="312"/>
      <c r="G21" s="312"/>
      <c r="H21" s="312"/>
      <c r="I21" s="313"/>
      <c r="J21" s="491"/>
    </row>
    <row r="22" spans="1:11" x14ac:dyDescent="0.25">
      <c r="A22" s="312"/>
      <c r="B22" s="312"/>
      <c r="C22" s="312"/>
      <c r="D22" s="312"/>
      <c r="E22" s="312"/>
      <c r="F22" s="312"/>
      <c r="G22" s="314"/>
      <c r="H22" s="314"/>
      <c r="I22" s="313"/>
      <c r="J22" s="103"/>
    </row>
    <row r="23" spans="1:11" x14ac:dyDescent="0.25">
      <c r="A23" s="314"/>
      <c r="B23" s="314"/>
      <c r="C23" s="312"/>
      <c r="D23" s="314"/>
      <c r="E23" s="314"/>
      <c r="F23" s="312"/>
      <c r="G23" s="312"/>
      <c r="H23" s="312"/>
      <c r="I23" s="313"/>
      <c r="J23" s="103"/>
    </row>
    <row r="24" spans="1:11" x14ac:dyDescent="0.25">
      <c r="A24" s="312"/>
      <c r="B24" s="312"/>
      <c r="C24" s="314"/>
      <c r="D24" s="312"/>
      <c r="E24" s="312"/>
      <c r="F24" s="314"/>
      <c r="G24" s="315"/>
      <c r="H24" s="315"/>
      <c r="I24" s="313"/>
      <c r="J24" s="103"/>
    </row>
    <row r="25" spans="1:11" x14ac:dyDescent="0.25">
      <c r="A25" s="315"/>
      <c r="B25" s="315"/>
      <c r="C25" s="315"/>
      <c r="D25" s="315"/>
      <c r="E25" s="315"/>
      <c r="F25" s="315"/>
      <c r="G25" s="315"/>
      <c r="H25" s="315"/>
      <c r="I25" s="316"/>
      <c r="J25" s="103"/>
    </row>
    <row r="26" spans="1:11" x14ac:dyDescent="0.25">
      <c r="A26" s="315"/>
      <c r="B26" s="315"/>
      <c r="C26" s="315"/>
      <c r="D26" s="317"/>
      <c r="E26" s="317"/>
      <c r="F26" s="318"/>
      <c r="G26" s="315"/>
      <c r="H26" s="315"/>
      <c r="I26" s="316"/>
      <c r="J26" s="103"/>
    </row>
    <row r="27" spans="1:11" x14ac:dyDescent="0.25">
      <c r="A27" s="315"/>
      <c r="B27" s="315"/>
      <c r="C27" s="315"/>
      <c r="D27" s="317"/>
      <c r="E27" s="317"/>
      <c r="F27" s="318"/>
      <c r="G27" s="315"/>
      <c r="H27" s="315"/>
      <c r="I27" s="316"/>
      <c r="J27" s="103"/>
    </row>
    <row r="28" spans="1:11" x14ac:dyDescent="0.25">
      <c r="A28" s="315"/>
      <c r="B28" s="315"/>
      <c r="C28" s="315"/>
      <c r="D28" s="317"/>
      <c r="E28" s="317"/>
      <c r="F28" s="318"/>
      <c r="G28" s="315"/>
      <c r="H28" s="315"/>
      <c r="I28" s="316"/>
      <c r="J28" s="103"/>
    </row>
    <row r="29" spans="1:11" x14ac:dyDescent="0.25">
      <c r="A29" s="319"/>
      <c r="B29" s="319"/>
      <c r="C29" s="319"/>
      <c r="D29" s="319"/>
      <c r="E29" s="319"/>
      <c r="F29" s="319"/>
      <c r="G29" s="319"/>
      <c r="H29" s="319"/>
      <c r="I29" s="103"/>
      <c r="J29" s="103"/>
    </row>
    <row r="30" spans="1:11" x14ac:dyDescent="0.25">
      <c r="A30" s="103"/>
      <c r="B30" s="103"/>
      <c r="C30" s="103"/>
      <c r="D30" s="103"/>
      <c r="E30" s="103"/>
      <c r="F30" s="103"/>
      <c r="G30" s="103"/>
      <c r="H30" s="103"/>
      <c r="I30" s="103"/>
      <c r="J30" s="103"/>
    </row>
    <row r="31" spans="1:11" x14ac:dyDescent="0.25">
      <c r="A31" s="103"/>
      <c r="B31" s="103"/>
      <c r="C31" s="103"/>
      <c r="D31" s="103"/>
      <c r="E31" s="103"/>
      <c r="F31" s="103"/>
      <c r="G31" s="103"/>
      <c r="H31" s="103"/>
      <c r="I31" s="103"/>
      <c r="J31" s="103"/>
    </row>
    <row r="32" spans="1:11" x14ac:dyDescent="0.25">
      <c r="A32" s="103"/>
      <c r="B32" s="103"/>
      <c r="C32" s="103"/>
      <c r="D32" s="103"/>
      <c r="E32" s="103"/>
      <c r="F32" s="103"/>
      <c r="G32" s="103"/>
      <c r="H32" s="103"/>
      <c r="I32" s="103"/>
      <c r="J32" s="103"/>
    </row>
    <row r="33" spans="1:10" x14ac:dyDescent="0.25">
      <c r="A33" s="103"/>
      <c r="B33" s="103"/>
      <c r="C33" s="103"/>
      <c r="D33" s="103"/>
      <c r="E33" s="103"/>
      <c r="F33" s="103"/>
      <c r="G33" s="103"/>
      <c r="H33" s="103"/>
      <c r="I33" s="103"/>
      <c r="J33" s="103"/>
    </row>
  </sheetData>
  <mergeCells count="1">
    <mergeCell ref="D18:E18"/>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opLeftCell="A13" zoomScale="125" workbookViewId="0">
      <selection activeCell="D19" sqref="D19:D24"/>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20" customWidth="1"/>
    <col min="5" max="5" width="9.85546875" style="20" customWidth="1"/>
    <col min="6" max="6" width="3.2851562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75"/>
      <c r="B1" s="675"/>
      <c r="C1" s="675"/>
      <c r="D1" s="675"/>
      <c r="E1" s="675"/>
      <c r="F1" s="675"/>
      <c r="G1" s="675"/>
      <c r="H1" s="675"/>
      <c r="I1" s="675"/>
      <c r="J1" s="675"/>
      <c r="K1" s="675"/>
    </row>
    <row r="2" spans="1:11" x14ac:dyDescent="0.2">
      <c r="A2" s="521"/>
      <c r="B2" s="521"/>
      <c r="C2" s="521"/>
      <c r="D2" s="522"/>
      <c r="E2" s="522"/>
      <c r="F2" s="521"/>
      <c r="G2" s="521"/>
      <c r="H2" s="521"/>
      <c r="I2" s="521"/>
      <c r="J2" s="522"/>
      <c r="K2" s="522"/>
    </row>
    <row r="3" spans="1:11" x14ac:dyDescent="0.2">
      <c r="A3" s="520" t="s">
        <v>16</v>
      </c>
      <c r="B3" s="519"/>
      <c r="C3" s="519"/>
      <c r="D3" s="523"/>
      <c r="E3" s="523"/>
      <c r="F3" s="519"/>
      <c r="G3" s="519"/>
      <c r="H3" s="519"/>
      <c r="I3" s="519"/>
      <c r="J3" s="523"/>
      <c r="K3" s="523"/>
    </row>
    <row r="4" spans="1:11" x14ac:dyDescent="0.2">
      <c r="A4" s="520" t="s">
        <v>19</v>
      </c>
      <c r="B4" s="520"/>
      <c r="C4" s="520" t="s">
        <v>18</v>
      </c>
      <c r="D4" s="524"/>
      <c r="E4" s="525"/>
      <c r="F4" s="520"/>
      <c r="G4" s="520"/>
      <c r="H4" s="520"/>
      <c r="I4" s="519"/>
      <c r="J4" s="523"/>
      <c r="K4" s="523"/>
    </row>
    <row r="5" spans="1:11" x14ac:dyDescent="0.2">
      <c r="A5" s="520" t="s">
        <v>82</v>
      </c>
      <c r="B5" s="520"/>
      <c r="C5" s="520" t="s">
        <v>99</v>
      </c>
      <c r="D5" s="525"/>
      <c r="E5" s="525"/>
      <c r="F5" s="520"/>
      <c r="G5" s="520"/>
      <c r="H5" s="520"/>
      <c r="I5" s="519"/>
      <c r="J5" s="523"/>
      <c r="K5" s="523"/>
    </row>
    <row r="6" spans="1:11" x14ac:dyDescent="0.2">
      <c r="A6" s="520"/>
      <c r="B6" s="520"/>
      <c r="C6" s="526">
        <v>2023</v>
      </c>
      <c r="D6" s="525"/>
      <c r="E6" s="525"/>
      <c r="F6" s="520"/>
      <c r="G6" s="520"/>
      <c r="H6" s="520"/>
      <c r="I6" s="519"/>
      <c r="J6" s="523"/>
      <c r="K6" s="523"/>
    </row>
    <row r="7" spans="1:11" x14ac:dyDescent="0.2">
      <c r="A7" s="519"/>
      <c r="B7" s="520"/>
      <c r="C7" s="520"/>
      <c r="D7" s="525"/>
      <c r="E7" s="525"/>
      <c r="F7" s="520"/>
      <c r="G7" s="520"/>
      <c r="H7" s="520"/>
      <c r="I7" s="676" t="s">
        <v>20</v>
      </c>
      <c r="J7" s="677"/>
      <c r="K7" s="678"/>
    </row>
    <row r="8" spans="1:11" x14ac:dyDescent="0.2">
      <c r="A8" s="519"/>
      <c r="B8" s="520"/>
      <c r="C8" s="520"/>
      <c r="D8" s="525"/>
      <c r="E8" s="525"/>
      <c r="F8" s="520"/>
      <c r="G8" s="520"/>
      <c r="H8" s="520"/>
      <c r="I8" s="527" t="s">
        <v>21</v>
      </c>
      <c r="J8" s="679" t="s">
        <v>31</v>
      </c>
      <c r="K8" s="680"/>
    </row>
    <row r="9" spans="1:11" ht="12.75" customHeight="1" x14ac:dyDescent="0.2">
      <c r="A9" s="520"/>
      <c r="B9" s="520"/>
      <c r="C9" s="520"/>
      <c r="D9" s="525"/>
      <c r="E9" s="525"/>
      <c r="F9" s="520"/>
      <c r="G9" s="520"/>
      <c r="H9" s="519"/>
      <c r="I9" s="527" t="s">
        <v>22</v>
      </c>
      <c r="J9" s="681" t="s">
        <v>32</v>
      </c>
      <c r="K9" s="682"/>
    </row>
    <row r="10" spans="1:11" ht="12.75" customHeight="1" x14ac:dyDescent="0.2">
      <c r="A10" s="671" t="s">
        <v>23</v>
      </c>
      <c r="B10" s="671"/>
      <c r="C10" s="671"/>
      <c r="D10" s="671"/>
      <c r="E10" s="671"/>
      <c r="F10" s="671"/>
      <c r="G10" s="671"/>
      <c r="H10" s="671"/>
      <c r="I10" s="528" t="s">
        <v>24</v>
      </c>
      <c r="J10" s="683" t="s">
        <v>33</v>
      </c>
      <c r="K10" s="684"/>
    </row>
    <row r="11" spans="1:11" ht="15.75" customHeight="1" x14ac:dyDescent="0.2">
      <c r="A11" s="671" t="s">
        <v>39</v>
      </c>
      <c r="B11" s="671"/>
      <c r="C11" s="671"/>
      <c r="D11" s="671"/>
      <c r="E11" s="671"/>
      <c r="F11" s="529"/>
      <c r="G11" s="530"/>
      <c r="H11" s="520"/>
      <c r="I11" s="519"/>
      <c r="J11" s="523"/>
      <c r="K11" s="523"/>
    </row>
    <row r="12" spans="1:11" x14ac:dyDescent="0.2">
      <c r="A12" s="519"/>
      <c r="B12" s="519"/>
      <c r="C12" s="519"/>
      <c r="D12" s="523"/>
      <c r="E12" s="523"/>
      <c r="F12" s="519"/>
      <c r="G12" s="519"/>
      <c r="H12" s="519"/>
      <c r="I12" s="519"/>
      <c r="J12" s="523"/>
      <c r="K12" s="523"/>
    </row>
    <row r="13" spans="1:11" ht="13.5" thickBot="1" x14ac:dyDescent="0.25">
      <c r="A13" s="519"/>
      <c r="B13" s="519"/>
      <c r="C13" s="519"/>
      <c r="D13" s="523"/>
      <c r="E13" s="523"/>
      <c r="F13" s="519"/>
      <c r="G13" s="519"/>
      <c r="H13" s="519"/>
      <c r="I13" s="519"/>
      <c r="J13" s="523"/>
      <c r="K13" s="523"/>
    </row>
    <row r="14" spans="1:11" ht="12.75" customHeight="1" x14ac:dyDescent="0.2">
      <c r="A14" s="672" t="s">
        <v>25</v>
      </c>
      <c r="B14" s="673"/>
      <c r="C14" s="673"/>
      <c r="D14" s="673"/>
      <c r="E14" s="674"/>
      <c r="F14" s="529"/>
      <c r="G14" s="672" t="s">
        <v>20</v>
      </c>
      <c r="H14" s="673"/>
      <c r="I14" s="673"/>
      <c r="J14" s="673"/>
      <c r="K14" s="674"/>
    </row>
    <row r="15" spans="1:11" x14ac:dyDescent="0.2">
      <c r="A15" s="531"/>
      <c r="B15" s="532"/>
      <c r="C15" s="532"/>
      <c r="D15" s="533"/>
      <c r="E15" s="534"/>
      <c r="F15" s="519"/>
      <c r="G15" s="531"/>
      <c r="H15" s="532" t="s">
        <v>15</v>
      </c>
      <c r="I15" s="532" t="s">
        <v>15</v>
      </c>
      <c r="J15" s="533" t="s">
        <v>15</v>
      </c>
      <c r="K15" s="534" t="s">
        <v>15</v>
      </c>
    </row>
    <row r="16" spans="1:11" s="6" customFormat="1" ht="13.5" thickBot="1" x14ac:dyDescent="0.25">
      <c r="A16" s="535" t="s">
        <v>0</v>
      </c>
      <c r="B16" s="536" t="s">
        <v>26</v>
      </c>
      <c r="C16" s="536" t="s">
        <v>27</v>
      </c>
      <c r="D16" s="537" t="s">
        <v>28</v>
      </c>
      <c r="E16" s="538" t="s">
        <v>29</v>
      </c>
      <c r="F16" s="539"/>
      <c r="G16" s="540" t="s">
        <v>0</v>
      </c>
      <c r="H16" s="541" t="s">
        <v>26</v>
      </c>
      <c r="I16" s="541" t="s">
        <v>27</v>
      </c>
      <c r="J16" s="542" t="s">
        <v>28</v>
      </c>
      <c r="K16" s="543" t="s">
        <v>29</v>
      </c>
    </row>
    <row r="17" spans="1:11" ht="12.75" customHeight="1" x14ac:dyDescent="0.2">
      <c r="A17" s="544">
        <v>45078</v>
      </c>
      <c r="B17" s="545"/>
      <c r="C17" s="545" t="s">
        <v>63</v>
      </c>
      <c r="D17" s="546">
        <v>2582.69</v>
      </c>
      <c r="E17" s="547"/>
      <c r="F17" s="518"/>
      <c r="G17" s="548">
        <v>45078</v>
      </c>
      <c r="H17" s="549"/>
      <c r="I17" s="549" t="s">
        <v>63</v>
      </c>
      <c r="J17" s="550"/>
      <c r="K17" s="551">
        <v>2582.69</v>
      </c>
    </row>
    <row r="18" spans="1:11" ht="12.75" customHeight="1" x14ac:dyDescent="0.2">
      <c r="A18" s="646">
        <v>45079</v>
      </c>
      <c r="B18" s="647">
        <v>1</v>
      </c>
      <c r="C18" s="647" t="s">
        <v>197</v>
      </c>
      <c r="D18" s="648"/>
      <c r="E18" s="648">
        <v>8.59</v>
      </c>
      <c r="F18" s="518"/>
      <c r="G18" s="646">
        <v>45079</v>
      </c>
      <c r="H18" s="647">
        <v>1</v>
      </c>
      <c r="I18" s="647" t="s">
        <v>197</v>
      </c>
      <c r="J18" s="550">
        <v>8.59</v>
      </c>
      <c r="K18" s="645"/>
    </row>
    <row r="19" spans="1:11" ht="12.75" customHeight="1" x14ac:dyDescent="0.2">
      <c r="A19" s="646">
        <v>45079</v>
      </c>
      <c r="B19" s="647">
        <v>2</v>
      </c>
      <c r="C19" s="647" t="s">
        <v>201</v>
      </c>
      <c r="D19" s="648">
        <v>3673</v>
      </c>
      <c r="E19" s="648"/>
      <c r="F19" s="518"/>
      <c r="G19" s="646">
        <v>45079</v>
      </c>
      <c r="H19" s="647">
        <v>2</v>
      </c>
      <c r="I19" s="647" t="s">
        <v>201</v>
      </c>
      <c r="J19" s="550"/>
      <c r="K19" s="645">
        <v>3673</v>
      </c>
    </row>
    <row r="20" spans="1:11" ht="12.75" customHeight="1" x14ac:dyDescent="0.2">
      <c r="A20" s="646">
        <v>45084</v>
      </c>
      <c r="B20" s="647">
        <v>3</v>
      </c>
      <c r="C20" s="647" t="s">
        <v>202</v>
      </c>
      <c r="D20" s="648"/>
      <c r="E20" s="648">
        <v>3836</v>
      </c>
      <c r="F20" s="518"/>
      <c r="G20" s="646">
        <v>45084</v>
      </c>
      <c r="H20" s="647">
        <v>3</v>
      </c>
      <c r="I20" s="647" t="s">
        <v>202</v>
      </c>
      <c r="J20" s="550">
        <v>3836</v>
      </c>
      <c r="K20" s="645"/>
    </row>
    <row r="21" spans="1:11" ht="12.75" customHeight="1" x14ac:dyDescent="0.2">
      <c r="A21" s="646">
        <v>45084</v>
      </c>
      <c r="B21" s="647">
        <v>4</v>
      </c>
      <c r="C21" s="647" t="s">
        <v>143</v>
      </c>
      <c r="D21" s="648"/>
      <c r="E21" s="648">
        <v>0.43</v>
      </c>
      <c r="F21" s="518"/>
      <c r="G21" s="646">
        <v>45084</v>
      </c>
      <c r="H21" s="647">
        <v>4</v>
      </c>
      <c r="I21" s="647" t="s">
        <v>143</v>
      </c>
      <c r="J21" s="550">
        <v>0.43</v>
      </c>
      <c r="K21" s="645"/>
    </row>
    <row r="22" spans="1:11" ht="12.75" customHeight="1" x14ac:dyDescent="0.2">
      <c r="A22" s="646">
        <v>45084</v>
      </c>
      <c r="B22" s="647">
        <v>5</v>
      </c>
      <c r="C22" s="647" t="s">
        <v>206</v>
      </c>
      <c r="D22" s="648"/>
      <c r="E22" s="648">
        <v>7.17</v>
      </c>
      <c r="F22" s="518"/>
      <c r="G22" s="646">
        <v>45084</v>
      </c>
      <c r="H22" s="647">
        <v>5</v>
      </c>
      <c r="I22" s="647" t="s">
        <v>203</v>
      </c>
      <c r="J22" s="550">
        <v>7.17</v>
      </c>
      <c r="K22" s="645"/>
    </row>
    <row r="23" spans="1:11" ht="12.75" customHeight="1" x14ac:dyDescent="0.2">
      <c r="A23" s="646">
        <v>45100</v>
      </c>
      <c r="B23" s="647">
        <v>6</v>
      </c>
      <c r="C23" s="647" t="s">
        <v>318</v>
      </c>
      <c r="D23" s="648">
        <v>8680</v>
      </c>
      <c r="E23" s="648"/>
      <c r="F23" s="518"/>
      <c r="G23" s="646">
        <v>45100</v>
      </c>
      <c r="H23" s="647">
        <v>6</v>
      </c>
      <c r="I23" s="647" t="s">
        <v>318</v>
      </c>
      <c r="J23" s="550"/>
      <c r="K23" s="645">
        <v>8680</v>
      </c>
    </row>
    <row r="24" spans="1:11" ht="12.75" customHeight="1" x14ac:dyDescent="0.2">
      <c r="A24" s="646">
        <v>45100</v>
      </c>
      <c r="B24" s="647">
        <v>7</v>
      </c>
      <c r="C24" s="647" t="s">
        <v>319</v>
      </c>
      <c r="D24" s="648"/>
      <c r="E24" s="648">
        <v>17</v>
      </c>
      <c r="F24" s="518"/>
      <c r="G24" s="646">
        <v>45100</v>
      </c>
      <c r="H24" s="647">
        <v>7</v>
      </c>
      <c r="I24" s="647" t="s">
        <v>319</v>
      </c>
      <c r="J24" s="550">
        <v>17</v>
      </c>
      <c r="K24" s="645"/>
    </row>
    <row r="25" spans="1:11" ht="12.75" customHeight="1" x14ac:dyDescent="0.2">
      <c r="A25" s="646">
        <v>45100</v>
      </c>
      <c r="B25" s="647">
        <v>8</v>
      </c>
      <c r="C25" s="647" t="s">
        <v>198</v>
      </c>
      <c r="D25" s="648"/>
      <c r="E25" s="648">
        <v>8.6999999999999993</v>
      </c>
      <c r="F25" s="518"/>
      <c r="G25" s="646">
        <v>45100</v>
      </c>
      <c r="H25" s="647">
        <v>8</v>
      </c>
      <c r="I25" s="647" t="s">
        <v>198</v>
      </c>
      <c r="J25" s="550">
        <v>8.6999999999999993</v>
      </c>
      <c r="K25" s="645"/>
    </row>
    <row r="26" spans="1:11" ht="12.75" customHeight="1" x14ac:dyDescent="0.2">
      <c r="A26" s="659">
        <v>45107</v>
      </c>
      <c r="B26" s="660">
        <v>9</v>
      </c>
      <c r="C26" s="660" t="s">
        <v>320</v>
      </c>
      <c r="D26" s="661"/>
      <c r="E26" s="661">
        <v>2400</v>
      </c>
      <c r="F26" s="518"/>
      <c r="G26" s="659">
        <v>45107</v>
      </c>
      <c r="H26" s="660">
        <v>9</v>
      </c>
      <c r="I26" s="660" t="s">
        <v>320</v>
      </c>
      <c r="J26" s="550">
        <v>2400</v>
      </c>
      <c r="K26" s="645"/>
    </row>
    <row r="27" spans="1:11" ht="12.75" customHeight="1" thickBot="1" x14ac:dyDescent="0.25">
      <c r="A27" s="659">
        <v>45107</v>
      </c>
      <c r="B27" s="660">
        <v>10</v>
      </c>
      <c r="C27" s="660" t="s">
        <v>321</v>
      </c>
      <c r="D27" s="661"/>
      <c r="E27" s="661">
        <v>0.59</v>
      </c>
      <c r="F27" s="518"/>
      <c r="G27" s="659">
        <v>45107</v>
      </c>
      <c r="H27" s="660">
        <v>10</v>
      </c>
      <c r="I27" s="660" t="s">
        <v>321</v>
      </c>
      <c r="J27" s="552">
        <v>0.59</v>
      </c>
      <c r="K27" s="552"/>
    </row>
    <row r="28" spans="1:11" ht="12.75" customHeight="1" thickBot="1" x14ac:dyDescent="0.25">
      <c r="A28" s="553">
        <v>45107</v>
      </c>
      <c r="B28" s="662"/>
      <c r="C28" s="663" t="s">
        <v>47</v>
      </c>
      <c r="D28" s="554">
        <f>SUM(D17:D27)-SUM(E17:E27)</f>
        <v>8657.2100000000009</v>
      </c>
      <c r="E28" s="555"/>
      <c r="F28" s="556"/>
      <c r="G28" s="553">
        <v>45107</v>
      </c>
      <c r="H28" s="557"/>
      <c r="I28" s="558" t="s">
        <v>47</v>
      </c>
      <c r="J28" s="554"/>
      <c r="K28" s="555">
        <f>SUM(K17:K27)-SUM(J17:J27)</f>
        <v>8657.2100000000009</v>
      </c>
    </row>
    <row r="29" spans="1:11" ht="12.75" customHeight="1" x14ac:dyDescent="0.2">
      <c r="A29" s="559"/>
      <c r="B29" s="560"/>
      <c r="C29" s="560"/>
      <c r="D29" s="561"/>
      <c r="E29" s="562"/>
      <c r="F29" s="519"/>
      <c r="G29" s="559"/>
      <c r="H29" s="560"/>
      <c r="I29" s="560"/>
      <c r="J29" s="561"/>
      <c r="K29" s="562"/>
    </row>
    <row r="30" spans="1:11" ht="12.75" customHeight="1" x14ac:dyDescent="0.2">
      <c r="A30" s="387"/>
      <c r="B30" s="10"/>
      <c r="C30" s="10"/>
      <c r="D30" s="19"/>
      <c r="E30" s="19"/>
      <c r="F30" s="10"/>
      <c r="G30" s="387"/>
      <c r="H30" s="10"/>
      <c r="I30" s="10"/>
      <c r="J30" s="19"/>
      <c r="K30"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Data Analysis</vt:lpstr>
      <vt:lpstr>Personal Costs</vt:lpstr>
      <vt:lpstr>Total Expenses</vt:lpstr>
      <vt:lpstr>Personal Recieved</vt:lpstr>
      <vt:lpstr>UGX Cash Box June</vt:lpstr>
      <vt:lpstr>USD-cash box June</vt:lpstr>
      <vt:lpstr>Balance UGX</vt:lpstr>
      <vt:lpstr>Balance USD</vt:lpstr>
      <vt:lpstr>Bank reconciliation USD</vt:lpstr>
      <vt:lpstr>Bank reconciliation UGX</vt:lpstr>
      <vt:lpstr>UGX-Operational Account</vt:lpstr>
      <vt:lpstr>June cashdesk closing</vt:lpstr>
      <vt:lpstr>Advances</vt:lpstr>
      <vt:lpstr>Lydia</vt:lpstr>
      <vt:lpstr>Deborah</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2023-07-11T04:43:26Z</cp:lastPrinted>
  <dcterms:created xsi:type="dcterms:W3CDTF">2016-05-26T14:51:01Z</dcterms:created>
  <dcterms:modified xsi:type="dcterms:W3CDTF">2023-07-31T21:45:17Z</dcterms:modified>
</cp:coreProperties>
</file>