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cuments\Office documents\Office Folders\2023\Financial Report\Financial Reports\"/>
    </mc:Choice>
  </mc:AlternateContent>
  <bookViews>
    <workbookView xWindow="8370" yWindow="0" windowWidth="20490" windowHeight="7245" tabRatio="862" activeTab="2"/>
  </bookViews>
  <sheets>
    <sheet name="Data Analysis" sheetId="306" r:id="rId1"/>
    <sheet name="Personal Costs" sheetId="305" r:id="rId2"/>
    <sheet name="Total Expenses" sheetId="49" r:id="rId3"/>
    <sheet name="Personal Recieved" sheetId="303" r:id="rId4"/>
    <sheet name="UGX Cash Box Aug" sheetId="63" r:id="rId5"/>
    <sheet name="USD-cash box Aug" sheetId="116" r:id="rId6"/>
    <sheet name="Balance UGX" sheetId="55" r:id="rId7"/>
    <sheet name="Balance USD" sheetId="143" r:id="rId8"/>
    <sheet name="Bank reconciliation USD" sheetId="52" r:id="rId9"/>
    <sheet name="Bank reconciliation UGX" sheetId="56" r:id="rId10"/>
    <sheet name="UGX-Operational Account" sheetId="221" r:id="rId11"/>
    <sheet name="August cashdesk closing" sheetId="176" r:id="rId12"/>
    <sheet name="Advances" sheetId="216" r:id="rId13"/>
    <sheet name="Lydia" sheetId="80" r:id="rId14"/>
    <sheet name="Deborah" sheetId="255" r:id="rId15"/>
    <sheet name="Jolly" sheetId="297" r:id="rId16"/>
    <sheet name="i12" sheetId="298" r:id="rId17"/>
    <sheet name="i18" sheetId="299" r:id="rId18"/>
    <sheet name="i53" sheetId="301" r:id="rId19"/>
    <sheet name="i79" sheetId="300" r:id="rId20"/>
    <sheet name="i97" sheetId="302" r:id="rId21"/>
    <sheet name="Airtime summary" sheetId="194" r:id="rId22"/>
  </sheets>
  <definedNames>
    <definedName name="_xlnm._FilterDatabase" localSheetId="21" hidden="1">'Airtime summary'!$A$1:$N$41</definedName>
    <definedName name="_xlnm._FilterDatabase" localSheetId="14" hidden="1">Deborah!$A$1:$N$18</definedName>
    <definedName name="_xlnm._FilterDatabase" localSheetId="16" hidden="1">'i12'!$A$1:$N$18</definedName>
    <definedName name="_xlnm._FilterDatabase" localSheetId="17" hidden="1">'i18'!$A$1:$N$26</definedName>
    <definedName name="_xlnm._FilterDatabase" localSheetId="18" hidden="1">'i53'!$A$1:$N$17</definedName>
    <definedName name="_xlnm._FilterDatabase" localSheetId="19" hidden="1">'i79'!$A$1:$N$18</definedName>
    <definedName name="_xlnm._FilterDatabase" localSheetId="20" hidden="1">'i97'!$A$1:$N$18</definedName>
    <definedName name="_xlnm._FilterDatabase" localSheetId="15" hidden="1">Jolly!$A$1:$N$18</definedName>
    <definedName name="_xlnm._FilterDatabase" localSheetId="13" hidden="1">Lydia!$A$1:$N$29</definedName>
    <definedName name="_xlnm._FilterDatabase" localSheetId="2" hidden="1">'Total Expenses'!$A$2:$N$678</definedName>
    <definedName name="_xlnm._FilterDatabase" localSheetId="4" hidden="1">'UGX Cash Box Aug'!$A$2:$N$183</definedName>
    <definedName name="_xlnm._FilterDatabase" localSheetId="5" hidden="1">'USD-cash box Aug'!$A$3:$S$4</definedName>
  </definedNames>
  <calcPr calcId="152511"/>
  <pivotCaches>
    <pivotCache cacheId="245" r:id="rId23"/>
    <pivotCache cacheId="246" r:id="rId24"/>
    <pivotCache cacheId="247" r:id="rId25"/>
  </pivotCaches>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G641" i="49" l="1"/>
  <c r="G66" i="299"/>
  <c r="G67" i="299"/>
  <c r="G68" i="299" s="1"/>
  <c r="G474" i="49"/>
  <c r="G321" i="49" l="1"/>
  <c r="G322" i="49"/>
  <c r="G323" i="49"/>
  <c r="G324" i="49"/>
  <c r="G325" i="49"/>
  <c r="G326" i="49"/>
  <c r="G327" i="49"/>
  <c r="G273" i="49"/>
  <c r="G69" i="49"/>
  <c r="G183" i="49"/>
  <c r="G26" i="255"/>
  <c r="G27" i="255"/>
  <c r="G28" i="255" s="1"/>
  <c r="G29" i="255" s="1"/>
  <c r="G30" i="255" s="1"/>
  <c r="G47" i="49" l="1"/>
  <c r="G48" i="49"/>
  <c r="G49" i="49"/>
  <c r="G45" i="49"/>
  <c r="G46" i="49"/>
  <c r="G14" i="49"/>
  <c r="G15" i="49"/>
  <c r="G33" i="49"/>
  <c r="G31" i="49"/>
  <c r="G32" i="49"/>
  <c r="G29" i="49"/>
  <c r="G30" i="49"/>
  <c r="G68" i="49"/>
  <c r="G70" i="49"/>
  <c r="G71" i="49"/>
  <c r="G72" i="49"/>
  <c r="G67" i="49"/>
  <c r="I10" i="55" l="1"/>
  <c r="H10" i="55"/>
  <c r="G384" i="49" l="1"/>
  <c r="G611" i="49"/>
  <c r="G612" i="49"/>
  <c r="G613" i="49"/>
  <c r="G614" i="49"/>
  <c r="G615" i="49"/>
  <c r="G616" i="49"/>
  <c r="G617" i="49"/>
  <c r="G290" i="49"/>
  <c r="G291" i="49"/>
  <c r="G292" i="49"/>
  <c r="G28" i="49"/>
  <c r="G27" i="49"/>
  <c r="G512" i="49"/>
  <c r="J10" i="55"/>
  <c r="G454" i="49"/>
  <c r="G455" i="49"/>
  <c r="G456" i="49"/>
  <c r="G457" i="49"/>
  <c r="G458" i="49"/>
  <c r="G453" i="49"/>
  <c r="G320" i="49"/>
  <c r="E14" i="143"/>
  <c r="D14" i="143"/>
  <c r="F21" i="55"/>
  <c r="G15" i="55"/>
  <c r="F15" i="55"/>
  <c r="G14" i="55"/>
  <c r="G660" i="49"/>
  <c r="G659" i="49"/>
  <c r="H8" i="55"/>
  <c r="H7" i="55"/>
  <c r="H5" i="55"/>
  <c r="C15" i="303"/>
  <c r="D21" i="55" s="1"/>
  <c r="J5" i="143"/>
  <c r="J6" i="143"/>
  <c r="J7" i="143"/>
  <c r="J8" i="143"/>
  <c r="J9" i="143"/>
  <c r="E211" i="302"/>
  <c r="F183" i="63"/>
  <c r="E183" i="63"/>
  <c r="E21" i="55"/>
  <c r="E8" i="55"/>
  <c r="E4" i="55"/>
  <c r="D11" i="303"/>
  <c r="D7" i="303"/>
  <c r="M9" i="55"/>
  <c r="M5" i="55"/>
  <c r="E15" i="55"/>
  <c r="E7" i="55"/>
  <c r="E3" i="55"/>
  <c r="D10" i="303"/>
  <c r="D6" i="303"/>
  <c r="M8" i="55"/>
  <c r="M4" i="55"/>
  <c r="E14" i="55"/>
  <c r="E6" i="55"/>
  <c r="E2" i="55"/>
  <c r="D9" i="303"/>
  <c r="D5" i="303"/>
  <c r="M7" i="55"/>
  <c r="M2" i="55"/>
  <c r="E9" i="55"/>
  <c r="E5" i="55"/>
  <c r="D12" i="303"/>
  <c r="D8" i="303"/>
  <c r="D4" i="303"/>
  <c r="M6" i="55"/>
  <c r="D5" i="55" l="1"/>
  <c r="I5" i="55" s="1"/>
  <c r="J5" i="55" s="1"/>
  <c r="D6" i="55"/>
  <c r="I6" i="55" s="1"/>
  <c r="D7" i="55"/>
  <c r="I7" i="55" s="1"/>
  <c r="J7" i="55" s="1"/>
  <c r="D8" i="55"/>
  <c r="I8" i="55" s="1"/>
  <c r="J8" i="55" s="1"/>
  <c r="D9" i="55"/>
  <c r="I9" i="55" s="1"/>
  <c r="D4" i="55"/>
  <c r="I4" i="55" s="1"/>
  <c r="J4" i="55" s="1"/>
  <c r="D2" i="55"/>
  <c r="G179" i="300"/>
  <c r="F179" i="300"/>
  <c r="E179" i="300"/>
  <c r="G319" i="49"/>
  <c r="G24" i="194"/>
  <c r="G25" i="194"/>
  <c r="G26" i="194" s="1"/>
  <c r="E586" i="49" l="1"/>
  <c r="E585" i="49"/>
  <c r="E452" i="49"/>
  <c r="E451" i="49"/>
  <c r="E678" i="49" s="1"/>
  <c r="G459" i="49"/>
  <c r="D23" i="52" l="1"/>
  <c r="G19" i="49" l="1"/>
  <c r="G18" i="49"/>
  <c r="D33" i="221"/>
  <c r="G543" i="49"/>
  <c r="G544" i="49"/>
  <c r="G525" i="49"/>
  <c r="G526" i="49"/>
  <c r="G423" i="49" l="1"/>
  <c r="G422" i="49"/>
  <c r="G383" i="49" l="1"/>
  <c r="G413" i="49"/>
  <c r="G414" i="49"/>
  <c r="G415" i="49"/>
  <c r="G416" i="49"/>
  <c r="G417" i="49"/>
  <c r="G418" i="49"/>
  <c r="G419" i="49"/>
  <c r="G420" i="49"/>
  <c r="G421" i="49"/>
  <c r="G424" i="49"/>
  <c r="G425" i="49"/>
  <c r="G426" i="49"/>
  <c r="G427" i="49"/>
  <c r="G428" i="49"/>
  <c r="G429" i="49"/>
  <c r="G430" i="49"/>
  <c r="G431" i="49"/>
  <c r="G432" i="49"/>
  <c r="G433" i="49"/>
  <c r="G434" i="49"/>
  <c r="G435" i="49"/>
  <c r="G436" i="49"/>
  <c r="G437" i="49"/>
  <c r="G438" i="49"/>
  <c r="G439" i="49"/>
  <c r="G440" i="49"/>
  <c r="G441" i="49"/>
  <c r="G442" i="49"/>
  <c r="G443" i="49"/>
  <c r="G444" i="49"/>
  <c r="G445" i="49"/>
  <c r="G446" i="49"/>
  <c r="G447" i="49"/>
  <c r="G448" i="49"/>
  <c r="G449" i="49"/>
  <c r="G450" i="49"/>
  <c r="G460" i="49"/>
  <c r="G461" i="49"/>
  <c r="G462" i="49"/>
  <c r="G463" i="49"/>
  <c r="G464" i="49"/>
  <c r="G465" i="49"/>
  <c r="G466" i="49"/>
  <c r="G467" i="49"/>
  <c r="G468" i="49"/>
  <c r="G469" i="49"/>
  <c r="G470" i="49"/>
  <c r="G471" i="49"/>
  <c r="G472" i="49"/>
  <c r="G473" i="49"/>
  <c r="G475" i="49"/>
  <c r="G476" i="49"/>
  <c r="G477" i="49"/>
  <c r="G478" i="49"/>
  <c r="G479" i="49"/>
  <c r="G480" i="49"/>
  <c r="G481" i="49"/>
  <c r="G482" i="49"/>
  <c r="G483" i="49"/>
  <c r="G484" i="49"/>
  <c r="G485" i="49"/>
  <c r="G486" i="49"/>
  <c r="G487" i="49"/>
  <c r="G488" i="49"/>
  <c r="G489" i="49"/>
  <c r="G490" i="49"/>
  <c r="G491" i="49"/>
  <c r="G492" i="49"/>
  <c r="G493" i="49"/>
  <c r="G494" i="49"/>
  <c r="G495" i="49"/>
  <c r="G496" i="49"/>
  <c r="G497" i="49"/>
  <c r="G498" i="49"/>
  <c r="G499" i="49"/>
  <c r="G500" i="49"/>
  <c r="G501" i="49"/>
  <c r="G502" i="49"/>
  <c r="G503" i="49"/>
  <c r="G504" i="49"/>
  <c r="G505" i="49"/>
  <c r="G506" i="49"/>
  <c r="G507" i="49"/>
  <c r="G508" i="49"/>
  <c r="G509" i="49"/>
  <c r="G510" i="49"/>
  <c r="G511" i="49"/>
  <c r="G513" i="49"/>
  <c r="G514" i="49"/>
  <c r="G515" i="49"/>
  <c r="G516" i="49"/>
  <c r="G517" i="49"/>
  <c r="G518" i="49"/>
  <c r="G519" i="49"/>
  <c r="G520" i="49"/>
  <c r="G521" i="49"/>
  <c r="G522" i="49"/>
  <c r="G523" i="49"/>
  <c r="G524" i="49"/>
  <c r="G527" i="49"/>
  <c r="G528" i="49"/>
  <c r="G529" i="49"/>
  <c r="G530" i="49"/>
  <c r="G531" i="49"/>
  <c r="G532" i="49"/>
  <c r="G533" i="49"/>
  <c r="G534" i="49"/>
  <c r="G535" i="49"/>
  <c r="G536" i="49"/>
  <c r="G537" i="49"/>
  <c r="G538" i="49"/>
  <c r="G539" i="49"/>
  <c r="G540" i="49"/>
  <c r="G541" i="49"/>
  <c r="G542" i="49"/>
  <c r="G545" i="49"/>
  <c r="G546" i="49"/>
  <c r="G547" i="49"/>
  <c r="G548" i="49"/>
  <c r="G549" i="49"/>
  <c r="G550" i="49"/>
  <c r="G551" i="49"/>
  <c r="G552" i="49"/>
  <c r="G553" i="49"/>
  <c r="G554" i="49"/>
  <c r="G555" i="49"/>
  <c r="G556" i="49"/>
  <c r="G557" i="49"/>
  <c r="G558" i="49"/>
  <c r="G559" i="49"/>
  <c r="G560" i="49"/>
  <c r="G561" i="49"/>
  <c r="G562" i="49"/>
  <c r="G563" i="49"/>
  <c r="G564" i="49"/>
  <c r="G565" i="49"/>
  <c r="G566" i="49"/>
  <c r="G567" i="49"/>
  <c r="G568" i="49"/>
  <c r="G569" i="49"/>
  <c r="G570" i="49"/>
  <c r="G571" i="49"/>
  <c r="G572" i="49"/>
  <c r="G573" i="49"/>
  <c r="G574" i="49"/>
  <c r="G575" i="49"/>
  <c r="G576" i="49"/>
  <c r="G577" i="49"/>
  <c r="G578" i="49"/>
  <c r="G579" i="49"/>
  <c r="G580" i="49"/>
  <c r="G581" i="49"/>
  <c r="G582" i="49"/>
  <c r="G583" i="49"/>
  <c r="G584" i="49"/>
  <c r="G587" i="49"/>
  <c r="G588" i="49"/>
  <c r="G589" i="49"/>
  <c r="G590" i="49"/>
  <c r="G591" i="49"/>
  <c r="G592" i="49"/>
  <c r="G593" i="49"/>
  <c r="G594" i="49"/>
  <c r="G595" i="49"/>
  <c r="G596" i="49"/>
  <c r="G597" i="49"/>
  <c r="G598" i="49"/>
  <c r="G599" i="49"/>
  <c r="G600" i="49"/>
  <c r="G601" i="49"/>
  <c r="G602" i="49"/>
  <c r="G603" i="49"/>
  <c r="G604" i="49"/>
  <c r="G605" i="49"/>
  <c r="G606" i="49"/>
  <c r="G607" i="49"/>
  <c r="G608" i="49"/>
  <c r="G609" i="49"/>
  <c r="G610" i="49"/>
  <c r="G618" i="49"/>
  <c r="G619" i="49"/>
  <c r="G620" i="49"/>
  <c r="G621" i="49"/>
  <c r="G622" i="49"/>
  <c r="G623" i="49"/>
  <c r="G624" i="49"/>
  <c r="G625" i="49"/>
  <c r="G626" i="49"/>
  <c r="G627" i="49"/>
  <c r="G628" i="49"/>
  <c r="G629" i="49"/>
  <c r="G630" i="49"/>
  <c r="G631" i="49"/>
  <c r="G632" i="49"/>
  <c r="G633" i="49"/>
  <c r="G634" i="49"/>
  <c r="G635" i="49"/>
  <c r="G636" i="49"/>
  <c r="G637" i="49"/>
  <c r="G638" i="49"/>
  <c r="G639" i="49"/>
  <c r="G640" i="49"/>
  <c r="G642" i="49"/>
  <c r="G643" i="49"/>
  <c r="G644" i="49"/>
  <c r="G645" i="49"/>
  <c r="G646" i="49"/>
  <c r="G647" i="49"/>
  <c r="G648" i="49"/>
  <c r="G649" i="49"/>
  <c r="G650" i="49"/>
  <c r="G651" i="49"/>
  <c r="G652" i="49"/>
  <c r="G653" i="49"/>
  <c r="G654" i="49"/>
  <c r="G655" i="49"/>
  <c r="G656" i="49"/>
  <c r="G657" i="49"/>
  <c r="G658" i="49"/>
  <c r="G661" i="49"/>
  <c r="G662" i="49"/>
  <c r="G663" i="49"/>
  <c r="G664" i="49"/>
  <c r="G665" i="49"/>
  <c r="G666" i="49"/>
  <c r="G667" i="49"/>
  <c r="G668" i="49"/>
  <c r="G669" i="49"/>
  <c r="G670" i="49"/>
  <c r="G671" i="49"/>
  <c r="G672" i="49"/>
  <c r="G673" i="49"/>
  <c r="G674" i="49"/>
  <c r="G675" i="49"/>
  <c r="G676" i="49"/>
  <c r="G677" i="49"/>
  <c r="G386" i="49" l="1"/>
  <c r="G341" i="49" l="1"/>
  <c r="G342" i="49"/>
  <c r="G343" i="49"/>
  <c r="G344" i="49"/>
  <c r="G345" i="49"/>
  <c r="G346" i="49"/>
  <c r="G347" i="49"/>
  <c r="G348" i="49"/>
  <c r="G349" i="49"/>
  <c r="G350" i="49"/>
  <c r="G351" i="49"/>
  <c r="G352" i="49"/>
  <c r="G353" i="49"/>
  <c r="G354" i="49"/>
  <c r="G355" i="49"/>
  <c r="G356" i="49"/>
  <c r="G357" i="49"/>
  <c r="G358" i="49"/>
  <c r="G359" i="49"/>
  <c r="G360" i="49"/>
  <c r="G361" i="49"/>
  <c r="G362" i="49"/>
  <c r="G363" i="49"/>
  <c r="G364" i="49"/>
  <c r="G365" i="49"/>
  <c r="G366" i="49"/>
  <c r="G367" i="49"/>
  <c r="G368" i="49"/>
  <c r="G369" i="49"/>
  <c r="G370" i="49"/>
  <c r="G371" i="49"/>
  <c r="G372" i="49"/>
  <c r="G373" i="49"/>
  <c r="G374" i="49"/>
  <c r="G375" i="49"/>
  <c r="G376" i="49"/>
  <c r="G377" i="49"/>
  <c r="G378" i="49"/>
  <c r="G379" i="49"/>
  <c r="G380" i="49"/>
  <c r="G381" i="49"/>
  <c r="G382" i="49"/>
  <c r="G385" i="49"/>
  <c r="G387" i="49"/>
  <c r="G388" i="49"/>
  <c r="G389" i="49"/>
  <c r="G390" i="49"/>
  <c r="G391" i="49"/>
  <c r="G392" i="49"/>
  <c r="G393" i="49"/>
  <c r="G394" i="49"/>
  <c r="G395" i="49"/>
  <c r="G396" i="49"/>
  <c r="G397" i="49"/>
  <c r="G398" i="49"/>
  <c r="G399" i="49"/>
  <c r="G400" i="49"/>
  <c r="G401" i="49"/>
  <c r="G402" i="49"/>
  <c r="G403" i="49"/>
  <c r="G404" i="49"/>
  <c r="G405" i="49"/>
  <c r="G406" i="49"/>
  <c r="G407" i="49"/>
  <c r="G408" i="49"/>
  <c r="G409" i="49"/>
  <c r="G410" i="49"/>
  <c r="G411" i="49"/>
  <c r="G412" i="49"/>
  <c r="G286" i="49" l="1"/>
  <c r="G287" i="49"/>
  <c r="G288" i="49"/>
  <c r="G289" i="49"/>
  <c r="G315" i="49" l="1"/>
  <c r="G316" i="49"/>
  <c r="G317" i="49"/>
  <c r="G318" i="49"/>
  <c r="G328" i="49"/>
  <c r="G329" i="49"/>
  <c r="G330" i="49"/>
  <c r="G331" i="49"/>
  <c r="G332" i="49"/>
  <c r="G333" i="49"/>
  <c r="G334" i="49"/>
  <c r="G335" i="49"/>
  <c r="G336" i="49"/>
  <c r="G337" i="49"/>
  <c r="G338" i="49"/>
  <c r="G339" i="49"/>
  <c r="G340" i="49"/>
  <c r="G293" i="49"/>
  <c r="G294" i="49"/>
  <c r="G295" i="49"/>
  <c r="G296" i="49"/>
  <c r="G297" i="49"/>
  <c r="G298" i="49"/>
  <c r="G299" i="49"/>
  <c r="G300" i="49"/>
  <c r="G301" i="49"/>
  <c r="G302" i="49"/>
  <c r="G303" i="49"/>
  <c r="G304" i="49"/>
  <c r="G305" i="49"/>
  <c r="G306" i="49"/>
  <c r="G307" i="49"/>
  <c r="G308" i="49"/>
  <c r="G309" i="49"/>
  <c r="G310" i="49"/>
  <c r="G311" i="49"/>
  <c r="G312" i="49"/>
  <c r="G313" i="49"/>
  <c r="G314" i="49"/>
  <c r="G275" i="49"/>
  <c r="G276" i="49"/>
  <c r="G277" i="49"/>
  <c r="G278" i="49"/>
  <c r="G279" i="49"/>
  <c r="G280" i="49"/>
  <c r="G281" i="49"/>
  <c r="G282" i="49"/>
  <c r="G283" i="49"/>
  <c r="G284" i="49"/>
  <c r="G285" i="49"/>
  <c r="G256" i="49"/>
  <c r="G257" i="49"/>
  <c r="G258" i="49"/>
  <c r="G259" i="49"/>
  <c r="G260" i="49"/>
  <c r="G261" i="49"/>
  <c r="G262" i="49"/>
  <c r="G263" i="49"/>
  <c r="G264" i="49"/>
  <c r="G265" i="49"/>
  <c r="G266" i="49"/>
  <c r="G267" i="49"/>
  <c r="G268" i="49"/>
  <c r="G269" i="49"/>
  <c r="G270" i="49"/>
  <c r="G271" i="49"/>
  <c r="G272" i="49"/>
  <c r="G274" i="49"/>
  <c r="G239" i="49" l="1"/>
  <c r="G240" i="49"/>
  <c r="G241" i="49"/>
  <c r="G242" i="49"/>
  <c r="G243" i="49"/>
  <c r="G244" i="49"/>
  <c r="G245" i="49"/>
  <c r="G246" i="49"/>
  <c r="G247" i="49"/>
  <c r="G248" i="49"/>
  <c r="G249" i="49"/>
  <c r="G250" i="49"/>
  <c r="G251" i="49"/>
  <c r="G252" i="49"/>
  <c r="G253" i="49"/>
  <c r="G254" i="49"/>
  <c r="G255" i="49"/>
  <c r="G220" i="49"/>
  <c r="G221" i="49"/>
  <c r="G222" i="49"/>
  <c r="G223" i="49"/>
  <c r="G224" i="49"/>
  <c r="G225" i="49"/>
  <c r="G226" i="49"/>
  <c r="G227" i="49"/>
  <c r="G228" i="49"/>
  <c r="G229" i="49"/>
  <c r="G230" i="49"/>
  <c r="G231" i="49"/>
  <c r="G232" i="49"/>
  <c r="G233" i="49"/>
  <c r="G234" i="49"/>
  <c r="G235" i="49"/>
  <c r="G236" i="49"/>
  <c r="G237" i="49"/>
  <c r="G238" i="49"/>
  <c r="G207" i="49"/>
  <c r="G208" i="49"/>
  <c r="G209" i="49"/>
  <c r="G210" i="49"/>
  <c r="G211" i="49"/>
  <c r="G212" i="49"/>
  <c r="G213" i="49"/>
  <c r="G214" i="49"/>
  <c r="G215" i="49"/>
  <c r="G216" i="49"/>
  <c r="G217" i="49"/>
  <c r="G200" i="49"/>
  <c r="G201" i="49"/>
  <c r="G202" i="49"/>
  <c r="G203" i="49"/>
  <c r="G204" i="49"/>
  <c r="G205" i="49"/>
  <c r="G206" i="49"/>
  <c r="G218" i="49"/>
  <c r="G219" i="49"/>
  <c r="G177" i="49" l="1"/>
  <c r="G178" i="49"/>
  <c r="G179" i="49"/>
  <c r="G180" i="49"/>
  <c r="G181" i="49"/>
  <c r="G182" i="49"/>
  <c r="G184" i="49"/>
  <c r="G185" i="49"/>
  <c r="G186" i="49"/>
  <c r="G187" i="49"/>
  <c r="G188" i="49"/>
  <c r="G189" i="49"/>
  <c r="G190" i="49"/>
  <c r="G191" i="49"/>
  <c r="G192" i="49"/>
  <c r="G193" i="49"/>
  <c r="G194" i="49"/>
  <c r="G195" i="49"/>
  <c r="G196" i="49"/>
  <c r="G197" i="49"/>
  <c r="G198" i="49"/>
  <c r="G164" i="49" l="1"/>
  <c r="G165" i="49"/>
  <c r="G166" i="49"/>
  <c r="G167" i="49"/>
  <c r="G168" i="49"/>
  <c r="G169" i="49"/>
  <c r="G170" i="49"/>
  <c r="G171" i="49"/>
  <c r="G172" i="49"/>
  <c r="G173" i="49"/>
  <c r="G174" i="49"/>
  <c r="G175" i="49"/>
  <c r="G176" i="49"/>
  <c r="G128" i="49" l="1"/>
  <c r="G129" i="49"/>
  <c r="G130" i="49"/>
  <c r="G131" i="49"/>
  <c r="G132" i="49"/>
  <c r="G133" i="49"/>
  <c r="G134" i="49"/>
  <c r="G151" i="49"/>
  <c r="G152" i="49"/>
  <c r="G153" i="49"/>
  <c r="G154" i="49"/>
  <c r="G155" i="49"/>
  <c r="G156" i="49"/>
  <c r="G157" i="49"/>
  <c r="G158" i="49"/>
  <c r="G159" i="49"/>
  <c r="G160" i="49"/>
  <c r="G161" i="49"/>
  <c r="G162" i="49"/>
  <c r="G163" i="49"/>
  <c r="G199" i="49"/>
  <c r="G125" i="49" l="1"/>
  <c r="G126" i="49"/>
  <c r="G127" i="49"/>
  <c r="G135" i="49"/>
  <c r="G136" i="49"/>
  <c r="G137" i="49"/>
  <c r="G138" i="49"/>
  <c r="G139" i="49"/>
  <c r="G140" i="49"/>
  <c r="G141" i="49"/>
  <c r="G142" i="49"/>
  <c r="G143" i="49"/>
  <c r="G144" i="49"/>
  <c r="G145" i="49"/>
  <c r="G146" i="49"/>
  <c r="G147" i="49"/>
  <c r="G148" i="49"/>
  <c r="G149" i="49"/>
  <c r="G150" i="49"/>
  <c r="G114" i="49"/>
  <c r="G115" i="49"/>
  <c r="G116" i="49"/>
  <c r="G117" i="49"/>
  <c r="G118" i="49"/>
  <c r="G119" i="49"/>
  <c r="G120" i="49"/>
  <c r="G121" i="49"/>
  <c r="G122" i="49"/>
  <c r="G123" i="49"/>
  <c r="G124" i="49"/>
  <c r="G101" i="49"/>
  <c r="G102" i="49"/>
  <c r="G103" i="49"/>
  <c r="G104" i="49"/>
  <c r="G105" i="49"/>
  <c r="G106" i="49"/>
  <c r="G107" i="49"/>
  <c r="G108" i="49"/>
  <c r="G109" i="49"/>
  <c r="G110" i="49"/>
  <c r="G111" i="49"/>
  <c r="F211" i="302" l="1"/>
  <c r="G5" i="302"/>
  <c r="G6" i="302" s="1"/>
  <c r="G7" i="302" s="1"/>
  <c r="G8" i="302" s="1"/>
  <c r="G9" i="302" s="1"/>
  <c r="G10" i="302" s="1"/>
  <c r="G11" i="302" s="1"/>
  <c r="G12" i="302" s="1"/>
  <c r="G13" i="302" s="1"/>
  <c r="G14" i="302" s="1"/>
  <c r="G15" i="302" s="1"/>
  <c r="G16" i="302" s="1"/>
  <c r="G17" i="302" s="1"/>
  <c r="G18" i="302" s="1"/>
  <c r="G19" i="302" s="1"/>
  <c r="G20" i="302" s="1"/>
  <c r="G21" i="302" s="1"/>
  <c r="G22" i="302" s="1"/>
  <c r="G23" i="302" s="1"/>
  <c r="G24" i="302" s="1"/>
  <c r="G25" i="302" s="1"/>
  <c r="F18" i="301"/>
  <c r="E18" i="301"/>
  <c r="G5" i="301"/>
  <c r="G6" i="301" s="1"/>
  <c r="G7" i="301" s="1"/>
  <c r="G8" i="301" s="1"/>
  <c r="G9" i="301" s="1"/>
  <c r="G10" i="301" s="1"/>
  <c r="G11" i="301" s="1"/>
  <c r="G12" i="301" s="1"/>
  <c r="G13" i="301" s="1"/>
  <c r="G14" i="301" s="1"/>
  <c r="G15" i="301" s="1"/>
  <c r="G16" i="301" s="1"/>
  <c r="G17" i="301" s="1"/>
  <c r="G5" i="300"/>
  <c r="G6" i="300" s="1"/>
  <c r="G7" i="300" s="1"/>
  <c r="G8" i="300" s="1"/>
  <c r="G9" i="300" s="1"/>
  <c r="G10" i="300" s="1"/>
  <c r="G11" i="300" s="1"/>
  <c r="G12" i="300" s="1"/>
  <c r="G13" i="300" s="1"/>
  <c r="G14" i="300" s="1"/>
  <c r="G15" i="300" s="1"/>
  <c r="G16" i="300" s="1"/>
  <c r="G17" i="300" s="1"/>
  <c r="G18" i="300" s="1"/>
  <c r="G19" i="300" s="1"/>
  <c r="G20" i="300" s="1"/>
  <c r="G21" i="300" s="1"/>
  <c r="G22" i="300" s="1"/>
  <c r="G23" i="300" s="1"/>
  <c r="G24" i="300" s="1"/>
  <c r="G25" i="300" s="1"/>
  <c r="G26" i="300" s="1"/>
  <c r="G27" i="300" s="1"/>
  <c r="G28" i="300" s="1"/>
  <c r="G29" i="300" s="1"/>
  <c r="G30" i="300" s="1"/>
  <c r="G31" i="300" s="1"/>
  <c r="G32" i="300" s="1"/>
  <c r="F136" i="299"/>
  <c r="E136" i="299"/>
  <c r="G5" i="299"/>
  <c r="G6" i="299" s="1"/>
  <c r="G7" i="299" s="1"/>
  <c r="G8" i="299" s="1"/>
  <c r="G9" i="299" s="1"/>
  <c r="G10" i="299" s="1"/>
  <c r="G11" i="299" s="1"/>
  <c r="F80" i="298"/>
  <c r="E80" i="298"/>
  <c r="G5" i="298"/>
  <c r="G6" i="298" s="1"/>
  <c r="G7" i="298" s="1"/>
  <c r="G8" i="298" s="1"/>
  <c r="G9" i="298" s="1"/>
  <c r="G10" i="298" s="1"/>
  <c r="G11" i="298" s="1"/>
  <c r="G12" i="298" s="1"/>
  <c r="G13" i="298" s="1"/>
  <c r="G14" i="298" s="1"/>
  <c r="G15" i="298" s="1"/>
  <c r="G16" i="298" s="1"/>
  <c r="G17" i="298" s="1"/>
  <c r="G18" i="298" s="1"/>
  <c r="G19" i="298" s="1"/>
  <c r="G20" i="298" s="1"/>
  <c r="G21" i="298" s="1"/>
  <c r="G22" i="298" s="1"/>
  <c r="G23" i="298" s="1"/>
  <c r="G24" i="298" s="1"/>
  <c r="G25" i="298" s="1"/>
  <c r="G26" i="298" s="1"/>
  <c r="G27" i="298" s="1"/>
  <c r="G28" i="298" s="1"/>
  <c r="G29" i="298" s="1"/>
  <c r="G30" i="298" s="1"/>
  <c r="G31" i="298" s="1"/>
  <c r="F80" i="297"/>
  <c r="E80" i="297"/>
  <c r="G5" i="297"/>
  <c r="G6" i="297" s="1"/>
  <c r="G7" i="297" s="1"/>
  <c r="G8" i="297" s="1"/>
  <c r="G9" i="297" s="1"/>
  <c r="G10" i="297" s="1"/>
  <c r="G11" i="297" s="1"/>
  <c r="G12" i="297" s="1"/>
  <c r="G13" i="297" s="1"/>
  <c r="G14" i="297" s="1"/>
  <c r="G15" i="297" s="1"/>
  <c r="G16" i="297" s="1"/>
  <c r="G17" i="297" s="1"/>
  <c r="G18" i="297" s="1"/>
  <c r="G19" i="297" s="1"/>
  <c r="G20" i="297" s="1"/>
  <c r="G21" i="297" s="1"/>
  <c r="G22" i="297" s="1"/>
  <c r="G23" i="297" s="1"/>
  <c r="G24" i="297" s="1"/>
  <c r="G25" i="297" s="1"/>
  <c r="G26" i="297" s="1"/>
  <c r="G27" i="297" s="1"/>
  <c r="G28" i="297" s="1"/>
  <c r="G20" i="299" l="1"/>
  <c r="G21" i="299" s="1"/>
  <c r="G22" i="299" s="1"/>
  <c r="G23" i="299" s="1"/>
  <c r="G24" i="299" s="1"/>
  <c r="G25" i="299" s="1"/>
  <c r="G26" i="299" s="1"/>
  <c r="G27" i="299" s="1"/>
  <c r="G28" i="299" s="1"/>
  <c r="G29" i="299" s="1"/>
  <c r="G30" i="299" s="1"/>
  <c r="G31" i="299" s="1"/>
  <c r="G32" i="299" s="1"/>
  <c r="G33" i="299" s="1"/>
  <c r="G34" i="299" s="1"/>
  <c r="G35" i="299" s="1"/>
  <c r="G36" i="299" s="1"/>
  <c r="G37" i="299" s="1"/>
  <c r="G38" i="299" s="1"/>
  <c r="G39" i="299" s="1"/>
  <c r="G12" i="299"/>
  <c r="G13" i="299" s="1"/>
  <c r="G14" i="299" s="1"/>
  <c r="G15" i="299" s="1"/>
  <c r="G16" i="299" s="1"/>
  <c r="G17" i="299" s="1"/>
  <c r="G18" i="299" s="1"/>
  <c r="G19" i="299" s="1"/>
  <c r="G40" i="299"/>
  <c r="G41" i="299" s="1"/>
  <c r="G42" i="299" s="1"/>
  <c r="G43" i="299" s="1"/>
  <c r="G44" i="299" s="1"/>
  <c r="G45" i="299" s="1"/>
  <c r="G46" i="299" s="1"/>
  <c r="G47" i="299" s="1"/>
  <c r="G48" i="299" s="1"/>
  <c r="G49" i="299" s="1"/>
  <c r="G18" i="301"/>
  <c r="G136" i="299"/>
  <c r="H6" i="55" s="1"/>
  <c r="J6" i="55" s="1"/>
  <c r="G29" i="297"/>
  <c r="G30" i="297" s="1"/>
  <c r="G31" i="297" s="1"/>
  <c r="G32" i="297" s="1"/>
  <c r="G33" i="297" s="1"/>
  <c r="G34" i="297" s="1"/>
  <c r="G35" i="297" s="1"/>
  <c r="G36" i="297" s="1"/>
  <c r="G32" i="298"/>
  <c r="G33" i="298" s="1"/>
  <c r="G34" i="298" s="1"/>
  <c r="G35" i="298" s="1"/>
  <c r="G36" i="298" s="1"/>
  <c r="G37" i="298" s="1"/>
  <c r="G38" i="298" s="1"/>
  <c r="G39" i="298" s="1"/>
  <c r="G33" i="300"/>
  <c r="G34" i="300" s="1"/>
  <c r="G35" i="300" s="1"/>
  <c r="G36" i="300" s="1"/>
  <c r="G37" i="300" s="1"/>
  <c r="G38" i="300" s="1"/>
  <c r="G39" i="300" s="1"/>
  <c r="G40" i="300" s="1"/>
  <c r="G26" i="302"/>
  <c r="G27" i="302" s="1"/>
  <c r="G28" i="302" s="1"/>
  <c r="G29" i="302" s="1"/>
  <c r="G30" i="302" s="1"/>
  <c r="G31" i="302" s="1"/>
  <c r="G32" i="302" s="1"/>
  <c r="G33" i="302" s="1"/>
  <c r="G34" i="302" s="1"/>
  <c r="G35" i="302" s="1"/>
  <c r="G36" i="302" s="1"/>
  <c r="G37" i="302" s="1"/>
  <c r="G38" i="302" s="1"/>
  <c r="G39" i="302" s="1"/>
  <c r="G40" i="302" s="1"/>
  <c r="G41" i="302" s="1"/>
  <c r="G42" i="302" s="1"/>
  <c r="G43" i="302" s="1"/>
  <c r="G44" i="302" s="1"/>
  <c r="G45" i="302" s="1"/>
  <c r="G46" i="302" s="1"/>
  <c r="G47" i="302" s="1"/>
  <c r="G48" i="302" s="1"/>
  <c r="G80" i="297"/>
  <c r="H4" i="55" s="1"/>
  <c r="G80" i="298"/>
  <c r="G211" i="302"/>
  <c r="H9" i="55" s="1"/>
  <c r="J9" i="55" s="1"/>
  <c r="G96" i="49"/>
  <c r="G50" i="299" l="1"/>
  <c r="G51" i="299" s="1"/>
  <c r="G52" i="299" s="1"/>
  <c r="G53" i="299" s="1"/>
  <c r="G54" i="299" s="1"/>
  <c r="G55" i="299" s="1"/>
  <c r="G37" i="297"/>
  <c r="G38" i="297" s="1"/>
  <c r="G39" i="297" s="1"/>
  <c r="G40" i="297" s="1"/>
  <c r="G41" i="297" s="1"/>
  <c r="G42" i="297" s="1"/>
  <c r="G43" i="297" s="1"/>
  <c r="G44" i="297" s="1"/>
  <c r="G45" i="297" s="1"/>
  <c r="G46" i="297" s="1"/>
  <c r="G47" i="297" s="1"/>
  <c r="G48" i="297" s="1"/>
  <c r="G49" i="297" s="1"/>
  <c r="G50" i="297" s="1"/>
  <c r="G51" i="297" s="1"/>
  <c r="G52" i="297" s="1"/>
  <c r="G40" i="298"/>
  <c r="G41" i="298" s="1"/>
  <c r="G42" i="298" s="1"/>
  <c r="G43" i="298" s="1"/>
  <c r="G44" i="298" s="1"/>
  <c r="G45" i="298" s="1"/>
  <c r="G46" i="298" s="1"/>
  <c r="G47" i="298" s="1"/>
  <c r="G48" i="298" s="1"/>
  <c r="G49" i="302"/>
  <c r="G50" i="302" s="1"/>
  <c r="G51" i="302" s="1"/>
  <c r="G52" i="302" s="1"/>
  <c r="G53" i="302" s="1"/>
  <c r="G54" i="302" s="1"/>
  <c r="G55" i="302" s="1"/>
  <c r="G56" i="302" s="1"/>
  <c r="G57" i="302" s="1"/>
  <c r="G58" i="302" s="1"/>
  <c r="G59" i="302" s="1"/>
  <c r="G60" i="302" s="1"/>
  <c r="G61" i="302" s="1"/>
  <c r="G62" i="302" s="1"/>
  <c r="G63" i="302" s="1"/>
  <c r="G41" i="300"/>
  <c r="G42" i="300" s="1"/>
  <c r="G43" i="300" s="1"/>
  <c r="G44" i="300" s="1"/>
  <c r="G45" i="300" s="1"/>
  <c r="G46" i="300" s="1"/>
  <c r="G47" i="300" s="1"/>
  <c r="G48" i="300" s="1"/>
  <c r="G49" i="300" s="1"/>
  <c r="G50" i="300" s="1"/>
  <c r="G51" i="300" s="1"/>
  <c r="G52" i="300" s="1"/>
  <c r="G53" i="300" s="1"/>
  <c r="G54" i="300" s="1"/>
  <c r="G9" i="49"/>
  <c r="G8" i="49"/>
  <c r="G56" i="299" l="1"/>
  <c r="G57" i="299" s="1"/>
  <c r="G58" i="299" s="1"/>
  <c r="G59" i="299" s="1"/>
  <c r="G60" i="299" s="1"/>
  <c r="G61" i="299" s="1"/>
  <c r="G62" i="299" s="1"/>
  <c r="G63" i="299" s="1"/>
  <c r="G64" i="299" s="1"/>
  <c r="G65" i="299" s="1"/>
  <c r="G69" i="299" s="1"/>
  <c r="G70" i="299" s="1"/>
  <c r="G71" i="299" s="1"/>
  <c r="G72" i="299" s="1"/>
  <c r="G73" i="299" s="1"/>
  <c r="G74" i="299" s="1"/>
  <c r="G75" i="299" s="1"/>
  <c r="G76" i="299" s="1"/>
  <c r="G77" i="299" s="1"/>
  <c r="G78" i="299" s="1"/>
  <c r="G79" i="299" s="1"/>
  <c r="G53" i="297"/>
  <c r="G54" i="297" s="1"/>
  <c r="G55" i="297" s="1"/>
  <c r="G56" i="297" s="1"/>
  <c r="G57" i="297" s="1"/>
  <c r="G58" i="297" s="1"/>
  <c r="G59" i="297" s="1"/>
  <c r="G64" i="302"/>
  <c r="G65" i="302" s="1"/>
  <c r="G66" i="302" s="1"/>
  <c r="G67" i="302" s="1"/>
  <c r="G68" i="302" s="1"/>
  <c r="G69" i="302" s="1"/>
  <c r="G70" i="302" s="1"/>
  <c r="G71" i="302" s="1"/>
  <c r="G72" i="302" s="1"/>
  <c r="G49" i="298"/>
  <c r="G50" i="298" s="1"/>
  <c r="G51" i="298" s="1"/>
  <c r="G52" i="298" s="1"/>
  <c r="G53" i="298" s="1"/>
  <c r="G54" i="298" s="1"/>
  <c r="G55" i="298" s="1"/>
  <c r="G55" i="300"/>
  <c r="G56" i="300" s="1"/>
  <c r="G57" i="300" s="1"/>
  <c r="G58" i="300" s="1"/>
  <c r="G59" i="300" s="1"/>
  <c r="G60" i="300" s="1"/>
  <c r="G14" i="143"/>
  <c r="G81" i="49"/>
  <c r="G80" i="49"/>
  <c r="G80" i="299" l="1"/>
  <c r="G81" i="299" s="1"/>
  <c r="G82" i="299" s="1"/>
  <c r="G83" i="299" s="1"/>
  <c r="G84" i="299" s="1"/>
  <c r="G85" i="299" s="1"/>
  <c r="G86" i="299" s="1"/>
  <c r="G87" i="299" s="1"/>
  <c r="G88" i="299" s="1"/>
  <c r="G60" i="297"/>
  <c r="G61" i="297" s="1"/>
  <c r="G62" i="297" s="1"/>
  <c r="G63" i="297" s="1"/>
  <c r="G64" i="297" s="1"/>
  <c r="G65" i="297" s="1"/>
  <c r="G66" i="297" s="1"/>
  <c r="G67" i="297" s="1"/>
  <c r="G68" i="297" s="1"/>
  <c r="G69" i="297" s="1"/>
  <c r="G70" i="297" s="1"/>
  <c r="G71" i="297" s="1"/>
  <c r="G72" i="297" s="1"/>
  <c r="G73" i="297" s="1"/>
  <c r="G74" i="297" s="1"/>
  <c r="G75" i="297" s="1"/>
  <c r="G76" i="297" s="1"/>
  <c r="G77" i="297" s="1"/>
  <c r="G78" i="297" s="1"/>
  <c r="G79" i="297" s="1"/>
  <c r="G73" i="302"/>
  <c r="G74" i="302" s="1"/>
  <c r="G75" i="302" s="1"/>
  <c r="G76" i="302" s="1"/>
  <c r="G77" i="302" s="1"/>
  <c r="G78" i="302" s="1"/>
  <c r="G79" i="302" s="1"/>
  <c r="G80" i="302" s="1"/>
  <c r="G81" i="302" s="1"/>
  <c r="G82" i="302" s="1"/>
  <c r="G83" i="302" s="1"/>
  <c r="G84" i="302" s="1"/>
  <c r="G85" i="302" s="1"/>
  <c r="G86" i="302" s="1"/>
  <c r="G87" i="302" s="1"/>
  <c r="G88" i="302" s="1"/>
  <c r="G61" i="300"/>
  <c r="G62" i="300" s="1"/>
  <c r="G63" i="300" s="1"/>
  <c r="G64" i="300" s="1"/>
  <c r="G65" i="300" s="1"/>
  <c r="G66" i="300" s="1"/>
  <c r="G67" i="300" s="1"/>
  <c r="G68" i="300" s="1"/>
  <c r="G69" i="300" s="1"/>
  <c r="G70" i="300" s="1"/>
  <c r="G56" i="298"/>
  <c r="G57" i="298" s="1"/>
  <c r="G58" i="298" s="1"/>
  <c r="G59" i="298" s="1"/>
  <c r="G60" i="298" s="1"/>
  <c r="G61" i="298" s="1"/>
  <c r="G62" i="298" s="1"/>
  <c r="G63" i="298" s="1"/>
  <c r="G64" i="298" s="1"/>
  <c r="G65" i="298" s="1"/>
  <c r="G89" i="299" l="1"/>
  <c r="G90" i="299" s="1"/>
  <c r="G91" i="299" s="1"/>
  <c r="G92" i="299" s="1"/>
  <c r="G93" i="299" s="1"/>
  <c r="G94" i="299" s="1"/>
  <c r="G95" i="299" s="1"/>
  <c r="G96" i="299" s="1"/>
  <c r="G97" i="299" s="1"/>
  <c r="G98" i="299" s="1"/>
  <c r="G99" i="299" s="1"/>
  <c r="G100" i="299" s="1"/>
  <c r="G71" i="300"/>
  <c r="G72" i="300" s="1"/>
  <c r="G73" i="300" s="1"/>
  <c r="G74" i="300" s="1"/>
  <c r="G75" i="300" s="1"/>
  <c r="G76" i="300" s="1"/>
  <c r="G77" i="300" s="1"/>
  <c r="G78" i="300" s="1"/>
  <c r="G79" i="300" s="1"/>
  <c r="G80" i="300" s="1"/>
  <c r="G81" i="300" s="1"/>
  <c r="G82" i="300" s="1"/>
  <c r="G83" i="300" s="1"/>
  <c r="G84" i="300" s="1"/>
  <c r="G85" i="300" s="1"/>
  <c r="G86" i="300" s="1"/>
  <c r="G87" i="300" s="1"/>
  <c r="G88" i="300" s="1"/>
  <c r="G89" i="300" s="1"/>
  <c r="G90" i="300" s="1"/>
  <c r="G91" i="300" s="1"/>
  <c r="G92" i="300" s="1"/>
  <c r="G89" i="302"/>
  <c r="G90" i="302" s="1"/>
  <c r="G91" i="302" s="1"/>
  <c r="G92" i="302" s="1"/>
  <c r="G93" i="302" s="1"/>
  <c r="G94" i="302" s="1"/>
  <c r="G95" i="302" s="1"/>
  <c r="G96" i="302" s="1"/>
  <c r="G97" i="302" s="1"/>
  <c r="G98" i="302" s="1"/>
  <c r="G66" i="298"/>
  <c r="G67" i="298" s="1"/>
  <c r="G68" i="298" s="1"/>
  <c r="G69" i="298" s="1"/>
  <c r="G70" i="298" s="1"/>
  <c r="G71" i="298" s="1"/>
  <c r="G72" i="298" s="1"/>
  <c r="G73" i="298" s="1"/>
  <c r="G74" i="298" s="1"/>
  <c r="G75" i="298" s="1"/>
  <c r="G76" i="298" s="1"/>
  <c r="G77" i="298" s="1"/>
  <c r="G78" i="298" s="1"/>
  <c r="G79" i="298" s="1"/>
  <c r="G57" i="49"/>
  <c r="G58" i="49"/>
  <c r="G59" i="49"/>
  <c r="G101" i="299" l="1"/>
  <c r="G102" i="299" s="1"/>
  <c r="G103" i="299" s="1"/>
  <c r="G104" i="299" s="1"/>
  <c r="G105" i="299" s="1"/>
  <c r="G106" i="299" s="1"/>
  <c r="G107" i="299" s="1"/>
  <c r="G108" i="299" s="1"/>
  <c r="G93" i="300"/>
  <c r="G94" i="300" s="1"/>
  <c r="G95" i="300" s="1"/>
  <c r="G96" i="300" s="1"/>
  <c r="G97" i="300" s="1"/>
  <c r="G98" i="300" s="1"/>
  <c r="G99" i="300" s="1"/>
  <c r="G100" i="300" s="1"/>
  <c r="G101" i="300" s="1"/>
  <c r="G99" i="302"/>
  <c r="G100" i="302" s="1"/>
  <c r="G101" i="302" s="1"/>
  <c r="G102" i="302" s="1"/>
  <c r="G103" i="302" s="1"/>
  <c r="G104" i="302" s="1"/>
  <c r="G105" i="302" s="1"/>
  <c r="G106" i="302" s="1"/>
  <c r="G107" i="302" s="1"/>
  <c r="G108" i="302" s="1"/>
  <c r="G41" i="49"/>
  <c r="G40" i="49"/>
  <c r="G7" i="49"/>
  <c r="G109" i="299" l="1"/>
  <c r="G110" i="299" s="1"/>
  <c r="G111" i="299" s="1"/>
  <c r="G112" i="299" s="1"/>
  <c r="G113" i="299" s="1"/>
  <c r="G114" i="299" s="1"/>
  <c r="G115" i="299" s="1"/>
  <c r="G116" i="299" s="1"/>
  <c r="G117" i="299" s="1"/>
  <c r="G102" i="300"/>
  <c r="G103" i="300" s="1"/>
  <c r="G104" i="300" s="1"/>
  <c r="G105" i="300" s="1"/>
  <c r="G106" i="300" s="1"/>
  <c r="G107" i="300" s="1"/>
  <c r="G108" i="300" s="1"/>
  <c r="G109" i="300" s="1"/>
  <c r="G110" i="300" s="1"/>
  <c r="G111" i="300" s="1"/>
  <c r="G112" i="300" s="1"/>
  <c r="G113" i="300" s="1"/>
  <c r="G109" i="302"/>
  <c r="G110" i="302" s="1"/>
  <c r="G111" i="302" s="1"/>
  <c r="G112" i="302" s="1"/>
  <c r="G113" i="302" s="1"/>
  <c r="G114" i="302" s="1"/>
  <c r="G115" i="302" s="1"/>
  <c r="G116" i="302" s="1"/>
  <c r="G117" i="302" s="1"/>
  <c r="G118" i="302" s="1"/>
  <c r="G119" i="302" s="1"/>
  <c r="G120" i="302" s="1"/>
  <c r="G89" i="49"/>
  <c r="G118" i="299" l="1"/>
  <c r="G119" i="299" s="1"/>
  <c r="G120" i="299" s="1"/>
  <c r="G121" i="299" s="1"/>
  <c r="G122" i="299" s="1"/>
  <c r="G123" i="299" s="1"/>
  <c r="G124" i="299" s="1"/>
  <c r="G125" i="299" s="1"/>
  <c r="G126" i="299" s="1"/>
  <c r="G127" i="299" s="1"/>
  <c r="G128" i="299" s="1"/>
  <c r="G129" i="299" s="1"/>
  <c r="G130" i="299" s="1"/>
  <c r="G131" i="299" s="1"/>
  <c r="G132" i="299" s="1"/>
  <c r="G133" i="299" s="1"/>
  <c r="G134" i="299" s="1"/>
  <c r="G135" i="299" s="1"/>
  <c r="G114" i="300"/>
  <c r="G115" i="300" s="1"/>
  <c r="G116" i="300" s="1"/>
  <c r="G117" i="300" s="1"/>
  <c r="G118" i="300" s="1"/>
  <c r="G119" i="300" s="1"/>
  <c r="G120" i="300" s="1"/>
  <c r="G121" i="300" s="1"/>
  <c r="G122" i="300" s="1"/>
  <c r="G123" i="300" s="1"/>
  <c r="G124" i="300" s="1"/>
  <c r="G125" i="300" s="1"/>
  <c r="G126" i="300" s="1"/>
  <c r="G127" i="300" s="1"/>
  <c r="G128" i="300" s="1"/>
  <c r="G129" i="300" s="1"/>
  <c r="G130" i="300" s="1"/>
  <c r="G131" i="300" s="1"/>
  <c r="G132" i="300" s="1"/>
  <c r="G133" i="300" s="1"/>
  <c r="G121" i="302"/>
  <c r="G122" i="302" s="1"/>
  <c r="G123" i="302" s="1"/>
  <c r="G124" i="302" s="1"/>
  <c r="G125" i="302" s="1"/>
  <c r="G126" i="302" s="1"/>
  <c r="G127" i="302" s="1"/>
  <c r="G128" i="302" s="1"/>
  <c r="G129" i="302" s="1"/>
  <c r="G130" i="302" s="1"/>
  <c r="G134" i="300" l="1"/>
  <c r="G135" i="300" s="1"/>
  <c r="G136" i="300" s="1"/>
  <c r="G131" i="302"/>
  <c r="G132" i="302" s="1"/>
  <c r="G133" i="302" s="1"/>
  <c r="G134" i="302" s="1"/>
  <c r="G135" i="302" s="1"/>
  <c r="G136" i="302" s="1"/>
  <c r="G137" i="302" s="1"/>
  <c r="G138" i="302" s="1"/>
  <c r="G139" i="302" s="1"/>
  <c r="G140" i="302" s="1"/>
  <c r="G141" i="302" s="1"/>
  <c r="E82" i="80"/>
  <c r="F82" i="80"/>
  <c r="G137" i="300" l="1"/>
  <c r="G138" i="300" s="1"/>
  <c r="G139" i="300" s="1"/>
  <c r="G140" i="300" s="1"/>
  <c r="G141" i="300" s="1"/>
  <c r="G142" i="300" s="1"/>
  <c r="G143" i="300" s="1"/>
  <c r="G144" i="300" s="1"/>
  <c r="G145" i="300" s="1"/>
  <c r="G146" i="300" s="1"/>
  <c r="G147" i="300" s="1"/>
  <c r="G148" i="300" s="1"/>
  <c r="G149" i="300" s="1"/>
  <c r="G150" i="300" s="1"/>
  <c r="G142" i="302"/>
  <c r="G143" i="302" s="1"/>
  <c r="G144" i="302" s="1"/>
  <c r="G145" i="302" s="1"/>
  <c r="G146" i="302" s="1"/>
  <c r="G147" i="302" s="1"/>
  <c r="G148" i="302" s="1"/>
  <c r="G149" i="302" s="1"/>
  <c r="G82" i="80"/>
  <c r="G151" i="300" l="1"/>
  <c r="G152" i="300" s="1"/>
  <c r="G150" i="302"/>
  <c r="G151" i="302" s="1"/>
  <c r="G152" i="302" s="1"/>
  <c r="G153" i="302" s="1"/>
  <c r="G154" i="302" s="1"/>
  <c r="G155" i="302" s="1"/>
  <c r="G156" i="302" s="1"/>
  <c r="G157" i="302" s="1"/>
  <c r="G158" i="302" s="1"/>
  <c r="G159" i="302" s="1"/>
  <c r="G54" i="49"/>
  <c r="G53" i="49"/>
  <c r="G153" i="300" l="1"/>
  <c r="G154" i="300" s="1"/>
  <c r="G155" i="300" s="1"/>
  <c r="G156" i="300" s="1"/>
  <c r="G157" i="300" s="1"/>
  <c r="G158" i="300" s="1"/>
  <c r="G159" i="300" s="1"/>
  <c r="G160" i="300" s="1"/>
  <c r="G161" i="300" s="1"/>
  <c r="G162" i="300" s="1"/>
  <c r="G163" i="300" s="1"/>
  <c r="G164" i="300" s="1"/>
  <c r="G165" i="300" s="1"/>
  <c r="G166" i="300" s="1"/>
  <c r="G167" i="300" s="1"/>
  <c r="G168" i="300" s="1"/>
  <c r="G169" i="300" s="1"/>
  <c r="G170" i="300" s="1"/>
  <c r="G171" i="300" s="1"/>
  <c r="G172" i="300" s="1"/>
  <c r="G173" i="300" s="1"/>
  <c r="G174" i="300" s="1"/>
  <c r="G175" i="300" s="1"/>
  <c r="G176" i="300" s="1"/>
  <c r="G177" i="300" s="1"/>
  <c r="G178" i="300" s="1"/>
  <c r="G160" i="302"/>
  <c r="G161" i="302" s="1"/>
  <c r="G162" i="302" s="1"/>
  <c r="G163" i="302" s="1"/>
  <c r="G164" i="302" s="1"/>
  <c r="G165" i="302" s="1"/>
  <c r="G166" i="302" s="1"/>
  <c r="G167" i="302" s="1"/>
  <c r="G168" i="302" s="1"/>
  <c r="G37" i="49"/>
  <c r="G169" i="302" l="1"/>
  <c r="G170" i="302" s="1"/>
  <c r="G171" i="302" s="1"/>
  <c r="G172" i="302" s="1"/>
  <c r="G173" i="302" s="1"/>
  <c r="G174" i="302" s="1"/>
  <c r="G175" i="302" s="1"/>
  <c r="G176" i="302" s="1"/>
  <c r="G177" i="302" s="1"/>
  <c r="G178" i="302" s="1"/>
  <c r="C21" i="55"/>
  <c r="G179" i="302" l="1"/>
  <c r="G180" i="302" s="1"/>
  <c r="G181" i="302" s="1"/>
  <c r="G182" i="302" s="1"/>
  <c r="G183" i="302" s="1"/>
  <c r="G184" i="302" s="1"/>
  <c r="G185" i="302" s="1"/>
  <c r="G186" i="302" s="1"/>
  <c r="G187" i="302" s="1"/>
  <c r="G188" i="302" s="1"/>
  <c r="G189" i="302" s="1"/>
  <c r="I21" i="55"/>
  <c r="K33" i="221"/>
  <c r="G190" i="302" l="1"/>
  <c r="G191" i="302" s="1"/>
  <c r="G192" i="302" s="1"/>
  <c r="G193" i="302" s="1"/>
  <c r="G194" i="302" s="1"/>
  <c r="G195" i="302" s="1"/>
  <c r="G196" i="302" s="1"/>
  <c r="G197" i="302" s="1"/>
  <c r="G198" i="302" s="1"/>
  <c r="G199" i="302" l="1"/>
  <c r="G200" i="302" s="1"/>
  <c r="G201" i="302" s="1"/>
  <c r="G202" i="302" s="1"/>
  <c r="G203" i="302" s="1"/>
  <c r="G204" i="302" s="1"/>
  <c r="G205" i="302" s="1"/>
  <c r="G206" i="302" s="1"/>
  <c r="G207" i="302" s="1"/>
  <c r="G208" i="302" s="1"/>
  <c r="G209" i="302" s="1"/>
  <c r="G210" i="302" s="1"/>
  <c r="G61" i="49"/>
  <c r="G60" i="49"/>
  <c r="G56" i="49"/>
  <c r="G55" i="49" l="1"/>
  <c r="C3" i="55" l="1"/>
  <c r="G94" i="49" l="1"/>
  <c r="G42" i="49"/>
  <c r="G39" i="49"/>
  <c r="G98" i="49"/>
  <c r="F41" i="194"/>
  <c r="E41" i="194"/>
  <c r="G4" i="49"/>
  <c r="G5" i="49"/>
  <c r="G6" i="49"/>
  <c r="M3" i="55"/>
  <c r="D3" i="55" l="1"/>
  <c r="I3" i="55" s="1"/>
  <c r="G99" i="49"/>
  <c r="G100" i="49"/>
  <c r="G112" i="49"/>
  <c r="G113" i="49" l="1"/>
  <c r="D19" i="56" l="1"/>
  <c r="F47" i="255"/>
  <c r="D25" i="55"/>
  <c r="G41" i="194" l="1"/>
  <c r="K19" i="56"/>
  <c r="G87" i="49" l="1"/>
  <c r="G88" i="49"/>
  <c r="G90" i="49"/>
  <c r="G91" i="49"/>
  <c r="G92" i="49"/>
  <c r="K23" i="52" l="1"/>
  <c r="G52" i="49" l="1"/>
  <c r="G62" i="49"/>
  <c r="G63" i="49"/>
  <c r="G64" i="49"/>
  <c r="G4" i="63" l="1"/>
  <c r="G5" i="63" s="1"/>
  <c r="G6" i="63" s="1"/>
  <c r="G7" i="63" s="1"/>
  <c r="G8" i="63" s="1"/>
  <c r="G9" i="63" l="1"/>
  <c r="G10" i="63" s="1"/>
  <c r="G11" i="63" s="1"/>
  <c r="G12" i="63" s="1"/>
  <c r="G13" i="63" s="1"/>
  <c r="G14" i="63" l="1"/>
  <c r="G15" i="63" s="1"/>
  <c r="G16" i="63" s="1"/>
  <c r="G17" i="63" s="1"/>
  <c r="G18" i="63" s="1"/>
  <c r="G19" i="63" s="1"/>
  <c r="G20" i="63" s="1"/>
  <c r="G21" i="63" s="1"/>
  <c r="G22" i="63" s="1"/>
  <c r="G23" i="63" s="1"/>
  <c r="G24" i="63" s="1"/>
  <c r="G25" i="63" s="1"/>
  <c r="G26" i="63" s="1"/>
  <c r="G10" i="49"/>
  <c r="G11" i="49"/>
  <c r="G27" i="63" l="1"/>
  <c r="G28" i="63" s="1"/>
  <c r="G29" i="63" s="1"/>
  <c r="G30" i="63" s="1"/>
  <c r="G31" i="63" s="1"/>
  <c r="G32" i="63" s="1"/>
  <c r="G33" i="63" s="1"/>
  <c r="G34" i="63" s="1"/>
  <c r="G35" i="63" l="1"/>
  <c r="G36" i="63" l="1"/>
  <c r="G37" i="63" s="1"/>
  <c r="G38" i="63" s="1"/>
  <c r="G39" i="63" s="1"/>
  <c r="G24" i="49"/>
  <c r="G40" i="63" l="1"/>
  <c r="G41" i="63" s="1"/>
  <c r="G42" i="63" s="1"/>
  <c r="G43" i="63" s="1"/>
  <c r="G44" i="63" s="1"/>
  <c r="C2" i="55"/>
  <c r="G86" i="49" l="1"/>
  <c r="G5" i="80" l="1"/>
  <c r="G6" i="80" s="1"/>
  <c r="G7" i="80" s="1"/>
  <c r="G8" i="80" s="1"/>
  <c r="G9" i="80" s="1"/>
  <c r="G10" i="80" s="1"/>
  <c r="G11" i="80" s="1"/>
  <c r="G12" i="80" s="1"/>
  <c r="G13" i="80" s="1"/>
  <c r="G14" i="80" s="1"/>
  <c r="G15" i="80" s="1"/>
  <c r="G16" i="80" s="1"/>
  <c r="G17" i="80" s="1"/>
  <c r="G3" i="49"/>
  <c r="G12" i="49"/>
  <c r="G13" i="49"/>
  <c r="G16" i="49"/>
  <c r="G17" i="49"/>
  <c r="G20" i="49"/>
  <c r="G21" i="49"/>
  <c r="G22" i="49"/>
  <c r="G23" i="49"/>
  <c r="G25" i="49"/>
  <c r="G26" i="49"/>
  <c r="G34" i="49"/>
  <c r="G35" i="49"/>
  <c r="G36" i="49"/>
  <c r="G38" i="49"/>
  <c r="G43" i="49"/>
  <c r="G44" i="49"/>
  <c r="G50" i="49"/>
  <c r="G51" i="49"/>
  <c r="G65" i="49"/>
  <c r="G66" i="49"/>
  <c r="G73" i="49"/>
  <c r="G74" i="49"/>
  <c r="G75" i="49"/>
  <c r="G76" i="49"/>
  <c r="G77" i="49"/>
  <c r="G78" i="49"/>
  <c r="G79" i="49"/>
  <c r="G82" i="49"/>
  <c r="G83" i="49"/>
  <c r="G84" i="49"/>
  <c r="G85" i="49"/>
  <c r="G93" i="49"/>
  <c r="G95" i="49"/>
  <c r="G97" i="49"/>
  <c r="F16" i="55"/>
  <c r="H14" i="143"/>
  <c r="C14" i="143"/>
  <c r="C15" i="143" s="1"/>
  <c r="G5" i="194"/>
  <c r="C15" i="55"/>
  <c r="I15" i="55" s="1"/>
  <c r="E47" i="255"/>
  <c r="G5" i="255"/>
  <c r="G6" i="255" s="1"/>
  <c r="G7" i="255" s="1"/>
  <c r="G8" i="255" s="1"/>
  <c r="G9" i="255" s="1"/>
  <c r="G10" i="255" s="1"/>
  <c r="G11" i="255" s="1"/>
  <c r="G12" i="255" s="1"/>
  <c r="H15" i="55"/>
  <c r="G24" i="143"/>
  <c r="I3" i="143"/>
  <c r="J3" i="143" s="1"/>
  <c r="I4" i="143"/>
  <c r="J4" i="143" s="1"/>
  <c r="I10" i="143"/>
  <c r="J10" i="143" s="1"/>
  <c r="I2" i="143"/>
  <c r="J2" i="143" s="1"/>
  <c r="C14" i="55"/>
  <c r="C20" i="143"/>
  <c r="I20" i="143" s="1"/>
  <c r="F5" i="116"/>
  <c r="E5" i="116"/>
  <c r="G5" i="116"/>
  <c r="H20" i="143"/>
  <c r="K40" i="216"/>
  <c r="L40" i="216"/>
  <c r="J40" i="216"/>
  <c r="I40" i="216"/>
  <c r="H14" i="55"/>
  <c r="C10" i="55"/>
  <c r="E15" i="176"/>
  <c r="E14" i="176"/>
  <c r="E6" i="176"/>
  <c r="E7" i="176"/>
  <c r="E8" i="176"/>
  <c r="E9" i="176"/>
  <c r="E17" i="176"/>
  <c r="E10" i="176"/>
  <c r="E11" i="176"/>
  <c r="E16" i="176"/>
  <c r="C12" i="143"/>
  <c r="E12" i="143"/>
  <c r="H12" i="143"/>
  <c r="K22" i="143"/>
  <c r="F15" i="143"/>
  <c r="F16" i="143" s="1"/>
  <c r="K10" i="176"/>
  <c r="K9" i="176"/>
  <c r="K20" i="176"/>
  <c r="K22" i="176"/>
  <c r="K23" i="176"/>
  <c r="K24" i="176"/>
  <c r="K6" i="176"/>
  <c r="K7" i="176"/>
  <c r="K8" i="176"/>
  <c r="M39" i="216"/>
  <c r="M40" i="216"/>
  <c r="D12" i="143"/>
  <c r="D16" i="55"/>
  <c r="G15" i="143"/>
  <c r="G16" i="143" s="1"/>
  <c r="D15" i="143"/>
  <c r="D24" i="143" s="1"/>
  <c r="G18" i="80" l="1"/>
  <c r="G19" i="80" s="1"/>
  <c r="G20" i="80" s="1"/>
  <c r="G21" i="80" s="1"/>
  <c r="G22" i="80" s="1"/>
  <c r="G23" i="80" s="1"/>
  <c r="G24" i="80" s="1"/>
  <c r="G25" i="80" s="1"/>
  <c r="G26" i="80" s="1"/>
  <c r="G27" i="80" s="1"/>
  <c r="G45" i="63"/>
  <c r="G46" i="63" s="1"/>
  <c r="G47" i="63" s="1"/>
  <c r="G48" i="63" s="1"/>
  <c r="G49" i="63" s="1"/>
  <c r="G50" i="63" s="1"/>
  <c r="G51" i="63" s="1"/>
  <c r="G52" i="63" s="1"/>
  <c r="G53" i="63" s="1"/>
  <c r="I12" i="143"/>
  <c r="G678" i="49"/>
  <c r="I2" i="55"/>
  <c r="G6" i="194"/>
  <c r="G7" i="194" s="1"/>
  <c r="G8" i="194" s="1"/>
  <c r="G9" i="194" s="1"/>
  <c r="G10" i="194" s="1"/>
  <c r="G11" i="194" s="1"/>
  <c r="M11" i="55"/>
  <c r="J20" i="143"/>
  <c r="J12" i="143"/>
  <c r="G47" i="255"/>
  <c r="H3" i="55" s="1"/>
  <c r="E20" i="176"/>
  <c r="E22" i="176" s="1"/>
  <c r="C24" i="143"/>
  <c r="G13" i="255"/>
  <c r="G14" i="255" s="1"/>
  <c r="G15" i="255" s="1"/>
  <c r="G16" i="255" s="1"/>
  <c r="G17" i="255" s="1"/>
  <c r="G18" i="255" s="1"/>
  <c r="G19" i="255" s="1"/>
  <c r="G20" i="255" s="1"/>
  <c r="G21" i="255" s="1"/>
  <c r="G22" i="255" s="1"/>
  <c r="G23" i="255" s="1"/>
  <c r="G24" i="255" s="1"/>
  <c r="G25" i="255" s="1"/>
  <c r="I14" i="143"/>
  <c r="I15" i="143" s="1"/>
  <c r="E15" i="143"/>
  <c r="E18" i="143" s="1"/>
  <c r="E24" i="143" s="1"/>
  <c r="E12" i="55"/>
  <c r="E16" i="55"/>
  <c r="J15" i="55"/>
  <c r="I14" i="55"/>
  <c r="J14" i="55" s="1"/>
  <c r="C12" i="55"/>
  <c r="G183" i="63"/>
  <c r="G16" i="55"/>
  <c r="H16" i="55"/>
  <c r="C16" i="55"/>
  <c r="H15" i="143"/>
  <c r="E19" i="55" l="1"/>
  <c r="E25" i="55" s="1"/>
  <c r="G31" i="255"/>
  <c r="G32" i="255" s="1"/>
  <c r="G33" i="255" s="1"/>
  <c r="G34" i="255" s="1"/>
  <c r="G35" i="255" s="1"/>
  <c r="G36" i="255" s="1"/>
  <c r="G12" i="194"/>
  <c r="G13" i="194" s="1"/>
  <c r="G14" i="194" s="1"/>
  <c r="G15" i="194" s="1"/>
  <c r="G16" i="194" s="1"/>
  <c r="G17" i="194" s="1"/>
  <c r="G18" i="194" s="1"/>
  <c r="G54" i="63"/>
  <c r="E23" i="176"/>
  <c r="E24" i="176" s="1"/>
  <c r="H21" i="55"/>
  <c r="G28" i="80"/>
  <c r="G29" i="80" s="1"/>
  <c r="G30" i="80" s="1"/>
  <c r="G31" i="80" s="1"/>
  <c r="G32" i="80" s="1"/>
  <c r="G33" i="80" s="1"/>
  <c r="G34" i="80" s="1"/>
  <c r="G35" i="80" s="1"/>
  <c r="I24" i="143"/>
  <c r="D12" i="55"/>
  <c r="J14" i="143"/>
  <c r="I12" i="55"/>
  <c r="I16" i="55"/>
  <c r="J16" i="55" s="1"/>
  <c r="C25" i="55"/>
  <c r="I25" i="55" s="1"/>
  <c r="J3" i="55"/>
  <c r="H24" i="143"/>
  <c r="J15" i="143"/>
  <c r="G36" i="80" l="1"/>
  <c r="G37" i="80" s="1"/>
  <c r="G38" i="80" s="1"/>
  <c r="G39" i="80" s="1"/>
  <c r="G40" i="80" s="1"/>
  <c r="G41" i="80" s="1"/>
  <c r="G42" i="80" s="1"/>
  <c r="G43" i="80" s="1"/>
  <c r="G44" i="80" s="1"/>
  <c r="J21" i="55"/>
  <c r="G37" i="255"/>
  <c r="G38" i="255" s="1"/>
  <c r="G39" i="255" s="1"/>
  <c r="G40" i="255" s="1"/>
  <c r="G41" i="255" s="1"/>
  <c r="G42" i="255" s="1"/>
  <c r="G43" i="255" s="1"/>
  <c r="G44" i="255" s="1"/>
  <c r="G45" i="255" s="1"/>
  <c r="G46" i="255" s="1"/>
  <c r="G19" i="194"/>
  <c r="G20" i="194" s="1"/>
  <c r="G21" i="194" s="1"/>
  <c r="G22" i="194" s="1"/>
  <c r="G23" i="194" s="1"/>
  <c r="G27" i="194" s="1"/>
  <c r="G28" i="194" s="1"/>
  <c r="G29" i="194" s="1"/>
  <c r="G55" i="63"/>
  <c r="J24" i="143"/>
  <c r="G45" i="80" l="1"/>
  <c r="G46" i="80" s="1"/>
  <c r="G47" i="80" s="1"/>
  <c r="G48" i="80" s="1"/>
  <c r="G49" i="80" s="1"/>
  <c r="G50" i="80" s="1"/>
  <c r="G51" i="80" s="1"/>
  <c r="G52" i="80" s="1"/>
  <c r="G53" i="80" s="1"/>
  <c r="G54" i="80" s="1"/>
  <c r="G55" i="80" s="1"/>
  <c r="G56" i="80" s="1"/>
  <c r="G57" i="80" s="1"/>
  <c r="G58" i="80" s="1"/>
  <c r="G59" i="80" s="1"/>
  <c r="G60" i="80" s="1"/>
  <c r="G61" i="80" s="1"/>
  <c r="G62" i="80" s="1"/>
  <c r="G63" i="80" s="1"/>
  <c r="G64" i="80" s="1"/>
  <c r="G65" i="80" s="1"/>
  <c r="G66" i="80" s="1"/>
  <c r="G67" i="80" s="1"/>
  <c r="G68" i="80" s="1"/>
  <c r="G69" i="80" s="1"/>
  <c r="G70" i="80" s="1"/>
  <c r="G71" i="80" s="1"/>
  <c r="G72" i="80" s="1"/>
  <c r="G73" i="80" s="1"/>
  <c r="G30" i="194"/>
  <c r="G31" i="194" s="1"/>
  <c r="G56" i="63"/>
  <c r="G74" i="80" l="1"/>
  <c r="G75" i="80" s="1"/>
  <c r="G76" i="80" s="1"/>
  <c r="G77" i="80" s="1"/>
  <c r="G78" i="80" s="1"/>
  <c r="G79" i="80" s="1"/>
  <c r="G80" i="80" s="1"/>
  <c r="G81" i="80" s="1"/>
  <c r="G32" i="194"/>
  <c r="G33" i="194" s="1"/>
  <c r="G34" i="194" s="1"/>
  <c r="G35" i="194" s="1"/>
  <c r="G36" i="194" s="1"/>
  <c r="G37" i="194" s="1"/>
  <c r="G38" i="194" s="1"/>
  <c r="G39" i="194" s="1"/>
  <c r="G40" i="194" s="1"/>
  <c r="G57" i="63"/>
  <c r="G58" i="63" s="1"/>
  <c r="G59" i="63" s="1"/>
  <c r="G60" i="63" s="1"/>
  <c r="G61" i="63" s="1"/>
  <c r="G62" i="63" s="1"/>
  <c r="G63" i="63" s="1"/>
  <c r="H2" i="55"/>
  <c r="J2" i="55" s="1"/>
  <c r="G64" i="63" l="1"/>
  <c r="H12" i="55"/>
  <c r="H25" i="55" s="1"/>
  <c r="J25" i="55" s="1"/>
  <c r="G65" i="63" l="1"/>
  <c r="J12" i="55"/>
  <c r="G66" i="63" l="1"/>
  <c r="G67" i="63" s="1"/>
  <c r="G68" i="63" s="1"/>
  <c r="G69" i="63" s="1"/>
  <c r="G70" i="63" s="1"/>
  <c r="G71" i="63" l="1"/>
  <c r="G72" i="63" s="1"/>
  <c r="G73" i="63" s="1"/>
  <c r="G74" i="63" s="1"/>
  <c r="G75" i="63" s="1"/>
  <c r="G76" i="63" s="1"/>
  <c r="G77" i="63" s="1"/>
  <c r="G78" i="63" s="1"/>
  <c r="G79" i="63" s="1"/>
  <c r="G80" i="63" s="1"/>
  <c r="G81" i="63" s="1"/>
  <c r="G82" i="63" s="1"/>
  <c r="G83" i="63" s="1"/>
  <c r="G84" i="63" s="1"/>
  <c r="G85" i="63" s="1"/>
  <c r="G86" i="63" s="1"/>
  <c r="G87" i="63" s="1"/>
  <c r="G88" i="63" s="1"/>
  <c r="G89" i="63" s="1"/>
  <c r="G90" i="63" l="1"/>
  <c r="G91" i="63" s="1"/>
  <c r="G92" i="63" s="1"/>
  <c r="G93" i="63" s="1"/>
  <c r="G94" i="63" s="1"/>
  <c r="G95" i="63" s="1"/>
  <c r="G96" i="63" s="1"/>
  <c r="G97" i="63" l="1"/>
  <c r="G98" i="63" l="1"/>
  <c r="G99" i="63" s="1"/>
  <c r="G100" i="63" s="1"/>
  <c r="G101" i="63" s="1"/>
  <c r="G102" i="63" s="1"/>
  <c r="G103" i="63" s="1"/>
  <c r="G104" i="63" s="1"/>
  <c r="G105" i="63" s="1"/>
  <c r="G106" i="63" s="1"/>
  <c r="G107" i="63" s="1"/>
  <c r="G108" i="63" l="1"/>
  <c r="G109" i="63" l="1"/>
  <c r="G110" i="63" s="1"/>
  <c r="G111" i="63" s="1"/>
  <c r="G112" i="63" s="1"/>
  <c r="G113" i="63" s="1"/>
  <c r="G114" i="63" s="1"/>
  <c r="G115" i="63" s="1"/>
  <c r="G116" i="63" l="1"/>
  <c r="G117" i="63" l="1"/>
  <c r="G118" i="63" l="1"/>
  <c r="G119" i="63" s="1"/>
  <c r="G120" i="63" s="1"/>
  <c r="G121" i="63" s="1"/>
  <c r="G122" i="63" s="1"/>
  <c r="G123" i="63" s="1"/>
  <c r="G124" i="63" s="1"/>
  <c r="G125" i="63" s="1"/>
  <c r="G126" i="63" s="1"/>
  <c r="G127" i="63" s="1"/>
  <c r="G128" i="63" l="1"/>
  <c r="G129" i="63" s="1"/>
  <c r="G130" i="63" s="1"/>
  <c r="G131" i="63" s="1"/>
  <c r="G132" i="63" s="1"/>
  <c r="G133" i="63" s="1"/>
  <c r="G134" i="63" s="1"/>
  <c r="G135" i="63" s="1"/>
  <c r="G136" i="63" s="1"/>
  <c r="G137" i="63" l="1"/>
  <c r="G138" i="63" s="1"/>
  <c r="G139" i="63" s="1"/>
  <c r="G140" i="63" s="1"/>
  <c r="G141" i="63" s="1"/>
  <c r="G142" i="63" s="1"/>
  <c r="G143" i="63" s="1"/>
  <c r="G144" i="63" l="1"/>
  <c r="G145" i="63" s="1"/>
  <c r="G146" i="63" l="1"/>
  <c r="G147" i="63" s="1"/>
  <c r="G148" i="63" s="1"/>
  <c r="G149" i="63" s="1"/>
  <c r="G150" i="63" l="1"/>
  <c r="G151" i="63" s="1"/>
  <c r="G152" i="63" l="1"/>
  <c r="G153" i="63" l="1"/>
  <c r="G154" i="63" s="1"/>
  <c r="G155" i="63" s="1"/>
  <c r="G156" i="63" s="1"/>
  <c r="G157" i="63" s="1"/>
  <c r="G158" i="63" s="1"/>
  <c r="G159" i="63" s="1"/>
  <c r="G160" i="63" s="1"/>
  <c r="G161" i="63" s="1"/>
  <c r="G162" i="63" s="1"/>
  <c r="G163" i="63" s="1"/>
  <c r="G164" i="63" s="1"/>
  <c r="G165" i="63" s="1"/>
  <c r="G166" i="63" s="1"/>
  <c r="G167" i="63" s="1"/>
  <c r="G168" i="63" s="1"/>
  <c r="G169" i="63" s="1"/>
  <c r="G170" i="63" s="1"/>
  <c r="G171" i="63" s="1"/>
  <c r="G172" i="63" s="1"/>
  <c r="G173" i="63" s="1"/>
  <c r="G174" i="63" s="1"/>
  <c r="G175" i="63" s="1"/>
  <c r="G176" i="63" s="1"/>
  <c r="G177" i="63" s="1"/>
  <c r="G178" i="63" s="1"/>
  <c r="G179" i="63" s="1"/>
  <c r="G180" i="63" l="1"/>
  <c r="G181" i="63" s="1"/>
  <c r="G182" i="63" s="1"/>
</calcChain>
</file>

<file path=xl/sharedStrings.xml><?xml version="1.0" encoding="utf-8"?>
<sst xmlns="http://schemas.openxmlformats.org/spreadsheetml/2006/main" count="14560" uniqueCount="775">
  <si>
    <t>Date</t>
  </si>
  <si>
    <t>Donor</t>
  </si>
  <si>
    <t>Name</t>
  </si>
  <si>
    <t>Project</t>
  </si>
  <si>
    <t>Country</t>
  </si>
  <si>
    <t>Details</t>
  </si>
  <si>
    <t>Spent in $</t>
  </si>
  <si>
    <t>Exchange Rate $</t>
  </si>
  <si>
    <t>Department</t>
  </si>
  <si>
    <t>Support document</t>
  </si>
  <si>
    <t xml:space="preserve">Type of expenses </t>
  </si>
  <si>
    <t>Comments</t>
  </si>
  <si>
    <t>Spent in another currency</t>
  </si>
  <si>
    <t>Spent  in national currency (UGX)</t>
  </si>
  <si>
    <t>Management</t>
  </si>
  <si>
    <t xml:space="preserve"> </t>
  </si>
  <si>
    <t>EAGLE NETWORK</t>
  </si>
  <si>
    <t>PROJECT COORDINATOR</t>
  </si>
  <si>
    <t>EAGLE UGANDA</t>
  </si>
  <si>
    <t xml:space="preserve">PROJECT: </t>
  </si>
  <si>
    <t>BANK</t>
  </si>
  <si>
    <t>Bank name:</t>
  </si>
  <si>
    <t>Account number:</t>
  </si>
  <si>
    <t xml:space="preserve">Bank reconciliation statments </t>
  </si>
  <si>
    <t>Account name:</t>
  </si>
  <si>
    <t>ACCOUNTING</t>
  </si>
  <si>
    <t xml:space="preserve">n° </t>
  </si>
  <si>
    <t>Description</t>
  </si>
  <si>
    <t>Débit</t>
  </si>
  <si>
    <t>Crédit</t>
  </si>
  <si>
    <t>in UGX</t>
  </si>
  <si>
    <t>EQUITY BANK UGANDA LIMITED</t>
  </si>
  <si>
    <t>=1009201131883</t>
  </si>
  <si>
    <t xml:space="preserve">Eco- Activities for Governance and Law Enforcement </t>
  </si>
  <si>
    <t>Received</t>
  </si>
  <si>
    <t>Spent</t>
  </si>
  <si>
    <t>Accounting Balance</t>
  </si>
  <si>
    <t>Cash Box</t>
  </si>
  <si>
    <t>MOVEMENTS</t>
  </si>
  <si>
    <t>in USD</t>
  </si>
  <si>
    <t>account balance</t>
  </si>
  <si>
    <t>Balance</t>
  </si>
  <si>
    <t>Lydia</t>
  </si>
  <si>
    <t xml:space="preserve">EAGLE Uganda </t>
  </si>
  <si>
    <t>EAGLE Uganda</t>
  </si>
  <si>
    <t>Uganda</t>
  </si>
  <si>
    <t>=1009201132940</t>
  </si>
  <si>
    <t>Bank balance</t>
  </si>
  <si>
    <t>Personal balance Accountant</t>
  </si>
  <si>
    <t>Advance</t>
  </si>
  <si>
    <t>Cash desk closing statement</t>
  </si>
  <si>
    <t>x</t>
  </si>
  <si>
    <t>cash balance</t>
  </si>
  <si>
    <t>difference</t>
  </si>
  <si>
    <t>Paper Notes</t>
  </si>
  <si>
    <t xml:space="preserve">Reason for Difference: </t>
  </si>
  <si>
    <t>spent in national currency (Ugx)</t>
  </si>
  <si>
    <t>Coins</t>
  </si>
  <si>
    <t>UGANDA</t>
  </si>
  <si>
    <t>UGX</t>
  </si>
  <si>
    <t>USD</t>
  </si>
  <si>
    <t>Airtime Summary</t>
  </si>
  <si>
    <t>Transferred to Cash box UGX</t>
  </si>
  <si>
    <t>Account Balance</t>
  </si>
  <si>
    <t>RUFFORD</t>
  </si>
  <si>
    <t>Airtime</t>
  </si>
  <si>
    <t>airtime received</t>
  </si>
  <si>
    <t>TRANSFER FROM USD ACCOUNT</t>
  </si>
  <si>
    <t>EXPENSES</t>
  </si>
  <si>
    <t>ACCOUNTING BALANCE</t>
  </si>
  <si>
    <t>CROSS-CHECKING</t>
  </si>
  <si>
    <t>OVERALL BALANCE</t>
  </si>
  <si>
    <t>transfer in</t>
  </si>
  <si>
    <t>Transfer  out</t>
  </si>
  <si>
    <t>Cross-checking</t>
  </si>
  <si>
    <t>TOTAL STAFF</t>
  </si>
  <si>
    <t>BANK UGX</t>
  </si>
  <si>
    <t>TOTAL Banks</t>
  </si>
  <si>
    <t>control of internal transfers</t>
  </si>
  <si>
    <t xml:space="preserve">Total expenses </t>
  </si>
  <si>
    <t>BANK USD</t>
  </si>
  <si>
    <t>Office</t>
  </si>
  <si>
    <t>MONTH</t>
  </si>
  <si>
    <t>TRANSFERRED GRANTS TO ACCOUNT</t>
  </si>
  <si>
    <t xml:space="preserve">EXPENSES </t>
  </si>
  <si>
    <t>Given</t>
  </si>
  <si>
    <t>Paid</t>
  </si>
  <si>
    <t>Advance Received</t>
  </si>
  <si>
    <t>Transfer In</t>
  </si>
  <si>
    <t>Advance Paid</t>
  </si>
  <si>
    <t>Insignificant small denominiation</t>
  </si>
  <si>
    <t>=1009201652537</t>
  </si>
  <si>
    <t xml:space="preserve">Eco- Activities for Governance and Law Enforcement-Operational Account </t>
  </si>
  <si>
    <t>Operational Account</t>
  </si>
  <si>
    <t>May</t>
  </si>
  <si>
    <t>Jan</t>
  </si>
  <si>
    <t>Feb</t>
  </si>
  <si>
    <t>Mar</t>
  </si>
  <si>
    <t>April</t>
  </si>
  <si>
    <t>June</t>
  </si>
  <si>
    <t>July</t>
  </si>
  <si>
    <t>Aug</t>
  </si>
  <si>
    <t>Sept</t>
  </si>
  <si>
    <t>Oct</t>
  </si>
  <si>
    <t>Nov.</t>
  </si>
  <si>
    <t>Dec</t>
  </si>
  <si>
    <t>Row Labels</t>
  </si>
  <si>
    <t>(blank)</t>
  </si>
  <si>
    <t>Grand Total</t>
  </si>
  <si>
    <t>Sum of Spent  in national currency (UGX)</t>
  </si>
  <si>
    <t>Balance Due</t>
  </si>
  <si>
    <t>Sum of Spent in $</t>
  </si>
  <si>
    <t>PROJECT</t>
  </si>
  <si>
    <t>Mission Budget for 1 day</t>
  </si>
  <si>
    <t>Legal</t>
  </si>
  <si>
    <t>Local Transport</t>
  </si>
  <si>
    <t>Transport</t>
  </si>
  <si>
    <t>Telephone</t>
  </si>
  <si>
    <t>0-10-20223</t>
  </si>
  <si>
    <t>Services</t>
  </si>
  <si>
    <t>Column Labels</t>
  </si>
  <si>
    <t>Cashbox  -2023 USD</t>
  </si>
  <si>
    <t>Personal balance Legal</t>
  </si>
  <si>
    <t>Reimbursement to the project</t>
  </si>
  <si>
    <t>Deborah</t>
  </si>
  <si>
    <t>List Of advanced salaries EAGLE Uganda 2023</t>
  </si>
  <si>
    <t>List Of Personal Financial Report Balances salaries EAGLE Uganda 2023</t>
  </si>
  <si>
    <t>Office Materials</t>
  </si>
  <si>
    <t>Bank Fees</t>
  </si>
  <si>
    <t>Bank OPP</t>
  </si>
  <si>
    <t>Investigations</t>
  </si>
  <si>
    <t>Bank Transfer Charges</t>
  </si>
  <si>
    <t>Airtime for Lydia</t>
  </si>
  <si>
    <t>Sum of spent in national currency (Ugx)</t>
  </si>
  <si>
    <t>Sum of Received</t>
  </si>
  <si>
    <t>Transfer to the Operational Account</t>
  </si>
  <si>
    <t>Airtime for Deborah</t>
  </si>
  <si>
    <t>Rent &amp; Utilities</t>
  </si>
  <si>
    <t>Transfer Fees</t>
  </si>
  <si>
    <t>Office/Bank</t>
  </si>
  <si>
    <t>Bank/Nakawa</t>
  </si>
  <si>
    <t>Nakawa/Office</t>
  </si>
  <si>
    <t>Bank UGX</t>
  </si>
  <si>
    <t>Internet</t>
  </si>
  <si>
    <t>Bank Charges</t>
  </si>
  <si>
    <t>Personnel</t>
  </si>
  <si>
    <t>Office/Mbuya</t>
  </si>
  <si>
    <t>Cash Box June 23</t>
  </si>
  <si>
    <t>Bank USD</t>
  </si>
  <si>
    <t>EAGLE UGANDA FINANCIAL REPORT AUGUST 2023</t>
  </si>
  <si>
    <t>August Cash Box 2023</t>
  </si>
  <si>
    <t>Cash Box July 2023</t>
  </si>
  <si>
    <t>Aug_D_V1</t>
  </si>
  <si>
    <t>Jolly</t>
  </si>
  <si>
    <t>Aug_J_V1</t>
  </si>
  <si>
    <t>i79</t>
  </si>
  <si>
    <t>Aug_i79_V1</t>
  </si>
  <si>
    <t>i97</t>
  </si>
  <si>
    <t>Aug_i97_V1</t>
  </si>
  <si>
    <t>i12</t>
  </si>
  <si>
    <t>Aug_i12_V1</t>
  </si>
  <si>
    <t>Aug_i12_V2</t>
  </si>
  <si>
    <t>Aug_i97_V2</t>
  </si>
  <si>
    <t>Aug_J_V2</t>
  </si>
  <si>
    <t>Aug_i79_V2</t>
  </si>
  <si>
    <t>Aug_i97_V3</t>
  </si>
  <si>
    <t>Aug_L_V1</t>
  </si>
  <si>
    <t>Aug_i79_V3</t>
  </si>
  <si>
    <t>Aug_J_V3</t>
  </si>
  <si>
    <t>Balance from previous month (July) 23</t>
  </si>
  <si>
    <t>Personal balance i79</t>
  </si>
  <si>
    <t>Personal balance i97</t>
  </si>
  <si>
    <t>Personal balance i53</t>
  </si>
  <si>
    <t>Personal balance i18</t>
  </si>
  <si>
    <t>Personal balance i12</t>
  </si>
  <si>
    <t>Office/Luxiira</t>
  </si>
  <si>
    <t>Luziira</t>
  </si>
  <si>
    <t>Home/Office</t>
  </si>
  <si>
    <t>Office/Home</t>
  </si>
  <si>
    <t>Mbuya/Kasanga</t>
  </si>
  <si>
    <t>Kasanga/Home</t>
  </si>
  <si>
    <t>local Transport</t>
  </si>
  <si>
    <t>Office/Makerere</t>
  </si>
  <si>
    <t>makerere/Home</t>
  </si>
  <si>
    <t>Office/town</t>
  </si>
  <si>
    <t>Town/Kawempe</t>
  </si>
  <si>
    <t>Home/Town</t>
  </si>
  <si>
    <t>Town/Office</t>
  </si>
  <si>
    <t>Office/Kibuye</t>
  </si>
  <si>
    <t>Kibuye/Home</t>
  </si>
  <si>
    <t>Office/Owino Market</t>
  </si>
  <si>
    <t>Owino Market/Nakasero M</t>
  </si>
  <si>
    <t>Nakasero/Kibuye</t>
  </si>
  <si>
    <t>Kibuye/Owino</t>
  </si>
  <si>
    <t>Owino/Katwe</t>
  </si>
  <si>
    <t>Katwe/Home</t>
  </si>
  <si>
    <t>Trust Building</t>
  </si>
  <si>
    <t>August</t>
  </si>
  <si>
    <t>Transfer charges</t>
  </si>
  <si>
    <t>Aug_i12_V3</t>
  </si>
  <si>
    <t>Office/Kibuli</t>
  </si>
  <si>
    <t>Kibuli/Mengo</t>
  </si>
  <si>
    <t>Mengo/Mulago</t>
  </si>
  <si>
    <t>Mulago/Home</t>
  </si>
  <si>
    <t>Balance from previous month July 23</t>
  </si>
  <si>
    <t>Office/URA</t>
  </si>
  <si>
    <t>URA/Office</t>
  </si>
  <si>
    <t>Office/Kingdome Kampala</t>
  </si>
  <si>
    <t>Kingdom KampalaFair way Hotel</t>
  </si>
  <si>
    <t>Fairway/African Tribe</t>
  </si>
  <si>
    <t>African Tribe/Home</t>
  </si>
  <si>
    <t>Transfer from UGX Account</t>
  </si>
  <si>
    <t>Cash withdraw: chq 276</t>
  </si>
  <si>
    <t>Bank withdraw charges</t>
  </si>
  <si>
    <t>Bank withdraw changes</t>
  </si>
  <si>
    <t>Cash witdraw</t>
  </si>
  <si>
    <t>Internal transfer</t>
  </si>
  <si>
    <t>Balance from July 2023</t>
  </si>
  <si>
    <t>Airtime for i12</t>
  </si>
  <si>
    <t>Airtime for i79</t>
  </si>
  <si>
    <t>Airtime for i97</t>
  </si>
  <si>
    <t>Airtime for Jolly</t>
  </si>
  <si>
    <t>Aug_L_R1</t>
  </si>
  <si>
    <t>Aug_L_R2</t>
  </si>
  <si>
    <t>Aug_BS_1</t>
  </si>
  <si>
    <t>Aug_BS_2</t>
  </si>
  <si>
    <t>Aug_L_V2</t>
  </si>
  <si>
    <t>Aug_L_V3</t>
  </si>
  <si>
    <t>1 coffee elgon pride @26,500</t>
  </si>
  <si>
    <t>1 elgon pride (small) @14,500</t>
  </si>
  <si>
    <t>1 tropical heat cloves for tea</t>
  </si>
  <si>
    <t>1 tropical heat cloves for tea(big)</t>
  </si>
  <si>
    <t>6sackets of milk@12,000/-</t>
  </si>
  <si>
    <t>2 kgs of sugar @6,200</t>
  </si>
  <si>
    <t>Aug_L_R3</t>
  </si>
  <si>
    <t>Aug_D_V2</t>
  </si>
  <si>
    <t>Office/Nyubani Hotel</t>
  </si>
  <si>
    <t>Nyubani hotel/Chez Johnson</t>
  </si>
  <si>
    <t>Chez/Home</t>
  </si>
  <si>
    <t>Aug_J_V4</t>
  </si>
  <si>
    <t>Aug_i12_V4</t>
  </si>
  <si>
    <t>Office/Kololo</t>
  </si>
  <si>
    <t>Kololo/Ntinda</t>
  </si>
  <si>
    <t>Ntinda/Kireka</t>
  </si>
  <si>
    <t>Kireka/home</t>
  </si>
  <si>
    <t>Aug_i97_V4</t>
  </si>
  <si>
    <t>Office/Kyanja</t>
  </si>
  <si>
    <t>Kyanja/Kisasi</t>
  </si>
  <si>
    <t>Kisasi/Bukoto</t>
  </si>
  <si>
    <t>Bukoto/Mengo</t>
  </si>
  <si>
    <t>Mengo/Sentema</t>
  </si>
  <si>
    <t>Sentema/Home</t>
  </si>
  <si>
    <t>Aug_i79_V4</t>
  </si>
  <si>
    <t>Home/office</t>
  </si>
  <si>
    <t>Office/Silver springs</t>
  </si>
  <si>
    <t>Silver springs/Hotel International</t>
  </si>
  <si>
    <t>International/Maleey</t>
  </si>
  <si>
    <t>Marleey/Alfah</t>
  </si>
  <si>
    <t>Alfa/Muyenga</t>
  </si>
  <si>
    <t>Muyenga/Home</t>
  </si>
  <si>
    <t>Aug_J_V5</t>
  </si>
  <si>
    <t>Aug_i79_V5</t>
  </si>
  <si>
    <t>Aug_i12_V5</t>
  </si>
  <si>
    <t>Aug_i97_V5</t>
  </si>
  <si>
    <t>Office/Arua park</t>
  </si>
  <si>
    <t>Arua park/Wandegeya</t>
  </si>
  <si>
    <t>Wandegeya/Kamwokya</t>
  </si>
  <si>
    <t>Kamwljya/Kyebando</t>
  </si>
  <si>
    <t>Kyebando/Arua park</t>
  </si>
  <si>
    <t>Arua park/Namayiba</t>
  </si>
  <si>
    <t>Namayiba/home</t>
  </si>
  <si>
    <t>Aug_i12_V6</t>
  </si>
  <si>
    <t>Office/Owino</t>
  </si>
  <si>
    <t>Owingo/Katwe</t>
  </si>
  <si>
    <t>Katwe/Nakasero</t>
  </si>
  <si>
    <t>Nakasero/Bwaise</t>
  </si>
  <si>
    <t>Bwaise/Home</t>
  </si>
  <si>
    <t xml:space="preserve">Trust Building </t>
  </si>
  <si>
    <t>Aug_D_V3</t>
  </si>
  <si>
    <t>Office/J Friedge hotel</t>
  </si>
  <si>
    <t>JF/SS hade</t>
  </si>
  <si>
    <t>SS had/Serene</t>
  </si>
  <si>
    <t>Serene/Office</t>
  </si>
  <si>
    <t>Aug_J_V6</t>
  </si>
  <si>
    <t>Aug_L_V4</t>
  </si>
  <si>
    <t>Aug_L_V5</t>
  </si>
  <si>
    <t>Aug_L_V6</t>
  </si>
  <si>
    <t>Aug_i79_V6</t>
  </si>
  <si>
    <t>Office/Nakawa</t>
  </si>
  <si>
    <t>Nakawa/Kireka</t>
  </si>
  <si>
    <t>Kireka/Kalerwe</t>
  </si>
  <si>
    <t>Kalerwe/Home</t>
  </si>
  <si>
    <t>Reimbursement to i97</t>
  </si>
  <si>
    <t>Reimbursement to the i79</t>
  </si>
  <si>
    <t>i18</t>
  </si>
  <si>
    <t>i53</t>
  </si>
  <si>
    <t>Aug_i79_V7</t>
  </si>
  <si>
    <t>Office/Owion</t>
  </si>
  <si>
    <t>Owino/Nakasero</t>
  </si>
  <si>
    <t>Kibuye/Katwe</t>
  </si>
  <si>
    <t>Aug_D_V4</t>
  </si>
  <si>
    <t>Office/Luzira</t>
  </si>
  <si>
    <t>Luzira/Office</t>
  </si>
  <si>
    <t>Aug_i97_V6</t>
  </si>
  <si>
    <t>Mbuya/Kisenyi</t>
  </si>
  <si>
    <t>Kisenyi/Kibuye</t>
  </si>
  <si>
    <t>Kibuye/Kisenyi</t>
  </si>
  <si>
    <t>Kisenyi/Home</t>
  </si>
  <si>
    <t>Aug_J_V7</t>
  </si>
  <si>
    <t>09-08-23.</t>
  </si>
  <si>
    <t>Aug_i12_V7</t>
  </si>
  <si>
    <t>Office/Natete</t>
  </si>
  <si>
    <t>Natete/Kibuye</t>
  </si>
  <si>
    <t>Kibuye/Kalerwe</t>
  </si>
  <si>
    <t>July water bill</t>
  </si>
  <si>
    <t>Transfer charges for water bill</t>
  </si>
  <si>
    <t>2 diaries @15,000</t>
  </si>
  <si>
    <t>3 diaries@19,000</t>
  </si>
  <si>
    <t>Aug_L_R4</t>
  </si>
  <si>
    <t>Aug_i97_V7</t>
  </si>
  <si>
    <t>Office/Namuwongo</t>
  </si>
  <si>
    <t>Namuwongo/Mengo</t>
  </si>
  <si>
    <t>Mengo/natete</t>
  </si>
  <si>
    <t>Natete/Busega</t>
  </si>
  <si>
    <t>Busega/Home</t>
  </si>
  <si>
    <t>Moving aroundNamuwongo</t>
  </si>
  <si>
    <t>Aug_D_V5</t>
  </si>
  <si>
    <t>Office/ACC</t>
  </si>
  <si>
    <t>ACC/Buganda Road</t>
  </si>
  <si>
    <t>Buganda Rd/ Emrald Hotel</t>
  </si>
  <si>
    <t>Emrald/La grande</t>
  </si>
  <si>
    <t>La grande/Yahoo guest house</t>
  </si>
  <si>
    <t>Yahoo/Kireka</t>
  </si>
  <si>
    <t>Transport for Moses</t>
  </si>
  <si>
    <t>Transport for Duncan</t>
  </si>
  <si>
    <t>Office/Jokas</t>
  </si>
  <si>
    <t>Jokas/Alpha Hotel</t>
  </si>
  <si>
    <t>Alpha Hotel/Office</t>
  </si>
  <si>
    <t>Office/Shell</t>
  </si>
  <si>
    <t>Shell bugolobi/office</t>
  </si>
  <si>
    <t>Aug_J_V8</t>
  </si>
  <si>
    <t>Office/Court</t>
  </si>
  <si>
    <t>Court/Office</t>
  </si>
  <si>
    <t>Aug_i79_V8</t>
  </si>
  <si>
    <t>Office/Kawempe</t>
  </si>
  <si>
    <t>Kawempe/Mpelerwe</t>
  </si>
  <si>
    <t>Mplerwe/Nansana</t>
  </si>
  <si>
    <t>Nansana/Kawala</t>
  </si>
  <si>
    <t>Kawala/Home</t>
  </si>
  <si>
    <t>Aug_i12_V8</t>
  </si>
  <si>
    <t>Office/Kisenyi</t>
  </si>
  <si>
    <t>Kisenyi/Nakawa</t>
  </si>
  <si>
    <t>Nakawa/Matuga</t>
  </si>
  <si>
    <t>Matugga/home</t>
  </si>
  <si>
    <t>Aug_J_V9</t>
  </si>
  <si>
    <t>Aug_i12_V9</t>
  </si>
  <si>
    <t>Aug_i12_V10</t>
  </si>
  <si>
    <t>Office/Kireka</t>
  </si>
  <si>
    <t>Kireka/Makindye</t>
  </si>
  <si>
    <t>Makindye/Nsambya</t>
  </si>
  <si>
    <t>Nsambya/Home</t>
  </si>
  <si>
    <t>Aug_i97_V8</t>
  </si>
  <si>
    <t>Office/Kasubi</t>
  </si>
  <si>
    <t>Kasuubi/Namugoona</t>
  </si>
  <si>
    <t>Namugoona/Nansana</t>
  </si>
  <si>
    <t>Nasana/Bwaise and back to Nansana</t>
  </si>
  <si>
    <t>Nansana/Home</t>
  </si>
  <si>
    <t>Aug_J_V10</t>
  </si>
  <si>
    <t>Aug_D_V6</t>
  </si>
  <si>
    <t>Office/City Oil kamwokya</t>
  </si>
  <si>
    <t>Kamwokya/Spear Motors</t>
  </si>
  <si>
    <t>Spear motors/Office</t>
  </si>
  <si>
    <t>Reimbursement to i12</t>
  </si>
  <si>
    <t>Kasubi/Namugoona</t>
  </si>
  <si>
    <t>Nansana/Maganjo</t>
  </si>
  <si>
    <t>Maganjo/Home</t>
  </si>
  <si>
    <t>Aug_i79_V9</t>
  </si>
  <si>
    <t>Office/Wakiso</t>
  </si>
  <si>
    <t>Wakiso/katoke</t>
  </si>
  <si>
    <t>katoke/Kasubi</t>
  </si>
  <si>
    <t>Kasubi/Home</t>
  </si>
  <si>
    <t>Aug_i97_V9</t>
  </si>
  <si>
    <t>Office/Kyaliwajjala</t>
  </si>
  <si>
    <t>Kyaliwajjala/Namugongo</t>
  </si>
  <si>
    <t>Namugongo/Sonde</t>
  </si>
  <si>
    <t>Sonde/Bweyogerere</t>
  </si>
  <si>
    <t>Bweyogerere/Busega</t>
  </si>
  <si>
    <t>Aug_i18_V1</t>
  </si>
  <si>
    <t>Offic/Kajjansi</t>
  </si>
  <si>
    <t>Kajjansi/Home</t>
  </si>
  <si>
    <t>Aug_i53_V1</t>
  </si>
  <si>
    <t>Office/Kasanga</t>
  </si>
  <si>
    <t>Kasanga/Town</t>
  </si>
  <si>
    <t>Town/Home</t>
  </si>
  <si>
    <t>Aug_J_V11</t>
  </si>
  <si>
    <t>Aug_i97_V10</t>
  </si>
  <si>
    <t>Luzira/Butabika</t>
  </si>
  <si>
    <t>Butabiika/Ggaba</t>
  </si>
  <si>
    <t>Ggaba/Kasanga</t>
  </si>
  <si>
    <t>Kasanga/ Home</t>
  </si>
  <si>
    <t>Aug_L_R5</t>
  </si>
  <si>
    <t>Aug_L_V7</t>
  </si>
  <si>
    <t>Aug_D_V7</t>
  </si>
  <si>
    <t>Office/Sheron Hotel</t>
  </si>
  <si>
    <t>Sheron/Jarin</t>
  </si>
  <si>
    <t>Jarin/Nasser Rd</t>
  </si>
  <si>
    <t>Nasser Hotel/ Home</t>
  </si>
  <si>
    <t>Aug_L_V8</t>
  </si>
  <si>
    <t>Aug_D_V8</t>
  </si>
  <si>
    <t>Aug_L_R6</t>
  </si>
  <si>
    <t>Aug_i79_V10</t>
  </si>
  <si>
    <t>Office/Ntinda</t>
  </si>
  <si>
    <t>Ntinda/Kyambogo</t>
  </si>
  <si>
    <t>Kyambogo/Namboole</t>
  </si>
  <si>
    <t>Namboole/Home</t>
  </si>
  <si>
    <t>Aug_i12_V11</t>
  </si>
  <si>
    <t>Aug_L-V9</t>
  </si>
  <si>
    <t>Aug_i18_V2</t>
  </si>
  <si>
    <t>Aug_i79_V11</t>
  </si>
  <si>
    <t>Office/Kitintala</t>
  </si>
  <si>
    <t>Kintintale/Luzira</t>
  </si>
  <si>
    <t>Luzira/Namuwongo</t>
  </si>
  <si>
    <t>Namuwongo/Bukasa</t>
  </si>
  <si>
    <t>Bukasa/Ggaba</t>
  </si>
  <si>
    <t>Ggaba/Home</t>
  </si>
  <si>
    <t>Aug_J_V12</t>
  </si>
  <si>
    <t>Aug_i97_V11</t>
  </si>
  <si>
    <t>Office/Munaku</t>
  </si>
  <si>
    <t>Munaku/Lugala</t>
  </si>
  <si>
    <t>Lugala/Masanafu</t>
  </si>
  <si>
    <t>Masnafu/Bulenga</t>
  </si>
  <si>
    <t>Bulenga/Home</t>
  </si>
  <si>
    <t>Office/Lugogo</t>
  </si>
  <si>
    <t>Lugogo/Mini Price</t>
  </si>
  <si>
    <t>Mini Price/Wandegeya</t>
  </si>
  <si>
    <t>Wandegeya/Old taxi park</t>
  </si>
  <si>
    <t>Old park/Mutungo</t>
  </si>
  <si>
    <t>Lydia's July PAYE:chq 277</t>
  </si>
  <si>
    <t>URA commission charges</t>
  </si>
  <si>
    <t>Lydia's July NSSF chq:</t>
  </si>
  <si>
    <t>Lydia's July PAYE chq:</t>
  </si>
  <si>
    <t>URA commission</t>
  </si>
  <si>
    <t>Lydia's July NSSF</t>
  </si>
  <si>
    <t>Aug_L_R8</t>
  </si>
  <si>
    <t>Aug_L_R7</t>
  </si>
  <si>
    <t>Reimbursement to i18</t>
  </si>
  <si>
    <t>Aug_i18_V3</t>
  </si>
  <si>
    <t>Office/Town</t>
  </si>
  <si>
    <t>Town/Nakasero</t>
  </si>
  <si>
    <t>Nakasero/Kabalagala</t>
  </si>
  <si>
    <t>Kabalagala/Bunga</t>
  </si>
  <si>
    <t>Bunga/Gaba</t>
  </si>
  <si>
    <t>Gaba/home</t>
  </si>
  <si>
    <t>Reimbursement to the i18</t>
  </si>
  <si>
    <t>Aug_i79_V12</t>
  </si>
  <si>
    <t>Offoce/Mpererwe</t>
  </si>
  <si>
    <t>Mpererewe/kawempe</t>
  </si>
  <si>
    <t>kawempe/Katooke</t>
  </si>
  <si>
    <t>katooke/Katwe</t>
  </si>
  <si>
    <t>Aug_i97_V12</t>
  </si>
  <si>
    <t>Office/Arua bus park</t>
  </si>
  <si>
    <t>Park/Kisenyi</t>
  </si>
  <si>
    <t>Kisenyi/Katwe</t>
  </si>
  <si>
    <t>Katwe/Namirembe Road</t>
  </si>
  <si>
    <t>Namirembe/Home</t>
  </si>
  <si>
    <t>Aug_D_V9</t>
  </si>
  <si>
    <t>Office/Furaha Hotel</t>
  </si>
  <si>
    <t>Furaha/Durbani Hotel</t>
  </si>
  <si>
    <t>Durbani/Wyne</t>
  </si>
  <si>
    <t>Wyne/Office</t>
  </si>
  <si>
    <t>Aug_J_V13</t>
  </si>
  <si>
    <t>Reeimbursement to the project</t>
  </si>
  <si>
    <t>Aug_i97_V13</t>
  </si>
  <si>
    <t>Office/Salaama Rd</t>
  </si>
  <si>
    <t>Salaama Rd/Makindye</t>
  </si>
  <si>
    <t>Makindye/Munyonyo</t>
  </si>
  <si>
    <t>Munyonyo/Mulunga</t>
  </si>
  <si>
    <t>Mulunga/Home</t>
  </si>
  <si>
    <t>Aug_i79_V13</t>
  </si>
  <si>
    <t>Office/Arua Park</t>
  </si>
  <si>
    <t>Arua park/Kasenyi</t>
  </si>
  <si>
    <t>Kasenyi/Namayiba</t>
  </si>
  <si>
    <t>Namayiba/Natete</t>
  </si>
  <si>
    <t>Natete/Home</t>
  </si>
  <si>
    <t>Aug_i18_V4</t>
  </si>
  <si>
    <t>Office/Kalerwe</t>
  </si>
  <si>
    <t>Kalerwe/Katwe</t>
  </si>
  <si>
    <t>Katwe/Kibuye</t>
  </si>
  <si>
    <t>Kibuye/Nsambya</t>
  </si>
  <si>
    <t>Aug_J_V14</t>
  </si>
  <si>
    <t>Aug_i97_V14</t>
  </si>
  <si>
    <t>Office/Mpererwe</t>
  </si>
  <si>
    <t>Mpererwe/Wampewo</t>
  </si>
  <si>
    <t>Wampewo/Kumwenda</t>
  </si>
  <si>
    <t>Kumwenda/Kasanganti</t>
  </si>
  <si>
    <t>Kasanganti/Home</t>
  </si>
  <si>
    <t>Reimbursement to the Project</t>
  </si>
  <si>
    <t>eAGLE UGANDA</t>
  </si>
  <si>
    <t>u</t>
  </si>
  <si>
    <t>Aug_i79_V14</t>
  </si>
  <si>
    <t>Aug_i79_V15</t>
  </si>
  <si>
    <t>Office/Busega</t>
  </si>
  <si>
    <t>Busega/Kyengera</t>
  </si>
  <si>
    <t>Kyengera/Buto</t>
  </si>
  <si>
    <t>Budo/Nabingo</t>
  </si>
  <si>
    <t>nabingo/Home</t>
  </si>
  <si>
    <t>Aug_i18_V5</t>
  </si>
  <si>
    <t>Aug_D_V10</t>
  </si>
  <si>
    <t>ACC/office</t>
  </si>
  <si>
    <t>Aug_J_V15</t>
  </si>
  <si>
    <t>Payment for August internet subscription</t>
  </si>
  <si>
    <t>Repairs to ffice laptop</t>
  </si>
  <si>
    <t>Aug_L_R9</t>
  </si>
  <si>
    <t>Aug_L_R10</t>
  </si>
  <si>
    <t>Aug_J_V16</t>
  </si>
  <si>
    <t>Aug_i97_V15</t>
  </si>
  <si>
    <t>Airtime for i18</t>
  </si>
  <si>
    <t>Aug_J_V17</t>
  </si>
  <si>
    <t>Aug_D_V11</t>
  </si>
  <si>
    <t>Office/Alpha Hotel</t>
  </si>
  <si>
    <t>Alpha Hotel/office</t>
  </si>
  <si>
    <t>Reimbursement to Deborah</t>
  </si>
  <si>
    <t>Office/Ggaba</t>
  </si>
  <si>
    <t>Ggaba/Nabutiti</t>
  </si>
  <si>
    <t>Nabutiti/Bunga</t>
  </si>
  <si>
    <t>Bunga/Buziga</t>
  </si>
  <si>
    <t>Buziga/Home</t>
  </si>
  <si>
    <t>Aug_i18_V6</t>
  </si>
  <si>
    <t>Aug_i18_V7</t>
  </si>
  <si>
    <t>Aug_i97_V16</t>
  </si>
  <si>
    <t>Aug_i97_V17</t>
  </si>
  <si>
    <t>Office/Rubaga</t>
  </si>
  <si>
    <t>Rubaga/Kabusu</t>
  </si>
  <si>
    <t>Kabusu/Kitebi</t>
  </si>
  <si>
    <t>Kitebi/Bunamwaya</t>
  </si>
  <si>
    <t>Bunamwaya/Zaana</t>
  </si>
  <si>
    <t>Zaana/Home</t>
  </si>
  <si>
    <t>Aug_i79_V16</t>
  </si>
  <si>
    <t>office/portbell</t>
  </si>
  <si>
    <t>portbell/mutungo</t>
  </si>
  <si>
    <t>mutungo/butabika</t>
  </si>
  <si>
    <t>butabika/kirinya</t>
  </si>
  <si>
    <t>kirinya/kasokoso</t>
  </si>
  <si>
    <t>kasokoso/bweyogerere</t>
  </si>
  <si>
    <t>bweyogerere/Home</t>
  </si>
  <si>
    <t>home/office</t>
  </si>
  <si>
    <t>Aug_J_V18</t>
  </si>
  <si>
    <t>office/home</t>
  </si>
  <si>
    <t>office/kyebando</t>
  </si>
  <si>
    <t>kyebando/kagoma</t>
  </si>
  <si>
    <t>matugga/home</t>
  </si>
  <si>
    <t>kagooma/kawanda</t>
  </si>
  <si>
    <t>kawanda/matugga</t>
  </si>
  <si>
    <t>Aug_i18_V8</t>
  </si>
  <si>
    <t>office/masjja</t>
  </si>
  <si>
    <t>masajja/nansana</t>
  </si>
  <si>
    <t>nansana/namugoona</t>
  </si>
  <si>
    <t>namugoona/kibuuli</t>
  </si>
  <si>
    <t>kibuuli/home</t>
  </si>
  <si>
    <t>Aug_i79_V17</t>
  </si>
  <si>
    <t>office/kiwatuule</t>
  </si>
  <si>
    <t>kiwatuule/naalya</t>
  </si>
  <si>
    <t>naalya/namugongo</t>
  </si>
  <si>
    <t>namugongo/sonde</t>
  </si>
  <si>
    <t>sonde/home</t>
  </si>
  <si>
    <t>Reimbursement to Lydia</t>
  </si>
  <si>
    <t>Aug_L_V10</t>
  </si>
  <si>
    <t>Aug_L_V11</t>
  </si>
  <si>
    <t>Aug_J_V19</t>
  </si>
  <si>
    <t>Aug_i79_V18</t>
  </si>
  <si>
    <t>Kawempe/Kazinga</t>
  </si>
  <si>
    <t>Kazinga/Kagoma</t>
  </si>
  <si>
    <t>Kagoma/Kawanda</t>
  </si>
  <si>
    <t>Kawanda/Matuga</t>
  </si>
  <si>
    <t>Matuga/home</t>
  </si>
  <si>
    <t>Mobile money sending charges</t>
  </si>
  <si>
    <t>Reimbursement to  the project</t>
  </si>
  <si>
    <t>Aug_i18_V9</t>
  </si>
  <si>
    <t>Kibuye/Lweza</t>
  </si>
  <si>
    <t>Lweza/Kajjansi</t>
  </si>
  <si>
    <t>Kajjansi/Bwebajja</t>
  </si>
  <si>
    <t>Bwebajja/Home</t>
  </si>
  <si>
    <t>Mobile money withdraw charges</t>
  </si>
  <si>
    <t>Reimbursement to i79</t>
  </si>
  <si>
    <t>Aug_i97_V18</t>
  </si>
  <si>
    <t>Office/buloto</t>
  </si>
  <si>
    <t>bukoto/Kisaasi</t>
  </si>
  <si>
    <t>Kisasi/Kulambiro</t>
  </si>
  <si>
    <t>Kulambiro/Bulambiro</t>
  </si>
  <si>
    <t>Bulambiro/Home</t>
  </si>
  <si>
    <t>MM sending charges</t>
  </si>
  <si>
    <t>Withdraw charges</t>
  </si>
  <si>
    <t>Aug_J_V20</t>
  </si>
  <si>
    <t>Aug_J_V21</t>
  </si>
  <si>
    <t>Aug_i18_V10</t>
  </si>
  <si>
    <t>office/Kawempe</t>
  </si>
  <si>
    <t>kawempe/maganjo</t>
  </si>
  <si>
    <t>maganjo/matugga</t>
  </si>
  <si>
    <t>matuuga/Matege B</t>
  </si>
  <si>
    <t>Matege B/Home</t>
  </si>
  <si>
    <t>Aug_i97_V19</t>
  </si>
  <si>
    <t>office/nabingo</t>
  </si>
  <si>
    <t>nabingo/kitemu</t>
  </si>
  <si>
    <t>kitemu/kitala</t>
  </si>
  <si>
    <t>kitala/nsangi</t>
  </si>
  <si>
    <t>nsangi/home</t>
  </si>
  <si>
    <t>MM withdraw charges</t>
  </si>
  <si>
    <t>Aug_i79_V19</t>
  </si>
  <si>
    <t>office/kamwokya</t>
  </si>
  <si>
    <t>kamwokya/kisementi</t>
  </si>
  <si>
    <t>Kisementi/Bukoto</t>
  </si>
  <si>
    <t>Bukoto/Kisasi</t>
  </si>
  <si>
    <t>kisasi/kyaanja</t>
  </si>
  <si>
    <t>Kyaanja/Home</t>
  </si>
  <si>
    <t>Aug_i18_V11</t>
  </si>
  <si>
    <t>office/kasubi</t>
  </si>
  <si>
    <t>kasubi/nankulabye</t>
  </si>
  <si>
    <t>nankulabye/nansana</t>
  </si>
  <si>
    <t>nansana/Kayunga</t>
  </si>
  <si>
    <t>Kayunga/home</t>
  </si>
  <si>
    <t>Aug_i97_V20</t>
  </si>
  <si>
    <t>office/kitintale</t>
  </si>
  <si>
    <t>kitintale/mbuya</t>
  </si>
  <si>
    <t>mbuya/kirinya</t>
  </si>
  <si>
    <t>kasokoso/home</t>
  </si>
  <si>
    <t>Aug_i79_V20</t>
  </si>
  <si>
    <t>busega/ggaba</t>
  </si>
  <si>
    <t>ggaba/salama</t>
  </si>
  <si>
    <t>salama/kirudu</t>
  </si>
  <si>
    <t>kirudu/kabuuma</t>
  </si>
  <si>
    <t>kabuuma/home</t>
  </si>
  <si>
    <t>July security Services</t>
  </si>
  <si>
    <t>July Security Services</t>
  </si>
  <si>
    <t>Cash withdraw chq: 280</t>
  </si>
  <si>
    <t>Cash withdraw: Chq: 280</t>
  </si>
  <si>
    <t>August salary for Lydia</t>
  </si>
  <si>
    <t>Lydia's August salary:</t>
  </si>
  <si>
    <t>Aug_L_V12</t>
  </si>
  <si>
    <t>Office/bank</t>
  </si>
  <si>
    <t>bank/NWSC</t>
  </si>
  <si>
    <t>NWSC/home</t>
  </si>
  <si>
    <t>September grant request</t>
  </si>
  <si>
    <t>Interbank transfer charges</t>
  </si>
  <si>
    <t>Bank charges</t>
  </si>
  <si>
    <t>September &amp; October rent of premises</t>
  </si>
  <si>
    <t>Sept &amp; Oct rent to Summit</t>
  </si>
  <si>
    <t>Aug_i79_V21</t>
  </si>
  <si>
    <t>Nakawa/Kisenyi</t>
  </si>
  <si>
    <t>Kisenyi/Natete</t>
  </si>
  <si>
    <t>Natete/Bulange</t>
  </si>
  <si>
    <t>Bulange/Nakulabye</t>
  </si>
  <si>
    <t>Nakulabye/Home</t>
  </si>
  <si>
    <t>Aug_i97_V21</t>
  </si>
  <si>
    <t>Office/Gayaza</t>
  </si>
  <si>
    <t>Gayaza/Nakasero</t>
  </si>
  <si>
    <t>Nakasero/Bukerere</t>
  </si>
  <si>
    <t>Bukerere/Northern by pass</t>
  </si>
  <si>
    <t>Bypass/home</t>
  </si>
  <si>
    <t>Aug_i18_V12</t>
  </si>
  <si>
    <t>Office/Bwebajja</t>
  </si>
  <si>
    <t>Bwebajja/Kijapa</t>
  </si>
  <si>
    <t>Kijapa/Kirombe</t>
  </si>
  <si>
    <t>Kirombe/Home</t>
  </si>
  <si>
    <t>Aug_L_V13</t>
  </si>
  <si>
    <t>Aug_L_V14</t>
  </si>
  <si>
    <t>Aug_L_V15</t>
  </si>
  <si>
    <t>Aug_L_V16</t>
  </si>
  <si>
    <t>Airtime for i53</t>
  </si>
  <si>
    <t>Airtimefori53</t>
  </si>
  <si>
    <t>Repairs to water drainage pipes</t>
  </si>
  <si>
    <t>Aug_i18_V13</t>
  </si>
  <si>
    <t>Aruapark/Kalerwe</t>
  </si>
  <si>
    <t>Kalwerwe/Kyebando</t>
  </si>
  <si>
    <t>Kyebando/Mpelerwe</t>
  </si>
  <si>
    <t>Mpelerwe/Home</t>
  </si>
  <si>
    <t>Aug_i97_V22</t>
  </si>
  <si>
    <t>Office/Namugoona</t>
  </si>
  <si>
    <t>Namugoona/Yesu Amala</t>
  </si>
  <si>
    <t>Yesu Amala/Kayunga town</t>
  </si>
  <si>
    <t>Kayunga/Wakiso</t>
  </si>
  <si>
    <t>Wakiso/Home</t>
  </si>
  <si>
    <t>29-08-023</t>
  </si>
  <si>
    <t>Aug_i79_V22</t>
  </si>
  <si>
    <t>Aug_L_V17</t>
  </si>
  <si>
    <t>Office/Internal affairs</t>
  </si>
  <si>
    <t>Internal affairs/Foreign affairs</t>
  </si>
  <si>
    <t>Foreign affairs/Phelib adv</t>
  </si>
  <si>
    <t>Phelib/Office</t>
  </si>
  <si>
    <t>August Water bill</t>
  </si>
  <si>
    <t>Deborah's August salary</t>
  </si>
  <si>
    <t>August security services</t>
  </si>
  <si>
    <t>August salary for Deborah:chq</t>
  </si>
  <si>
    <t>office/kibuye</t>
  </si>
  <si>
    <t>kibuye/salaama</t>
  </si>
  <si>
    <t>salaama/mulunga</t>
  </si>
  <si>
    <t>mulunga/Kabalagala</t>
  </si>
  <si>
    <t>Kabalagala/Home</t>
  </si>
  <si>
    <t>Aug_i18_V14</t>
  </si>
  <si>
    <t>Aug_BS_3</t>
  </si>
  <si>
    <t>Bank_BS_5</t>
  </si>
  <si>
    <t>Aug_BS_7</t>
  </si>
  <si>
    <t>Aug_BS_8</t>
  </si>
  <si>
    <t>Aug_BS_9</t>
  </si>
  <si>
    <t>Aug_Bs_10</t>
  </si>
  <si>
    <t>office/kumbuuzi</t>
  </si>
  <si>
    <t>kumbuuzi/wampewo</t>
  </si>
  <si>
    <t>wampewo/kumwenda</t>
  </si>
  <si>
    <t>kumwenda/kasangati</t>
  </si>
  <si>
    <t>kasanganti/home</t>
  </si>
  <si>
    <t>Aug_i97_V23</t>
  </si>
  <si>
    <t>3 ink catridges @85,000/-</t>
  </si>
  <si>
    <t>Aug_L_V18</t>
  </si>
  <si>
    <t>Aug_L_V19</t>
  </si>
  <si>
    <t>Aug_i97_V24</t>
  </si>
  <si>
    <t>office/kawempe</t>
  </si>
  <si>
    <t>kawempe/matugga</t>
  </si>
  <si>
    <t>matunga/kungu</t>
  </si>
  <si>
    <t>kungu/home</t>
  </si>
  <si>
    <t>Aug_i18_V15</t>
  </si>
  <si>
    <t>Peninah's August salary</t>
  </si>
  <si>
    <t>Aug_L_V20</t>
  </si>
  <si>
    <t>Cash Box Aug 2023</t>
  </si>
  <si>
    <t>01.08.2023  Balance and advance</t>
  </si>
  <si>
    <t>31.08.2023  Balance and advance</t>
  </si>
  <si>
    <t>FINANCIAL POSITION AT 1/08/2023</t>
  </si>
  <si>
    <t>FINANCIAL POSITION AT 31/08/2023</t>
  </si>
  <si>
    <t>1.08.2023  Balance and advance</t>
  </si>
  <si>
    <t>August Security Services</t>
  </si>
  <si>
    <t>Town/Kibuye</t>
  </si>
  <si>
    <t>Kibuye/Makindye</t>
  </si>
  <si>
    <t>Makindye/Segukku</t>
  </si>
  <si>
    <t>Seguuku/Kajjansi</t>
  </si>
  <si>
    <t>Kajjansi/home</t>
  </si>
  <si>
    <t>Aug_J_V22</t>
  </si>
  <si>
    <t>Aug_Inv_2</t>
  </si>
  <si>
    <t>Aug_Inv_3</t>
  </si>
  <si>
    <t>Aug_L-V5</t>
  </si>
  <si>
    <t>Fuel for the generator</t>
  </si>
  <si>
    <t>2 kgs of sugar@6000</t>
  </si>
  <si>
    <t>Aug_L_R4-ii</t>
  </si>
  <si>
    <t>2 kgs 0f sugar @6,000/-</t>
  </si>
  <si>
    <t>Aug_L-V10</t>
  </si>
  <si>
    <t>Aug_L_V9</t>
  </si>
  <si>
    <t>3kgs of sugar @6000</t>
  </si>
  <si>
    <t>1Kg of sugar @6000</t>
  </si>
  <si>
    <t>Aug_L_9-ii</t>
  </si>
  <si>
    <t>1kg of sugar @6000</t>
  </si>
  <si>
    <t>Aug_L_R9-ii</t>
  </si>
  <si>
    <t>Bank/Nssf</t>
  </si>
  <si>
    <t>Nssf/Office</t>
  </si>
  <si>
    <t>Bank_BS_4</t>
  </si>
  <si>
    <t>Aug_L_R11</t>
  </si>
  <si>
    <t>Aug_L_R12</t>
  </si>
  <si>
    <t>Aug_L_R13</t>
  </si>
  <si>
    <t>Aug_Inv_4</t>
  </si>
  <si>
    <t>Aug_inv_4</t>
  </si>
  <si>
    <t>Aug_i18_V16</t>
  </si>
  <si>
    <t>Aug_L_R14</t>
  </si>
  <si>
    <t>Aug_BS_11</t>
  </si>
  <si>
    <t>Aug_L-R15</t>
  </si>
  <si>
    <t>Aug_L_R16</t>
  </si>
  <si>
    <t>Aug_BS_12</t>
  </si>
  <si>
    <t>Aug_L_R17</t>
  </si>
  <si>
    <t>Aug_L_R18</t>
  </si>
  <si>
    <t>Aug_Inv_6</t>
  </si>
  <si>
    <t>Aug_Inv 6</t>
  </si>
  <si>
    <t>Aug_L_R19</t>
  </si>
  <si>
    <t>Aug_Inv_7</t>
  </si>
  <si>
    <t>Aug_L-R19</t>
  </si>
  <si>
    <t>Aug_L-R20</t>
  </si>
  <si>
    <t>Aug_BS_13</t>
  </si>
  <si>
    <t>Aug_L_R21</t>
  </si>
  <si>
    <t>Aug_BS_14</t>
  </si>
  <si>
    <t>Aug_L_R22</t>
  </si>
  <si>
    <t>Aug_Inv_8</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</si>
</sst>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0.00\ _€_-;\-* #,##0.00\ _€_-;_-* &quot;-&quot;??\ _€_-;_-@_-"/>
    <numFmt numFmtId="165" formatCode="#,##0.00_ ;[Red]\-#,##0.00\ "/>
    <numFmt numFmtId="166" formatCode="#,##0.00_ ;\-#,##0.00\ "/>
    <numFmt numFmtId="167" formatCode="_-* #,##0\ _F_-;\-* #,##0\ _F_-;_-* &quot;-&quot;??\ _F_-;_-@_-"/>
    <numFmt numFmtId="168" formatCode="_-* #,##0\ _€_-;\-* #,##0\ _€_-;_-* &quot;-&quot;??\ _€_-;_-@_-"/>
    <numFmt numFmtId="169" formatCode="#,##0.00;[Red]#,##0.00"/>
  </numFmts>
  <fonts count="76"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0"/>
      <name val="Arial"/>
      <family val="2"/>
    </font>
    <font>
      <sz val="11"/>
      <color indexed="8"/>
      <name val="Calibri"/>
      <family val="2"/>
    </font>
    <font>
      <sz val="12"/>
      <color indexed="8"/>
      <name val="Verdana"/>
      <family val="2"/>
      <charset val="238"/>
    </font>
    <font>
      <sz val="12"/>
      <color indexed="8"/>
      <name val="Verdana"/>
      <family val="2"/>
      <charset val="238"/>
    </font>
    <font>
      <b/>
      <sz val="11"/>
      <color theme="1"/>
      <name val="Calibri"/>
      <family val="2"/>
      <charset val="238"/>
      <scheme val="minor"/>
    </font>
    <font>
      <sz val="11"/>
      <color rgb="FFFF0000"/>
      <name val="Calibri"/>
      <family val="2"/>
      <charset val="238"/>
      <scheme val="minor"/>
    </font>
    <font>
      <u/>
      <sz val="11"/>
      <color theme="10"/>
      <name val="Calibri"/>
      <family val="2"/>
      <scheme val="minor"/>
    </font>
    <font>
      <u/>
      <sz val="11"/>
      <color theme="11"/>
      <name val="Calibri"/>
      <family val="2"/>
      <scheme val="minor"/>
    </font>
    <font>
      <b/>
      <sz val="14"/>
      <color theme="1"/>
      <name val="Calibri"/>
      <family val="2"/>
      <charset val="238"/>
      <scheme val="minor"/>
    </font>
    <font>
      <sz val="10"/>
      <color theme="1"/>
      <name val="Calibri"/>
      <family val="2"/>
      <scheme val="minor"/>
    </font>
    <font>
      <b/>
      <sz val="10"/>
      <name val="Calibri"/>
      <family val="2"/>
      <scheme val="minor"/>
    </font>
    <font>
      <sz val="10"/>
      <name val="Calibri"/>
      <family val="2"/>
      <scheme val="minor"/>
    </font>
    <font>
      <sz val="10"/>
      <color indexed="8"/>
      <name val="Calibri"/>
      <family val="2"/>
      <scheme val="minor"/>
    </font>
    <font>
      <sz val="10"/>
      <name val="Calibri"/>
      <family val="2"/>
    </font>
    <font>
      <sz val="11"/>
      <name val="Calibri"/>
      <family val="2"/>
      <scheme val="minor"/>
    </font>
    <font>
      <b/>
      <sz val="10"/>
      <color theme="1"/>
      <name val="Calibri"/>
      <family val="2"/>
      <scheme val="minor"/>
    </font>
    <font>
      <b/>
      <i/>
      <u/>
      <sz val="10"/>
      <name val="Calibri"/>
      <family val="2"/>
      <scheme val="minor"/>
    </font>
    <font>
      <i/>
      <sz val="10"/>
      <name val="Calibri"/>
      <family val="2"/>
      <scheme val="minor"/>
    </font>
    <font>
      <b/>
      <i/>
      <sz val="10"/>
      <name val="Calibri"/>
      <family val="2"/>
      <scheme val="minor"/>
    </font>
    <font>
      <i/>
      <sz val="10"/>
      <color indexed="10"/>
      <name val="Calibri"/>
      <family val="2"/>
      <scheme val="minor"/>
    </font>
    <font>
      <b/>
      <sz val="10"/>
      <name val="Calibri"/>
      <family val="2"/>
    </font>
    <font>
      <b/>
      <sz val="10"/>
      <color indexed="8"/>
      <name val="Calibri"/>
      <family val="2"/>
    </font>
    <font>
      <sz val="10"/>
      <color indexed="8"/>
      <name val="Calibri"/>
      <family val="2"/>
    </font>
    <font>
      <sz val="10"/>
      <color theme="1"/>
      <name val="Calibri"/>
      <family val="2"/>
    </font>
    <font>
      <b/>
      <sz val="10"/>
      <color theme="1"/>
      <name val="Calibri"/>
      <family val="2"/>
    </font>
    <font>
      <b/>
      <sz val="10"/>
      <color theme="1"/>
      <name val="Calibri"/>
      <family val="2"/>
      <charset val="238"/>
      <scheme val="minor"/>
    </font>
    <font>
      <sz val="11"/>
      <color indexed="8"/>
      <name val="Calibri"/>
      <family val="2"/>
      <charset val="238"/>
      <scheme val="minor"/>
    </font>
    <font>
      <sz val="11"/>
      <color rgb="FF000000"/>
      <name val="Calibri"/>
      <family val="2"/>
      <scheme val="minor"/>
    </font>
    <font>
      <b/>
      <sz val="11"/>
      <color rgb="FF000000"/>
      <name val="Calibri"/>
      <family val="2"/>
      <charset val="238"/>
      <scheme val="minor"/>
    </font>
    <font>
      <b/>
      <sz val="10"/>
      <color theme="1"/>
      <name val="Calibri"/>
      <family val="2"/>
      <charset val="238"/>
    </font>
    <font>
      <b/>
      <sz val="24"/>
      <color theme="1"/>
      <name val="Calibri"/>
      <family val="2"/>
      <charset val="238"/>
      <scheme val="minor"/>
    </font>
    <font>
      <b/>
      <sz val="11"/>
      <color indexed="8"/>
      <name val="Calibri"/>
      <family val="2"/>
      <charset val="238"/>
      <scheme val="minor"/>
    </font>
    <font>
      <sz val="11"/>
      <color rgb="FFFF3300"/>
      <name val="Calibri"/>
      <family val="2"/>
      <scheme val="minor"/>
    </font>
    <font>
      <b/>
      <sz val="11"/>
      <name val="Calibri"/>
      <family val="2"/>
      <charset val="238"/>
      <scheme val="minor"/>
    </font>
    <font>
      <b/>
      <sz val="24"/>
      <color rgb="FF000000"/>
      <name val="Calibri"/>
      <family val="2"/>
      <charset val="238"/>
      <scheme val="minor"/>
    </font>
    <font>
      <b/>
      <sz val="14"/>
      <color rgb="FF000000"/>
      <name val="Calibri"/>
      <family val="2"/>
      <charset val="238"/>
      <scheme val="minor"/>
    </font>
    <font>
      <b/>
      <sz val="11"/>
      <color theme="1"/>
      <name val="Calibri"/>
      <family val="2"/>
      <scheme val="minor"/>
    </font>
    <font>
      <b/>
      <sz val="11"/>
      <name val="Calibri"/>
      <family val="2"/>
      <scheme val="minor"/>
    </font>
    <font>
      <b/>
      <sz val="14"/>
      <color theme="1"/>
      <name val="Calibri"/>
      <family val="2"/>
      <scheme val="minor"/>
    </font>
    <font>
      <b/>
      <sz val="16"/>
      <color theme="1"/>
      <name val="Calibri"/>
      <family val="2"/>
      <charset val="238"/>
      <scheme val="minor"/>
    </font>
    <font>
      <b/>
      <sz val="12"/>
      <color indexed="8"/>
      <name val="Calibri"/>
      <family val="2"/>
      <charset val="238"/>
    </font>
    <font>
      <b/>
      <sz val="12"/>
      <color theme="1"/>
      <name val="Calibri"/>
      <family val="2"/>
      <charset val="238"/>
      <scheme val="minor"/>
    </font>
    <font>
      <b/>
      <sz val="10"/>
      <name val="Calibri"/>
      <family val="2"/>
      <charset val="238"/>
    </font>
    <font>
      <sz val="10"/>
      <name val="Calibri"/>
      <family val="2"/>
      <charset val="238"/>
    </font>
    <font>
      <b/>
      <sz val="10"/>
      <color indexed="8"/>
      <name val="Calibri"/>
      <family val="2"/>
      <charset val="238"/>
    </font>
    <font>
      <sz val="10"/>
      <color theme="1"/>
      <name val="Calibri"/>
      <family val="2"/>
      <charset val="238"/>
    </font>
    <font>
      <sz val="8"/>
      <color theme="1"/>
      <name val="Calibri"/>
      <family val="2"/>
      <charset val="238"/>
    </font>
    <font>
      <sz val="8"/>
      <color indexed="8"/>
      <name val="Calibri"/>
      <family val="2"/>
      <charset val="238"/>
    </font>
    <font>
      <b/>
      <sz val="8"/>
      <name val="Calibri"/>
      <family val="2"/>
      <charset val="238"/>
    </font>
    <font>
      <sz val="16"/>
      <color theme="1"/>
      <name val="Calibri"/>
      <family val="2"/>
      <scheme val="minor"/>
    </font>
    <font>
      <b/>
      <sz val="11"/>
      <color rgb="FF00B0F0"/>
      <name val="Calibri"/>
      <family val="2"/>
      <scheme val="minor"/>
    </font>
    <font>
      <sz val="11"/>
      <color rgb="FF00B0F0"/>
      <name val="Calibri"/>
      <family val="2"/>
      <scheme val="minor"/>
    </font>
    <font>
      <b/>
      <sz val="10"/>
      <color rgb="FFFF0000"/>
      <name val="Calibri"/>
      <family val="2"/>
    </font>
    <font>
      <b/>
      <i/>
      <u/>
      <sz val="9"/>
      <name val="Calibri"/>
      <family val="2"/>
      <scheme val="minor"/>
    </font>
    <font>
      <b/>
      <sz val="9"/>
      <color theme="1"/>
      <name val="Calibri"/>
      <family val="2"/>
      <scheme val="minor"/>
    </font>
    <font>
      <sz val="9"/>
      <color theme="1"/>
      <name val="Calibri"/>
      <family val="2"/>
      <scheme val="minor"/>
    </font>
    <font>
      <b/>
      <sz val="9"/>
      <name val="Calibri"/>
      <family val="2"/>
      <scheme val="minor"/>
    </font>
    <font>
      <sz val="9"/>
      <name val="Calibri"/>
      <family val="2"/>
      <scheme val="minor"/>
    </font>
    <font>
      <sz val="9"/>
      <color indexed="8"/>
      <name val="Calibri"/>
      <family val="2"/>
      <scheme val="minor"/>
    </font>
    <font>
      <i/>
      <sz val="9"/>
      <color indexed="10"/>
      <name val="Calibri"/>
      <family val="2"/>
      <scheme val="minor"/>
    </font>
    <font>
      <i/>
      <sz val="9"/>
      <name val="Calibri"/>
      <family val="2"/>
      <scheme val="minor"/>
    </font>
    <font>
      <b/>
      <i/>
      <sz val="9"/>
      <name val="Calibri"/>
      <family val="2"/>
      <scheme val="minor"/>
    </font>
    <font>
      <sz val="12"/>
      <color theme="1"/>
      <name val="Calibri"/>
      <family val="2"/>
      <scheme val="minor"/>
    </font>
    <font>
      <b/>
      <sz val="9"/>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10"/>
      <color theme="3" tint="-0.499984740745262"/>
      <name val="Calibri"/>
      <family val="2"/>
      <scheme val="minor"/>
    </font>
    <font>
      <b/>
      <i/>
      <u/>
      <sz val="10"/>
      <color theme="3" tint="-0.499984740745262"/>
      <name val="Calibri"/>
      <family val="2"/>
      <scheme val="minor"/>
    </font>
    <font>
      <b/>
      <i/>
      <sz val="9"/>
      <color theme="3" tint="-0.499984740745262"/>
      <name val="Calibri"/>
      <family val="2"/>
      <scheme val="minor"/>
    </font>
    <font>
      <b/>
      <sz val="11"/>
      <color rgb="FF000000"/>
      <name val="Calibri"/>
      <family val="2"/>
      <scheme val="minor"/>
    </font>
    <font>
      <sz val="11"/>
      <color indexed="8"/>
      <name val="Calibri"/>
      <family val="2"/>
      <scheme val="minor"/>
    </font>
  </fonts>
  <fills count="24">
    <fill>
      <patternFill patternType="none"/>
    </fill>
    <fill>
      <patternFill patternType="gray125"/>
    </fill>
    <fill>
      <patternFill patternType="solid">
        <fgColor rgb="FF00B050"/>
        <bgColor indexed="64"/>
      </patternFill>
    </fill>
    <fill>
      <patternFill patternType="solid">
        <fgColor theme="6" tint="0.59999389629810485"/>
        <bgColor indexed="64"/>
      </patternFill>
    </fill>
    <fill>
      <patternFill patternType="solid">
        <fgColor rgb="FF2FF18B"/>
        <bgColor indexed="64"/>
      </patternFill>
    </fill>
    <fill>
      <patternFill patternType="solid">
        <fgColor rgb="FF66FF99"/>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FFFF"/>
        <bgColor rgb="FF000000"/>
      </patternFill>
    </fill>
    <fill>
      <patternFill patternType="solid">
        <fgColor rgb="FF00B050"/>
        <bgColor rgb="FF000000"/>
      </patternFill>
    </fill>
    <fill>
      <patternFill patternType="solid">
        <fgColor theme="0" tint="-0.249977111117893"/>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rgb="FF00CC66"/>
        <bgColor indexed="64"/>
      </patternFill>
    </fill>
    <fill>
      <patternFill patternType="solid">
        <fgColor theme="3" tint="0.39997558519241921"/>
        <bgColor indexed="64"/>
      </patternFill>
    </fill>
    <fill>
      <patternFill patternType="solid">
        <fgColor theme="3" tint="0.59999389629810485"/>
        <bgColor indexed="64"/>
      </patternFill>
    </fill>
  </fills>
  <borders count="58">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diagonal/>
    </border>
    <border>
      <left style="thin">
        <color auto="1"/>
      </left>
      <right/>
      <top style="thin">
        <color auto="1"/>
      </top>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top style="medium">
        <color auto="1"/>
      </top>
      <bottom/>
      <diagonal/>
    </border>
    <border>
      <left style="medium">
        <color indexed="64"/>
      </left>
      <right style="medium">
        <color indexed="64"/>
      </right>
      <top style="medium">
        <color indexed="64"/>
      </top>
      <bottom/>
      <diagonal/>
    </border>
    <border>
      <left style="thin">
        <color auto="1"/>
      </left>
      <right style="medium">
        <color auto="1"/>
      </right>
      <top style="medium">
        <color auto="1"/>
      </top>
      <bottom/>
      <diagonal/>
    </border>
    <border>
      <left/>
      <right style="thin">
        <color auto="1"/>
      </right>
      <top style="thin">
        <color auto="1"/>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auto="1"/>
      </left>
      <right style="medium">
        <color auto="1"/>
      </right>
      <top/>
      <bottom style="medium">
        <color auto="1"/>
      </bottom>
      <diagonal/>
    </border>
    <border>
      <left/>
      <right style="thin">
        <color auto="1"/>
      </right>
      <top/>
      <bottom style="medium">
        <color auto="1"/>
      </bottom>
      <diagonal/>
    </border>
    <border>
      <left style="medium">
        <color indexed="64"/>
      </left>
      <right style="medium">
        <color indexed="64"/>
      </right>
      <top/>
      <bottom style="medium">
        <color indexed="64"/>
      </bottom>
      <diagonal/>
    </border>
    <border>
      <left style="thin">
        <color auto="1"/>
      </left>
      <right style="thin">
        <color auto="1"/>
      </right>
      <top/>
      <bottom style="medium">
        <color auto="1"/>
      </bottom>
      <diagonal/>
    </border>
    <border>
      <left/>
      <right style="thin">
        <color auto="1"/>
      </right>
      <top style="medium">
        <color indexed="64"/>
      </top>
      <bottom style="thin">
        <color auto="1"/>
      </bottom>
      <diagonal/>
    </border>
    <border>
      <left style="medium">
        <color auto="1"/>
      </left>
      <right style="thin">
        <color auto="1"/>
      </right>
      <top/>
      <bottom style="medium">
        <color auto="1"/>
      </bottom>
      <diagonal/>
    </border>
    <border>
      <left style="thin">
        <color theme="3" tint="-0.249977111117893"/>
      </left>
      <right style="thin">
        <color theme="3" tint="-0.249977111117893"/>
      </right>
      <top style="thin">
        <color theme="3" tint="-0.249977111117893"/>
      </top>
      <bottom style="thin">
        <color theme="3" tint="-0.249977111117893"/>
      </bottom>
      <diagonal/>
    </border>
    <border>
      <left style="medium">
        <color indexed="64"/>
      </left>
      <right style="thin">
        <color theme="3" tint="-0.249977111117893"/>
      </right>
      <top style="thin">
        <color theme="3" tint="-0.249977111117893"/>
      </top>
      <bottom style="thin">
        <color theme="3" tint="-0.249977111117893"/>
      </bottom>
      <diagonal/>
    </border>
    <border>
      <left style="medium">
        <color indexed="64"/>
      </left>
      <right style="thin">
        <color theme="3" tint="-0.249977111117893"/>
      </right>
      <top style="thin">
        <color theme="3" tint="-0.249977111117893"/>
      </top>
      <bottom style="medium">
        <color indexed="64"/>
      </bottom>
      <diagonal/>
    </border>
    <border>
      <left style="thin">
        <color theme="3" tint="-0.249977111117893"/>
      </left>
      <right style="thin">
        <color theme="3" tint="-0.249977111117893"/>
      </right>
      <top style="thin">
        <color theme="3" tint="-0.249977111117893"/>
      </top>
      <bottom style="medium">
        <color indexed="64"/>
      </bottom>
      <diagonal/>
    </border>
  </borders>
  <cellStyleXfs count="45">
    <xf numFmtId="0" fontId="0" fillId="0" borderId="0"/>
    <xf numFmtId="0" fontId="5" fillId="0" borderId="0"/>
    <xf numFmtId="164" fontId="4" fillId="0" borderId="0" applyFont="0" applyFill="0" applyBorder="0" applyAlignment="0" applyProtection="0"/>
    <xf numFmtId="0" fontId="6" fillId="0" borderId="0"/>
    <xf numFmtId="0" fontId="5" fillId="0" borderId="0"/>
    <xf numFmtId="0" fontId="5" fillId="0" borderId="0"/>
    <xf numFmtId="0" fontId="5" fillId="0" borderId="0"/>
    <xf numFmtId="0" fontId="4" fillId="0" borderId="0"/>
    <xf numFmtId="0" fontId="5" fillId="0" borderId="0"/>
    <xf numFmtId="0" fontId="5" fillId="0" borderId="0"/>
    <xf numFmtId="0" fontId="5" fillId="0" borderId="0"/>
    <xf numFmtId="0" fontId="5" fillId="0" borderId="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4" fillId="0" borderId="0"/>
    <xf numFmtId="0" fontId="7" fillId="0" borderId="0" applyNumberFormat="0" applyFill="0" applyBorder="0" applyProtection="0">
      <alignment vertical="top" wrapText="1"/>
    </xf>
    <xf numFmtId="0" fontId="8" fillId="0" borderId="0" applyNumberFormat="0" applyFill="0" applyBorder="0" applyProtection="0">
      <alignment vertical="top" wrapText="1"/>
    </xf>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164" fontId="2"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755">
    <xf numFmtId="0" fontId="0" fillId="0" borderId="0" xfId="0"/>
    <xf numFmtId="3" fontId="3" fillId="0" borderId="0" xfId="0" applyNumberFormat="1" applyFont="1" applyAlignment="1">
      <alignment horizontal="left" vertical="top"/>
    </xf>
    <xf numFmtId="3" fontId="9" fillId="0" borderId="0" xfId="0" applyNumberFormat="1" applyFont="1" applyAlignment="1">
      <alignment horizontal="center" vertical="center" wrapText="1"/>
    </xf>
    <xf numFmtId="0" fontId="14" fillId="0" borderId="0" xfId="0" applyFont="1"/>
    <xf numFmtId="0" fontId="15" fillId="0" borderId="0" xfId="0" applyFont="1" applyAlignment="1">
      <alignment vertical="center"/>
    </xf>
    <xf numFmtId="0" fontId="16" fillId="0" borderId="0" xfId="0" applyFont="1" applyAlignment="1">
      <alignment vertical="center"/>
    </xf>
    <xf numFmtId="0" fontId="15" fillId="0" borderId="0" xfId="0" applyFont="1" applyAlignment="1">
      <alignment horizontal="center"/>
    </xf>
    <xf numFmtId="0" fontId="24" fillId="0" borderId="0" xfId="0" applyFont="1" applyAlignment="1">
      <alignment vertical="center"/>
    </xf>
    <xf numFmtId="0" fontId="22" fillId="0" borderId="0" xfId="0" applyFont="1" applyAlignment="1">
      <alignment vertical="center"/>
    </xf>
    <xf numFmtId="0" fontId="24" fillId="0" borderId="0" xfId="0" applyFont="1"/>
    <xf numFmtId="0" fontId="14" fillId="0" borderId="19" xfId="0" applyFont="1" applyBorder="1" applyAlignment="1">
      <alignment vertical="center"/>
    </xf>
    <xf numFmtId="3" fontId="17" fillId="0" borderId="14" xfId="0" applyNumberFormat="1" applyFont="1" applyBorder="1" applyAlignment="1">
      <alignment vertical="center"/>
    </xf>
    <xf numFmtId="0" fontId="14" fillId="0" borderId="24" xfId="0" applyFont="1" applyBorder="1" applyAlignment="1">
      <alignment vertical="center"/>
    </xf>
    <xf numFmtId="0" fontId="14" fillId="0" borderId="25" xfId="0" applyFont="1" applyBorder="1" applyAlignment="1">
      <alignment vertical="center"/>
    </xf>
    <xf numFmtId="3" fontId="9" fillId="0" borderId="0" xfId="0" applyNumberFormat="1" applyFont="1" applyAlignment="1">
      <alignment horizontal="left" vertical="center" wrapText="1"/>
    </xf>
    <xf numFmtId="165" fontId="0" fillId="0" borderId="19" xfId="0" applyNumberFormat="1" applyBorder="1" applyAlignment="1">
      <alignment horizontal="left" vertical="center" wrapText="1"/>
    </xf>
    <xf numFmtId="0" fontId="0" fillId="0" borderId="19" xfId="0" applyBorder="1" applyAlignment="1">
      <alignment horizontal="left" vertical="center" wrapText="1"/>
    </xf>
    <xf numFmtId="0" fontId="0" fillId="0" borderId="19" xfId="0" applyBorder="1" applyAlignment="1">
      <alignment horizontal="left" vertical="center"/>
    </xf>
    <xf numFmtId="0" fontId="0" fillId="0" borderId="0" xfId="0" applyAlignment="1">
      <alignment horizontal="left" vertical="center"/>
    </xf>
    <xf numFmtId="165" fontId="14" fillId="0" borderId="19" xfId="0" applyNumberFormat="1" applyFont="1" applyBorder="1" applyAlignment="1">
      <alignment vertical="center"/>
    </xf>
    <xf numFmtId="165" fontId="14" fillId="0" borderId="0" xfId="0" applyNumberFormat="1" applyFont="1"/>
    <xf numFmtId="14" fontId="0" fillId="0" borderId="19" xfId="0" applyNumberFormat="1" applyBorder="1" applyAlignment="1">
      <alignment horizontal="left" vertical="center" wrapText="1"/>
    </xf>
    <xf numFmtId="3" fontId="9" fillId="2" borderId="19" xfId="1" applyNumberFormat="1" applyFont="1" applyFill="1" applyBorder="1" applyAlignment="1">
      <alignment horizontal="center" vertical="center" wrapText="1"/>
    </xf>
    <xf numFmtId="165" fontId="9" fillId="2" borderId="19" xfId="1" applyNumberFormat="1" applyFont="1" applyFill="1" applyBorder="1" applyAlignment="1">
      <alignment horizontal="center" vertical="center" wrapText="1"/>
    </xf>
    <xf numFmtId="165" fontId="9" fillId="2" borderId="19" xfId="40" applyNumberFormat="1" applyFont="1" applyFill="1" applyBorder="1" applyAlignment="1">
      <alignment horizontal="center" vertical="center" wrapText="1"/>
    </xf>
    <xf numFmtId="3" fontId="9" fillId="2" borderId="19" xfId="0" applyNumberFormat="1" applyFont="1" applyFill="1" applyBorder="1" applyAlignment="1">
      <alignment horizontal="center" vertical="center" wrapText="1"/>
    </xf>
    <xf numFmtId="4" fontId="9" fillId="2" borderId="19" xfId="0" applyNumberFormat="1" applyFont="1" applyFill="1" applyBorder="1" applyAlignment="1">
      <alignment horizontal="center" vertical="center" wrapText="1"/>
    </xf>
    <xf numFmtId="165" fontId="2" fillId="0" borderId="19" xfId="0" applyNumberFormat="1" applyFont="1" applyBorder="1" applyAlignment="1">
      <alignment horizontal="left" vertical="center" wrapText="1"/>
    </xf>
    <xf numFmtId="0" fontId="2" fillId="0" borderId="0" xfId="0" applyFont="1" applyAlignment="1">
      <alignment horizontal="left" vertical="center" wrapText="1"/>
    </xf>
    <xf numFmtId="14" fontId="9" fillId="2" borderId="19" xfId="1" applyNumberFormat="1" applyFont="1" applyFill="1" applyBorder="1" applyAlignment="1">
      <alignment horizontal="center" vertical="center" wrapText="1"/>
    </xf>
    <xf numFmtId="14" fontId="32" fillId="0" borderId="19" xfId="0" applyNumberFormat="1" applyFont="1" applyBorder="1" applyAlignment="1">
      <alignment horizontal="left" vertical="center" wrapText="1"/>
    </xf>
    <xf numFmtId="165" fontId="32" fillId="0" borderId="19" xfId="0" applyNumberFormat="1" applyFont="1" applyBorder="1" applyAlignment="1">
      <alignment horizontal="left" vertical="center" wrapText="1"/>
    </xf>
    <xf numFmtId="14" fontId="2" fillId="0" borderId="19" xfId="0" applyNumberFormat="1" applyFont="1" applyBorder="1" applyAlignment="1">
      <alignment horizontal="left" vertical="center" wrapText="1"/>
    </xf>
    <xf numFmtId="165" fontId="9" fillId="7" borderId="19" xfId="0" applyNumberFormat="1" applyFont="1" applyFill="1" applyBorder="1" applyAlignment="1">
      <alignment horizontal="left" vertical="center" wrapText="1"/>
    </xf>
    <xf numFmtId="0" fontId="32" fillId="0" borderId="2" xfId="0" applyFont="1" applyBorder="1" applyAlignment="1">
      <alignment horizontal="left" vertical="center"/>
    </xf>
    <xf numFmtId="14" fontId="0" fillId="0" borderId="19" xfId="0" applyNumberFormat="1" applyBorder="1" applyAlignment="1">
      <alignment horizontal="left" vertical="center"/>
    </xf>
    <xf numFmtId="14" fontId="19" fillId="0" borderId="19" xfId="0" applyNumberFormat="1" applyFont="1" applyBorder="1" applyAlignment="1">
      <alignment horizontal="left" vertical="center"/>
    </xf>
    <xf numFmtId="0" fontId="19" fillId="0" borderId="19" xfId="0" applyFont="1" applyBorder="1" applyAlignment="1">
      <alignment horizontal="left" vertical="center"/>
    </xf>
    <xf numFmtId="0" fontId="37" fillId="0" borderId="19" xfId="0" applyFont="1" applyBorder="1" applyAlignment="1">
      <alignment horizontal="left" vertical="center"/>
    </xf>
    <xf numFmtId="0" fontId="37" fillId="0" borderId="0" xfId="0" applyFont="1" applyAlignment="1">
      <alignment horizontal="left" vertical="center"/>
    </xf>
    <xf numFmtId="0" fontId="19" fillId="0" borderId="19" xfId="0" applyFont="1" applyBorder="1" applyAlignment="1">
      <alignment horizontal="left" vertical="center" wrapText="1"/>
    </xf>
    <xf numFmtId="0" fontId="19" fillId="0" borderId="0" xfId="0" applyFont="1" applyAlignment="1">
      <alignment horizontal="left" vertical="center"/>
    </xf>
    <xf numFmtId="4" fontId="19" fillId="0" borderId="19" xfId="0" applyNumberFormat="1" applyFont="1" applyBorder="1" applyAlignment="1">
      <alignment horizontal="left" vertical="center" wrapText="1"/>
    </xf>
    <xf numFmtId="4" fontId="0" fillId="0" borderId="19" xfId="0" applyNumberFormat="1" applyBorder="1" applyAlignment="1">
      <alignment horizontal="left" vertical="center" wrapText="1"/>
    </xf>
    <xf numFmtId="4" fontId="32" fillId="0" borderId="19" xfId="0" applyNumberFormat="1" applyFont="1" applyBorder="1" applyAlignment="1">
      <alignment horizontal="left" vertical="center" wrapText="1"/>
    </xf>
    <xf numFmtId="14" fontId="19" fillId="0" borderId="3" xfId="0" applyNumberFormat="1" applyFont="1" applyBorder="1" applyAlignment="1">
      <alignment horizontal="left" vertical="center"/>
    </xf>
    <xf numFmtId="0" fontId="19" fillId="0" borderId="2" xfId="0" applyFont="1" applyBorder="1" applyAlignment="1">
      <alignment horizontal="left" vertical="center"/>
    </xf>
    <xf numFmtId="14" fontId="19" fillId="0" borderId="3" xfId="0" applyNumberFormat="1" applyFont="1" applyBorder="1" applyAlignment="1">
      <alignment horizontal="left" vertical="center" wrapText="1"/>
    </xf>
    <xf numFmtId="164" fontId="0" fillId="0" borderId="19" xfId="40" applyFont="1" applyBorder="1" applyAlignment="1">
      <alignment horizontal="left" vertical="center"/>
    </xf>
    <xf numFmtId="2" fontId="19" fillId="0" borderId="19" xfId="0" applyNumberFormat="1" applyFont="1" applyBorder="1" applyAlignment="1">
      <alignment horizontal="left" vertical="center"/>
    </xf>
    <xf numFmtId="4" fontId="19" fillId="0" borderId="4" xfId="0" applyNumberFormat="1" applyFont="1" applyBorder="1" applyAlignment="1">
      <alignment horizontal="left" vertical="center"/>
    </xf>
    <xf numFmtId="4" fontId="32" fillId="0" borderId="4" xfId="0" applyNumberFormat="1" applyFont="1" applyBorder="1" applyAlignment="1">
      <alignment horizontal="left" vertical="center"/>
    </xf>
    <xf numFmtId="4" fontId="9" fillId="7" borderId="19" xfId="0" applyNumberFormat="1" applyFont="1" applyFill="1" applyBorder="1" applyAlignment="1">
      <alignment horizontal="left" vertical="center" wrapText="1"/>
    </xf>
    <xf numFmtId="165" fontId="32" fillId="0" borderId="2" xfId="0" applyNumberFormat="1" applyFont="1" applyBorder="1" applyAlignment="1">
      <alignment horizontal="left" vertical="center" wrapText="1"/>
    </xf>
    <xf numFmtId="0" fontId="0" fillId="0" borderId="0" xfId="0" applyAlignment="1">
      <alignment horizontal="left" vertical="center" wrapText="1"/>
    </xf>
    <xf numFmtId="3" fontId="19" fillId="0" borderId="19" xfId="0" applyNumberFormat="1" applyFont="1" applyBorder="1" applyAlignment="1">
      <alignment horizontal="left" vertical="center" wrapText="1"/>
    </xf>
    <xf numFmtId="165" fontId="32" fillId="6" borderId="2" xfId="0" applyNumberFormat="1" applyFont="1" applyFill="1" applyBorder="1" applyAlignment="1">
      <alignment horizontal="left" vertical="center" wrapText="1"/>
    </xf>
    <xf numFmtId="3" fontId="19" fillId="0" borderId="0" xfId="0" applyNumberFormat="1" applyFont="1" applyAlignment="1">
      <alignment horizontal="left" vertical="center" wrapText="1"/>
    </xf>
    <xf numFmtId="4" fontId="3" fillId="0" borderId="0" xfId="0" applyNumberFormat="1" applyFont="1" applyAlignment="1">
      <alignment horizontal="left" vertical="center"/>
    </xf>
    <xf numFmtId="165" fontId="3" fillId="0" borderId="0" xfId="2" applyNumberFormat="1" applyFont="1" applyAlignment="1">
      <alignment horizontal="left" vertical="center"/>
    </xf>
    <xf numFmtId="165" fontId="3" fillId="0" borderId="0" xfId="0" applyNumberFormat="1" applyFont="1" applyAlignment="1">
      <alignment horizontal="left" vertical="center"/>
    </xf>
    <xf numFmtId="3" fontId="3" fillId="0" borderId="0" xfId="0" applyNumberFormat="1" applyFont="1" applyAlignment="1">
      <alignment horizontal="left" vertical="center"/>
    </xf>
    <xf numFmtId="14" fontId="3" fillId="0" borderId="0" xfId="0" applyNumberFormat="1" applyFont="1" applyAlignment="1">
      <alignment horizontal="left" vertical="center"/>
    </xf>
    <xf numFmtId="4" fontId="3" fillId="0" borderId="0" xfId="0" applyNumberFormat="1" applyFont="1" applyAlignment="1">
      <alignment horizontal="left" vertical="top" wrapText="1"/>
    </xf>
    <xf numFmtId="4" fontId="36" fillId="7" borderId="19" xfId="0" applyNumberFormat="1" applyFont="1" applyFill="1" applyBorder="1" applyAlignment="1">
      <alignment horizontal="left" vertical="center" wrapText="1"/>
    </xf>
    <xf numFmtId="165" fontId="2" fillId="0" borderId="0" xfId="0" applyNumberFormat="1" applyFont="1" applyAlignment="1">
      <alignment horizontal="left" vertical="center" wrapText="1"/>
    </xf>
    <xf numFmtId="4" fontId="10" fillId="8" borderId="19" xfId="0" applyNumberFormat="1" applyFont="1" applyFill="1" applyBorder="1" applyAlignment="1">
      <alignment horizontal="left" vertical="center" wrapText="1"/>
    </xf>
    <xf numFmtId="0" fontId="0" fillId="0" borderId="0" xfId="0" applyAlignment="1">
      <alignment horizontal="center" vertical="center"/>
    </xf>
    <xf numFmtId="14" fontId="9" fillId="7" borderId="19" xfId="0" applyNumberFormat="1" applyFont="1" applyFill="1" applyBorder="1" applyAlignment="1">
      <alignment horizontal="left" vertical="center" wrapText="1"/>
    </xf>
    <xf numFmtId="0" fontId="36" fillId="7" borderId="19" xfId="0" applyFont="1" applyFill="1" applyBorder="1" applyAlignment="1">
      <alignment horizontal="left" vertical="center" wrapText="1"/>
    </xf>
    <xf numFmtId="165" fontId="2" fillId="7" borderId="19" xfId="0" applyNumberFormat="1" applyFont="1" applyFill="1" applyBorder="1" applyAlignment="1">
      <alignment horizontal="left" vertical="center" wrapText="1"/>
    </xf>
    <xf numFmtId="0" fontId="10" fillId="7" borderId="19" xfId="0" applyFont="1" applyFill="1" applyBorder="1" applyAlignment="1">
      <alignment horizontal="left" vertical="center" wrapText="1"/>
    </xf>
    <xf numFmtId="0" fontId="31" fillId="7" borderId="19" xfId="0" applyFont="1" applyFill="1" applyBorder="1" applyAlignment="1">
      <alignment horizontal="left" vertical="center" wrapText="1"/>
    </xf>
    <xf numFmtId="4" fontId="2" fillId="7" borderId="19" xfId="0" applyNumberFormat="1" applyFont="1" applyFill="1" applyBorder="1" applyAlignment="1">
      <alignment horizontal="left" vertical="center" wrapText="1"/>
    </xf>
    <xf numFmtId="3" fontId="2" fillId="7" borderId="0" xfId="0" applyNumberFormat="1" applyFont="1" applyFill="1" applyAlignment="1">
      <alignment horizontal="left" vertical="center" wrapText="1"/>
    </xf>
    <xf numFmtId="3" fontId="2" fillId="0" borderId="0" xfId="0" applyNumberFormat="1" applyFont="1" applyAlignment="1">
      <alignment horizontal="left" vertical="center" wrapText="1"/>
    </xf>
    <xf numFmtId="3" fontId="0" fillId="0" borderId="0" xfId="0" applyNumberFormat="1" applyAlignment="1">
      <alignment horizontal="left" vertical="center" wrapText="1"/>
    </xf>
    <xf numFmtId="0" fontId="32" fillId="0" borderId="19" xfId="0" applyFont="1" applyBorder="1" applyAlignment="1">
      <alignment horizontal="left" vertical="center" wrapText="1"/>
    </xf>
    <xf numFmtId="3" fontId="0" fillId="0" borderId="19" xfId="0" applyNumberFormat="1" applyBorder="1" applyAlignment="1">
      <alignment horizontal="left" vertical="center" wrapText="1"/>
    </xf>
    <xf numFmtId="4" fontId="10" fillId="7" borderId="19" xfId="0" applyNumberFormat="1" applyFont="1" applyFill="1" applyBorder="1" applyAlignment="1">
      <alignment horizontal="left" vertical="center" wrapText="1"/>
    </xf>
    <xf numFmtId="0" fontId="10" fillId="6" borderId="19" xfId="0" applyFont="1" applyFill="1" applyBorder="1" applyAlignment="1">
      <alignment horizontal="left" vertical="center" wrapText="1"/>
    </xf>
    <xf numFmtId="0" fontId="32" fillId="6" borderId="19" xfId="0" applyFont="1" applyFill="1" applyBorder="1" applyAlignment="1">
      <alignment horizontal="left" vertical="center" wrapText="1"/>
    </xf>
    <xf numFmtId="4" fontId="10" fillId="6" borderId="19" xfId="0" applyNumberFormat="1" applyFont="1" applyFill="1" applyBorder="1" applyAlignment="1">
      <alignment horizontal="left" vertical="center" wrapText="1"/>
    </xf>
    <xf numFmtId="0" fontId="0" fillId="6" borderId="0" xfId="0" applyFill="1" applyAlignment="1">
      <alignment horizontal="left" vertical="center"/>
    </xf>
    <xf numFmtId="0" fontId="0" fillId="6" borderId="19" xfId="0" applyFill="1" applyBorder="1" applyAlignment="1">
      <alignment horizontal="left" vertical="center" wrapText="1"/>
    </xf>
    <xf numFmtId="4" fontId="0" fillId="7" borderId="19" xfId="0" applyNumberFormat="1" applyFill="1" applyBorder="1" applyAlignment="1">
      <alignment horizontal="left" vertical="center" wrapText="1"/>
    </xf>
    <xf numFmtId="0" fontId="10" fillId="9" borderId="19" xfId="0" applyFont="1" applyFill="1" applyBorder="1" applyAlignment="1">
      <alignment horizontal="left" vertical="center" wrapText="1"/>
    </xf>
    <xf numFmtId="165" fontId="32" fillId="6" borderId="19" xfId="0" applyNumberFormat="1" applyFont="1" applyFill="1" applyBorder="1" applyAlignment="1">
      <alignment horizontal="left" vertical="center" wrapText="1"/>
    </xf>
    <xf numFmtId="0" fontId="19" fillId="0" borderId="19" xfId="0" applyFont="1" applyFill="1" applyBorder="1" applyAlignment="1">
      <alignment horizontal="left" vertical="center" wrapText="1"/>
    </xf>
    <xf numFmtId="14" fontId="19" fillId="0" borderId="19" xfId="0" applyNumberFormat="1" applyFont="1" applyFill="1" applyBorder="1" applyAlignment="1">
      <alignment horizontal="left" vertical="center" wrapText="1"/>
    </xf>
    <xf numFmtId="0" fontId="19" fillId="0" borderId="0" xfId="0" applyFont="1" applyAlignment="1">
      <alignment horizontal="left" vertical="center" wrapText="1"/>
    </xf>
    <xf numFmtId="14" fontId="38" fillId="0" borderId="19" xfId="0" applyNumberFormat="1" applyFont="1" applyBorder="1" applyAlignment="1">
      <alignment horizontal="left" vertical="center" wrapText="1"/>
    </xf>
    <xf numFmtId="3" fontId="0" fillId="7" borderId="19" xfId="0" applyNumberFormat="1" applyFill="1" applyBorder="1" applyAlignment="1">
      <alignment horizontal="left" vertical="center" wrapText="1"/>
    </xf>
    <xf numFmtId="0" fontId="14" fillId="0" borderId="0" xfId="0" applyFont="1" applyAlignment="1">
      <alignment horizontal="center" vertical="center"/>
    </xf>
    <xf numFmtId="0" fontId="30" fillId="0" borderId="0" xfId="0" applyFont="1" applyAlignment="1">
      <alignment horizontal="center" vertical="center"/>
    </xf>
    <xf numFmtId="0" fontId="16" fillId="0" borderId="19" xfId="0" applyFont="1" applyBorder="1" applyAlignment="1">
      <alignment vertical="center"/>
    </xf>
    <xf numFmtId="14" fontId="0" fillId="0" borderId="19" xfId="0" applyNumberFormat="1" applyFont="1" applyFill="1" applyBorder="1" applyAlignment="1">
      <alignment horizontal="left" vertical="center" wrapText="1"/>
    </xf>
    <xf numFmtId="14" fontId="38" fillId="0" borderId="19" xfId="0" applyNumberFormat="1" applyFont="1" applyFill="1" applyBorder="1" applyAlignment="1">
      <alignment horizontal="left" vertical="center" wrapText="1"/>
    </xf>
    <xf numFmtId="14" fontId="19" fillId="0" borderId="3" xfId="0" applyNumberFormat="1" applyFont="1" applyFill="1" applyBorder="1" applyAlignment="1">
      <alignment horizontal="left" vertical="center"/>
    </xf>
    <xf numFmtId="4" fontId="18" fillId="0" borderId="19" xfId="0" applyNumberFormat="1" applyFont="1" applyBorder="1" applyAlignment="1">
      <alignment horizontal="center" vertical="center"/>
    </xf>
    <xf numFmtId="4" fontId="14" fillId="0" borderId="0" xfId="0" applyNumberFormat="1" applyFont="1" applyAlignment="1">
      <alignment horizontal="center" vertical="center"/>
    </xf>
    <xf numFmtId="0" fontId="41" fillId="0" borderId="19" xfId="0" applyFont="1" applyFill="1" applyBorder="1" applyAlignment="1">
      <alignment horizontal="left" vertical="center" wrapText="1"/>
    </xf>
    <xf numFmtId="14" fontId="41" fillId="0" borderId="19" xfId="0" applyNumberFormat="1" applyFont="1" applyFill="1" applyBorder="1" applyAlignment="1">
      <alignment horizontal="left" vertical="center" wrapText="1"/>
    </xf>
    <xf numFmtId="0" fontId="0" fillId="0" borderId="19" xfId="0" applyBorder="1"/>
    <xf numFmtId="0" fontId="43" fillId="0" borderId="0" xfId="0" applyFont="1"/>
    <xf numFmtId="0" fontId="41" fillId="0" borderId="19" xfId="0" applyFont="1" applyBorder="1"/>
    <xf numFmtId="4" fontId="0" fillId="0" borderId="19" xfId="0" applyNumberFormat="1" applyBorder="1"/>
    <xf numFmtId="4" fontId="41" fillId="0" borderId="19" xfId="0" applyNumberFormat="1" applyFont="1" applyBorder="1"/>
    <xf numFmtId="0" fontId="9" fillId="0" borderId="19" xfId="0" applyFont="1" applyBorder="1"/>
    <xf numFmtId="0" fontId="19" fillId="0" borderId="4" xfId="0" applyFont="1" applyFill="1" applyBorder="1" applyAlignment="1">
      <alignment horizontal="left" vertical="center" wrapText="1"/>
    </xf>
    <xf numFmtId="0" fontId="38" fillId="0" borderId="6" xfId="0" applyFont="1" applyFill="1" applyBorder="1" applyAlignment="1">
      <alignment horizontal="left" vertical="center" wrapText="1"/>
    </xf>
    <xf numFmtId="0" fontId="38" fillId="0" borderId="8" xfId="0" applyFont="1" applyFill="1" applyBorder="1" applyAlignment="1">
      <alignment horizontal="left" vertical="center" wrapText="1"/>
    </xf>
    <xf numFmtId="0" fontId="19" fillId="0" borderId="4" xfId="0" applyFont="1" applyBorder="1" applyAlignment="1">
      <alignment horizontal="left" vertical="center" wrapText="1"/>
    </xf>
    <xf numFmtId="0" fontId="38" fillId="0" borderId="6" xfId="0" applyFont="1" applyBorder="1" applyAlignment="1">
      <alignment horizontal="left" vertical="center" wrapText="1"/>
    </xf>
    <xf numFmtId="0" fontId="19" fillId="0" borderId="6" xfId="0" applyFont="1" applyBorder="1" applyAlignment="1">
      <alignment horizontal="left" vertical="center" wrapText="1"/>
    </xf>
    <xf numFmtId="0" fontId="19" fillId="0" borderId="3" xfId="0" applyFont="1" applyBorder="1" applyAlignment="1">
      <alignment horizontal="left" vertical="center"/>
    </xf>
    <xf numFmtId="4" fontId="19" fillId="0" borderId="3" xfId="0" applyNumberFormat="1" applyFont="1" applyBorder="1" applyAlignment="1">
      <alignment horizontal="left" vertical="center" wrapText="1"/>
    </xf>
    <xf numFmtId="3" fontId="19" fillId="0" borderId="3" xfId="0" applyNumberFormat="1" applyFont="1" applyBorder="1" applyAlignment="1">
      <alignment horizontal="left" vertical="center" wrapText="1"/>
    </xf>
    <xf numFmtId="0" fontId="0" fillId="0" borderId="0" xfId="0" applyBorder="1"/>
    <xf numFmtId="0" fontId="19" fillId="0" borderId="0" xfId="0" applyFont="1" applyBorder="1" applyAlignment="1">
      <alignment horizontal="left" vertical="center" wrapText="1"/>
    </xf>
    <xf numFmtId="4" fontId="19" fillId="0" borderId="0" xfId="0" applyNumberFormat="1" applyFont="1" applyBorder="1" applyAlignment="1">
      <alignment horizontal="left" vertical="center" wrapText="1"/>
    </xf>
    <xf numFmtId="3" fontId="19" fillId="0" borderId="0" xfId="0" applyNumberFormat="1" applyFont="1" applyBorder="1" applyAlignment="1">
      <alignment horizontal="left" vertical="center" wrapText="1"/>
    </xf>
    <xf numFmtId="165" fontId="19" fillId="0" borderId="0" xfId="0" applyNumberFormat="1" applyFont="1" applyFill="1" applyBorder="1" applyAlignment="1">
      <alignment horizontal="left" vertical="center"/>
    </xf>
    <xf numFmtId="3" fontId="19" fillId="0" borderId="0" xfId="0" applyNumberFormat="1" applyFont="1" applyBorder="1" applyAlignment="1">
      <alignment horizontal="left" vertical="center"/>
    </xf>
    <xf numFmtId="0" fontId="19" fillId="0" borderId="0" xfId="0" applyFont="1" applyBorder="1" applyAlignment="1">
      <alignment horizontal="left" vertical="center"/>
    </xf>
    <xf numFmtId="4" fontId="19" fillId="0" borderId="0" xfId="0" applyNumberFormat="1" applyFont="1" applyFill="1" applyBorder="1" applyAlignment="1">
      <alignment horizontal="left" vertical="center" wrapText="1"/>
    </xf>
    <xf numFmtId="4" fontId="19" fillId="0" borderId="0" xfId="0" applyNumberFormat="1" applyFont="1" applyFill="1" applyBorder="1" applyAlignment="1">
      <alignment horizontal="left" vertical="center"/>
    </xf>
    <xf numFmtId="3" fontId="19" fillId="0" borderId="0" xfId="0" applyNumberFormat="1" applyFont="1" applyFill="1" applyBorder="1" applyAlignment="1">
      <alignment horizontal="left" vertical="center" wrapText="1"/>
    </xf>
    <xf numFmtId="0" fontId="19" fillId="0" borderId="0" xfId="0" applyFont="1" applyFill="1" applyBorder="1" applyAlignment="1">
      <alignment horizontal="left" vertical="center"/>
    </xf>
    <xf numFmtId="166" fontId="19" fillId="0" borderId="0" xfId="0" applyNumberFormat="1" applyFont="1" applyFill="1" applyBorder="1" applyAlignment="1">
      <alignment horizontal="left" vertical="center"/>
    </xf>
    <xf numFmtId="4" fontId="19" fillId="0" borderId="0" xfId="0" applyNumberFormat="1" applyFont="1" applyBorder="1" applyAlignment="1">
      <alignment horizontal="left" vertical="center"/>
    </xf>
    <xf numFmtId="165" fontId="19" fillId="0" borderId="0" xfId="0" applyNumberFormat="1" applyFont="1" applyFill="1" applyBorder="1" applyAlignment="1">
      <alignment horizontal="left" vertical="center" wrapText="1"/>
    </xf>
    <xf numFmtId="0" fontId="19" fillId="0" borderId="0" xfId="0" applyFont="1" applyFill="1" applyBorder="1" applyAlignment="1">
      <alignment horizontal="left" vertical="center" wrapText="1"/>
    </xf>
    <xf numFmtId="0" fontId="38" fillId="0" borderId="0" xfId="0" applyFont="1" applyFill="1" applyBorder="1" applyAlignment="1">
      <alignment horizontal="left" vertical="center" wrapText="1"/>
    </xf>
    <xf numFmtId="165" fontId="38" fillId="0" borderId="0" xfId="0" applyNumberFormat="1" applyFont="1" applyFill="1" applyBorder="1" applyAlignment="1">
      <alignment horizontal="left" vertical="center" wrapText="1"/>
    </xf>
    <xf numFmtId="4" fontId="38" fillId="0" borderId="0" xfId="0" applyNumberFormat="1" applyFont="1" applyFill="1" applyBorder="1" applyAlignment="1">
      <alignment horizontal="left" vertical="center" wrapText="1"/>
    </xf>
    <xf numFmtId="165" fontId="19" fillId="0" borderId="0" xfId="0" applyNumberFormat="1" applyFont="1" applyBorder="1" applyAlignment="1">
      <alignment horizontal="left" vertical="center"/>
    </xf>
    <xf numFmtId="166" fontId="19" fillId="0" borderId="0" xfId="0" applyNumberFormat="1" applyFont="1" applyBorder="1" applyAlignment="1">
      <alignment horizontal="left" vertical="center"/>
    </xf>
    <xf numFmtId="0" fontId="38" fillId="0" borderId="0" xfId="0" applyFont="1" applyBorder="1" applyAlignment="1">
      <alignment horizontal="left" vertical="center" wrapText="1"/>
    </xf>
    <xf numFmtId="165" fontId="38" fillId="0" borderId="0" xfId="0" applyNumberFormat="1" applyFont="1" applyBorder="1" applyAlignment="1">
      <alignment horizontal="left" vertical="center" wrapText="1"/>
    </xf>
    <xf numFmtId="4" fontId="38" fillId="0" borderId="0" xfId="0" applyNumberFormat="1" applyFont="1" applyBorder="1" applyAlignment="1">
      <alignment horizontal="left" vertical="center" wrapText="1"/>
    </xf>
    <xf numFmtId="165" fontId="19" fillId="0" borderId="0" xfId="0" applyNumberFormat="1" applyFont="1" applyBorder="1" applyAlignment="1">
      <alignment horizontal="left" vertical="center" wrapText="1"/>
    </xf>
    <xf numFmtId="0" fontId="41" fillId="0" borderId="0" xfId="0" applyFont="1"/>
    <xf numFmtId="165" fontId="0" fillId="0" borderId="19" xfId="0" applyNumberFormat="1" applyBorder="1"/>
    <xf numFmtId="0" fontId="19" fillId="0" borderId="6" xfId="0" applyFont="1" applyFill="1" applyBorder="1" applyAlignment="1">
      <alignment horizontal="left" vertical="center" wrapText="1"/>
    </xf>
    <xf numFmtId="3" fontId="19" fillId="0" borderId="9" xfId="0" applyNumberFormat="1" applyFont="1" applyFill="1" applyBorder="1" applyAlignment="1">
      <alignment horizontal="left" vertical="center" wrapText="1"/>
    </xf>
    <xf numFmtId="165" fontId="38" fillId="0" borderId="18" xfId="0" applyNumberFormat="1" applyFont="1" applyFill="1" applyBorder="1" applyAlignment="1">
      <alignment horizontal="left" vertical="center" wrapText="1"/>
    </xf>
    <xf numFmtId="0" fontId="41" fillId="0" borderId="19" xfId="0" applyFont="1" applyBorder="1" applyAlignment="1">
      <alignment horizontal="left" vertical="center" wrapText="1"/>
    </xf>
    <xf numFmtId="14" fontId="33" fillId="10" borderId="5" xfId="0" applyNumberFormat="1" applyFont="1" applyFill="1" applyBorder="1" applyAlignment="1">
      <alignment horizontal="center" vertical="center" wrapText="1"/>
    </xf>
    <xf numFmtId="3" fontId="33" fillId="10" borderId="7" xfId="0" applyNumberFormat="1" applyFont="1" applyFill="1" applyBorder="1" applyAlignment="1">
      <alignment horizontal="center" vertical="center" wrapText="1"/>
    </xf>
    <xf numFmtId="165" fontId="33" fillId="10" borderId="7" xfId="0" applyNumberFormat="1" applyFont="1" applyFill="1" applyBorder="1" applyAlignment="1">
      <alignment horizontal="center" vertical="center" wrapText="1"/>
    </xf>
    <xf numFmtId="4" fontId="33" fillId="10" borderId="7" xfId="0" applyNumberFormat="1" applyFont="1" applyFill="1" applyBorder="1" applyAlignment="1">
      <alignment horizontal="center" vertical="center" wrapText="1"/>
    </xf>
    <xf numFmtId="164" fontId="4" fillId="6" borderId="19" xfId="2" applyFont="1" applyFill="1" applyBorder="1" applyAlignment="1">
      <alignment horizontal="right" vertical="center" wrapText="1"/>
    </xf>
    <xf numFmtId="14" fontId="43" fillId="0" borderId="0" xfId="0" applyNumberFormat="1" applyFont="1"/>
    <xf numFmtId="3" fontId="14" fillId="0" borderId="0" xfId="0" applyNumberFormat="1" applyFont="1"/>
    <xf numFmtId="0" fontId="0" fillId="6" borderId="19" xfId="0" applyFont="1" applyFill="1" applyBorder="1" applyAlignment="1">
      <alignment horizontal="left" vertical="center"/>
    </xf>
    <xf numFmtId="14" fontId="0" fillId="6" borderId="19" xfId="0" applyNumberFormat="1" applyFont="1" applyFill="1" applyBorder="1" applyAlignment="1">
      <alignment horizontal="left" vertical="center" wrapText="1"/>
    </xf>
    <xf numFmtId="0" fontId="0" fillId="6" borderId="19" xfId="0" applyFont="1" applyFill="1" applyBorder="1" applyAlignment="1">
      <alignment horizontal="left" vertical="center" wrapText="1"/>
    </xf>
    <xf numFmtId="164" fontId="0" fillId="6" borderId="19" xfId="2" applyFont="1" applyFill="1" applyBorder="1" applyAlignment="1">
      <alignment horizontal="right" vertical="center" wrapText="1"/>
    </xf>
    <xf numFmtId="164" fontId="4" fillId="0" borderId="19" xfId="2" applyFont="1" applyFill="1" applyBorder="1" applyAlignment="1">
      <alignment horizontal="right" vertical="center" wrapText="1"/>
    </xf>
    <xf numFmtId="164" fontId="4" fillId="6" borderId="16" xfId="2" applyFont="1" applyFill="1" applyBorder="1" applyAlignment="1">
      <alignment horizontal="right" wrapText="1"/>
    </xf>
    <xf numFmtId="164" fontId="4" fillId="6" borderId="19" xfId="2" applyFont="1" applyFill="1" applyBorder="1" applyAlignment="1">
      <alignment horizontal="right" wrapText="1"/>
    </xf>
    <xf numFmtId="0" fontId="0" fillId="6" borderId="16" xfId="0" applyFont="1" applyFill="1" applyBorder="1" applyAlignment="1">
      <alignment horizontal="left" vertical="center"/>
    </xf>
    <xf numFmtId="164" fontId="4" fillId="6" borderId="16" xfId="2" applyFont="1" applyFill="1" applyBorder="1" applyAlignment="1">
      <alignment horizontal="right" vertical="center" wrapText="1"/>
    </xf>
    <xf numFmtId="0" fontId="0" fillId="6" borderId="6" xfId="0" applyFont="1" applyFill="1" applyBorder="1" applyAlignment="1">
      <alignment horizontal="left" vertical="center"/>
    </xf>
    <xf numFmtId="164" fontId="4" fillId="6" borderId="3" xfId="2" applyFont="1" applyFill="1" applyBorder="1" applyAlignment="1">
      <alignment horizontal="right" vertical="center" wrapText="1"/>
    </xf>
    <xf numFmtId="0" fontId="0" fillId="6" borderId="9" xfId="0" applyFont="1" applyFill="1" applyBorder="1" applyAlignment="1">
      <alignment horizontal="left" vertical="center"/>
    </xf>
    <xf numFmtId="165" fontId="0" fillId="6" borderId="19" xfId="0" applyNumberFormat="1" applyFont="1" applyFill="1" applyBorder="1" applyAlignment="1">
      <alignment horizontal="right" vertical="center" wrapText="1"/>
    </xf>
    <xf numFmtId="3" fontId="33" fillId="6" borderId="19" xfId="0" applyNumberFormat="1" applyFont="1" applyFill="1" applyBorder="1" applyAlignment="1">
      <alignment horizontal="left" vertical="center" wrapText="1"/>
    </xf>
    <xf numFmtId="165" fontId="33" fillId="6" borderId="19" xfId="0" applyNumberFormat="1" applyFont="1" applyFill="1" applyBorder="1" applyAlignment="1">
      <alignment horizontal="center" vertical="center" wrapText="1"/>
    </xf>
    <xf numFmtId="164" fontId="41" fillId="0" borderId="19" xfId="2" applyFont="1" applyFill="1" applyBorder="1" applyAlignment="1">
      <alignment horizontal="right" vertical="center" wrapText="1"/>
    </xf>
    <xf numFmtId="14" fontId="4" fillId="6" borderId="19" xfId="1" applyNumberFormat="1" applyFont="1" applyFill="1" applyBorder="1" applyAlignment="1">
      <alignment horizontal="left" vertical="center" wrapText="1"/>
    </xf>
    <xf numFmtId="3" fontId="0" fillId="6" borderId="19" xfId="1" applyNumberFormat="1" applyFont="1" applyFill="1" applyBorder="1" applyAlignment="1">
      <alignment horizontal="left" vertical="center" wrapText="1"/>
    </xf>
    <xf numFmtId="165" fontId="0" fillId="6" borderId="19" xfId="1" applyNumberFormat="1" applyFont="1" applyFill="1" applyBorder="1" applyAlignment="1">
      <alignment horizontal="left" vertical="center" wrapText="1"/>
    </xf>
    <xf numFmtId="14" fontId="0" fillId="0" borderId="19" xfId="0" applyNumberFormat="1" applyFont="1" applyBorder="1" applyAlignment="1">
      <alignment horizontal="left" vertical="center" wrapText="1"/>
    </xf>
    <xf numFmtId="164" fontId="4" fillId="6" borderId="3" xfId="2" applyFont="1" applyFill="1" applyBorder="1" applyAlignment="1">
      <alignment horizontal="right" wrapText="1"/>
    </xf>
    <xf numFmtId="4" fontId="18" fillId="0" borderId="19" xfId="2" applyNumberFormat="1" applyFont="1" applyBorder="1" applyAlignment="1">
      <alignment horizontal="center" vertical="center"/>
    </xf>
    <xf numFmtId="164" fontId="19" fillId="6" borderId="19" xfId="2" applyFont="1" applyFill="1" applyBorder="1" applyAlignment="1">
      <alignment horizontal="right" wrapText="1"/>
    </xf>
    <xf numFmtId="0" fontId="0" fillId="0" borderId="0" xfId="0" applyAlignment="1">
      <alignment horizontal="left"/>
    </xf>
    <xf numFmtId="0" fontId="0" fillId="6" borderId="6" xfId="0" applyFont="1" applyFill="1" applyBorder="1" applyAlignment="1">
      <alignment horizontal="left" vertical="center" wrapText="1"/>
    </xf>
    <xf numFmtId="0" fontId="0" fillId="6" borderId="19" xfId="0" applyFont="1" applyFill="1" applyBorder="1" applyAlignment="1">
      <alignment horizontal="left"/>
    </xf>
    <xf numFmtId="14" fontId="33" fillId="6" borderId="19" xfId="0" applyNumberFormat="1" applyFont="1" applyFill="1" applyBorder="1" applyAlignment="1">
      <alignment horizontal="left" vertical="center" wrapText="1"/>
    </xf>
    <xf numFmtId="14" fontId="0" fillId="6" borderId="19" xfId="0" applyNumberFormat="1" applyFont="1" applyFill="1" applyBorder="1" applyAlignment="1">
      <alignment horizontal="left"/>
    </xf>
    <xf numFmtId="165" fontId="0" fillId="6" borderId="19" xfId="40" applyNumberFormat="1" applyFont="1" applyFill="1" applyBorder="1" applyAlignment="1">
      <alignment horizontal="left" wrapText="1"/>
    </xf>
    <xf numFmtId="3" fontId="4" fillId="6" borderId="19" xfId="1" applyNumberFormat="1" applyFont="1" applyFill="1" applyBorder="1" applyAlignment="1">
      <alignment horizontal="left" wrapText="1"/>
    </xf>
    <xf numFmtId="3" fontId="9" fillId="0" borderId="17" xfId="1" applyNumberFormat="1" applyFont="1" applyBorder="1" applyAlignment="1">
      <alignment horizontal="left" vertical="center" wrapText="1"/>
    </xf>
    <xf numFmtId="14" fontId="0" fillId="0" borderId="16" xfId="0" applyNumberFormat="1" applyBorder="1" applyAlignment="1">
      <alignment horizontal="left" vertical="center" wrapText="1"/>
    </xf>
    <xf numFmtId="14" fontId="2" fillId="0" borderId="16" xfId="0" applyNumberFormat="1" applyFont="1" applyBorder="1" applyAlignment="1">
      <alignment horizontal="left" vertical="center" wrapText="1"/>
    </xf>
    <xf numFmtId="165" fontId="0" fillId="0" borderId="0" xfId="0" applyNumberFormat="1"/>
    <xf numFmtId="4" fontId="18" fillId="0" borderId="0" xfId="0" applyNumberFormat="1" applyFont="1" applyBorder="1" applyAlignment="1">
      <alignment horizontal="center" vertical="center"/>
    </xf>
    <xf numFmtId="0" fontId="45" fillId="13" borderId="20" xfId="0" applyFont="1" applyFill="1" applyBorder="1"/>
    <xf numFmtId="165" fontId="45" fillId="13" borderId="21" xfId="0" applyNumberFormat="1" applyFont="1" applyFill="1" applyBorder="1"/>
    <xf numFmtId="0" fontId="46" fillId="8" borderId="22" xfId="0" applyFont="1" applyFill="1" applyBorder="1"/>
    <xf numFmtId="0" fontId="46" fillId="13" borderId="23" xfId="0" applyFont="1" applyFill="1" applyBorder="1" applyAlignment="1">
      <alignment wrapText="1"/>
    </xf>
    <xf numFmtId="165" fontId="45" fillId="13" borderId="19" xfId="0" applyNumberFormat="1" applyFont="1" applyFill="1" applyBorder="1" applyAlignment="1">
      <alignment wrapText="1"/>
    </xf>
    <xf numFmtId="0" fontId="46" fillId="8" borderId="14" xfId="0" applyFont="1" applyFill="1" applyBorder="1" applyAlignment="1">
      <alignment wrapText="1"/>
    </xf>
    <xf numFmtId="0" fontId="45" fillId="14" borderId="24" xfId="0" applyFont="1" applyFill="1" applyBorder="1" applyAlignment="1">
      <alignment wrapText="1"/>
    </xf>
    <xf numFmtId="165" fontId="45" fillId="14" borderId="25" xfId="0" applyNumberFormat="1" applyFont="1" applyFill="1" applyBorder="1"/>
    <xf numFmtId="165" fontId="46" fillId="8" borderId="26" xfId="0" applyNumberFormat="1" applyFont="1" applyFill="1" applyBorder="1"/>
    <xf numFmtId="14" fontId="25" fillId="4" borderId="19" xfId="1" applyNumberFormat="1" applyFont="1" applyFill="1" applyBorder="1" applyAlignment="1">
      <alignment horizontal="center" vertical="center"/>
    </xf>
    <xf numFmtId="165" fontId="25" fillId="4" borderId="19" xfId="1" applyNumberFormat="1" applyFont="1" applyFill="1" applyBorder="1" applyAlignment="1">
      <alignment horizontal="center" vertical="center" wrapText="1"/>
    </xf>
    <xf numFmtId="165" fontId="25" fillId="4" borderId="19" xfId="1" applyNumberFormat="1" applyFont="1" applyFill="1" applyBorder="1" applyAlignment="1">
      <alignment horizontal="center" vertical="center"/>
    </xf>
    <xf numFmtId="165" fontId="25" fillId="5" borderId="19" xfId="1" applyNumberFormat="1" applyFont="1" applyFill="1" applyBorder="1" applyAlignment="1">
      <alignment horizontal="center" vertical="center" wrapText="1"/>
    </xf>
    <xf numFmtId="165" fontId="25" fillId="4" borderId="6" xfId="1" applyNumberFormat="1" applyFont="1" applyFill="1" applyBorder="1" applyAlignment="1">
      <alignment horizontal="center" vertical="center" wrapText="1"/>
    </xf>
    <xf numFmtId="165" fontId="47" fillId="8" borderId="19" xfId="1" applyNumberFormat="1" applyFont="1" applyFill="1" applyBorder="1" applyAlignment="1">
      <alignment horizontal="center" vertical="center"/>
    </xf>
    <xf numFmtId="165" fontId="18" fillId="0" borderId="19" xfId="2" applyNumberFormat="1" applyFont="1" applyBorder="1"/>
    <xf numFmtId="165" fontId="27" fillId="0" borderId="19" xfId="0" applyNumberFormat="1" applyFont="1" applyBorder="1" applyAlignment="1">
      <alignment vertical="top" wrapText="1"/>
    </xf>
    <xf numFmtId="165" fontId="48" fillId="0" borderId="19" xfId="2" applyNumberFormat="1" applyFont="1" applyBorder="1"/>
    <xf numFmtId="165" fontId="48" fillId="0" borderId="6" xfId="2" applyNumberFormat="1" applyFont="1" applyBorder="1"/>
    <xf numFmtId="165" fontId="47" fillId="8" borderId="19" xfId="2" applyNumberFormat="1" applyFont="1" applyFill="1" applyBorder="1"/>
    <xf numFmtId="14" fontId="25" fillId="0" borderId="19" xfId="0" applyNumberFormat="1" applyFont="1" applyBorder="1"/>
    <xf numFmtId="165" fontId="25" fillId="0" borderId="19" xfId="0" applyNumberFormat="1" applyFont="1" applyBorder="1"/>
    <xf numFmtId="165" fontId="25" fillId="0" borderId="19" xfId="2" applyNumberFormat="1" applyFont="1" applyBorder="1"/>
    <xf numFmtId="165" fontId="26" fillId="0" borderId="19" xfId="0" applyNumberFormat="1" applyFont="1" applyBorder="1" applyAlignment="1">
      <alignment vertical="top" wrapText="1"/>
    </xf>
    <xf numFmtId="165" fontId="25" fillId="0" borderId="6" xfId="2" applyNumberFormat="1" applyFont="1" applyBorder="1"/>
    <xf numFmtId="14" fontId="49" fillId="15" borderId="19" xfId="0" applyNumberFormat="1" applyFont="1" applyFill="1" applyBorder="1"/>
    <xf numFmtId="165" fontId="34" fillId="15" borderId="19" xfId="2" applyNumberFormat="1" applyFont="1" applyFill="1" applyBorder="1"/>
    <xf numFmtId="165" fontId="30" fillId="15" borderId="19" xfId="0" applyNumberFormat="1" applyFont="1" applyFill="1" applyBorder="1"/>
    <xf numFmtId="165" fontId="34" fillId="15" borderId="16" xfId="2" applyNumberFormat="1" applyFont="1" applyFill="1" applyBorder="1"/>
    <xf numFmtId="165" fontId="34" fillId="15" borderId="5" xfId="2" applyNumberFormat="1" applyFont="1" applyFill="1" applyBorder="1"/>
    <xf numFmtId="165" fontId="34" fillId="15" borderId="12" xfId="2" applyNumberFormat="1" applyFont="1" applyFill="1" applyBorder="1"/>
    <xf numFmtId="165" fontId="47" fillId="15" borderId="19" xfId="2" applyNumberFormat="1" applyFont="1" applyFill="1" applyBorder="1"/>
    <xf numFmtId="14" fontId="27" fillId="0" borderId="19" xfId="0" applyNumberFormat="1" applyFont="1" applyBorder="1"/>
    <xf numFmtId="165" fontId="27" fillId="0" borderId="19" xfId="0" applyNumberFormat="1" applyFont="1" applyBorder="1"/>
    <xf numFmtId="165" fontId="18" fillId="0" borderId="19" xfId="2" applyNumberFormat="1" applyFont="1" applyBorder="1" applyAlignment="1">
      <alignment horizontal="center"/>
    </xf>
    <xf numFmtId="165" fontId="28" fillId="0" borderId="19" xfId="2" applyNumberFormat="1" applyFont="1" applyBorder="1"/>
    <xf numFmtId="165" fontId="27" fillId="0" borderId="6" xfId="0" applyNumberFormat="1" applyFont="1" applyBorder="1"/>
    <xf numFmtId="0" fontId="50" fillId="0" borderId="19" xfId="0" applyFont="1" applyBorder="1"/>
    <xf numFmtId="165" fontId="50" fillId="0" borderId="19" xfId="0" applyNumberFormat="1" applyFont="1" applyBorder="1"/>
    <xf numFmtId="165" fontId="50" fillId="0" borderId="19" xfId="2" applyNumberFormat="1" applyFont="1" applyBorder="1"/>
    <xf numFmtId="165" fontId="50" fillId="0" borderId="6" xfId="2" applyNumberFormat="1" applyFont="1" applyBorder="1"/>
    <xf numFmtId="0" fontId="29" fillId="16" borderId="19" xfId="0" applyFont="1" applyFill="1" applyBorder="1"/>
    <xf numFmtId="165" fontId="26" fillId="16" borderId="19" xfId="0" applyNumberFormat="1" applyFont="1" applyFill="1" applyBorder="1"/>
    <xf numFmtId="165" fontId="26" fillId="16" borderId="6" xfId="0" applyNumberFormat="1" applyFont="1" applyFill="1" applyBorder="1"/>
    <xf numFmtId="165" fontId="47" fillId="16" borderId="19" xfId="2" applyNumberFormat="1" applyFont="1" applyFill="1" applyBorder="1"/>
    <xf numFmtId="0" fontId="51" fillId="0" borderId="16" xfId="0" applyFont="1" applyBorder="1"/>
    <xf numFmtId="165" fontId="52" fillId="0" borderId="16" xfId="0" applyNumberFormat="1" applyFont="1" applyBorder="1"/>
    <xf numFmtId="165" fontId="52" fillId="0" borderId="33" xfId="0" applyNumberFormat="1" applyFont="1" applyBorder="1"/>
    <xf numFmtId="165" fontId="53" fillId="8" borderId="19" xfId="2" applyNumberFormat="1" applyFont="1" applyFill="1" applyBorder="1"/>
    <xf numFmtId="0" fontId="29" fillId="0" borderId="16" xfId="0" applyFont="1" applyBorder="1"/>
    <xf numFmtId="165" fontId="26" fillId="0" borderId="16" xfId="0" applyNumberFormat="1" applyFont="1" applyBorder="1"/>
    <xf numFmtId="165" fontId="26" fillId="0" borderId="33" xfId="0" applyNumberFormat="1" applyFont="1" applyBorder="1"/>
    <xf numFmtId="0" fontId="29" fillId="12" borderId="18" xfId="0" applyFont="1" applyFill="1" applyBorder="1"/>
    <xf numFmtId="165" fontId="26" fillId="12" borderId="15" xfId="0" applyNumberFormat="1" applyFont="1" applyFill="1" applyBorder="1"/>
    <xf numFmtId="165" fontId="26" fillId="12" borderId="30" xfId="0" applyNumberFormat="1" applyFont="1" applyFill="1" applyBorder="1"/>
    <xf numFmtId="165" fontId="47" fillId="12" borderId="19" xfId="2" applyNumberFormat="1" applyFont="1" applyFill="1" applyBorder="1"/>
    <xf numFmtId="0" fontId="27" fillId="0" borderId="3" xfId="0" applyFont="1" applyBorder="1"/>
    <xf numFmtId="165" fontId="27" fillId="0" borderId="3" xfId="0" applyNumberFormat="1" applyFont="1" applyBorder="1"/>
    <xf numFmtId="165" fontId="27" fillId="0" borderId="13" xfId="0" applyNumberFormat="1" applyFont="1" applyBorder="1"/>
    <xf numFmtId="0" fontId="29" fillId="0" borderId="19" xfId="0" applyFont="1" applyBorder="1"/>
    <xf numFmtId="165" fontId="29" fillId="0" borderId="19" xfId="0" applyNumberFormat="1" applyFont="1" applyBorder="1"/>
    <xf numFmtId="165" fontId="26" fillId="0" borderId="19" xfId="0" applyNumberFormat="1" applyFont="1" applyBorder="1"/>
    <xf numFmtId="165" fontId="29" fillId="0" borderId="19" xfId="2" applyNumberFormat="1" applyFont="1" applyBorder="1"/>
    <xf numFmtId="165" fontId="29" fillId="0" borderId="6" xfId="2" applyNumberFormat="1" applyFont="1" applyBorder="1"/>
    <xf numFmtId="0" fontId="27" fillId="0" borderId="0" xfId="0" applyFont="1"/>
    <xf numFmtId="165" fontId="27" fillId="0" borderId="0" xfId="0" applyNumberFormat="1" applyFont="1"/>
    <xf numFmtId="0" fontId="30" fillId="0" borderId="0" xfId="0" applyFont="1"/>
    <xf numFmtId="165" fontId="41" fillId="0" borderId="0" xfId="0" applyNumberFormat="1" applyFont="1"/>
    <xf numFmtId="4" fontId="14" fillId="0" borderId="0" xfId="0" applyNumberFormat="1" applyFont="1" applyBorder="1" applyAlignment="1">
      <alignment horizontal="center" vertical="center"/>
    </xf>
    <xf numFmtId="0" fontId="46" fillId="6" borderId="0" xfId="0" applyFont="1" applyFill="1" applyBorder="1"/>
    <xf numFmtId="0" fontId="46" fillId="6" borderId="0" xfId="0" applyFont="1" applyFill="1" applyBorder="1" applyAlignment="1">
      <alignment wrapText="1"/>
    </xf>
    <xf numFmtId="165" fontId="46" fillId="6" borderId="0" xfId="0" applyNumberFormat="1" applyFont="1" applyFill="1" applyBorder="1"/>
    <xf numFmtId="165" fontId="45" fillId="13" borderId="34" xfId="0" applyNumberFormat="1" applyFont="1" applyFill="1" applyBorder="1"/>
    <xf numFmtId="0" fontId="46" fillId="8" borderId="19" xfId="0" applyFont="1" applyFill="1" applyBorder="1"/>
    <xf numFmtId="14" fontId="0" fillId="0" borderId="11" xfId="0" applyNumberFormat="1" applyBorder="1" applyAlignment="1">
      <alignment horizontal="left" vertical="center" wrapText="1"/>
    </xf>
    <xf numFmtId="40" fontId="14" fillId="0" borderId="0" xfId="0" applyNumberFormat="1" applyFont="1" applyAlignment="1">
      <alignment horizontal="center" vertical="center"/>
    </xf>
    <xf numFmtId="165" fontId="50" fillId="6" borderId="19" xfId="2" applyNumberFormat="1" applyFont="1" applyFill="1" applyBorder="1"/>
    <xf numFmtId="0" fontId="41" fillId="0" borderId="0" xfId="0" applyFont="1" applyAlignment="1">
      <alignment horizontal="left" vertical="center"/>
    </xf>
    <xf numFmtId="0" fontId="0" fillId="0" borderId="10" xfId="0" applyBorder="1"/>
    <xf numFmtId="0" fontId="41" fillId="13" borderId="0" xfId="0" applyFont="1" applyFill="1"/>
    <xf numFmtId="17" fontId="42" fillId="11" borderId="5" xfId="0" applyNumberFormat="1" applyFont="1" applyFill="1" applyBorder="1"/>
    <xf numFmtId="0" fontId="41" fillId="19" borderId="10" xfId="0" applyFont="1" applyFill="1" applyBorder="1"/>
    <xf numFmtId="3" fontId="55" fillId="19" borderId="16" xfId="0" applyNumberFormat="1" applyFont="1" applyFill="1" applyBorder="1"/>
    <xf numFmtId="3" fontId="42" fillId="19" borderId="16" xfId="0" applyNumberFormat="1" applyFont="1" applyFill="1" applyBorder="1"/>
    <xf numFmtId="3" fontId="41" fillId="19" borderId="16" xfId="0" applyNumberFormat="1" applyFont="1" applyFill="1" applyBorder="1"/>
    <xf numFmtId="0" fontId="42" fillId="20" borderId="0" xfId="0" applyFont="1" applyFill="1"/>
    <xf numFmtId="3" fontId="19" fillId="20" borderId="5" xfId="0" applyNumberFormat="1" applyFont="1" applyFill="1" applyBorder="1"/>
    <xf numFmtId="0" fontId="41" fillId="12" borderId="4" xfId="0" applyFont="1" applyFill="1" applyBorder="1"/>
    <xf numFmtId="3" fontId="56" fillId="12" borderId="3" xfId="0" applyNumberFormat="1" applyFont="1" applyFill="1" applyBorder="1"/>
    <xf numFmtId="3" fontId="42" fillId="12" borderId="3" xfId="0" applyNumberFormat="1" applyFont="1" applyFill="1" applyBorder="1"/>
    <xf numFmtId="0" fontId="41" fillId="19" borderId="0" xfId="0" applyFont="1" applyFill="1"/>
    <xf numFmtId="3" fontId="42" fillId="19" borderId="5" xfId="0" applyNumberFormat="1" applyFont="1" applyFill="1" applyBorder="1"/>
    <xf numFmtId="3" fontId="41" fillId="19" borderId="5" xfId="0" applyNumberFormat="1" applyFont="1" applyFill="1" applyBorder="1"/>
    <xf numFmtId="0" fontId="0" fillId="0" borderId="33" xfId="0" applyBorder="1"/>
    <xf numFmtId="0" fontId="41" fillId="13" borderId="12" xfId="0" applyFont="1" applyFill="1" applyBorder="1"/>
    <xf numFmtId="0" fontId="41" fillId="13" borderId="33" xfId="0" applyFont="1" applyFill="1" applyBorder="1"/>
    <xf numFmtId="0" fontId="42" fillId="13" borderId="12" xfId="0" applyFont="1" applyFill="1" applyBorder="1"/>
    <xf numFmtId="0" fontId="41" fillId="13" borderId="13" xfId="0" applyFont="1" applyFill="1" applyBorder="1"/>
    <xf numFmtId="165" fontId="26" fillId="21" borderId="19" xfId="0" applyNumberFormat="1" applyFont="1" applyFill="1" applyBorder="1" applyAlignment="1">
      <alignment vertical="top" wrapText="1"/>
    </xf>
    <xf numFmtId="165" fontId="25" fillId="21" borderId="19" xfId="2" applyNumberFormat="1" applyFont="1" applyFill="1" applyBorder="1"/>
    <xf numFmtId="3" fontId="9" fillId="0" borderId="0" xfId="0" applyNumberFormat="1" applyFont="1" applyBorder="1" applyAlignment="1">
      <alignment horizontal="center" vertical="center" wrapText="1"/>
    </xf>
    <xf numFmtId="3" fontId="9" fillId="0" borderId="0" xfId="0" applyNumberFormat="1" applyFont="1" applyBorder="1" applyAlignment="1">
      <alignment horizontal="left" vertical="center" wrapText="1"/>
    </xf>
    <xf numFmtId="165" fontId="4" fillId="6" borderId="19" xfId="40" applyNumberFormat="1" applyFont="1" applyFill="1" applyBorder="1" applyAlignment="1">
      <alignment horizontal="left" vertical="center" wrapText="1"/>
    </xf>
    <xf numFmtId="167" fontId="42" fillId="19" borderId="16" xfId="2" applyNumberFormat="1" applyFont="1" applyFill="1" applyBorder="1" applyAlignment="1">
      <alignment horizontal="right" vertical="center"/>
    </xf>
    <xf numFmtId="164" fontId="0" fillId="0" borderId="0" xfId="2" applyFont="1"/>
    <xf numFmtId="0" fontId="14" fillId="0" borderId="0" xfId="0" applyFont="1" applyBorder="1" applyAlignment="1">
      <alignment horizontal="center" vertical="center"/>
    </xf>
    <xf numFmtId="165" fontId="57" fillId="0" borderId="16" xfId="0" applyNumberFormat="1" applyFont="1" applyBorder="1"/>
    <xf numFmtId="3" fontId="9" fillId="2" borderId="1" xfId="1" applyNumberFormat="1" applyFont="1" applyFill="1" applyBorder="1" applyAlignment="1">
      <alignment horizontal="center" wrapText="1"/>
    </xf>
    <xf numFmtId="165" fontId="9" fillId="2" borderId="1" xfId="1" applyNumberFormat="1" applyFont="1" applyFill="1" applyBorder="1" applyAlignment="1">
      <alignment horizontal="center" wrapText="1"/>
    </xf>
    <xf numFmtId="4" fontId="9" fillId="2" borderId="1" xfId="1" applyNumberFormat="1" applyFont="1" applyFill="1" applyBorder="1" applyAlignment="1">
      <alignment horizontal="center" wrapText="1"/>
    </xf>
    <xf numFmtId="165" fontId="9" fillId="2" borderId="1" xfId="2" applyNumberFormat="1" applyFont="1" applyFill="1" applyBorder="1" applyAlignment="1">
      <alignment horizontal="center" wrapText="1"/>
    </xf>
    <xf numFmtId="3" fontId="9" fillId="2" borderId="1" xfId="0" applyNumberFormat="1" applyFont="1" applyFill="1" applyBorder="1" applyAlignment="1">
      <alignment horizontal="center" wrapText="1"/>
    </xf>
    <xf numFmtId="4" fontId="9" fillId="2" borderId="1" xfId="0" applyNumberFormat="1" applyFont="1" applyFill="1" applyBorder="1" applyAlignment="1">
      <alignment horizontal="center" wrapText="1"/>
    </xf>
    <xf numFmtId="14" fontId="9" fillId="2" borderId="1" xfId="1" applyNumberFormat="1" applyFont="1" applyFill="1" applyBorder="1" applyAlignment="1">
      <alignment horizontal="center" wrapText="1"/>
    </xf>
    <xf numFmtId="0" fontId="1" fillId="0" borderId="19" xfId="0" applyFont="1" applyBorder="1" applyAlignment="1">
      <alignment horizontal="left" vertical="center" wrapText="1"/>
    </xf>
    <xf numFmtId="165" fontId="4" fillId="6" borderId="19" xfId="2" applyNumberFormat="1" applyFont="1" applyFill="1" applyBorder="1" applyAlignment="1">
      <alignment horizontal="right" wrapText="1"/>
    </xf>
    <xf numFmtId="165" fontId="4" fillId="6" borderId="19" xfId="2" applyNumberFormat="1" applyFont="1" applyFill="1" applyBorder="1" applyAlignment="1">
      <alignment horizontal="right" vertical="center" wrapText="1"/>
    </xf>
    <xf numFmtId="165" fontId="0" fillId="0" borderId="0" xfId="0" applyNumberFormat="1" applyAlignment="1">
      <alignment horizontal="left" vertical="center"/>
    </xf>
    <xf numFmtId="14" fontId="1" fillId="0" borderId="19" xfId="0" applyNumberFormat="1" applyFont="1" applyBorder="1" applyAlignment="1">
      <alignment horizontal="left" vertical="center" wrapText="1"/>
    </xf>
    <xf numFmtId="0" fontId="45" fillId="14" borderId="35" xfId="0" applyFont="1" applyFill="1" applyBorder="1" applyAlignment="1">
      <alignment wrapText="1"/>
    </xf>
    <xf numFmtId="165" fontId="45" fillId="14" borderId="16" xfId="0" applyNumberFormat="1" applyFont="1" applyFill="1" applyBorder="1"/>
    <xf numFmtId="4" fontId="27" fillId="6" borderId="19" xfId="0" applyNumberFormat="1" applyFont="1" applyFill="1" applyBorder="1" applyAlignment="1">
      <alignment horizontal="center" vertical="center"/>
    </xf>
    <xf numFmtId="4" fontId="27" fillId="0" borderId="19" xfId="0" applyNumberFormat="1" applyFont="1" applyBorder="1" applyAlignment="1">
      <alignment horizontal="center" vertical="center"/>
    </xf>
    <xf numFmtId="4" fontId="26" fillId="6" borderId="19" xfId="0" applyNumberFormat="1" applyFont="1" applyFill="1" applyBorder="1" applyAlignment="1">
      <alignment horizontal="center" vertical="center"/>
    </xf>
    <xf numFmtId="4" fontId="14" fillId="6" borderId="19" xfId="0" applyNumberFormat="1" applyFont="1" applyFill="1" applyBorder="1" applyAlignment="1">
      <alignment horizontal="center" vertical="center"/>
    </xf>
    <xf numFmtId="4" fontId="14" fillId="0" borderId="19" xfId="0" applyNumberFormat="1" applyFont="1" applyBorder="1" applyAlignment="1">
      <alignment horizontal="center" vertical="center"/>
    </xf>
    <xf numFmtId="4" fontId="30" fillId="6" borderId="19" xfId="0" applyNumberFormat="1" applyFont="1" applyFill="1" applyBorder="1" applyAlignment="1">
      <alignment horizontal="center" vertical="center"/>
    </xf>
    <xf numFmtId="4" fontId="20" fillId="6" borderId="19" xfId="0" applyNumberFormat="1" applyFont="1" applyFill="1" applyBorder="1" applyAlignment="1">
      <alignment horizontal="center" vertical="center"/>
    </xf>
    <xf numFmtId="0" fontId="0" fillId="6" borderId="19" xfId="0" applyFill="1" applyBorder="1"/>
    <xf numFmtId="0" fontId="58" fillId="0" borderId="0" xfId="0" applyFont="1" applyAlignment="1">
      <alignment horizontal="center" vertical="center"/>
    </xf>
    <xf numFmtId="0" fontId="59" fillId="0" borderId="0" xfId="0" applyFont="1" applyAlignment="1">
      <alignment vertical="center"/>
    </xf>
    <xf numFmtId="0" fontId="60" fillId="0" borderId="0" xfId="0" applyFont="1" applyAlignment="1">
      <alignment vertical="center"/>
    </xf>
    <xf numFmtId="0" fontId="61" fillId="0" borderId="0" xfId="0" applyFont="1" applyAlignment="1">
      <alignment vertical="center"/>
    </xf>
    <xf numFmtId="0" fontId="61" fillId="0" borderId="0" xfId="0" applyFont="1" applyAlignment="1">
      <alignment horizontal="right" vertical="center"/>
    </xf>
    <xf numFmtId="0" fontId="62" fillId="0" borderId="0" xfId="0" applyFont="1" applyAlignment="1">
      <alignment vertical="center"/>
    </xf>
    <xf numFmtId="0" fontId="62" fillId="0" borderId="12" xfId="0" applyFont="1" applyBorder="1" applyAlignment="1">
      <alignment vertical="center"/>
    </xf>
    <xf numFmtId="0" fontId="62" fillId="0" borderId="13" xfId="0" applyFont="1" applyBorder="1" applyAlignment="1">
      <alignment vertical="center"/>
    </xf>
    <xf numFmtId="49" fontId="61" fillId="0" borderId="0" xfId="0" applyNumberFormat="1" applyFont="1" applyAlignment="1">
      <alignment vertical="center"/>
    </xf>
    <xf numFmtId="0" fontId="59" fillId="11" borderId="23" xfId="0" applyFont="1" applyFill="1" applyBorder="1" applyAlignment="1">
      <alignment vertical="center"/>
    </xf>
    <xf numFmtId="0" fontId="59" fillId="11" borderId="19" xfId="0" applyFont="1" applyFill="1" applyBorder="1" applyAlignment="1">
      <alignment vertical="center"/>
    </xf>
    <xf numFmtId="0" fontId="59" fillId="11" borderId="14" xfId="0" applyFont="1" applyFill="1" applyBorder="1" applyAlignment="1">
      <alignment vertical="center"/>
    </xf>
    <xf numFmtId="0" fontId="61" fillId="11" borderId="23" xfId="0" applyFont="1" applyFill="1" applyBorder="1" applyAlignment="1">
      <alignment horizontal="center" vertical="center"/>
    </xf>
    <xf numFmtId="0" fontId="61" fillId="11" borderId="19" xfId="0" applyFont="1" applyFill="1" applyBorder="1" applyAlignment="1">
      <alignment horizontal="center" vertical="center"/>
    </xf>
    <xf numFmtId="0" fontId="61" fillId="11" borderId="14" xfId="0" applyFont="1" applyFill="1" applyBorder="1" applyAlignment="1">
      <alignment horizontal="center" vertical="center"/>
    </xf>
    <xf numFmtId="0" fontId="62" fillId="0" borderId="0" xfId="0" applyFont="1" applyAlignment="1">
      <alignment horizontal="center" vertical="center"/>
    </xf>
    <xf numFmtId="3" fontId="63" fillId="0" borderId="0" xfId="0" applyNumberFormat="1" applyFont="1" applyAlignment="1">
      <alignment vertical="center"/>
    </xf>
    <xf numFmtId="0" fontId="60" fillId="0" borderId="0" xfId="0" applyFont="1"/>
    <xf numFmtId="3" fontId="60" fillId="0" borderId="0" xfId="0" applyNumberFormat="1" applyFont="1"/>
    <xf numFmtId="0" fontId="59" fillId="0" borderId="0" xfId="0" applyFont="1"/>
    <xf numFmtId="4" fontId="4" fillId="6" borderId="19" xfId="1" applyNumberFormat="1" applyFont="1" applyFill="1" applyBorder="1" applyAlignment="1">
      <alignment horizontal="right" wrapText="1"/>
    </xf>
    <xf numFmtId="4" fontId="9" fillId="6" borderId="19" xfId="0" applyNumberFormat="1" applyFont="1" applyFill="1" applyBorder="1" applyAlignment="1">
      <alignment horizontal="center" wrapText="1"/>
    </xf>
    <xf numFmtId="165" fontId="1" fillId="0" borderId="19" xfId="0" applyNumberFormat="1" applyFont="1" applyBorder="1" applyAlignment="1">
      <alignment horizontal="left" vertical="center" wrapText="1"/>
    </xf>
    <xf numFmtId="14" fontId="14" fillId="0" borderId="23" xfId="0" applyNumberFormat="1" applyFont="1" applyBorder="1" applyAlignment="1">
      <alignment horizontal="left" vertical="center"/>
    </xf>
    <xf numFmtId="0" fontId="14" fillId="0" borderId="19" xfId="0" applyFont="1" applyBorder="1" applyAlignment="1">
      <alignment horizontal="center" vertical="center"/>
    </xf>
    <xf numFmtId="3" fontId="14" fillId="0" borderId="19" xfId="0" applyNumberFormat="1" applyFont="1" applyBorder="1" applyAlignment="1">
      <alignment vertical="center"/>
    </xf>
    <xf numFmtId="0" fontId="14" fillId="0" borderId="14" xfId="0" applyFont="1" applyBorder="1" applyAlignment="1">
      <alignment vertical="center"/>
    </xf>
    <xf numFmtId="3" fontId="16" fillId="0" borderId="19" xfId="0" applyNumberFormat="1" applyFont="1" applyBorder="1" applyAlignment="1">
      <alignment vertical="center"/>
    </xf>
    <xf numFmtId="3" fontId="17" fillId="0" borderId="14" xfId="0" applyNumberFormat="1" applyFont="1" applyFill="1" applyBorder="1" applyAlignment="1">
      <alignment vertical="center"/>
    </xf>
    <xf numFmtId="3" fontId="17" fillId="0" borderId="19" xfId="0" applyNumberFormat="1" applyFont="1" applyBorder="1" applyAlignment="1">
      <alignment vertical="center"/>
    </xf>
    <xf numFmtId="14" fontId="15" fillId="7" borderId="23" xfId="0" applyNumberFormat="1" applyFont="1" applyFill="1" applyBorder="1" applyAlignment="1">
      <alignment horizontal="left" vertical="center"/>
    </xf>
    <xf numFmtId="0" fontId="16" fillId="7" borderId="19" xfId="0" applyFont="1" applyFill="1" applyBorder="1" applyAlignment="1">
      <alignment vertical="center"/>
    </xf>
    <xf numFmtId="0" fontId="15" fillId="7" borderId="19" xfId="0" applyFont="1" applyFill="1" applyBorder="1" applyAlignment="1">
      <alignment vertical="center"/>
    </xf>
    <xf numFmtId="3" fontId="15" fillId="7" borderId="19" xfId="0" applyNumberFormat="1" applyFont="1" applyFill="1" applyBorder="1" applyAlignment="1">
      <alignment vertical="center"/>
    </xf>
    <xf numFmtId="0" fontId="16" fillId="7" borderId="14" xfId="0" applyFont="1" applyFill="1" applyBorder="1" applyAlignment="1">
      <alignment vertical="center"/>
    </xf>
    <xf numFmtId="3" fontId="16" fillId="0" borderId="26" xfId="0" applyNumberFormat="1" applyFont="1" applyBorder="1" applyAlignment="1">
      <alignment vertical="center"/>
    </xf>
    <xf numFmtId="0" fontId="23" fillId="0" borderId="0" xfId="0" applyFont="1" applyAlignment="1">
      <alignment horizontal="center" vertical="center"/>
    </xf>
    <xf numFmtId="0" fontId="23" fillId="0" borderId="0" xfId="0" applyFont="1" applyAlignment="1">
      <alignment vertical="center"/>
    </xf>
    <xf numFmtId="14" fontId="15" fillId="0" borderId="0" xfId="0" applyNumberFormat="1" applyFont="1" applyAlignment="1">
      <alignment horizontal="center" vertical="center"/>
    </xf>
    <xf numFmtId="3" fontId="23" fillId="0" borderId="0" xfId="0" applyNumberFormat="1" applyFont="1" applyAlignment="1">
      <alignment vertical="center"/>
    </xf>
    <xf numFmtId="0" fontId="20" fillId="0" borderId="0" xfId="0" applyFont="1" applyAlignment="1">
      <alignment horizontal="center"/>
    </xf>
    <xf numFmtId="3" fontId="20" fillId="0" borderId="0" xfId="0" applyNumberFormat="1" applyFont="1"/>
    <xf numFmtId="14" fontId="60" fillId="6" borderId="19" xfId="0" applyNumberFormat="1" applyFont="1" applyFill="1" applyBorder="1" applyAlignment="1">
      <alignment horizontal="left" vertical="center"/>
    </xf>
    <xf numFmtId="0" fontId="60" fillId="6" borderId="19" xfId="0" applyFont="1" applyFill="1" applyBorder="1" applyAlignment="1">
      <alignment horizontal="center" vertical="center" wrapText="1"/>
    </xf>
    <xf numFmtId="0" fontId="62" fillId="6" borderId="19" xfId="0" applyFont="1" applyFill="1" applyBorder="1" applyAlignment="1">
      <alignment vertical="center"/>
    </xf>
    <xf numFmtId="3" fontId="63" fillId="6" borderId="19" xfId="0" applyNumberFormat="1" applyFont="1" applyFill="1" applyBorder="1" applyAlignment="1">
      <alignment vertical="center"/>
    </xf>
    <xf numFmtId="0" fontId="14" fillId="6" borderId="19" xfId="0" applyFont="1" applyFill="1" applyBorder="1"/>
    <xf numFmtId="0" fontId="63" fillId="6" borderId="19" xfId="0" applyFont="1" applyFill="1" applyBorder="1" applyAlignment="1">
      <alignment horizontal="center" vertical="center"/>
    </xf>
    <xf numFmtId="14" fontId="61" fillId="6" borderId="19" xfId="0" applyNumberFormat="1" applyFont="1" applyFill="1" applyBorder="1" applyAlignment="1">
      <alignment horizontal="left" vertical="center"/>
    </xf>
    <xf numFmtId="0" fontId="61" fillId="6" borderId="19" xfId="0" applyFont="1" applyFill="1" applyBorder="1" applyAlignment="1">
      <alignment vertical="center"/>
    </xf>
    <xf numFmtId="3" fontId="61" fillId="6" borderId="19" xfId="0" applyNumberFormat="1" applyFont="1" applyFill="1" applyBorder="1" applyAlignment="1">
      <alignment vertical="center"/>
    </xf>
    <xf numFmtId="3" fontId="60" fillId="6" borderId="19" xfId="0" applyNumberFormat="1" applyFont="1" applyFill="1" applyBorder="1" applyAlignment="1">
      <alignment vertical="center"/>
    </xf>
    <xf numFmtId="0" fontId="60" fillId="6" borderId="19" xfId="0" applyFont="1" applyFill="1" applyBorder="1" applyAlignment="1">
      <alignment vertical="center"/>
    </xf>
    <xf numFmtId="3" fontId="59" fillId="6" borderId="19" xfId="0" applyNumberFormat="1" applyFont="1" applyFill="1" applyBorder="1" applyAlignment="1">
      <alignment vertical="center"/>
    </xf>
    <xf numFmtId="3" fontId="62" fillId="6" borderId="19" xfId="0" applyNumberFormat="1" applyFont="1" applyFill="1" applyBorder="1" applyAlignment="1">
      <alignment vertical="center"/>
    </xf>
    <xf numFmtId="0" fontId="62" fillId="6" borderId="19" xfId="0" applyFont="1" applyFill="1" applyBorder="1"/>
    <xf numFmtId="0" fontId="64" fillId="6" borderId="19" xfId="0" applyFont="1" applyFill="1" applyBorder="1" applyAlignment="1">
      <alignment vertical="center"/>
    </xf>
    <xf numFmtId="14" fontId="61" fillId="6" borderId="19" xfId="0" applyNumberFormat="1" applyFont="1" applyFill="1" applyBorder="1" applyAlignment="1">
      <alignment horizontal="center" vertical="center"/>
    </xf>
    <xf numFmtId="3" fontId="66" fillId="6" borderId="19" xfId="0" applyNumberFormat="1" applyFont="1" applyFill="1" applyBorder="1" applyAlignment="1">
      <alignment vertical="center"/>
    </xf>
    <xf numFmtId="0" fontId="65" fillId="6" borderId="19" xfId="0" applyFont="1" applyFill="1" applyBorder="1" applyAlignment="1">
      <alignment vertical="center"/>
    </xf>
    <xf numFmtId="14" fontId="65" fillId="6" borderId="19" xfId="0" applyNumberFormat="1" applyFont="1" applyFill="1" applyBorder="1" applyAlignment="1">
      <alignment horizontal="center" vertical="center"/>
    </xf>
    <xf numFmtId="0" fontId="24" fillId="6" borderId="19" xfId="0" applyFont="1" applyFill="1" applyBorder="1"/>
    <xf numFmtId="0" fontId="60" fillId="6" borderId="19" xfId="0" applyFont="1" applyFill="1" applyBorder="1"/>
    <xf numFmtId="0" fontId="59" fillId="6" borderId="19" xfId="0" applyFont="1" applyFill="1" applyBorder="1" applyAlignment="1">
      <alignment horizontal="center"/>
    </xf>
    <xf numFmtId="3" fontId="59" fillId="6" borderId="19" xfId="0" applyNumberFormat="1" applyFont="1" applyFill="1" applyBorder="1"/>
    <xf numFmtId="3" fontId="60" fillId="6" borderId="19" xfId="0" applyNumberFormat="1" applyFont="1" applyFill="1" applyBorder="1"/>
    <xf numFmtId="14" fontId="60" fillId="6" borderId="19" xfId="0" applyNumberFormat="1" applyFont="1" applyFill="1" applyBorder="1"/>
    <xf numFmtId="14" fontId="14" fillId="0" borderId="19" xfId="0" applyNumberFormat="1" applyFont="1" applyBorder="1" applyAlignment="1">
      <alignment horizontal="center" vertical="center"/>
    </xf>
    <xf numFmtId="3" fontId="15" fillId="7" borderId="14" xfId="0" applyNumberFormat="1" applyFont="1" applyFill="1" applyBorder="1" applyAlignment="1">
      <alignment vertical="center"/>
    </xf>
    <xf numFmtId="0" fontId="1" fillId="0" borderId="19" xfId="0" applyFont="1" applyFill="1" applyBorder="1" applyAlignment="1">
      <alignment horizontal="left" vertical="center" wrapText="1"/>
    </xf>
    <xf numFmtId="164" fontId="1" fillId="0" borderId="19" xfId="2" applyFont="1" applyFill="1" applyBorder="1" applyAlignment="1">
      <alignment horizontal="right" vertical="center" wrapText="1"/>
    </xf>
    <xf numFmtId="164" fontId="33" fillId="6" borderId="19" xfId="2" applyFont="1" applyFill="1" applyBorder="1" applyAlignment="1">
      <alignment horizontal="right" wrapText="1"/>
    </xf>
    <xf numFmtId="3" fontId="4" fillId="6" borderId="19" xfId="1" applyNumberFormat="1" applyFont="1" applyFill="1" applyBorder="1" applyAlignment="1">
      <alignment horizontal="left" vertical="center" wrapText="1"/>
    </xf>
    <xf numFmtId="0" fontId="0" fillId="6" borderId="19" xfId="0" applyFont="1" applyFill="1" applyBorder="1"/>
    <xf numFmtId="14" fontId="33" fillId="10" borderId="3" xfId="0" applyNumberFormat="1" applyFont="1" applyFill="1" applyBorder="1" applyAlignment="1">
      <alignment horizontal="center" wrapText="1"/>
    </xf>
    <xf numFmtId="3" fontId="33" fillId="10" borderId="2" xfId="0" applyNumberFormat="1" applyFont="1" applyFill="1" applyBorder="1" applyAlignment="1">
      <alignment horizontal="center" wrapText="1"/>
    </xf>
    <xf numFmtId="165" fontId="33" fillId="10" borderId="2" xfId="0" applyNumberFormat="1" applyFont="1" applyFill="1" applyBorder="1" applyAlignment="1">
      <alignment horizontal="center" wrapText="1"/>
    </xf>
    <xf numFmtId="4" fontId="33" fillId="10" borderId="2" xfId="0" applyNumberFormat="1" applyFont="1" applyFill="1" applyBorder="1" applyAlignment="1">
      <alignment horizontal="center" wrapText="1"/>
    </xf>
    <xf numFmtId="0" fontId="61" fillId="0" borderId="0" xfId="0" applyFont="1" applyAlignment="1">
      <alignment horizontal="center" vertical="center"/>
    </xf>
    <xf numFmtId="0" fontId="30" fillId="0" borderId="3" xfId="0" applyFont="1" applyBorder="1"/>
    <xf numFmtId="165" fontId="52" fillId="6" borderId="16" xfId="0" applyNumberFormat="1" applyFont="1" applyFill="1" applyBorder="1"/>
    <xf numFmtId="165" fontId="26" fillId="7" borderId="19" xfId="0" applyNumberFormat="1" applyFont="1" applyFill="1" applyBorder="1"/>
    <xf numFmtId="43" fontId="0" fillId="0" borderId="0" xfId="0" applyNumberFormat="1" applyAlignment="1">
      <alignment horizontal="left" vertical="center"/>
    </xf>
    <xf numFmtId="165" fontId="1" fillId="0" borderId="19" xfId="0" applyNumberFormat="1" applyFont="1" applyBorder="1" applyAlignment="1">
      <alignment horizontal="right" vertical="center" wrapText="1"/>
    </xf>
    <xf numFmtId="165" fontId="0" fillId="0" borderId="19" xfId="0" applyNumberFormat="1" applyBorder="1" applyAlignment="1">
      <alignment horizontal="right" vertical="center" wrapText="1"/>
    </xf>
    <xf numFmtId="165" fontId="9" fillId="0" borderId="27" xfId="0" applyNumberFormat="1" applyFont="1" applyBorder="1" applyAlignment="1">
      <alignment horizontal="right" vertical="center" wrapText="1"/>
    </xf>
    <xf numFmtId="3" fontId="19" fillId="6" borderId="11" xfId="1" applyNumberFormat="1" applyFont="1" applyFill="1" applyBorder="1" applyAlignment="1">
      <alignment horizontal="left" wrapText="1"/>
    </xf>
    <xf numFmtId="0" fontId="67" fillId="6" borderId="19" xfId="0" applyFont="1" applyFill="1" applyBorder="1" applyAlignment="1">
      <alignment horizontal="left" vertical="center"/>
    </xf>
    <xf numFmtId="0" fontId="67" fillId="6" borderId="19" xfId="0" applyFont="1" applyFill="1" applyBorder="1" applyAlignment="1">
      <alignment horizontal="left" vertical="center" wrapText="1"/>
    </xf>
    <xf numFmtId="165" fontId="38" fillId="0" borderId="15" xfId="0" applyNumberFormat="1" applyFont="1" applyFill="1" applyBorder="1" applyAlignment="1">
      <alignment horizontal="right" vertical="center" wrapText="1"/>
    </xf>
    <xf numFmtId="14" fontId="32" fillId="0" borderId="19" xfId="0" applyNumberFormat="1" applyFont="1" applyBorder="1" applyAlignment="1">
      <alignment vertical="center" wrapText="1"/>
    </xf>
    <xf numFmtId="3" fontId="0" fillId="6" borderId="19" xfId="0" applyNumberFormat="1" applyFont="1" applyFill="1" applyBorder="1" applyAlignment="1">
      <alignment horizontal="left" wrapText="1"/>
    </xf>
    <xf numFmtId="3" fontId="16" fillId="0" borderId="0" xfId="0" applyNumberFormat="1" applyFont="1" applyAlignment="1">
      <alignment vertical="center"/>
    </xf>
    <xf numFmtId="165" fontId="1" fillId="6" borderId="19" xfId="0" applyNumberFormat="1" applyFont="1" applyFill="1" applyBorder="1" applyAlignment="1">
      <alignment horizontal="right" vertical="center" wrapText="1"/>
    </xf>
    <xf numFmtId="14" fontId="9" fillId="0" borderId="32" xfId="1" applyNumberFormat="1" applyFont="1" applyBorder="1" applyAlignment="1">
      <alignment horizontal="left" wrapText="1"/>
    </xf>
    <xf numFmtId="3" fontId="9" fillId="0" borderId="17" xfId="1" applyNumberFormat="1" applyFont="1" applyBorder="1" applyAlignment="1">
      <alignment horizontal="left" wrapText="1"/>
    </xf>
    <xf numFmtId="0" fontId="67" fillId="6" borderId="19" xfId="0" applyFont="1" applyFill="1" applyBorder="1"/>
    <xf numFmtId="0" fontId="0" fillId="6" borderId="0" xfId="0" applyFont="1" applyFill="1" applyBorder="1"/>
    <xf numFmtId="165" fontId="0" fillId="6" borderId="6" xfId="0" applyNumberFormat="1" applyFont="1" applyFill="1" applyBorder="1" applyAlignment="1">
      <alignment horizontal="right" vertical="center" wrapText="1"/>
    </xf>
    <xf numFmtId="0" fontId="0" fillId="6" borderId="0" xfId="0" applyFont="1" applyFill="1"/>
    <xf numFmtId="0" fontId="0" fillId="6" borderId="0" xfId="0" applyFont="1" applyFill="1" applyAlignment="1">
      <alignment horizontal="left" vertical="center"/>
    </xf>
    <xf numFmtId="164" fontId="0" fillId="6" borderId="18" xfId="0" applyNumberFormat="1" applyFont="1" applyFill="1" applyBorder="1" applyAlignment="1">
      <alignment horizontal="right" vertical="center" wrapText="1"/>
    </xf>
    <xf numFmtId="164" fontId="0" fillId="6" borderId="15" xfId="0" applyNumberFormat="1" applyFont="1" applyFill="1" applyBorder="1" applyAlignment="1">
      <alignment horizontal="right" vertical="center" wrapText="1"/>
    </xf>
    <xf numFmtId="164" fontId="0" fillId="6" borderId="27" xfId="0" applyNumberFormat="1" applyFont="1" applyFill="1" applyBorder="1" applyAlignment="1">
      <alignment horizontal="right" vertical="center" wrapText="1"/>
    </xf>
    <xf numFmtId="0" fontId="0" fillId="6" borderId="0" xfId="0" applyFont="1" applyFill="1" applyAlignment="1">
      <alignment horizontal="left" vertical="center" wrapText="1"/>
    </xf>
    <xf numFmtId="43" fontId="0" fillId="6" borderId="0" xfId="0" applyNumberFormat="1" applyFont="1" applyFill="1" applyAlignment="1">
      <alignment horizontal="left" vertical="center"/>
    </xf>
    <xf numFmtId="0" fontId="0" fillId="0" borderId="0" xfId="0" pivotButton="1"/>
    <xf numFmtId="164" fontId="0" fillId="0" borderId="0" xfId="0" applyNumberFormat="1" applyAlignment="1">
      <alignment horizontal="right" wrapText="1"/>
    </xf>
    <xf numFmtId="0" fontId="0" fillId="6" borderId="19" xfId="0" pivotButton="1" applyFont="1" applyFill="1" applyBorder="1" applyAlignment="1">
      <alignment horizontal="left" vertical="center"/>
    </xf>
    <xf numFmtId="0" fontId="0" fillId="6" borderId="19" xfId="0" pivotButton="1" applyFont="1" applyFill="1" applyBorder="1" applyAlignment="1">
      <alignment horizontal="left" vertical="center" wrapText="1"/>
    </xf>
    <xf numFmtId="0" fontId="14" fillId="0" borderId="0" xfId="0" applyFont="1" applyBorder="1"/>
    <xf numFmtId="0" fontId="60" fillId="0" borderId="0" xfId="0" applyFont="1" applyBorder="1"/>
    <xf numFmtId="3" fontId="60" fillId="0" borderId="0" xfId="0" applyNumberFormat="1" applyFont="1" applyBorder="1"/>
    <xf numFmtId="0" fontId="59" fillId="0" borderId="0" xfId="0" applyFont="1" applyBorder="1"/>
    <xf numFmtId="3" fontId="14" fillId="0" borderId="0" xfId="0" applyNumberFormat="1" applyFont="1" applyBorder="1"/>
    <xf numFmtId="0" fontId="16" fillId="0" borderId="0" xfId="0" applyFont="1" applyBorder="1" applyAlignment="1">
      <alignment vertical="center"/>
    </xf>
    <xf numFmtId="3" fontId="17" fillId="0" borderId="0" xfId="0" applyNumberFormat="1" applyFont="1" applyBorder="1" applyAlignment="1">
      <alignment vertical="center"/>
    </xf>
    <xf numFmtId="0" fontId="0" fillId="0" borderId="0" xfId="0" applyAlignment="1"/>
    <xf numFmtId="0" fontId="54" fillId="17" borderId="0" xfId="0" applyFont="1" applyFill="1" applyAlignment="1">
      <alignment vertical="center"/>
    </xf>
    <xf numFmtId="0" fontId="0" fillId="17" borderId="0" xfId="0" applyFill="1" applyAlignment="1">
      <alignment vertical="center"/>
    </xf>
    <xf numFmtId="4" fontId="20" fillId="0" borderId="0" xfId="0" applyNumberFormat="1" applyFont="1" applyAlignment="1">
      <alignment horizontal="center" vertical="center"/>
    </xf>
    <xf numFmtId="3" fontId="42" fillId="12" borderId="5" xfId="0" applyNumberFormat="1" applyFont="1" applyFill="1" applyBorder="1"/>
    <xf numFmtId="3" fontId="41" fillId="0" borderId="29" xfId="0" applyNumberFormat="1" applyFont="1" applyBorder="1"/>
    <xf numFmtId="164" fontId="32" fillId="6" borderId="19" xfId="2" applyFont="1" applyFill="1" applyBorder="1" applyAlignment="1">
      <alignment horizontal="right" wrapText="1"/>
    </xf>
    <xf numFmtId="165" fontId="32" fillId="6" borderId="19" xfId="0" applyNumberFormat="1" applyFont="1" applyFill="1" applyBorder="1" applyAlignment="1">
      <alignment horizontal="center" vertical="center" wrapText="1"/>
    </xf>
    <xf numFmtId="3" fontId="32" fillId="6" borderId="19" xfId="0" applyNumberFormat="1" applyFont="1" applyFill="1" applyBorder="1" applyAlignment="1">
      <alignment horizontal="center" vertical="center" wrapText="1"/>
    </xf>
    <xf numFmtId="3" fontId="32" fillId="6" borderId="2" xfId="0" applyNumberFormat="1" applyFont="1" applyFill="1" applyBorder="1" applyAlignment="1">
      <alignment horizontal="center" vertical="center" wrapText="1"/>
    </xf>
    <xf numFmtId="4" fontId="32" fillId="6" borderId="2" xfId="0" applyNumberFormat="1" applyFont="1" applyFill="1" applyBorder="1" applyAlignment="1">
      <alignment horizontal="center" vertical="center" wrapText="1"/>
    </xf>
    <xf numFmtId="0" fontId="0" fillId="6" borderId="6" xfId="0" pivotButton="1" applyFont="1" applyFill="1" applyBorder="1" applyAlignment="1">
      <alignment horizontal="left" vertical="center"/>
    </xf>
    <xf numFmtId="164" fontId="4" fillId="6" borderId="19" xfId="2" pivotButton="1" applyFont="1" applyFill="1" applyBorder="1" applyAlignment="1">
      <alignment horizontal="right" wrapText="1"/>
    </xf>
    <xf numFmtId="164" fontId="4" fillId="6" borderId="16" xfId="2" pivotButton="1" applyFont="1" applyFill="1" applyBorder="1" applyAlignment="1">
      <alignment horizontal="right" wrapText="1"/>
    </xf>
    <xf numFmtId="0" fontId="41" fillId="6" borderId="19" xfId="0" applyFont="1" applyFill="1" applyBorder="1"/>
    <xf numFmtId="3" fontId="42" fillId="6" borderId="19" xfId="0" applyNumberFormat="1" applyFont="1" applyFill="1" applyBorder="1"/>
    <xf numFmtId="165" fontId="9" fillId="0" borderId="17" xfId="1" applyNumberFormat="1" applyFont="1" applyBorder="1" applyAlignment="1">
      <alignment horizontal="left" wrapText="1"/>
    </xf>
    <xf numFmtId="165" fontId="9" fillId="0" borderId="17" xfId="2" applyNumberFormat="1" applyFont="1" applyBorder="1" applyAlignment="1">
      <alignment horizontal="center"/>
    </xf>
    <xf numFmtId="165" fontId="9" fillId="0" borderId="17" xfId="2" applyNumberFormat="1" applyFont="1" applyBorder="1" applyAlignment="1">
      <alignment horizontal="right" wrapText="1"/>
    </xf>
    <xf numFmtId="165" fontId="9" fillId="0" borderId="17" xfId="40" applyNumberFormat="1" applyFont="1" applyBorder="1" applyAlignment="1">
      <alignment horizontal="left" vertical="center" wrapText="1"/>
    </xf>
    <xf numFmtId="165" fontId="9" fillId="0" borderId="38" xfId="40" applyNumberFormat="1" applyFont="1" applyBorder="1" applyAlignment="1">
      <alignment horizontal="left" vertical="center" wrapText="1"/>
    </xf>
    <xf numFmtId="3" fontId="9" fillId="0" borderId="39" xfId="1" applyNumberFormat="1" applyFont="1" applyBorder="1" applyAlignment="1">
      <alignment horizontal="left" vertical="center" wrapText="1"/>
    </xf>
    <xf numFmtId="3" fontId="9" fillId="0" borderId="32" xfId="1" applyNumberFormat="1" applyFont="1" applyBorder="1" applyAlignment="1">
      <alignment horizontal="left" vertical="center" wrapText="1"/>
    </xf>
    <xf numFmtId="3" fontId="9" fillId="0" borderId="17" xfId="0" applyNumberFormat="1" applyFont="1" applyBorder="1" applyAlignment="1">
      <alignment horizontal="left" vertical="center" wrapText="1"/>
    </xf>
    <xf numFmtId="4" fontId="9" fillId="0" borderId="40" xfId="0" applyNumberFormat="1" applyFont="1" applyBorder="1" applyAlignment="1">
      <alignment horizontal="left" vertical="center" wrapText="1"/>
    </xf>
    <xf numFmtId="0" fontId="0" fillId="6" borderId="2" xfId="0" applyFont="1" applyFill="1" applyBorder="1" applyAlignment="1">
      <alignment horizontal="left" vertical="center"/>
    </xf>
    <xf numFmtId="0" fontId="61" fillId="0" borderId="0" xfId="0" applyFont="1" applyAlignment="1">
      <alignment horizontal="left" vertical="center"/>
    </xf>
    <xf numFmtId="165" fontId="0" fillId="6" borderId="19" xfId="0" applyNumberFormat="1" applyFont="1" applyFill="1" applyBorder="1" applyAlignment="1">
      <alignment horizontal="right" wrapText="1"/>
    </xf>
    <xf numFmtId="164" fontId="19" fillId="6" borderId="19" xfId="2" applyFont="1" applyFill="1" applyBorder="1" applyAlignment="1">
      <alignment horizontal="right" vertical="center" wrapText="1"/>
    </xf>
    <xf numFmtId="0" fontId="0" fillId="6" borderId="19" xfId="0" applyFont="1" applyFill="1" applyBorder="1" applyAlignment="1">
      <alignment horizontal="left" wrapText="1"/>
    </xf>
    <xf numFmtId="165" fontId="4" fillId="6" borderId="3" xfId="2" applyNumberFormat="1" applyFont="1" applyFill="1" applyBorder="1" applyAlignment="1">
      <alignment horizontal="right" vertical="center" wrapText="1"/>
    </xf>
    <xf numFmtId="164" fontId="19" fillId="6" borderId="16" xfId="2" applyFont="1" applyFill="1" applyBorder="1" applyAlignment="1">
      <alignment horizontal="right" wrapText="1"/>
    </xf>
    <xf numFmtId="164" fontId="4" fillId="6" borderId="5" xfId="2" applyFont="1" applyFill="1" applyBorder="1" applyAlignment="1">
      <alignment horizontal="right" wrapText="1"/>
    </xf>
    <xf numFmtId="3" fontId="0" fillId="6" borderId="19" xfId="0" applyNumberFormat="1" applyFont="1" applyFill="1" applyBorder="1" applyAlignment="1">
      <alignment horizontal="left" vertical="center" wrapText="1"/>
    </xf>
    <xf numFmtId="4" fontId="0" fillId="6" borderId="19" xfId="0" applyNumberFormat="1" applyFont="1" applyFill="1" applyBorder="1" applyAlignment="1">
      <alignment horizontal="left" vertical="center" wrapText="1"/>
    </xf>
    <xf numFmtId="14" fontId="41" fillId="22" borderId="19" xfId="1" applyNumberFormat="1" applyFont="1" applyFill="1" applyBorder="1" applyAlignment="1">
      <alignment horizontal="left" vertical="center" wrapText="1"/>
    </xf>
    <xf numFmtId="3" fontId="41" fillId="22" borderId="19" xfId="1" applyNumberFormat="1" applyFont="1" applyFill="1" applyBorder="1" applyAlignment="1">
      <alignment horizontal="left" vertical="center" wrapText="1"/>
    </xf>
    <xf numFmtId="165" fontId="41" fillId="22" borderId="19" xfId="1" applyNumberFormat="1" applyFont="1" applyFill="1" applyBorder="1" applyAlignment="1">
      <alignment horizontal="left" vertical="center" wrapText="1"/>
    </xf>
    <xf numFmtId="164" fontId="41" fillId="22" borderId="19" xfId="2" applyFont="1" applyFill="1" applyBorder="1" applyAlignment="1">
      <alignment horizontal="right" vertical="center" wrapText="1"/>
    </xf>
    <xf numFmtId="165" fontId="41" fillId="22" borderId="19" xfId="2" applyNumberFormat="1" applyFont="1" applyFill="1" applyBorder="1" applyAlignment="1">
      <alignment horizontal="right" vertical="center" wrapText="1"/>
    </xf>
    <xf numFmtId="165" fontId="41" fillId="22" borderId="19" xfId="40" applyNumberFormat="1" applyFont="1" applyFill="1" applyBorder="1" applyAlignment="1">
      <alignment horizontal="left" vertical="center" wrapText="1"/>
    </xf>
    <xf numFmtId="0" fontId="41" fillId="22" borderId="19" xfId="0" applyFont="1" applyFill="1" applyBorder="1" applyAlignment="1">
      <alignment horizontal="left" vertical="center"/>
    </xf>
    <xf numFmtId="4" fontId="41" fillId="22" borderId="19" xfId="0" applyNumberFormat="1" applyFont="1" applyFill="1" applyBorder="1" applyAlignment="1">
      <alignment horizontal="left" vertical="center" wrapText="1"/>
    </xf>
    <xf numFmtId="3" fontId="41" fillId="22" borderId="19" xfId="0" applyNumberFormat="1" applyFont="1" applyFill="1" applyBorder="1" applyAlignment="1">
      <alignment horizontal="left" vertical="center" wrapText="1"/>
    </xf>
    <xf numFmtId="0" fontId="0" fillId="6" borderId="13" xfId="0" applyFont="1" applyFill="1" applyBorder="1" applyAlignment="1">
      <alignment horizontal="left" vertical="center"/>
    </xf>
    <xf numFmtId="165" fontId="0" fillId="0" borderId="0" xfId="0" applyNumberFormat="1" applyAlignment="1">
      <alignment horizontal="right" vertical="center"/>
    </xf>
    <xf numFmtId="3" fontId="19" fillId="6" borderId="19" xfId="1" applyNumberFormat="1" applyFont="1" applyFill="1" applyBorder="1" applyAlignment="1">
      <alignment horizontal="left" wrapText="1"/>
    </xf>
    <xf numFmtId="165" fontId="45" fillId="14" borderId="33" xfId="0" applyNumberFormat="1" applyFont="1" applyFill="1" applyBorder="1"/>
    <xf numFmtId="0" fontId="46" fillId="8" borderId="36" xfId="0" applyFont="1" applyFill="1" applyBorder="1" applyAlignment="1">
      <alignment wrapText="1"/>
    </xf>
    <xf numFmtId="0" fontId="0" fillId="0" borderId="3" xfId="0" applyBorder="1"/>
    <xf numFmtId="169" fontId="20" fillId="8" borderId="29" xfId="0" applyNumberFormat="1" applyFont="1" applyFill="1" applyBorder="1" applyAlignment="1">
      <alignment horizontal="right"/>
    </xf>
    <xf numFmtId="165" fontId="0" fillId="6" borderId="19" xfId="0" applyNumberFormat="1" applyFont="1" applyFill="1" applyBorder="1" applyAlignment="1">
      <alignment wrapText="1"/>
    </xf>
    <xf numFmtId="165" fontId="41" fillId="0" borderId="45" xfId="0" applyNumberFormat="1" applyFont="1" applyBorder="1" applyAlignment="1">
      <alignment horizontal="right" vertical="center" wrapText="1"/>
    </xf>
    <xf numFmtId="165" fontId="41" fillId="0" borderId="28" xfId="0" applyNumberFormat="1" applyFont="1" applyBorder="1" applyAlignment="1">
      <alignment horizontal="right" vertical="center" wrapText="1"/>
    </xf>
    <xf numFmtId="165" fontId="41" fillId="0" borderId="46" xfId="0" applyNumberFormat="1" applyFont="1" applyBorder="1" applyAlignment="1">
      <alignment horizontal="right" vertical="center" wrapText="1"/>
    </xf>
    <xf numFmtId="165" fontId="0" fillId="0" borderId="0" xfId="0" applyNumberFormat="1" applyAlignment="1">
      <alignment horizontal="right" vertical="center" wrapText="1"/>
    </xf>
    <xf numFmtId="165" fontId="41" fillId="0" borderId="45" xfId="0" applyNumberFormat="1" applyFont="1" applyBorder="1" applyAlignment="1">
      <alignment horizontal="right" vertical="center"/>
    </xf>
    <xf numFmtId="165" fontId="41" fillId="0" borderId="28" xfId="0" applyNumberFormat="1" applyFont="1" applyBorder="1" applyAlignment="1">
      <alignment horizontal="right" vertical="center"/>
    </xf>
    <xf numFmtId="165" fontId="41" fillId="0" borderId="46" xfId="0" applyNumberFormat="1" applyFont="1" applyBorder="1" applyAlignment="1">
      <alignment horizontal="right" vertical="center"/>
    </xf>
    <xf numFmtId="165" fontId="0" fillId="6" borderId="3" xfId="0" applyNumberFormat="1" applyFont="1" applyFill="1" applyBorder="1" applyAlignment="1">
      <alignment wrapText="1"/>
    </xf>
    <xf numFmtId="165" fontId="0" fillId="6" borderId="0" xfId="0" applyNumberFormat="1" applyFont="1" applyFill="1" applyAlignment="1">
      <alignment horizontal="right" vertical="center"/>
    </xf>
    <xf numFmtId="165" fontId="0" fillId="6" borderId="0" xfId="0" applyNumberFormat="1" applyFont="1" applyFill="1" applyAlignment="1">
      <alignment horizontal="right" vertical="center" wrapText="1"/>
    </xf>
    <xf numFmtId="165" fontId="0" fillId="6" borderId="0" xfId="0" applyNumberFormat="1" applyFont="1" applyFill="1" applyAlignment="1">
      <alignment horizontal="left" vertical="center"/>
    </xf>
    <xf numFmtId="165" fontId="0" fillId="6" borderId="11" xfId="1" applyNumberFormat="1" applyFont="1" applyFill="1" applyBorder="1" applyAlignment="1">
      <alignment horizontal="left" vertical="center" wrapText="1"/>
    </xf>
    <xf numFmtId="165" fontId="26" fillId="0" borderId="0" xfId="0" applyNumberFormat="1" applyFont="1" applyAlignment="1">
      <alignment horizontal="left" vertical="center" wrapText="1"/>
    </xf>
    <xf numFmtId="165" fontId="1" fillId="0" borderId="0" xfId="0" applyNumberFormat="1" applyFont="1" applyAlignment="1">
      <alignment horizontal="left" vertical="center" wrapText="1"/>
    </xf>
    <xf numFmtId="14" fontId="0" fillId="6" borderId="19" xfId="1" applyNumberFormat="1" applyFont="1" applyFill="1" applyBorder="1" applyAlignment="1">
      <alignment horizontal="left" vertical="center" wrapText="1"/>
    </xf>
    <xf numFmtId="3" fontId="9" fillId="6" borderId="0" xfId="0" applyNumberFormat="1" applyFont="1" applyFill="1" applyAlignment="1">
      <alignment horizontal="left" vertical="center" wrapText="1"/>
    </xf>
    <xf numFmtId="3" fontId="2" fillId="6" borderId="0" xfId="0" applyNumberFormat="1" applyFont="1" applyFill="1" applyAlignment="1">
      <alignment horizontal="left" vertical="center" wrapText="1"/>
    </xf>
    <xf numFmtId="3" fontId="42" fillId="22" borderId="19" xfId="1" applyNumberFormat="1" applyFont="1" applyFill="1" applyBorder="1" applyAlignment="1">
      <alignment horizontal="left" wrapText="1"/>
    </xf>
    <xf numFmtId="165" fontId="41" fillId="6" borderId="29" xfId="0" applyNumberFormat="1" applyFont="1" applyFill="1" applyBorder="1" applyAlignment="1">
      <alignment wrapText="1"/>
    </xf>
    <xf numFmtId="165" fontId="41" fillId="6" borderId="29" xfId="2" applyNumberFormat="1" applyFont="1" applyFill="1" applyBorder="1" applyAlignment="1">
      <alignment horizontal="right" vertical="center" wrapText="1"/>
    </xf>
    <xf numFmtId="14" fontId="41" fillId="0" borderId="19" xfId="0" applyNumberFormat="1" applyFont="1" applyBorder="1" applyAlignment="1">
      <alignment horizontal="left" vertical="center" wrapText="1"/>
    </xf>
    <xf numFmtId="0" fontId="69" fillId="0" borderId="0" xfId="0" applyFont="1" applyAlignment="1">
      <alignment vertical="center"/>
    </xf>
    <xf numFmtId="0" fontId="70" fillId="0" borderId="0" xfId="0" applyFont="1" applyAlignment="1">
      <alignment vertical="center"/>
    </xf>
    <xf numFmtId="0" fontId="71" fillId="0" borderId="0" xfId="0" applyFont="1" applyAlignment="1">
      <alignment vertical="center"/>
    </xf>
    <xf numFmtId="0" fontId="72" fillId="0" borderId="0" xfId="0" applyFont="1" applyAlignment="1">
      <alignment horizontal="center" vertical="center"/>
    </xf>
    <xf numFmtId="165" fontId="72" fillId="0" borderId="0" xfId="0" applyNumberFormat="1" applyFont="1" applyAlignment="1">
      <alignment horizontal="center" vertical="center"/>
    </xf>
    <xf numFmtId="165" fontId="70" fillId="0" borderId="0" xfId="0" applyNumberFormat="1" applyFont="1" applyAlignment="1">
      <alignment vertical="center"/>
    </xf>
    <xf numFmtId="165" fontId="71" fillId="0" borderId="0" xfId="0" applyNumberFormat="1" applyFont="1" applyAlignment="1">
      <alignment horizontal="right" vertical="center"/>
    </xf>
    <xf numFmtId="165" fontId="71" fillId="0" borderId="0" xfId="0" applyNumberFormat="1" applyFont="1" applyAlignment="1">
      <alignment vertical="center"/>
    </xf>
    <xf numFmtId="0" fontId="71" fillId="0" borderId="0" xfId="0" applyFont="1" applyAlignment="1">
      <alignment horizontal="left" vertical="center"/>
    </xf>
    <xf numFmtId="0" fontId="70" fillId="0" borderId="12" xfId="0" applyFont="1" applyBorder="1" applyAlignment="1">
      <alignment vertical="center"/>
    </xf>
    <xf numFmtId="0" fontId="70" fillId="0" borderId="13" xfId="0" applyFont="1" applyBorder="1" applyAlignment="1">
      <alignment vertical="center"/>
    </xf>
    <xf numFmtId="0" fontId="71" fillId="0" borderId="0" xfId="0" applyFont="1" applyAlignment="1">
      <alignment horizontal="center" vertical="center"/>
    </xf>
    <xf numFmtId="49" fontId="71" fillId="0" borderId="0" xfId="0" applyNumberFormat="1" applyFont="1" applyAlignment="1">
      <alignment vertical="center"/>
    </xf>
    <xf numFmtId="0" fontId="71" fillId="11" borderId="23" xfId="0" applyFont="1" applyFill="1" applyBorder="1" applyAlignment="1">
      <alignment vertical="center"/>
    </xf>
    <xf numFmtId="0" fontId="71" fillId="11" borderId="19" xfId="0" applyFont="1" applyFill="1" applyBorder="1" applyAlignment="1">
      <alignment vertical="center"/>
    </xf>
    <xf numFmtId="165" fontId="71" fillId="11" borderId="19" xfId="0" applyNumberFormat="1" applyFont="1" applyFill="1" applyBorder="1" applyAlignment="1">
      <alignment vertical="center"/>
    </xf>
    <xf numFmtId="165" fontId="71" fillId="11" borderId="14" xfId="0" applyNumberFormat="1" applyFont="1" applyFill="1" applyBorder="1" applyAlignment="1">
      <alignment vertical="center"/>
    </xf>
    <xf numFmtId="0" fontId="71" fillId="11" borderId="35" xfId="0" applyFont="1" applyFill="1" applyBorder="1" applyAlignment="1">
      <alignment horizontal="center" vertical="center"/>
    </xf>
    <xf numFmtId="0" fontId="71" fillId="11" borderId="16" xfId="0" applyFont="1" applyFill="1" applyBorder="1" applyAlignment="1">
      <alignment horizontal="center" vertical="center"/>
    </xf>
    <xf numFmtId="165" fontId="71" fillId="11" borderId="16" xfId="0" applyNumberFormat="1" applyFont="1" applyFill="1" applyBorder="1" applyAlignment="1">
      <alignment horizontal="center" vertical="center"/>
    </xf>
    <xf numFmtId="165" fontId="71" fillId="11" borderId="36" xfId="0" applyNumberFormat="1" applyFont="1" applyFill="1" applyBorder="1" applyAlignment="1">
      <alignment horizontal="center" vertical="center"/>
    </xf>
    <xf numFmtId="0" fontId="70" fillId="0" borderId="0" xfId="0" applyFont="1" applyAlignment="1">
      <alignment horizontal="center" vertical="center"/>
    </xf>
    <xf numFmtId="0" fontId="71" fillId="11" borderId="23" xfId="0" applyFont="1" applyFill="1" applyBorder="1" applyAlignment="1">
      <alignment horizontal="center" vertical="center"/>
    </xf>
    <xf numFmtId="0" fontId="71" fillId="11" borderId="19" xfId="0" applyFont="1" applyFill="1" applyBorder="1" applyAlignment="1">
      <alignment horizontal="center" vertical="center"/>
    </xf>
    <xf numFmtId="165" fontId="71" fillId="11" borderId="19" xfId="0" applyNumberFormat="1" applyFont="1" applyFill="1" applyBorder="1" applyAlignment="1">
      <alignment horizontal="center" vertical="center"/>
    </xf>
    <xf numFmtId="165" fontId="71" fillId="11" borderId="14" xfId="0" applyNumberFormat="1" applyFont="1" applyFill="1" applyBorder="1" applyAlignment="1">
      <alignment horizontal="center" vertical="center"/>
    </xf>
    <xf numFmtId="14" fontId="69" fillId="0" borderId="32" xfId="0" applyNumberFormat="1" applyFont="1" applyBorder="1" applyAlignment="1">
      <alignment horizontal="center" vertical="center"/>
    </xf>
    <xf numFmtId="0" fontId="69" fillId="0" borderId="17" xfId="0" applyFont="1" applyBorder="1" applyAlignment="1">
      <alignment vertical="center"/>
    </xf>
    <xf numFmtId="165" fontId="69" fillId="0" borderId="17" xfId="0" applyNumberFormat="1" applyFont="1" applyBorder="1" applyAlignment="1">
      <alignment vertical="center"/>
    </xf>
    <xf numFmtId="165" fontId="69" fillId="0" borderId="40" xfId="0" applyNumberFormat="1" applyFont="1" applyBorder="1" applyAlignment="1">
      <alignment vertical="center"/>
    </xf>
    <xf numFmtId="14" fontId="69" fillId="0" borderId="35" xfId="0" applyNumberFormat="1" applyFont="1" applyBorder="1" applyAlignment="1">
      <alignment horizontal="center" vertical="center"/>
    </xf>
    <xf numFmtId="0" fontId="69" fillId="0" borderId="16" xfId="0" applyFont="1" applyBorder="1" applyAlignment="1">
      <alignment vertical="center"/>
    </xf>
    <xf numFmtId="165" fontId="69" fillId="0" borderId="16" xfId="0" applyNumberFormat="1" applyFont="1" applyBorder="1" applyAlignment="1">
      <alignment vertical="center"/>
    </xf>
    <xf numFmtId="165" fontId="69" fillId="0" borderId="36" xfId="0" applyNumberFormat="1" applyFont="1" applyBorder="1" applyAlignment="1">
      <alignment vertical="center"/>
    </xf>
    <xf numFmtId="14" fontId="68" fillId="0" borderId="18" xfId="0" applyNumberFormat="1" applyFont="1" applyBorder="1" applyAlignment="1">
      <alignment horizontal="center" vertical="center"/>
    </xf>
    <xf numFmtId="40" fontId="68" fillId="0" borderId="30" xfId="0" applyNumberFormat="1" applyFont="1" applyBorder="1" applyAlignment="1">
      <alignment vertical="center"/>
    </xf>
    <xf numFmtId="165" fontId="68" fillId="0" borderId="27" xfId="0" applyNumberFormat="1" applyFont="1" applyBorder="1" applyAlignment="1">
      <alignment vertical="center"/>
    </xf>
    <xf numFmtId="0" fontId="69" fillId="0" borderId="47" xfId="0" applyFont="1" applyBorder="1" applyAlignment="1">
      <alignment vertical="center"/>
    </xf>
    <xf numFmtId="0" fontId="69" fillId="0" borderId="15" xfId="0" applyFont="1" applyBorder="1" applyAlignment="1">
      <alignment vertical="center"/>
    </xf>
    <xf numFmtId="0" fontId="73" fillId="0" borderId="15" xfId="0" applyFont="1" applyBorder="1" applyAlignment="1">
      <alignment vertical="center"/>
    </xf>
    <xf numFmtId="0" fontId="70" fillId="0" borderId="37" xfId="0" applyFont="1" applyBorder="1" applyAlignment="1">
      <alignment vertical="center"/>
    </xf>
    <xf numFmtId="0" fontId="70" fillId="0" borderId="5" xfId="0" applyFont="1" applyBorder="1" applyAlignment="1">
      <alignment vertical="center"/>
    </xf>
    <xf numFmtId="165" fontId="70" fillId="0" borderId="5" xfId="0" applyNumberFormat="1" applyFont="1" applyBorder="1" applyAlignment="1">
      <alignment vertical="center"/>
    </xf>
    <xf numFmtId="165" fontId="70" fillId="0" borderId="31" xfId="0" applyNumberFormat="1" applyFont="1" applyBorder="1" applyAlignment="1">
      <alignment vertical="center"/>
    </xf>
    <xf numFmtId="164" fontId="74" fillId="6" borderId="19" xfId="2" applyFont="1" applyFill="1" applyBorder="1" applyAlignment="1">
      <alignment horizontal="right" wrapText="1"/>
    </xf>
    <xf numFmtId="0" fontId="16" fillId="0" borderId="0" xfId="0" applyFont="1"/>
    <xf numFmtId="0" fontId="61" fillId="6" borderId="0" xfId="0" applyFont="1" applyFill="1" applyAlignment="1">
      <alignment horizontal="center" vertical="center"/>
    </xf>
    <xf numFmtId="0" fontId="61" fillId="11" borderId="19" xfId="0" applyFont="1" applyFill="1" applyBorder="1" applyAlignment="1">
      <alignment vertical="center"/>
    </xf>
    <xf numFmtId="0" fontId="61" fillId="11" borderId="14" xfId="0" applyFont="1" applyFill="1" applyBorder="1" applyAlignment="1">
      <alignment vertical="center"/>
    </xf>
    <xf numFmtId="0" fontId="62" fillId="6" borderId="0" xfId="0" applyFont="1" applyFill="1" applyAlignment="1">
      <alignment vertical="center"/>
    </xf>
    <xf numFmtId="0" fontId="61" fillId="11" borderId="42" xfId="0" applyFont="1" applyFill="1" applyBorder="1" applyAlignment="1">
      <alignment vertical="center"/>
    </xf>
    <xf numFmtId="0" fontId="61" fillId="11" borderId="52" xfId="0" applyFont="1" applyFill="1" applyBorder="1" applyAlignment="1">
      <alignment vertical="center"/>
    </xf>
    <xf numFmtId="0" fontId="61" fillId="11" borderId="21" xfId="0" applyFont="1" applyFill="1" applyBorder="1" applyAlignment="1">
      <alignment vertical="center"/>
    </xf>
    <xf numFmtId="0" fontId="61" fillId="11" borderId="22" xfId="0" applyFont="1" applyFill="1" applyBorder="1" applyAlignment="1">
      <alignment vertical="center"/>
    </xf>
    <xf numFmtId="0" fontId="62" fillId="6" borderId="0" xfId="0" applyFont="1" applyFill="1" applyAlignment="1">
      <alignment horizontal="center" vertical="center"/>
    </xf>
    <xf numFmtId="0" fontId="61" fillId="11" borderId="43" xfId="0" applyFont="1" applyFill="1" applyBorder="1" applyAlignment="1">
      <alignment horizontal="center" vertical="center"/>
    </xf>
    <xf numFmtId="0" fontId="61" fillId="11" borderId="9" xfId="0" applyFont="1" applyFill="1" applyBorder="1" applyAlignment="1">
      <alignment horizontal="center" vertical="center"/>
    </xf>
    <xf numFmtId="0" fontId="16" fillId="0" borderId="14" xfId="0" applyFont="1" applyBorder="1" applyAlignment="1">
      <alignment vertical="center"/>
    </xf>
    <xf numFmtId="14" fontId="16" fillId="0" borderId="43" xfId="0" applyNumberFormat="1" applyFont="1" applyBorder="1" applyAlignment="1">
      <alignment horizontal="left" vertical="center"/>
    </xf>
    <xf numFmtId="0" fontId="16" fillId="0" borderId="9" xfId="0" applyFont="1" applyBorder="1" applyAlignment="1">
      <alignment horizontal="center" vertical="center"/>
    </xf>
    <xf numFmtId="164" fontId="16" fillId="0" borderId="14" xfId="2" applyFont="1" applyBorder="1" applyAlignment="1">
      <alignment horizontal="right" wrapText="1"/>
    </xf>
    <xf numFmtId="3" fontId="16" fillId="0" borderId="14" xfId="0" applyNumberFormat="1" applyFont="1" applyBorder="1" applyAlignment="1">
      <alignment vertical="center"/>
    </xf>
    <xf numFmtId="168" fontId="16" fillId="0" borderId="14" xfId="2" applyNumberFormat="1" applyFont="1" applyBorder="1" applyAlignment="1">
      <alignment horizontal="right" vertical="center" wrapText="1"/>
    </xf>
    <xf numFmtId="164" fontId="16" fillId="7" borderId="14" xfId="2" applyFont="1" applyFill="1" applyBorder="1" applyAlignment="1">
      <alignment vertical="center"/>
    </xf>
    <xf numFmtId="3" fontId="62" fillId="6" borderId="0" xfId="0" applyNumberFormat="1" applyFont="1" applyFill="1" applyAlignment="1">
      <alignment vertical="center"/>
    </xf>
    <xf numFmtId="14" fontId="15" fillId="7" borderId="44" xfId="0" applyNumberFormat="1" applyFont="1" applyFill="1" applyBorder="1" applyAlignment="1">
      <alignment horizontal="left" vertical="center"/>
    </xf>
    <xf numFmtId="0" fontId="16" fillId="7" borderId="41" xfId="0" applyFont="1" applyFill="1" applyBorder="1" applyAlignment="1">
      <alignment vertical="center"/>
    </xf>
    <xf numFmtId="0" fontId="15" fillId="7" borderId="25" xfId="0" applyFont="1" applyFill="1" applyBorder="1" applyAlignment="1">
      <alignment vertical="center"/>
    </xf>
    <xf numFmtId="3" fontId="15" fillId="7" borderId="25" xfId="0" applyNumberFormat="1" applyFont="1" applyFill="1" applyBorder="1" applyAlignment="1">
      <alignment vertical="center"/>
    </xf>
    <xf numFmtId="3" fontId="15" fillId="7" borderId="26" xfId="0" applyNumberFormat="1" applyFont="1" applyFill="1" applyBorder="1" applyAlignment="1">
      <alignment horizontal="right" vertical="center" wrapText="1"/>
    </xf>
    <xf numFmtId="0" fontId="16" fillId="0" borderId="25" xfId="0" applyFont="1" applyBorder="1" applyAlignment="1">
      <alignment vertical="center"/>
    </xf>
    <xf numFmtId="0" fontId="16" fillId="0" borderId="50" xfId="0" applyFont="1" applyBorder="1" applyAlignment="1">
      <alignment vertical="center"/>
    </xf>
    <xf numFmtId="0" fontId="16" fillId="0" borderId="49" xfId="0" applyFont="1" applyBorder="1" applyAlignment="1">
      <alignment vertical="center"/>
    </xf>
    <xf numFmtId="0" fontId="16" fillId="0" borderId="51" xfId="0" applyFont="1" applyBorder="1" applyAlignment="1">
      <alignment vertical="center"/>
    </xf>
    <xf numFmtId="3" fontId="16" fillId="0" borderId="48" xfId="0" applyNumberFormat="1" applyFont="1" applyBorder="1" applyAlignment="1">
      <alignment horizontal="right" vertical="center" wrapText="1"/>
    </xf>
    <xf numFmtId="0" fontId="16" fillId="0" borderId="0" xfId="0" applyFont="1" applyAlignment="1">
      <alignment horizontal="right" vertical="center" wrapText="1"/>
    </xf>
    <xf numFmtId="3" fontId="62" fillId="0" borderId="0" xfId="0" applyNumberFormat="1" applyFont="1" applyAlignment="1">
      <alignment vertical="center"/>
    </xf>
    <xf numFmtId="14" fontId="15" fillId="7" borderId="50" xfId="0" applyNumberFormat="1" applyFont="1" applyFill="1" applyBorder="1" applyAlignment="1">
      <alignment horizontal="left" vertical="center"/>
    </xf>
    <xf numFmtId="0" fontId="61" fillId="11" borderId="9" xfId="0" applyFont="1" applyFill="1" applyBorder="1" applyAlignment="1">
      <alignment vertical="center"/>
    </xf>
    <xf numFmtId="0" fontId="16" fillId="7" borderId="9" xfId="0" applyFont="1" applyFill="1" applyBorder="1" applyAlignment="1">
      <alignment vertical="center"/>
    </xf>
    <xf numFmtId="0" fontId="16" fillId="0" borderId="53" xfId="0" applyFont="1" applyBorder="1" applyAlignment="1">
      <alignment vertical="center"/>
    </xf>
    <xf numFmtId="14" fontId="14" fillId="0" borderId="9" xfId="0" applyNumberFormat="1" applyFont="1" applyBorder="1" applyAlignment="1">
      <alignment horizontal="left" vertical="center"/>
    </xf>
    <xf numFmtId="168" fontId="14" fillId="0" borderId="14" xfId="2" applyNumberFormat="1" applyFont="1" applyBorder="1" applyAlignment="1">
      <alignment horizontal="right" vertical="center" wrapText="1"/>
    </xf>
    <xf numFmtId="3" fontId="14" fillId="0" borderId="14" xfId="0" applyNumberFormat="1" applyFont="1" applyBorder="1" applyAlignment="1">
      <alignment vertical="center"/>
    </xf>
    <xf numFmtId="0" fontId="0" fillId="0" borderId="19" xfId="0" applyFont="1" applyBorder="1"/>
    <xf numFmtId="3" fontId="4" fillId="6" borderId="11" xfId="1" applyNumberFormat="1" applyFont="1" applyFill="1" applyBorder="1" applyAlignment="1">
      <alignment horizontal="left" vertical="center" wrapText="1"/>
    </xf>
    <xf numFmtId="3" fontId="4" fillId="0" borderId="19" xfId="0" applyNumberFormat="1" applyFont="1" applyBorder="1" applyAlignment="1">
      <alignment horizontal="left" vertical="center"/>
    </xf>
    <xf numFmtId="4" fontId="4" fillId="0" borderId="19" xfId="0" applyNumberFormat="1" applyFont="1" applyBorder="1" applyAlignment="1">
      <alignment horizontal="left" vertical="top" wrapText="1"/>
    </xf>
    <xf numFmtId="3" fontId="4" fillId="0" borderId="0" xfId="0" applyNumberFormat="1" applyFont="1" applyAlignment="1">
      <alignment horizontal="left" vertical="top"/>
    </xf>
    <xf numFmtId="17" fontId="61" fillId="0" borderId="0" xfId="0" applyNumberFormat="1" applyFont="1" applyAlignment="1">
      <alignment horizontal="left" vertical="center"/>
    </xf>
    <xf numFmtId="0" fontId="75" fillId="6" borderId="19" xfId="0" applyFont="1" applyFill="1" applyBorder="1" applyAlignment="1">
      <alignment horizontal="left" vertical="center" wrapText="1"/>
    </xf>
    <xf numFmtId="4" fontId="19" fillId="6" borderId="19" xfId="0" applyNumberFormat="1" applyFont="1" applyFill="1" applyBorder="1" applyAlignment="1">
      <alignment horizontal="left" vertical="center" wrapText="1"/>
    </xf>
    <xf numFmtId="14" fontId="69" fillId="0" borderId="54" xfId="0" applyNumberFormat="1" applyFont="1" applyBorder="1" applyAlignment="1">
      <alignment horizontal="center" vertical="center"/>
    </xf>
    <xf numFmtId="0" fontId="69" fillId="0" borderId="54" xfId="0" applyFont="1" applyBorder="1" applyAlignment="1">
      <alignment vertical="center"/>
    </xf>
    <xf numFmtId="165" fontId="69" fillId="0" borderId="54" xfId="0" applyNumberFormat="1" applyFont="1" applyBorder="1" applyAlignment="1">
      <alignment vertical="center"/>
    </xf>
    <xf numFmtId="165" fontId="0" fillId="6" borderId="19" xfId="40" applyNumberFormat="1" applyFont="1" applyFill="1" applyBorder="1" applyAlignment="1">
      <alignment horizontal="left" vertical="center" wrapText="1"/>
    </xf>
    <xf numFmtId="164" fontId="0" fillId="0" borderId="0" xfId="2" applyFont="1" applyAlignment="1">
      <alignment horizontal="right" wrapText="1"/>
    </xf>
    <xf numFmtId="0" fontId="69" fillId="0" borderId="30" xfId="0" applyFont="1" applyBorder="1" applyAlignment="1">
      <alignment vertical="center"/>
    </xf>
    <xf numFmtId="0" fontId="73" fillId="0" borderId="18" xfId="0" applyFont="1" applyBorder="1" applyAlignment="1">
      <alignment vertical="center"/>
    </xf>
    <xf numFmtId="14" fontId="4" fillId="22" borderId="19" xfId="1" applyNumberFormat="1" applyFont="1" applyFill="1" applyBorder="1" applyAlignment="1">
      <alignment horizontal="left" vertical="center" wrapText="1"/>
    </xf>
    <xf numFmtId="3" fontId="0" fillId="22" borderId="19" xfId="1" applyNumberFormat="1" applyFont="1" applyFill="1" applyBorder="1" applyAlignment="1">
      <alignment horizontal="left" vertical="center" wrapText="1"/>
    </xf>
    <xf numFmtId="165" fontId="0" fillId="22" borderId="19" xfId="1" applyNumberFormat="1" applyFont="1" applyFill="1" applyBorder="1" applyAlignment="1">
      <alignment horizontal="left" vertical="center" wrapText="1"/>
    </xf>
    <xf numFmtId="164" fontId="4" fillId="22" borderId="19" xfId="2" applyFont="1" applyFill="1" applyBorder="1" applyAlignment="1">
      <alignment horizontal="right" vertical="center" wrapText="1"/>
    </xf>
    <xf numFmtId="165" fontId="4" fillId="22" borderId="19" xfId="2" applyNumberFormat="1" applyFont="1" applyFill="1" applyBorder="1" applyAlignment="1">
      <alignment horizontal="right" vertical="center" wrapText="1"/>
    </xf>
    <xf numFmtId="165" fontId="4" fillId="22" borderId="19" xfId="40" applyNumberFormat="1" applyFont="1" applyFill="1" applyBorder="1" applyAlignment="1">
      <alignment horizontal="left" vertical="center" wrapText="1"/>
    </xf>
    <xf numFmtId="3" fontId="4" fillId="22" borderId="19" xfId="1" applyNumberFormat="1" applyFont="1" applyFill="1" applyBorder="1" applyAlignment="1">
      <alignment horizontal="left" vertical="center" wrapText="1"/>
    </xf>
    <xf numFmtId="3" fontId="0" fillId="22" borderId="19" xfId="0" applyNumberFormat="1" applyFont="1" applyFill="1" applyBorder="1" applyAlignment="1">
      <alignment horizontal="left" vertical="center" wrapText="1"/>
    </xf>
    <xf numFmtId="4" fontId="0" fillId="22" borderId="19" xfId="0" applyNumberFormat="1" applyFont="1" applyFill="1" applyBorder="1" applyAlignment="1">
      <alignment horizontal="left" vertical="center" wrapText="1"/>
    </xf>
    <xf numFmtId="3" fontId="19" fillId="22" borderId="11" xfId="1" applyNumberFormat="1" applyFont="1" applyFill="1" applyBorder="1" applyAlignment="1">
      <alignment horizontal="left" wrapText="1"/>
    </xf>
    <xf numFmtId="0" fontId="41" fillId="22" borderId="19" xfId="0" applyFont="1" applyFill="1" applyBorder="1" applyAlignment="1">
      <alignment horizontal="left" vertical="center" wrapText="1"/>
    </xf>
    <xf numFmtId="165" fontId="41" fillId="22" borderId="19" xfId="0" applyNumberFormat="1" applyFont="1" applyFill="1" applyBorder="1" applyAlignment="1">
      <alignment horizontal="right" vertical="center" wrapText="1"/>
    </xf>
    <xf numFmtId="3" fontId="42" fillId="22" borderId="11" xfId="1" applyNumberFormat="1" applyFont="1" applyFill="1" applyBorder="1" applyAlignment="1">
      <alignment horizontal="left" wrapText="1"/>
    </xf>
    <xf numFmtId="165" fontId="41" fillId="22" borderId="19" xfId="0" applyNumberFormat="1" applyFont="1" applyFill="1" applyBorder="1" applyAlignment="1">
      <alignment horizontal="right" wrapText="1"/>
    </xf>
    <xf numFmtId="164" fontId="41" fillId="22" borderId="19" xfId="2" applyFont="1" applyFill="1" applyBorder="1" applyAlignment="1">
      <alignment horizontal="right" wrapText="1"/>
    </xf>
    <xf numFmtId="0" fontId="41" fillId="22" borderId="19" xfId="0" applyFont="1" applyFill="1" applyBorder="1" applyAlignment="1">
      <alignment horizontal="left"/>
    </xf>
    <xf numFmtId="3" fontId="41" fillId="22" borderId="19" xfId="1" applyNumberFormat="1" applyFont="1" applyFill="1" applyBorder="1" applyAlignment="1">
      <alignment horizontal="left" wrapText="1"/>
    </xf>
    <xf numFmtId="0" fontId="1" fillId="0" borderId="0" xfId="0" applyFont="1" applyAlignment="1">
      <alignment horizontal="left" vertical="center" wrapText="1"/>
    </xf>
    <xf numFmtId="0" fontId="41" fillId="22" borderId="19" xfId="0" applyFont="1" applyFill="1" applyBorder="1" applyAlignment="1">
      <alignment horizontal="left" wrapText="1"/>
    </xf>
    <xf numFmtId="165" fontId="41" fillId="22" borderId="19" xfId="2" applyNumberFormat="1" applyFont="1" applyFill="1" applyBorder="1" applyAlignment="1">
      <alignment horizontal="right" wrapText="1"/>
    </xf>
    <xf numFmtId="0" fontId="0" fillId="0" borderId="19" xfId="0" applyBorder="1" applyAlignment="1">
      <alignment horizontal="left"/>
    </xf>
    <xf numFmtId="164" fontId="0" fillId="0" borderId="19" xfId="0" applyNumberFormat="1" applyBorder="1" applyAlignment="1">
      <alignment horizontal="right" wrapText="1"/>
    </xf>
    <xf numFmtId="165" fontId="4" fillId="6" borderId="19" xfId="1" applyNumberFormat="1" applyFont="1" applyFill="1" applyBorder="1" applyAlignment="1">
      <alignment horizontal="left" vertical="center" wrapText="1"/>
    </xf>
    <xf numFmtId="165" fontId="4" fillId="6" borderId="19" xfId="40" applyNumberFormat="1" applyFont="1" applyFill="1" applyBorder="1" applyAlignment="1">
      <alignment horizontal="left" wrapText="1"/>
    </xf>
    <xf numFmtId="164" fontId="42" fillId="22" borderId="19" xfId="2" applyFont="1" applyFill="1" applyBorder="1" applyAlignment="1">
      <alignment horizontal="right" wrapText="1"/>
    </xf>
    <xf numFmtId="0" fontId="0" fillId="22" borderId="19" xfId="0" applyFont="1" applyFill="1" applyBorder="1" applyAlignment="1">
      <alignment horizontal="left" vertical="center" wrapText="1"/>
    </xf>
    <xf numFmtId="165" fontId="41" fillId="22" borderId="11" xfId="1" applyNumberFormat="1" applyFont="1" applyFill="1" applyBorder="1" applyAlignment="1">
      <alignment horizontal="left" vertical="center" wrapText="1"/>
    </xf>
    <xf numFmtId="3" fontId="0" fillId="6" borderId="19" xfId="1" applyNumberFormat="1" applyFont="1" applyFill="1" applyBorder="1" applyAlignment="1">
      <alignment horizontal="left" wrapText="1"/>
    </xf>
    <xf numFmtId="164" fontId="41" fillId="22" borderId="16" xfId="2" applyFont="1" applyFill="1" applyBorder="1" applyAlignment="1">
      <alignment horizontal="right" wrapText="1"/>
    </xf>
    <xf numFmtId="3" fontId="41" fillId="22" borderId="11" xfId="1" applyNumberFormat="1" applyFont="1" applyFill="1" applyBorder="1" applyAlignment="1">
      <alignment horizontal="left" vertical="center" wrapText="1"/>
    </xf>
    <xf numFmtId="165" fontId="41" fillId="22" borderId="19" xfId="40" applyNumberFormat="1" applyFont="1" applyFill="1" applyBorder="1" applyAlignment="1">
      <alignment horizontal="left" wrapText="1"/>
    </xf>
    <xf numFmtId="14" fontId="3" fillId="0" borderId="19" xfId="0" applyNumberFormat="1" applyFont="1" applyBorder="1" applyAlignment="1">
      <alignment horizontal="left" vertical="center"/>
    </xf>
    <xf numFmtId="3" fontId="3" fillId="0" borderId="19" xfId="0" applyNumberFormat="1" applyFont="1" applyBorder="1" applyAlignment="1">
      <alignment horizontal="left" vertical="center"/>
    </xf>
    <xf numFmtId="4" fontId="3" fillId="0" borderId="19" xfId="0" applyNumberFormat="1" applyFont="1" applyBorder="1" applyAlignment="1">
      <alignment horizontal="left" vertical="top" wrapText="1"/>
    </xf>
    <xf numFmtId="165" fontId="0" fillId="0" borderId="19" xfId="0" applyNumberFormat="1" applyFont="1" applyBorder="1" applyAlignment="1">
      <alignment horizontal="left" vertical="center"/>
    </xf>
    <xf numFmtId="165" fontId="1" fillId="0" borderId="19" xfId="0" applyNumberFormat="1" applyFont="1" applyBorder="1" applyAlignment="1">
      <alignment horizontal="left" vertical="center"/>
    </xf>
    <xf numFmtId="3" fontId="4" fillId="22" borderId="19" xfId="1" applyNumberFormat="1" applyFont="1" applyFill="1" applyBorder="1" applyAlignment="1">
      <alignment horizontal="left" wrapText="1"/>
    </xf>
    <xf numFmtId="165" fontId="0" fillId="6" borderId="6" xfId="1" applyNumberFormat="1" applyFont="1" applyFill="1" applyBorder="1" applyAlignment="1">
      <alignment horizontal="left" vertical="center" wrapText="1"/>
    </xf>
    <xf numFmtId="3" fontId="0" fillId="6" borderId="9" xfId="1" applyNumberFormat="1" applyFont="1" applyFill="1" applyBorder="1" applyAlignment="1">
      <alignment horizontal="left" vertical="center" wrapText="1"/>
    </xf>
    <xf numFmtId="0" fontId="41" fillId="22" borderId="6" xfId="0" applyFont="1" applyFill="1" applyBorder="1" applyAlignment="1">
      <alignment horizontal="left" vertical="center" wrapText="1"/>
    </xf>
    <xf numFmtId="3" fontId="1" fillId="0" borderId="19" xfId="0" applyNumberFormat="1" applyFont="1" applyBorder="1" applyAlignment="1">
      <alignment horizontal="left" vertical="center"/>
    </xf>
    <xf numFmtId="165" fontId="0" fillId="6" borderId="9" xfId="40" applyNumberFormat="1" applyFont="1" applyFill="1" applyBorder="1" applyAlignment="1">
      <alignment horizontal="left" wrapText="1"/>
    </xf>
    <xf numFmtId="165" fontId="0" fillId="22" borderId="9" xfId="40" applyNumberFormat="1" applyFont="1" applyFill="1" applyBorder="1" applyAlignment="1">
      <alignment horizontal="left" wrapText="1"/>
    </xf>
    <xf numFmtId="3" fontId="0" fillId="6" borderId="11" xfId="1" applyNumberFormat="1" applyFont="1" applyFill="1" applyBorder="1" applyAlignment="1">
      <alignment horizontal="left" vertical="center" wrapText="1"/>
    </xf>
    <xf numFmtId="165" fontId="3" fillId="0" borderId="19" xfId="0" applyNumberFormat="1" applyFont="1" applyBorder="1" applyAlignment="1">
      <alignment horizontal="right" vertical="center"/>
    </xf>
    <xf numFmtId="14" fontId="69" fillId="0" borderId="17" xfId="0" applyNumberFormat="1" applyFont="1" applyBorder="1" applyAlignment="1">
      <alignment vertical="center"/>
    </xf>
    <xf numFmtId="165" fontId="0" fillId="6" borderId="16" xfId="0" applyNumberFormat="1" applyFont="1" applyFill="1" applyBorder="1" applyAlignment="1">
      <alignment horizontal="right" vertical="center" wrapText="1"/>
    </xf>
    <xf numFmtId="165" fontId="4" fillId="6" borderId="16" xfId="2" applyNumberFormat="1" applyFont="1" applyFill="1" applyBorder="1" applyAlignment="1">
      <alignment horizontal="right" wrapText="1"/>
    </xf>
    <xf numFmtId="14" fontId="0" fillId="6" borderId="19" xfId="0" applyNumberFormat="1" applyFont="1" applyFill="1" applyBorder="1" applyAlignment="1">
      <alignment horizontal="left" vertical="center"/>
    </xf>
    <xf numFmtId="14" fontId="41" fillId="22" borderId="19" xfId="0" applyNumberFormat="1" applyFont="1" applyFill="1" applyBorder="1" applyAlignment="1">
      <alignment horizontal="left" vertical="center"/>
    </xf>
    <xf numFmtId="0" fontId="41" fillId="22" borderId="6" xfId="0" applyFont="1" applyFill="1" applyBorder="1" applyAlignment="1">
      <alignment horizontal="left" vertical="center"/>
    </xf>
    <xf numFmtId="165" fontId="41" fillId="22" borderId="19" xfId="0" applyNumberFormat="1" applyFont="1" applyFill="1" applyBorder="1" applyAlignment="1">
      <alignment wrapText="1"/>
    </xf>
    <xf numFmtId="165" fontId="41" fillId="22" borderId="16" xfId="2" applyNumberFormat="1" applyFont="1" applyFill="1" applyBorder="1" applyAlignment="1">
      <alignment horizontal="right" wrapText="1"/>
    </xf>
    <xf numFmtId="0" fontId="41" fillId="22" borderId="9" xfId="0" applyFont="1" applyFill="1" applyBorder="1" applyAlignment="1">
      <alignment horizontal="left" vertical="center"/>
    </xf>
    <xf numFmtId="165" fontId="0" fillId="6" borderId="19" xfId="0" applyNumberFormat="1" applyFont="1" applyFill="1" applyBorder="1" applyAlignment="1">
      <alignment horizontal="right" vertical="center"/>
    </xf>
    <xf numFmtId="165" fontId="0" fillId="0" borderId="19" xfId="0" applyNumberFormat="1" applyBorder="1" applyAlignment="1">
      <alignment horizontal="right" vertical="center"/>
    </xf>
    <xf numFmtId="165" fontId="0" fillId="6" borderId="10" xfId="1" applyNumberFormat="1" applyFont="1" applyFill="1" applyBorder="1" applyAlignment="1">
      <alignment horizontal="left" vertical="center" wrapText="1"/>
    </xf>
    <xf numFmtId="0" fontId="0" fillId="0" borderId="6" xfId="0" applyBorder="1" applyAlignment="1">
      <alignment horizontal="left" vertical="center"/>
    </xf>
    <xf numFmtId="0" fontId="0" fillId="0" borderId="9" xfId="0" applyBorder="1" applyAlignment="1">
      <alignment horizontal="left" vertical="center"/>
    </xf>
    <xf numFmtId="165" fontId="0" fillId="0" borderId="16" xfId="0" applyNumberFormat="1" applyBorder="1" applyAlignment="1">
      <alignment horizontal="right" vertical="center"/>
    </xf>
    <xf numFmtId="165" fontId="0" fillId="0" borderId="16" xfId="0" applyNumberFormat="1" applyBorder="1" applyAlignment="1">
      <alignment horizontal="right" vertical="center" wrapText="1"/>
    </xf>
    <xf numFmtId="165" fontId="41" fillId="0" borderId="18" xfId="0" applyNumberFormat="1" applyFont="1" applyBorder="1" applyAlignment="1">
      <alignment horizontal="right" vertical="center"/>
    </xf>
    <xf numFmtId="165" fontId="41" fillId="0" borderId="15" xfId="0" applyNumberFormat="1" applyFont="1" applyBorder="1" applyAlignment="1">
      <alignment horizontal="right" vertical="center"/>
    </xf>
    <xf numFmtId="165" fontId="41" fillId="6" borderId="27" xfId="2" applyNumberFormat="1" applyFont="1" applyFill="1" applyBorder="1" applyAlignment="1">
      <alignment horizontal="right" wrapText="1"/>
    </xf>
    <xf numFmtId="165" fontId="41" fillId="22" borderId="19" xfId="0" applyNumberFormat="1" applyFont="1" applyFill="1" applyBorder="1" applyAlignment="1">
      <alignment horizontal="right" vertical="center"/>
    </xf>
    <xf numFmtId="165" fontId="41" fillId="22" borderId="10" xfId="1" applyNumberFormat="1" applyFont="1" applyFill="1" applyBorder="1" applyAlignment="1">
      <alignment horizontal="left" vertical="center" wrapText="1"/>
    </xf>
    <xf numFmtId="165" fontId="3" fillId="0" borderId="6" xfId="0" applyNumberFormat="1" applyFont="1" applyBorder="1" applyAlignment="1">
      <alignment horizontal="left" vertical="center"/>
    </xf>
    <xf numFmtId="165" fontId="3" fillId="0" borderId="9" xfId="0" applyNumberFormat="1" applyFont="1" applyBorder="1" applyAlignment="1">
      <alignment horizontal="left" vertical="center"/>
    </xf>
    <xf numFmtId="4" fontId="4" fillId="6" borderId="16" xfId="1" applyNumberFormat="1" applyFont="1" applyFill="1" applyBorder="1" applyAlignment="1">
      <alignment horizontal="right" wrapText="1"/>
    </xf>
    <xf numFmtId="165" fontId="41" fillId="0" borderId="27" xfId="0" applyNumberFormat="1" applyFont="1" applyBorder="1" applyAlignment="1">
      <alignment horizontal="right" vertical="center"/>
    </xf>
    <xf numFmtId="164" fontId="41" fillId="6" borderId="18" xfId="2" applyFont="1" applyFill="1" applyBorder="1" applyAlignment="1">
      <alignment horizontal="right" wrapText="1"/>
    </xf>
    <xf numFmtId="164" fontId="41" fillId="6" borderId="29" xfId="2" applyFont="1" applyFill="1" applyBorder="1" applyAlignment="1">
      <alignment horizontal="right" wrapText="1"/>
    </xf>
    <xf numFmtId="164" fontId="41" fillId="6" borderId="46" xfId="2" applyFont="1" applyFill="1" applyBorder="1" applyAlignment="1">
      <alignment horizontal="right" wrapText="1"/>
    </xf>
    <xf numFmtId="164" fontId="41" fillId="0" borderId="0" xfId="0" applyNumberFormat="1" applyFont="1"/>
    <xf numFmtId="14" fontId="4" fillId="6" borderId="19" xfId="1" applyNumberFormat="1" applyFont="1" applyFill="1" applyBorder="1" applyAlignment="1">
      <alignment horizontal="left" wrapText="1"/>
    </xf>
    <xf numFmtId="165" fontId="0" fillId="6" borderId="6" xfId="1" applyNumberFormat="1" applyFont="1" applyFill="1" applyBorder="1" applyAlignment="1">
      <alignment horizontal="left" wrapText="1"/>
    </xf>
    <xf numFmtId="165" fontId="1" fillId="0" borderId="19" xfId="0" applyNumberFormat="1" applyFont="1" applyBorder="1" applyAlignment="1">
      <alignment horizontal="left"/>
    </xf>
    <xf numFmtId="165" fontId="0" fillId="6" borderId="19" xfId="1" applyNumberFormat="1" applyFont="1" applyFill="1" applyBorder="1" applyAlignment="1">
      <alignment horizontal="left" wrapText="1"/>
    </xf>
    <xf numFmtId="14" fontId="69" fillId="0" borderId="55" xfId="0" applyNumberFormat="1" applyFont="1" applyBorder="1" applyAlignment="1">
      <alignment horizontal="center" vertical="center"/>
    </xf>
    <xf numFmtId="14" fontId="69" fillId="0" borderId="56" xfId="0" applyNumberFormat="1" applyFont="1" applyBorder="1" applyAlignment="1">
      <alignment horizontal="center" vertical="center"/>
    </xf>
    <xf numFmtId="0" fontId="69" fillId="0" borderId="57" xfId="0" applyFont="1" applyBorder="1" applyAlignment="1">
      <alignment vertical="center"/>
    </xf>
    <xf numFmtId="165" fontId="69" fillId="0" borderId="25" xfId="0" applyNumberFormat="1" applyFont="1" applyBorder="1" applyAlignment="1">
      <alignment vertical="center"/>
    </xf>
    <xf numFmtId="165" fontId="69" fillId="0" borderId="26" xfId="0" applyNumberFormat="1" applyFont="1" applyBorder="1" applyAlignment="1">
      <alignment vertical="center"/>
    </xf>
    <xf numFmtId="14" fontId="41" fillId="23" borderId="19" xfId="1" applyNumberFormat="1" applyFont="1" applyFill="1" applyBorder="1" applyAlignment="1">
      <alignment horizontal="left" vertical="center" wrapText="1"/>
    </xf>
    <xf numFmtId="0" fontId="41" fillId="23" borderId="19" xfId="0" applyFont="1" applyFill="1" applyBorder="1" applyAlignment="1">
      <alignment horizontal="left" vertical="center" wrapText="1"/>
    </xf>
    <xf numFmtId="0" fontId="41" fillId="23" borderId="6" xfId="0" applyFont="1" applyFill="1" applyBorder="1" applyAlignment="1">
      <alignment horizontal="left" vertical="center" wrapText="1"/>
    </xf>
    <xf numFmtId="165" fontId="41" fillId="23" borderId="19" xfId="0" applyNumberFormat="1" applyFont="1" applyFill="1" applyBorder="1" applyAlignment="1">
      <alignment horizontal="right" vertical="center" wrapText="1"/>
    </xf>
    <xf numFmtId="164" fontId="42" fillId="23" borderId="19" xfId="2" applyFont="1" applyFill="1" applyBorder="1" applyAlignment="1">
      <alignment horizontal="right" wrapText="1"/>
    </xf>
    <xf numFmtId="164" fontId="42" fillId="23" borderId="16" xfId="2" applyFont="1" applyFill="1" applyBorder="1" applyAlignment="1">
      <alignment horizontal="right" wrapText="1"/>
    </xf>
    <xf numFmtId="165" fontId="41" fillId="23" borderId="19" xfId="40" applyNumberFormat="1" applyFont="1" applyFill="1" applyBorder="1" applyAlignment="1">
      <alignment horizontal="left" wrapText="1"/>
    </xf>
    <xf numFmtId="3" fontId="41" fillId="23" borderId="11" xfId="1" applyNumberFormat="1" applyFont="1" applyFill="1" applyBorder="1" applyAlignment="1">
      <alignment horizontal="left" vertical="center" wrapText="1"/>
    </xf>
    <xf numFmtId="3" fontId="42" fillId="23" borderId="19" xfId="1" applyNumberFormat="1" applyFont="1" applyFill="1" applyBorder="1" applyAlignment="1">
      <alignment horizontal="left" wrapText="1"/>
    </xf>
    <xf numFmtId="3" fontId="41" fillId="23" borderId="19" xfId="0" applyNumberFormat="1" applyFont="1" applyFill="1" applyBorder="1" applyAlignment="1">
      <alignment horizontal="left"/>
    </xf>
    <xf numFmtId="3" fontId="41" fillId="23" borderId="19" xfId="0" applyNumberFormat="1" applyFont="1" applyFill="1" applyBorder="1" applyAlignment="1">
      <alignment horizontal="left" wrapText="1"/>
    </xf>
    <xf numFmtId="4" fontId="41" fillId="23" borderId="19" xfId="0" applyNumberFormat="1" applyFont="1" applyFill="1" applyBorder="1" applyAlignment="1">
      <alignment horizontal="left" wrapText="1"/>
    </xf>
    <xf numFmtId="165" fontId="41" fillId="8" borderId="19" xfId="0" applyNumberFormat="1" applyFont="1" applyFill="1" applyBorder="1" applyAlignment="1">
      <alignment horizontal="right" vertical="center" wrapText="1"/>
    </xf>
    <xf numFmtId="165" fontId="0" fillId="6" borderId="19" xfId="0" applyNumberFormat="1" applyFont="1" applyFill="1" applyBorder="1" applyAlignment="1">
      <alignment horizontal="left" vertical="center"/>
    </xf>
    <xf numFmtId="165" fontId="0" fillId="0" borderId="19" xfId="0" applyNumberFormat="1" applyBorder="1" applyAlignment="1">
      <alignment horizontal="left" vertical="center"/>
    </xf>
    <xf numFmtId="164" fontId="41" fillId="22" borderId="19" xfId="2" applyFont="1" applyFill="1" applyBorder="1" applyAlignment="1">
      <alignment horizontal="left" vertical="center" wrapText="1"/>
    </xf>
    <xf numFmtId="3" fontId="1" fillId="0" borderId="11" xfId="0" applyNumberFormat="1" applyFont="1" applyBorder="1" applyAlignment="1">
      <alignment horizontal="left" vertical="center"/>
    </xf>
    <xf numFmtId="14" fontId="13" fillId="3" borderId="4" xfId="0" applyNumberFormat="1" applyFont="1" applyFill="1" applyBorder="1" applyAlignment="1">
      <alignment horizontal="center" vertical="top" wrapText="1"/>
    </xf>
    <xf numFmtId="14" fontId="44" fillId="6" borderId="4" xfId="0" applyNumberFormat="1" applyFont="1" applyFill="1" applyBorder="1" applyAlignment="1">
      <alignment horizontal="center" vertical="center" wrapText="1"/>
    </xf>
    <xf numFmtId="14" fontId="35" fillId="0" borderId="0" xfId="0" applyNumberFormat="1" applyFont="1" applyAlignment="1">
      <alignment horizontal="center" vertical="center" wrapText="1"/>
    </xf>
    <xf numFmtId="14" fontId="9" fillId="0" borderId="0" xfId="0" applyNumberFormat="1" applyFont="1" applyAlignment="1">
      <alignment horizontal="center" vertical="center" wrapText="1"/>
    </xf>
    <xf numFmtId="14" fontId="13" fillId="0" borderId="4" xfId="0" applyNumberFormat="1" applyFont="1" applyBorder="1" applyAlignment="1">
      <alignment horizontal="center" vertical="center" wrapText="1"/>
    </xf>
    <xf numFmtId="165" fontId="45" fillId="13" borderId="21" xfId="0" applyNumberFormat="1" applyFont="1" applyFill="1" applyBorder="1" applyAlignment="1">
      <alignment horizontal="center"/>
    </xf>
    <xf numFmtId="0" fontId="71" fillId="0" borderId="0" xfId="0" applyFont="1" applyAlignment="1">
      <alignment horizontal="center" vertical="center"/>
    </xf>
    <xf numFmtId="0" fontId="71" fillId="11" borderId="20" xfId="0" applyFont="1" applyFill="1" applyBorder="1" applyAlignment="1">
      <alignment horizontal="center" vertical="center"/>
    </xf>
    <xf numFmtId="0" fontId="71" fillId="11" borderId="21" xfId="0" applyFont="1" applyFill="1" applyBorder="1" applyAlignment="1">
      <alignment horizontal="center" vertical="center"/>
    </xf>
    <xf numFmtId="0" fontId="71" fillId="11" borderId="22" xfId="0" applyFont="1" applyFill="1" applyBorder="1" applyAlignment="1">
      <alignment horizontal="center" vertical="center"/>
    </xf>
    <xf numFmtId="0" fontId="21" fillId="0" borderId="0" xfId="0" applyFont="1" applyAlignment="1">
      <alignment horizontal="center" vertical="center"/>
    </xf>
    <xf numFmtId="0" fontId="71" fillId="0" borderId="6" xfId="0" applyFont="1" applyBorder="1" applyAlignment="1">
      <alignment horizontal="center" vertical="center"/>
    </xf>
    <xf numFmtId="0" fontId="71" fillId="0" borderId="8" xfId="0" applyFont="1" applyBorder="1" applyAlignment="1">
      <alignment horizontal="center" vertical="center"/>
    </xf>
    <xf numFmtId="0" fontId="71" fillId="0" borderId="9" xfId="0" applyFont="1" applyBorder="1" applyAlignment="1">
      <alignment horizontal="center" vertical="center"/>
    </xf>
    <xf numFmtId="165" fontId="70" fillId="0" borderId="10" xfId="0" applyNumberFormat="1" applyFont="1" applyBorder="1" applyAlignment="1">
      <alignment horizontal="left" vertical="center"/>
    </xf>
    <xf numFmtId="165" fontId="70" fillId="0" borderId="11" xfId="0" applyNumberFormat="1" applyFont="1" applyBorder="1" applyAlignment="1">
      <alignment horizontal="left" vertical="center"/>
    </xf>
    <xf numFmtId="165" fontId="70" fillId="0" borderId="0" xfId="0" applyNumberFormat="1" applyFont="1" applyAlignment="1">
      <alignment horizontal="left" vertical="center"/>
    </xf>
    <xf numFmtId="165" fontId="70" fillId="0" borderId="7" xfId="0" applyNumberFormat="1" applyFont="1" applyBorder="1" applyAlignment="1">
      <alignment horizontal="left" vertical="center"/>
    </xf>
    <xf numFmtId="165" fontId="70" fillId="0" borderId="4" xfId="0" applyNumberFormat="1" applyFont="1" applyBorder="1" applyAlignment="1">
      <alignment horizontal="center" vertical="center" wrapText="1"/>
    </xf>
    <xf numFmtId="165" fontId="70" fillId="0" borderId="2" xfId="0" applyNumberFormat="1" applyFont="1" applyBorder="1" applyAlignment="1">
      <alignment horizontal="center" vertical="center" wrapText="1"/>
    </xf>
    <xf numFmtId="0" fontId="61" fillId="11" borderId="32" xfId="0" applyFont="1" applyFill="1" applyBorder="1" applyAlignment="1">
      <alignment horizontal="center" vertical="center"/>
    </xf>
    <xf numFmtId="0" fontId="61" fillId="11" borderId="17" xfId="0" applyFont="1" applyFill="1" applyBorder="1" applyAlignment="1">
      <alignment horizontal="center" vertical="center"/>
    </xf>
    <xf numFmtId="0" fontId="61" fillId="11" borderId="40" xfId="0" applyFont="1" applyFill="1" applyBorder="1" applyAlignment="1">
      <alignment horizontal="center" vertical="center"/>
    </xf>
    <xf numFmtId="0" fontId="61" fillId="0" borderId="0" xfId="0" applyFont="1" applyAlignment="1">
      <alignment horizontal="center" vertical="center"/>
    </xf>
    <xf numFmtId="0" fontId="61" fillId="11" borderId="21" xfId="0" applyFont="1" applyFill="1" applyBorder="1" applyAlignment="1">
      <alignment horizontal="center" vertical="center"/>
    </xf>
    <xf numFmtId="0" fontId="61" fillId="11" borderId="22" xfId="0" applyFont="1" applyFill="1" applyBorder="1" applyAlignment="1">
      <alignment horizontal="center" vertical="center"/>
    </xf>
    <xf numFmtId="0" fontId="61" fillId="0" borderId="6" xfId="0" applyFont="1" applyBorder="1" applyAlignment="1">
      <alignment horizontal="center" vertical="center"/>
    </xf>
    <xf numFmtId="0" fontId="61" fillId="0" borderId="8" xfId="0" applyFont="1" applyBorder="1" applyAlignment="1">
      <alignment horizontal="center" vertical="center"/>
    </xf>
    <xf numFmtId="0" fontId="61" fillId="0" borderId="9" xfId="0" applyFont="1" applyBorder="1" applyAlignment="1">
      <alignment horizontal="center" vertical="center"/>
    </xf>
    <xf numFmtId="0" fontId="62" fillId="0" borderId="10" xfId="0" applyFont="1" applyBorder="1" applyAlignment="1">
      <alignment horizontal="left" vertical="center"/>
    </xf>
    <xf numFmtId="0" fontId="62" fillId="0" borderId="11" xfId="0" applyFont="1" applyBorder="1" applyAlignment="1">
      <alignment horizontal="left" vertical="center"/>
    </xf>
    <xf numFmtId="49" fontId="62" fillId="0" borderId="0" xfId="0" applyNumberFormat="1" applyFont="1" applyAlignment="1">
      <alignment horizontal="left" vertical="center"/>
    </xf>
    <xf numFmtId="49" fontId="62" fillId="0" borderId="7" xfId="0" applyNumberFormat="1" applyFont="1" applyBorder="1" applyAlignment="1">
      <alignment horizontal="left" vertical="center"/>
    </xf>
    <xf numFmtId="0" fontId="62" fillId="0" borderId="4" xfId="0" applyFont="1" applyBorder="1" applyAlignment="1">
      <alignment horizontal="center" vertical="center" wrapText="1"/>
    </xf>
    <xf numFmtId="0" fontId="62" fillId="0" borderId="2" xfId="0" applyFont="1" applyBorder="1" applyAlignment="1">
      <alignment horizontal="center" vertical="center" wrapText="1"/>
    </xf>
    <xf numFmtId="0" fontId="61" fillId="11" borderId="20" xfId="0" applyFont="1" applyFill="1" applyBorder="1" applyAlignment="1">
      <alignment horizontal="center" vertical="center"/>
    </xf>
    <xf numFmtId="0" fontId="63" fillId="0" borderId="10" xfId="0" applyFont="1" applyBorder="1" applyAlignment="1">
      <alignment horizontal="left" vertical="center"/>
    </xf>
    <xf numFmtId="0" fontId="63" fillId="0" borderId="11" xfId="0" applyFont="1" applyBorder="1" applyAlignment="1">
      <alignment horizontal="left" vertical="center"/>
    </xf>
    <xf numFmtId="49" fontId="63" fillId="0" borderId="0" xfId="0" applyNumberFormat="1" applyFont="1" applyAlignment="1">
      <alignment horizontal="left" vertical="center"/>
    </xf>
    <xf numFmtId="49" fontId="63" fillId="0" borderId="7" xfId="0" applyNumberFormat="1" applyFont="1" applyBorder="1" applyAlignment="1">
      <alignment horizontal="left" vertical="center"/>
    </xf>
    <xf numFmtId="0" fontId="63" fillId="0" borderId="4" xfId="0" applyFont="1" applyBorder="1" applyAlignment="1">
      <alignment horizontal="left" vertical="center" wrapText="1"/>
    </xf>
    <xf numFmtId="0" fontId="63" fillId="0" borderId="2" xfId="0" applyFont="1" applyBorder="1" applyAlignment="1">
      <alignment horizontal="left" vertical="center" wrapText="1"/>
    </xf>
    <xf numFmtId="0" fontId="54" fillId="17" borderId="0" xfId="0" applyFont="1" applyFill="1" applyAlignment="1">
      <alignment horizontal="center"/>
    </xf>
    <xf numFmtId="0" fontId="42" fillId="18" borderId="10" xfId="0" applyFont="1" applyFill="1" applyBorder="1" applyAlignment="1">
      <alignment horizontal="center"/>
    </xf>
    <xf numFmtId="0" fontId="42" fillId="18" borderId="11" xfId="0" applyFont="1" applyFill="1" applyBorder="1" applyAlignment="1">
      <alignment horizontal="center"/>
    </xf>
    <xf numFmtId="14" fontId="39" fillId="0" borderId="0" xfId="0" applyNumberFormat="1" applyFont="1" applyAlignment="1">
      <alignment horizontal="center" vertical="center"/>
    </xf>
    <xf numFmtId="14" fontId="40" fillId="0" borderId="4" xfId="0" applyNumberFormat="1" applyFont="1" applyBorder="1" applyAlignment="1">
      <alignment horizontal="center" vertical="center"/>
    </xf>
  </cellXfs>
  <cellStyles count="45">
    <cellStyle name="Comma" xfId="2" builtinId="3"/>
    <cellStyle name="Comma 2" xfId="12"/>
    <cellStyle name="Comma 3" xfId="40"/>
    <cellStyle name="Comma 4" xfId="14"/>
    <cellStyle name="Excel Built-in Normal" xfId="3"/>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2" builtinId="9" hidden="1"/>
    <cellStyle name="Followed Hyperlink" xfId="44" builtinId="9"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1" builtinId="8" hidden="1"/>
    <cellStyle name="Hyperlink" xfId="43" builtinId="8" hidden="1"/>
    <cellStyle name="Milliers 2" xfId="13"/>
    <cellStyle name="Normal" xfId="0" builtinId="0"/>
    <cellStyle name="Normal 10" xfId="6"/>
    <cellStyle name="Normal 2" xfId="9"/>
    <cellStyle name="Normal 2 3" xfId="15"/>
    <cellStyle name="Normal 3" xfId="8"/>
    <cellStyle name="Normal 5" xfId="10"/>
    <cellStyle name="Normal 6" xfId="11"/>
    <cellStyle name="Normal 8" xfId="4"/>
    <cellStyle name="Normal 8 2" xfId="7"/>
    <cellStyle name="Normal 9" xfId="5"/>
    <cellStyle name="Normal_Total expenses by date" xfId="1"/>
    <cellStyle name="Normální 2" xfId="16"/>
    <cellStyle name="Normální 3" xfId="17"/>
  </cellStyles>
  <dxfs count="13">
    <dxf>
      <alignment wrapText="1" readingOrder="0"/>
    </dxf>
    <dxf>
      <alignment horizontal="right" readingOrder="0"/>
    </dxf>
    <dxf>
      <numFmt numFmtId="164" formatCode="_-* #,##0.00\ _€_-;\-* #,##0.00\ _€_-;_-* &quot;-&quot;??\ _€_-;_-@_-"/>
    </dxf>
    <dxf>
      <alignment wrapText="1" readingOrder="0"/>
    </dxf>
    <dxf>
      <alignment horizontal="right" readingOrder="0"/>
    </dxf>
    <dxf>
      <numFmt numFmtId="164" formatCode="_-* #,##0.00\ _€_-;\-* #,##0.00\ _€_-;_-* &quot;-&quot;??\ _€_-;_-@_-"/>
    </dxf>
    <dxf>
      <alignment wrapText="1" readingOrder="0"/>
    </dxf>
    <dxf>
      <numFmt numFmtId="164" formatCode="_-* #,##0.00\ _€_-;\-* #,##0.00\ _€_-;_-* &quot;-&quot;??\ _€_-;_-@_-"/>
    </dxf>
    <dxf>
      <alignment wrapText="1" readingOrder="0"/>
    </dxf>
    <dxf>
      <alignment horizontal="right" readingOrder="0"/>
    </dxf>
    <dxf>
      <alignment wrapText="1" readingOrder="0"/>
    </dxf>
    <dxf>
      <alignment horizontal="right" readingOrder="0"/>
    </dxf>
    <dxf>
      <numFmt numFmtId="164" formatCode="_-* #,##0.00\ _€_-;\-* #,##0.00\ _€_-;_-* &quot;-&quot;??\ _€_-;_-@_-"/>
    </dxf>
  </dxfs>
  <tableStyles count="0" defaultTableStyle="TableStyleMedium2" defaultPivotStyle="PivotStyleLight16"/>
  <colors>
    <mruColors>
      <color rgb="FF00CC66"/>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8</xdr:col>
      <xdr:colOff>114300</xdr:colOff>
      <xdr:row>25</xdr:row>
      <xdr:rowOff>0</xdr:rowOff>
    </xdr:from>
    <xdr:to>
      <xdr:col>8</xdr:col>
      <xdr:colOff>190500</xdr:colOff>
      <xdr:row>26</xdr:row>
      <xdr:rowOff>69215</xdr:rowOff>
    </xdr:to>
    <xdr:sp macro="" textlink="">
      <xdr:nvSpPr>
        <xdr:cNvPr id="2" name="Text Box 32">
          <a:extLst>
            <a:ext uri="{FF2B5EF4-FFF2-40B4-BE49-F238E27FC236}">
              <a16:creationId xmlns:a16="http://schemas.microsoft.com/office/drawing/2014/main" xmlns="" id="{00000000-0008-0000-0300-000002000000}"/>
            </a:ext>
          </a:extLst>
        </xdr:cNvPr>
        <xdr:cNvSpPr txBox="1">
          <a:spLocks noChangeArrowheads="1"/>
        </xdr:cNvSpPr>
      </xdr:nvSpPr>
      <xdr:spPr bwMode="auto">
        <a:xfrm>
          <a:off x="7277100" y="54197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25</xdr:row>
      <xdr:rowOff>0</xdr:rowOff>
    </xdr:from>
    <xdr:to>
      <xdr:col>8</xdr:col>
      <xdr:colOff>704850</xdr:colOff>
      <xdr:row>26</xdr:row>
      <xdr:rowOff>50165</xdr:rowOff>
    </xdr:to>
    <xdr:sp macro="" textlink="">
      <xdr:nvSpPr>
        <xdr:cNvPr id="3" name="Text Box 34">
          <a:extLst>
            <a:ext uri="{FF2B5EF4-FFF2-40B4-BE49-F238E27FC236}">
              <a16:creationId xmlns:a16="http://schemas.microsoft.com/office/drawing/2014/main" xmlns="" id="{00000000-0008-0000-0300-000003000000}"/>
            </a:ext>
          </a:extLst>
        </xdr:cNvPr>
        <xdr:cNvSpPr txBox="1">
          <a:spLocks noChangeArrowheads="1"/>
        </xdr:cNvSpPr>
      </xdr:nvSpPr>
      <xdr:spPr bwMode="auto">
        <a:xfrm>
          <a:off x="7848600" y="541972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25</xdr:row>
      <xdr:rowOff>0</xdr:rowOff>
    </xdr:from>
    <xdr:to>
      <xdr:col>8</xdr:col>
      <xdr:colOff>190500</xdr:colOff>
      <xdr:row>26</xdr:row>
      <xdr:rowOff>66675</xdr:rowOff>
    </xdr:to>
    <xdr:sp macro="" textlink="">
      <xdr:nvSpPr>
        <xdr:cNvPr id="4" name="Text Box 32">
          <a:extLst>
            <a:ext uri="{FF2B5EF4-FFF2-40B4-BE49-F238E27FC236}">
              <a16:creationId xmlns:a16="http://schemas.microsoft.com/office/drawing/2014/main" xmlns="" id="{00000000-0008-0000-0300-000004000000}"/>
            </a:ext>
          </a:extLst>
        </xdr:cNvPr>
        <xdr:cNvSpPr txBox="1">
          <a:spLocks noChangeArrowheads="1"/>
        </xdr:cNvSpPr>
      </xdr:nvSpPr>
      <xdr:spPr bwMode="auto">
        <a:xfrm>
          <a:off x="7277100" y="139731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25</xdr:row>
      <xdr:rowOff>0</xdr:rowOff>
    </xdr:from>
    <xdr:to>
      <xdr:col>8</xdr:col>
      <xdr:colOff>704850</xdr:colOff>
      <xdr:row>26</xdr:row>
      <xdr:rowOff>47625</xdr:rowOff>
    </xdr:to>
    <xdr:sp macro="" textlink="">
      <xdr:nvSpPr>
        <xdr:cNvPr id="5" name="Text Box 34">
          <a:extLst>
            <a:ext uri="{FF2B5EF4-FFF2-40B4-BE49-F238E27FC236}">
              <a16:creationId xmlns:a16="http://schemas.microsoft.com/office/drawing/2014/main" xmlns="" id="{00000000-0008-0000-0300-000005000000}"/>
            </a:ext>
          </a:extLst>
        </xdr:cNvPr>
        <xdr:cNvSpPr txBox="1">
          <a:spLocks noChangeArrowheads="1"/>
        </xdr:cNvSpPr>
      </xdr:nvSpPr>
      <xdr:spPr bwMode="auto">
        <a:xfrm>
          <a:off x="7848600" y="1397317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25</xdr:row>
      <xdr:rowOff>0</xdr:rowOff>
    </xdr:from>
    <xdr:to>
      <xdr:col>8</xdr:col>
      <xdr:colOff>190500</xdr:colOff>
      <xdr:row>26</xdr:row>
      <xdr:rowOff>66675</xdr:rowOff>
    </xdr:to>
    <xdr:sp macro="" textlink="">
      <xdr:nvSpPr>
        <xdr:cNvPr id="6" name="Text Box 32">
          <a:extLst>
            <a:ext uri="{FF2B5EF4-FFF2-40B4-BE49-F238E27FC236}">
              <a16:creationId xmlns:a16="http://schemas.microsoft.com/office/drawing/2014/main" xmlns="" id="{00000000-0008-0000-0300-000006000000}"/>
            </a:ext>
          </a:extLst>
        </xdr:cNvPr>
        <xdr:cNvSpPr txBox="1">
          <a:spLocks noChangeArrowheads="1"/>
        </xdr:cNvSpPr>
      </xdr:nvSpPr>
      <xdr:spPr bwMode="auto">
        <a:xfrm>
          <a:off x="7277100" y="245459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25</xdr:row>
      <xdr:rowOff>0</xdr:rowOff>
    </xdr:from>
    <xdr:to>
      <xdr:col>8</xdr:col>
      <xdr:colOff>704850</xdr:colOff>
      <xdr:row>26</xdr:row>
      <xdr:rowOff>47625</xdr:rowOff>
    </xdr:to>
    <xdr:sp macro="" textlink="">
      <xdr:nvSpPr>
        <xdr:cNvPr id="7" name="Text Box 34">
          <a:extLst>
            <a:ext uri="{FF2B5EF4-FFF2-40B4-BE49-F238E27FC236}">
              <a16:creationId xmlns:a16="http://schemas.microsoft.com/office/drawing/2014/main" xmlns="" id="{00000000-0008-0000-0300-000007000000}"/>
            </a:ext>
          </a:extLst>
        </xdr:cNvPr>
        <xdr:cNvSpPr txBox="1">
          <a:spLocks noChangeArrowheads="1"/>
        </xdr:cNvSpPr>
      </xdr:nvSpPr>
      <xdr:spPr bwMode="auto">
        <a:xfrm>
          <a:off x="7848600" y="2454592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25</xdr:row>
      <xdr:rowOff>0</xdr:rowOff>
    </xdr:from>
    <xdr:ext cx="76200" cy="228600"/>
    <xdr:sp macro="" textlink="">
      <xdr:nvSpPr>
        <xdr:cNvPr id="8" name="Text Box 32">
          <a:extLst>
            <a:ext uri="{FF2B5EF4-FFF2-40B4-BE49-F238E27FC236}">
              <a16:creationId xmlns:a16="http://schemas.microsoft.com/office/drawing/2014/main" xmlns="" id="{00000000-0008-0000-0300-000008000000}"/>
            </a:ext>
          </a:extLst>
        </xdr:cNvPr>
        <xdr:cNvSpPr txBox="1">
          <a:spLocks noChangeArrowheads="1"/>
        </xdr:cNvSpPr>
      </xdr:nvSpPr>
      <xdr:spPr bwMode="auto">
        <a:xfrm>
          <a:off x="7277100" y="312801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25</xdr:row>
      <xdr:rowOff>0</xdr:rowOff>
    </xdr:from>
    <xdr:ext cx="19050" cy="209550"/>
    <xdr:sp macro="" textlink="">
      <xdr:nvSpPr>
        <xdr:cNvPr id="9" name="Text Box 34">
          <a:extLst>
            <a:ext uri="{FF2B5EF4-FFF2-40B4-BE49-F238E27FC236}">
              <a16:creationId xmlns:a16="http://schemas.microsoft.com/office/drawing/2014/main" xmlns="" id="{00000000-0008-0000-0300-000009000000}"/>
            </a:ext>
          </a:extLst>
        </xdr:cNvPr>
        <xdr:cNvSpPr txBox="1">
          <a:spLocks noChangeArrowheads="1"/>
        </xdr:cNvSpPr>
      </xdr:nvSpPr>
      <xdr:spPr bwMode="auto">
        <a:xfrm>
          <a:off x="7848600" y="312801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7</xdr:col>
      <xdr:colOff>114300</xdr:colOff>
      <xdr:row>25</xdr:row>
      <xdr:rowOff>0</xdr:rowOff>
    </xdr:from>
    <xdr:to>
      <xdr:col>7</xdr:col>
      <xdr:colOff>190500</xdr:colOff>
      <xdr:row>26</xdr:row>
      <xdr:rowOff>69215</xdr:rowOff>
    </xdr:to>
    <xdr:sp macro="" textlink="">
      <xdr:nvSpPr>
        <xdr:cNvPr id="2" name="Text Box 32">
          <a:extLst>
            <a:ext uri="{FF2B5EF4-FFF2-40B4-BE49-F238E27FC236}">
              <a16:creationId xmlns:a16="http://schemas.microsoft.com/office/drawing/2014/main" xmlns="" id="{00000000-0008-0000-0400-000002000000}"/>
            </a:ext>
          </a:extLst>
        </xdr:cNvPr>
        <xdr:cNvSpPr txBox="1">
          <a:spLocks noChangeArrowheads="1"/>
        </xdr:cNvSpPr>
      </xdr:nvSpPr>
      <xdr:spPr bwMode="auto">
        <a:xfrm>
          <a:off x="7188200" y="4978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25</xdr:row>
      <xdr:rowOff>0</xdr:rowOff>
    </xdr:from>
    <xdr:to>
      <xdr:col>8</xdr:col>
      <xdr:colOff>19050</xdr:colOff>
      <xdr:row>26</xdr:row>
      <xdr:rowOff>50165</xdr:rowOff>
    </xdr:to>
    <xdr:sp macro="" textlink="">
      <xdr:nvSpPr>
        <xdr:cNvPr id="3" name="Text Box 34">
          <a:extLst>
            <a:ext uri="{FF2B5EF4-FFF2-40B4-BE49-F238E27FC236}">
              <a16:creationId xmlns:a16="http://schemas.microsoft.com/office/drawing/2014/main" xmlns="" id="{00000000-0008-0000-0400-000003000000}"/>
            </a:ext>
          </a:extLst>
        </xdr:cNvPr>
        <xdr:cNvSpPr txBox="1">
          <a:spLocks noChangeArrowheads="1"/>
        </xdr:cNvSpPr>
      </xdr:nvSpPr>
      <xdr:spPr bwMode="auto">
        <a:xfrm>
          <a:off x="7759700" y="4978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25</xdr:row>
      <xdr:rowOff>0</xdr:rowOff>
    </xdr:from>
    <xdr:to>
      <xdr:col>7</xdr:col>
      <xdr:colOff>190500</xdr:colOff>
      <xdr:row>26</xdr:row>
      <xdr:rowOff>66675</xdr:rowOff>
    </xdr:to>
    <xdr:sp macro="" textlink="">
      <xdr:nvSpPr>
        <xdr:cNvPr id="4" name="Text Box 32">
          <a:extLst>
            <a:ext uri="{FF2B5EF4-FFF2-40B4-BE49-F238E27FC236}">
              <a16:creationId xmlns:a16="http://schemas.microsoft.com/office/drawing/2014/main" xmlns="" id="{00000000-0008-0000-0400-000004000000}"/>
            </a:ext>
          </a:extLst>
        </xdr:cNvPr>
        <xdr:cNvSpPr txBox="1">
          <a:spLocks noChangeArrowheads="1"/>
        </xdr:cNvSpPr>
      </xdr:nvSpPr>
      <xdr:spPr bwMode="auto">
        <a:xfrm>
          <a:off x="7188200" y="5867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25</xdr:row>
      <xdr:rowOff>0</xdr:rowOff>
    </xdr:from>
    <xdr:to>
      <xdr:col>8</xdr:col>
      <xdr:colOff>19050</xdr:colOff>
      <xdr:row>26</xdr:row>
      <xdr:rowOff>47625</xdr:rowOff>
    </xdr:to>
    <xdr:sp macro="" textlink="">
      <xdr:nvSpPr>
        <xdr:cNvPr id="5" name="Text Box 34">
          <a:extLst>
            <a:ext uri="{FF2B5EF4-FFF2-40B4-BE49-F238E27FC236}">
              <a16:creationId xmlns:a16="http://schemas.microsoft.com/office/drawing/2014/main" xmlns="" id="{00000000-0008-0000-0400-000005000000}"/>
            </a:ext>
          </a:extLst>
        </xdr:cNvPr>
        <xdr:cNvSpPr txBox="1">
          <a:spLocks noChangeArrowheads="1"/>
        </xdr:cNvSpPr>
      </xdr:nvSpPr>
      <xdr:spPr bwMode="auto">
        <a:xfrm>
          <a:off x="7759700" y="5867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25</xdr:row>
      <xdr:rowOff>0</xdr:rowOff>
    </xdr:from>
    <xdr:to>
      <xdr:col>7</xdr:col>
      <xdr:colOff>190500</xdr:colOff>
      <xdr:row>26</xdr:row>
      <xdr:rowOff>66675</xdr:rowOff>
    </xdr:to>
    <xdr:sp macro="" textlink="">
      <xdr:nvSpPr>
        <xdr:cNvPr id="6" name="Text Box 32">
          <a:extLst>
            <a:ext uri="{FF2B5EF4-FFF2-40B4-BE49-F238E27FC236}">
              <a16:creationId xmlns:a16="http://schemas.microsoft.com/office/drawing/2014/main" xmlns="" id="{00000000-0008-0000-0400-000006000000}"/>
            </a:ext>
          </a:extLst>
        </xdr:cNvPr>
        <xdr:cNvSpPr txBox="1">
          <a:spLocks noChangeArrowheads="1"/>
        </xdr:cNvSpPr>
      </xdr:nvSpPr>
      <xdr:spPr bwMode="auto">
        <a:xfrm>
          <a:off x="7188200" y="5867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25</xdr:row>
      <xdr:rowOff>0</xdr:rowOff>
    </xdr:from>
    <xdr:to>
      <xdr:col>8</xdr:col>
      <xdr:colOff>19050</xdr:colOff>
      <xdr:row>26</xdr:row>
      <xdr:rowOff>47625</xdr:rowOff>
    </xdr:to>
    <xdr:sp macro="" textlink="">
      <xdr:nvSpPr>
        <xdr:cNvPr id="7" name="Text Box 34">
          <a:extLst>
            <a:ext uri="{FF2B5EF4-FFF2-40B4-BE49-F238E27FC236}">
              <a16:creationId xmlns:a16="http://schemas.microsoft.com/office/drawing/2014/main" xmlns="" id="{00000000-0008-0000-0400-000007000000}"/>
            </a:ext>
          </a:extLst>
        </xdr:cNvPr>
        <xdr:cNvSpPr txBox="1">
          <a:spLocks noChangeArrowheads="1"/>
        </xdr:cNvSpPr>
      </xdr:nvSpPr>
      <xdr:spPr bwMode="auto">
        <a:xfrm>
          <a:off x="7759700" y="5867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114300</xdr:colOff>
      <xdr:row>25</xdr:row>
      <xdr:rowOff>0</xdr:rowOff>
    </xdr:from>
    <xdr:ext cx="76200" cy="228600"/>
    <xdr:sp macro="" textlink="">
      <xdr:nvSpPr>
        <xdr:cNvPr id="8" name="Text Box 32">
          <a:extLst>
            <a:ext uri="{FF2B5EF4-FFF2-40B4-BE49-F238E27FC236}">
              <a16:creationId xmlns:a16="http://schemas.microsoft.com/office/drawing/2014/main" xmlns="" id="{00000000-0008-0000-0400-000008000000}"/>
            </a:ext>
          </a:extLst>
        </xdr:cNvPr>
        <xdr:cNvSpPr txBox="1">
          <a:spLocks noChangeArrowheads="1"/>
        </xdr:cNvSpPr>
      </xdr:nvSpPr>
      <xdr:spPr bwMode="auto">
        <a:xfrm>
          <a:off x="7188200" y="58674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685800</xdr:colOff>
      <xdr:row>25</xdr:row>
      <xdr:rowOff>0</xdr:rowOff>
    </xdr:from>
    <xdr:ext cx="19050" cy="209550"/>
    <xdr:sp macro="" textlink="">
      <xdr:nvSpPr>
        <xdr:cNvPr id="9" name="Text Box 34">
          <a:extLst>
            <a:ext uri="{FF2B5EF4-FFF2-40B4-BE49-F238E27FC236}">
              <a16:creationId xmlns:a16="http://schemas.microsoft.com/office/drawing/2014/main" xmlns="" id="{00000000-0008-0000-0400-000009000000}"/>
            </a:ext>
          </a:extLst>
        </xdr:cNvPr>
        <xdr:cNvSpPr txBox="1">
          <a:spLocks noChangeArrowheads="1"/>
        </xdr:cNvSpPr>
      </xdr:nvSpPr>
      <xdr:spPr bwMode="auto">
        <a:xfrm>
          <a:off x="7759700" y="58674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114300</xdr:colOff>
      <xdr:row>25</xdr:row>
      <xdr:rowOff>0</xdr:rowOff>
    </xdr:from>
    <xdr:to>
      <xdr:col>8</xdr:col>
      <xdr:colOff>190500</xdr:colOff>
      <xdr:row>26</xdr:row>
      <xdr:rowOff>69215</xdr:rowOff>
    </xdr:to>
    <xdr:sp macro="" textlink="">
      <xdr:nvSpPr>
        <xdr:cNvPr id="10" name="Text Box 32">
          <a:extLst>
            <a:ext uri="{FF2B5EF4-FFF2-40B4-BE49-F238E27FC236}">
              <a16:creationId xmlns:a16="http://schemas.microsoft.com/office/drawing/2014/main" xmlns="" id="{00000000-0008-0000-0400-00000A000000}"/>
            </a:ext>
          </a:extLst>
        </xdr:cNvPr>
        <xdr:cNvSpPr txBox="1">
          <a:spLocks noChangeArrowheads="1"/>
        </xdr:cNvSpPr>
      </xdr:nvSpPr>
      <xdr:spPr bwMode="auto">
        <a:xfrm>
          <a:off x="8178800" y="49276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25</xdr:row>
      <xdr:rowOff>0</xdr:rowOff>
    </xdr:from>
    <xdr:to>
      <xdr:col>8</xdr:col>
      <xdr:colOff>704850</xdr:colOff>
      <xdr:row>26</xdr:row>
      <xdr:rowOff>50165</xdr:rowOff>
    </xdr:to>
    <xdr:sp macro="" textlink="">
      <xdr:nvSpPr>
        <xdr:cNvPr id="11" name="Text Box 34">
          <a:extLst>
            <a:ext uri="{FF2B5EF4-FFF2-40B4-BE49-F238E27FC236}">
              <a16:creationId xmlns:a16="http://schemas.microsoft.com/office/drawing/2014/main" xmlns="" id="{00000000-0008-0000-0400-00000B000000}"/>
            </a:ext>
          </a:extLst>
        </xdr:cNvPr>
        <xdr:cNvSpPr txBox="1">
          <a:spLocks noChangeArrowheads="1"/>
        </xdr:cNvSpPr>
      </xdr:nvSpPr>
      <xdr:spPr bwMode="auto">
        <a:xfrm>
          <a:off x="8750300" y="49276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25</xdr:row>
      <xdr:rowOff>0</xdr:rowOff>
    </xdr:from>
    <xdr:to>
      <xdr:col>8</xdr:col>
      <xdr:colOff>190500</xdr:colOff>
      <xdr:row>26</xdr:row>
      <xdr:rowOff>66675</xdr:rowOff>
    </xdr:to>
    <xdr:sp macro="" textlink="">
      <xdr:nvSpPr>
        <xdr:cNvPr id="12" name="Text Box 32">
          <a:extLst>
            <a:ext uri="{FF2B5EF4-FFF2-40B4-BE49-F238E27FC236}">
              <a16:creationId xmlns:a16="http://schemas.microsoft.com/office/drawing/2014/main" xmlns="" id="{00000000-0008-0000-0400-00000C000000}"/>
            </a:ext>
          </a:extLst>
        </xdr:cNvPr>
        <xdr:cNvSpPr txBox="1">
          <a:spLocks noChangeArrowheads="1"/>
        </xdr:cNvSpPr>
      </xdr:nvSpPr>
      <xdr:spPr bwMode="auto">
        <a:xfrm>
          <a:off x="8178800" y="58293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25</xdr:row>
      <xdr:rowOff>0</xdr:rowOff>
    </xdr:from>
    <xdr:to>
      <xdr:col>8</xdr:col>
      <xdr:colOff>704850</xdr:colOff>
      <xdr:row>26</xdr:row>
      <xdr:rowOff>47625</xdr:rowOff>
    </xdr:to>
    <xdr:sp macro="" textlink="">
      <xdr:nvSpPr>
        <xdr:cNvPr id="13" name="Text Box 34">
          <a:extLst>
            <a:ext uri="{FF2B5EF4-FFF2-40B4-BE49-F238E27FC236}">
              <a16:creationId xmlns:a16="http://schemas.microsoft.com/office/drawing/2014/main" xmlns="" id="{00000000-0008-0000-0400-00000D000000}"/>
            </a:ext>
          </a:extLst>
        </xdr:cNvPr>
        <xdr:cNvSpPr txBox="1">
          <a:spLocks noChangeArrowheads="1"/>
        </xdr:cNvSpPr>
      </xdr:nvSpPr>
      <xdr:spPr bwMode="auto">
        <a:xfrm>
          <a:off x="8750300" y="58293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25</xdr:row>
      <xdr:rowOff>0</xdr:rowOff>
    </xdr:from>
    <xdr:to>
      <xdr:col>8</xdr:col>
      <xdr:colOff>190500</xdr:colOff>
      <xdr:row>26</xdr:row>
      <xdr:rowOff>66675</xdr:rowOff>
    </xdr:to>
    <xdr:sp macro="" textlink="">
      <xdr:nvSpPr>
        <xdr:cNvPr id="14" name="Text Box 32">
          <a:extLst>
            <a:ext uri="{FF2B5EF4-FFF2-40B4-BE49-F238E27FC236}">
              <a16:creationId xmlns:a16="http://schemas.microsoft.com/office/drawing/2014/main" xmlns="" id="{00000000-0008-0000-0400-00000E000000}"/>
            </a:ext>
          </a:extLst>
        </xdr:cNvPr>
        <xdr:cNvSpPr txBox="1">
          <a:spLocks noChangeArrowheads="1"/>
        </xdr:cNvSpPr>
      </xdr:nvSpPr>
      <xdr:spPr bwMode="auto">
        <a:xfrm>
          <a:off x="8178800" y="58293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25</xdr:row>
      <xdr:rowOff>0</xdr:rowOff>
    </xdr:from>
    <xdr:to>
      <xdr:col>8</xdr:col>
      <xdr:colOff>704850</xdr:colOff>
      <xdr:row>26</xdr:row>
      <xdr:rowOff>47625</xdr:rowOff>
    </xdr:to>
    <xdr:sp macro="" textlink="">
      <xdr:nvSpPr>
        <xdr:cNvPr id="15" name="Text Box 34">
          <a:extLst>
            <a:ext uri="{FF2B5EF4-FFF2-40B4-BE49-F238E27FC236}">
              <a16:creationId xmlns:a16="http://schemas.microsoft.com/office/drawing/2014/main" xmlns="" id="{00000000-0008-0000-0400-00000F000000}"/>
            </a:ext>
          </a:extLst>
        </xdr:cNvPr>
        <xdr:cNvSpPr txBox="1">
          <a:spLocks noChangeArrowheads="1"/>
        </xdr:cNvSpPr>
      </xdr:nvSpPr>
      <xdr:spPr bwMode="auto">
        <a:xfrm>
          <a:off x="8750300" y="58293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25</xdr:row>
      <xdr:rowOff>0</xdr:rowOff>
    </xdr:from>
    <xdr:ext cx="76200" cy="228600"/>
    <xdr:sp macro="" textlink="">
      <xdr:nvSpPr>
        <xdr:cNvPr id="16" name="Text Box 32">
          <a:extLst>
            <a:ext uri="{FF2B5EF4-FFF2-40B4-BE49-F238E27FC236}">
              <a16:creationId xmlns:a16="http://schemas.microsoft.com/office/drawing/2014/main" xmlns="" id="{00000000-0008-0000-0400-000010000000}"/>
            </a:ext>
          </a:extLst>
        </xdr:cNvPr>
        <xdr:cNvSpPr txBox="1">
          <a:spLocks noChangeArrowheads="1"/>
        </xdr:cNvSpPr>
      </xdr:nvSpPr>
      <xdr:spPr bwMode="auto">
        <a:xfrm>
          <a:off x="8178800" y="58293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25</xdr:row>
      <xdr:rowOff>0</xdr:rowOff>
    </xdr:from>
    <xdr:ext cx="19050" cy="209550"/>
    <xdr:sp macro="" textlink="">
      <xdr:nvSpPr>
        <xdr:cNvPr id="17" name="Text Box 34">
          <a:extLst>
            <a:ext uri="{FF2B5EF4-FFF2-40B4-BE49-F238E27FC236}">
              <a16:creationId xmlns:a16="http://schemas.microsoft.com/office/drawing/2014/main" xmlns="" id="{00000000-0008-0000-0400-000011000000}"/>
            </a:ext>
          </a:extLst>
        </xdr:cNvPr>
        <xdr:cNvSpPr txBox="1">
          <a:spLocks noChangeArrowheads="1"/>
        </xdr:cNvSpPr>
      </xdr:nvSpPr>
      <xdr:spPr bwMode="auto">
        <a:xfrm>
          <a:off x="8750300" y="58293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7</xdr:col>
      <xdr:colOff>114300</xdr:colOff>
      <xdr:row>46</xdr:row>
      <xdr:rowOff>0</xdr:rowOff>
    </xdr:from>
    <xdr:to>
      <xdr:col>7</xdr:col>
      <xdr:colOff>190500</xdr:colOff>
      <xdr:row>47</xdr:row>
      <xdr:rowOff>69215</xdr:rowOff>
    </xdr:to>
    <xdr:sp macro="" textlink="">
      <xdr:nvSpPr>
        <xdr:cNvPr id="2" name="Text Box 32">
          <a:extLst>
            <a:ext uri="{FF2B5EF4-FFF2-40B4-BE49-F238E27FC236}">
              <a16:creationId xmlns:a16="http://schemas.microsoft.com/office/drawing/2014/main" xmlns="" id="{7605335B-FAA8-4C27-B6C2-EEA6AC0D2F60}"/>
            </a:ext>
          </a:extLst>
        </xdr:cNvPr>
        <xdr:cNvSpPr txBox="1">
          <a:spLocks noChangeArrowheads="1"/>
        </xdr:cNvSpPr>
      </xdr:nvSpPr>
      <xdr:spPr bwMode="auto">
        <a:xfrm>
          <a:off x="6219825" y="8086725"/>
          <a:ext cx="76200" cy="23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46</xdr:row>
      <xdr:rowOff>0</xdr:rowOff>
    </xdr:from>
    <xdr:to>
      <xdr:col>8</xdr:col>
      <xdr:colOff>19050</xdr:colOff>
      <xdr:row>47</xdr:row>
      <xdr:rowOff>50165</xdr:rowOff>
    </xdr:to>
    <xdr:sp macro="" textlink="">
      <xdr:nvSpPr>
        <xdr:cNvPr id="3" name="Text Box 34">
          <a:extLst>
            <a:ext uri="{FF2B5EF4-FFF2-40B4-BE49-F238E27FC236}">
              <a16:creationId xmlns:a16="http://schemas.microsoft.com/office/drawing/2014/main" xmlns="" id="{C010A7DD-1F2E-44F0-AB2F-0E878F3B006D}"/>
            </a:ext>
          </a:extLst>
        </xdr:cNvPr>
        <xdr:cNvSpPr txBox="1">
          <a:spLocks noChangeArrowheads="1"/>
        </xdr:cNvSpPr>
      </xdr:nvSpPr>
      <xdr:spPr bwMode="auto">
        <a:xfrm>
          <a:off x="6324600" y="8086725"/>
          <a:ext cx="19050" cy="212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49</xdr:row>
      <xdr:rowOff>0</xdr:rowOff>
    </xdr:from>
    <xdr:to>
      <xdr:col>7</xdr:col>
      <xdr:colOff>190500</xdr:colOff>
      <xdr:row>50</xdr:row>
      <xdr:rowOff>66675</xdr:rowOff>
    </xdr:to>
    <xdr:sp macro="" textlink="">
      <xdr:nvSpPr>
        <xdr:cNvPr id="4" name="Text Box 32">
          <a:extLst>
            <a:ext uri="{FF2B5EF4-FFF2-40B4-BE49-F238E27FC236}">
              <a16:creationId xmlns:a16="http://schemas.microsoft.com/office/drawing/2014/main" xmlns="" id="{260542E9-186C-4B48-B0ED-2B5D6F3082D3}"/>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49</xdr:row>
      <xdr:rowOff>0</xdr:rowOff>
    </xdr:from>
    <xdr:to>
      <xdr:col>8</xdr:col>
      <xdr:colOff>19050</xdr:colOff>
      <xdr:row>50</xdr:row>
      <xdr:rowOff>47625</xdr:rowOff>
    </xdr:to>
    <xdr:sp macro="" textlink="">
      <xdr:nvSpPr>
        <xdr:cNvPr id="5" name="Text Box 34">
          <a:extLst>
            <a:ext uri="{FF2B5EF4-FFF2-40B4-BE49-F238E27FC236}">
              <a16:creationId xmlns:a16="http://schemas.microsoft.com/office/drawing/2014/main" xmlns="" id="{FB7D19EA-F397-4637-AF6F-54785F9BD958}"/>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49</xdr:row>
      <xdr:rowOff>0</xdr:rowOff>
    </xdr:from>
    <xdr:to>
      <xdr:col>7</xdr:col>
      <xdr:colOff>190500</xdr:colOff>
      <xdr:row>50</xdr:row>
      <xdr:rowOff>66675</xdr:rowOff>
    </xdr:to>
    <xdr:sp macro="" textlink="">
      <xdr:nvSpPr>
        <xdr:cNvPr id="6" name="Text Box 32">
          <a:extLst>
            <a:ext uri="{FF2B5EF4-FFF2-40B4-BE49-F238E27FC236}">
              <a16:creationId xmlns:a16="http://schemas.microsoft.com/office/drawing/2014/main" xmlns="" id="{9BACD881-329E-495D-86B2-C84189DCD309}"/>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49</xdr:row>
      <xdr:rowOff>0</xdr:rowOff>
    </xdr:from>
    <xdr:to>
      <xdr:col>8</xdr:col>
      <xdr:colOff>19050</xdr:colOff>
      <xdr:row>50</xdr:row>
      <xdr:rowOff>47625</xdr:rowOff>
    </xdr:to>
    <xdr:sp macro="" textlink="">
      <xdr:nvSpPr>
        <xdr:cNvPr id="7" name="Text Box 34">
          <a:extLst>
            <a:ext uri="{FF2B5EF4-FFF2-40B4-BE49-F238E27FC236}">
              <a16:creationId xmlns:a16="http://schemas.microsoft.com/office/drawing/2014/main" xmlns="" id="{827B325E-F8F7-4930-AFA7-BFFBECE684E2}"/>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114300</xdr:colOff>
      <xdr:row>49</xdr:row>
      <xdr:rowOff>0</xdr:rowOff>
    </xdr:from>
    <xdr:ext cx="76200" cy="228600"/>
    <xdr:sp macro="" textlink="">
      <xdr:nvSpPr>
        <xdr:cNvPr id="8" name="Text Box 32">
          <a:extLst>
            <a:ext uri="{FF2B5EF4-FFF2-40B4-BE49-F238E27FC236}">
              <a16:creationId xmlns:a16="http://schemas.microsoft.com/office/drawing/2014/main" xmlns="" id="{60C85D9D-CD14-41D0-AD69-C26B9BD56F8B}"/>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685800</xdr:colOff>
      <xdr:row>49</xdr:row>
      <xdr:rowOff>0</xdr:rowOff>
    </xdr:from>
    <xdr:ext cx="19050" cy="209550"/>
    <xdr:sp macro="" textlink="">
      <xdr:nvSpPr>
        <xdr:cNvPr id="9" name="Text Box 34">
          <a:extLst>
            <a:ext uri="{FF2B5EF4-FFF2-40B4-BE49-F238E27FC236}">
              <a16:creationId xmlns:a16="http://schemas.microsoft.com/office/drawing/2014/main" xmlns="" id="{BA607DF5-4D74-4629-81EF-605E84A74446}"/>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114300</xdr:colOff>
      <xdr:row>46</xdr:row>
      <xdr:rowOff>0</xdr:rowOff>
    </xdr:from>
    <xdr:to>
      <xdr:col>8</xdr:col>
      <xdr:colOff>190500</xdr:colOff>
      <xdr:row>47</xdr:row>
      <xdr:rowOff>69215</xdr:rowOff>
    </xdr:to>
    <xdr:sp macro="" textlink="">
      <xdr:nvSpPr>
        <xdr:cNvPr id="10" name="Text Box 32">
          <a:extLst>
            <a:ext uri="{FF2B5EF4-FFF2-40B4-BE49-F238E27FC236}">
              <a16:creationId xmlns:a16="http://schemas.microsoft.com/office/drawing/2014/main" xmlns="" id="{16C6E855-B8D3-49E8-BAFD-884D5FEEAB47}"/>
            </a:ext>
          </a:extLst>
        </xdr:cNvPr>
        <xdr:cNvSpPr txBox="1">
          <a:spLocks noChangeArrowheads="1"/>
        </xdr:cNvSpPr>
      </xdr:nvSpPr>
      <xdr:spPr bwMode="auto">
        <a:xfrm>
          <a:off x="6438900" y="8086725"/>
          <a:ext cx="76200" cy="23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46</xdr:row>
      <xdr:rowOff>0</xdr:rowOff>
    </xdr:from>
    <xdr:to>
      <xdr:col>8</xdr:col>
      <xdr:colOff>704850</xdr:colOff>
      <xdr:row>47</xdr:row>
      <xdr:rowOff>50165</xdr:rowOff>
    </xdr:to>
    <xdr:sp macro="" textlink="">
      <xdr:nvSpPr>
        <xdr:cNvPr id="11" name="Text Box 34">
          <a:extLst>
            <a:ext uri="{FF2B5EF4-FFF2-40B4-BE49-F238E27FC236}">
              <a16:creationId xmlns:a16="http://schemas.microsoft.com/office/drawing/2014/main" xmlns="" id="{B2A549FF-4E1B-43DE-8196-B142F7332CC0}"/>
            </a:ext>
          </a:extLst>
        </xdr:cNvPr>
        <xdr:cNvSpPr txBox="1">
          <a:spLocks noChangeArrowheads="1"/>
        </xdr:cNvSpPr>
      </xdr:nvSpPr>
      <xdr:spPr bwMode="auto">
        <a:xfrm>
          <a:off x="7010400" y="8086725"/>
          <a:ext cx="19050" cy="212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49</xdr:row>
      <xdr:rowOff>0</xdr:rowOff>
    </xdr:from>
    <xdr:to>
      <xdr:col>8</xdr:col>
      <xdr:colOff>190500</xdr:colOff>
      <xdr:row>50</xdr:row>
      <xdr:rowOff>66675</xdr:rowOff>
    </xdr:to>
    <xdr:sp macro="" textlink="">
      <xdr:nvSpPr>
        <xdr:cNvPr id="12" name="Text Box 32">
          <a:extLst>
            <a:ext uri="{FF2B5EF4-FFF2-40B4-BE49-F238E27FC236}">
              <a16:creationId xmlns:a16="http://schemas.microsoft.com/office/drawing/2014/main" xmlns="" id="{A515CBCD-4334-4F13-B004-FFED466F936E}"/>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49</xdr:row>
      <xdr:rowOff>0</xdr:rowOff>
    </xdr:from>
    <xdr:to>
      <xdr:col>8</xdr:col>
      <xdr:colOff>704850</xdr:colOff>
      <xdr:row>50</xdr:row>
      <xdr:rowOff>47625</xdr:rowOff>
    </xdr:to>
    <xdr:sp macro="" textlink="">
      <xdr:nvSpPr>
        <xdr:cNvPr id="13" name="Text Box 34">
          <a:extLst>
            <a:ext uri="{FF2B5EF4-FFF2-40B4-BE49-F238E27FC236}">
              <a16:creationId xmlns:a16="http://schemas.microsoft.com/office/drawing/2014/main" xmlns="" id="{5C485D51-2B45-4166-BC56-ED65F328272B}"/>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49</xdr:row>
      <xdr:rowOff>0</xdr:rowOff>
    </xdr:from>
    <xdr:to>
      <xdr:col>8</xdr:col>
      <xdr:colOff>190500</xdr:colOff>
      <xdr:row>50</xdr:row>
      <xdr:rowOff>66675</xdr:rowOff>
    </xdr:to>
    <xdr:sp macro="" textlink="">
      <xdr:nvSpPr>
        <xdr:cNvPr id="14" name="Text Box 32">
          <a:extLst>
            <a:ext uri="{FF2B5EF4-FFF2-40B4-BE49-F238E27FC236}">
              <a16:creationId xmlns:a16="http://schemas.microsoft.com/office/drawing/2014/main" xmlns="" id="{51E6BC97-D5CB-4B2C-892E-80B85EFC79CE}"/>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49</xdr:row>
      <xdr:rowOff>0</xdr:rowOff>
    </xdr:from>
    <xdr:to>
      <xdr:col>8</xdr:col>
      <xdr:colOff>704850</xdr:colOff>
      <xdr:row>50</xdr:row>
      <xdr:rowOff>47625</xdr:rowOff>
    </xdr:to>
    <xdr:sp macro="" textlink="">
      <xdr:nvSpPr>
        <xdr:cNvPr id="15" name="Text Box 34">
          <a:extLst>
            <a:ext uri="{FF2B5EF4-FFF2-40B4-BE49-F238E27FC236}">
              <a16:creationId xmlns:a16="http://schemas.microsoft.com/office/drawing/2014/main" xmlns="" id="{95EAC732-7B15-48F5-ACFC-06086C7CDD33}"/>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49</xdr:row>
      <xdr:rowOff>0</xdr:rowOff>
    </xdr:from>
    <xdr:ext cx="76200" cy="228600"/>
    <xdr:sp macro="" textlink="">
      <xdr:nvSpPr>
        <xdr:cNvPr id="16" name="Text Box 32">
          <a:extLst>
            <a:ext uri="{FF2B5EF4-FFF2-40B4-BE49-F238E27FC236}">
              <a16:creationId xmlns:a16="http://schemas.microsoft.com/office/drawing/2014/main" xmlns="" id="{E5204F18-C9FC-47D9-9600-1C1F89E3EBCF}"/>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49</xdr:row>
      <xdr:rowOff>0</xdr:rowOff>
    </xdr:from>
    <xdr:ext cx="19050" cy="209550"/>
    <xdr:sp macro="" textlink="">
      <xdr:nvSpPr>
        <xdr:cNvPr id="17" name="Text Box 34">
          <a:extLst>
            <a:ext uri="{FF2B5EF4-FFF2-40B4-BE49-F238E27FC236}">
              <a16:creationId xmlns:a16="http://schemas.microsoft.com/office/drawing/2014/main" xmlns="" id="{81CC2221-1A8E-4D4A-906D-0B2D58BB6B4D}"/>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persons/person.xml><?xml version="1.0" encoding="utf-8"?>
<personList xmlns="http://schemas.microsoft.com/office/spreadsheetml/2018/threadedcomments" xmlns:x="http://schemas.openxmlformats.org/spreadsheetml/2006/main">
  <person displayName="Jana Hajduchová" id="{4744C269-F65B-4EC1-9063-35FE55ED3B46}" userId="05fcd02066e7ea79" providerId="Windows Liv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USER" refreshedDate="45184.564695370369" createdVersion="5" refreshedVersion="5" minRefreshableVersion="3" recordCount="675">
  <cacheSource type="worksheet">
    <worksheetSource ref="A2:H677" sheet="Total Expenses"/>
  </cacheSource>
  <cacheFields count="8">
    <cacheField name="Date" numFmtId="14">
      <sharedItems containsSemiMixedTypes="0" containsNonDate="0" containsDate="1" containsString="0" minDate="2023-08-01T00:00:00" maxDate="2023-09-01T00:00:00"/>
    </cacheField>
    <cacheField name="Details" numFmtId="0">
      <sharedItems/>
    </cacheField>
    <cacheField name="Type of expenses " numFmtId="0">
      <sharedItems count="10">
        <s v="Transport"/>
        <s v="Services"/>
        <s v="Bank Fees"/>
        <s v="Trust Building"/>
        <s v="Telephone"/>
        <s v="Office Materials"/>
        <s v="Rent &amp; Utilities"/>
        <s v="Transfer Fees"/>
        <s v="Personnel"/>
        <s v="Internet"/>
      </sharedItems>
    </cacheField>
    <cacheField name="Department" numFmtId="0">
      <sharedItems count="4">
        <s v="Legal"/>
        <s v="Investigations"/>
        <s v="Office"/>
        <s v="Management"/>
      </sharedItems>
    </cacheField>
    <cacheField name="Spent  in national currency (UGX)" numFmtId="0">
      <sharedItems containsSemiMixedTypes="0" containsString="0" containsNumber="1" minValue="500" maxValue="8764800"/>
    </cacheField>
    <cacheField name="Exchange Rate $" numFmtId="4">
      <sharedItems containsSemiMixedTypes="0" containsString="0" containsNumber="1" containsInteger="1" minValue="3652" maxValue="3652"/>
    </cacheField>
    <cacheField name="Spent in $" numFmtId="165">
      <sharedItems containsSemiMixedTypes="0" containsString="0" containsNumber="1" minValue="0.13691128148959475" maxValue="2400"/>
    </cacheField>
    <cacheField name="Name" numFmtId="0">
      <sharedItems count="11">
        <s v="Deborah"/>
        <s v="Jolly"/>
        <s v="i79"/>
        <s v="i97"/>
        <s v="i12"/>
        <s v="Bank OPP"/>
        <s v="Lydia"/>
        <s v="Bank UGX"/>
        <s v="i18"/>
        <s v="i53"/>
        <s v="Bank USD"/>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USER" refreshedDate="45184.564696759262" createdVersion="5" refreshedVersion="5" minRefreshableVersion="3" recordCount="180">
  <cacheSource type="worksheet">
    <worksheetSource ref="A2:H182" sheet="UGX Cash Box Aug"/>
  </cacheSource>
  <cacheFields count="8">
    <cacheField name="Date" numFmtId="14">
      <sharedItems containsSemiMixedTypes="0" containsNonDate="0" containsDate="1" containsString="0" minDate="2023-08-01T00:00:00" maxDate="2023-09-01T00:00:00"/>
    </cacheField>
    <cacheField name="Details" numFmtId="0">
      <sharedItems/>
    </cacheField>
    <cacheField name="Type of expenses " numFmtId="0">
      <sharedItems/>
    </cacheField>
    <cacheField name="Department" numFmtId="0">
      <sharedItems containsBlank="1"/>
    </cacheField>
    <cacheField name="spent in national currency (Ugx)" numFmtId="0">
      <sharedItems containsString="0" containsBlank="1" containsNumber="1" containsInteger="1" minValue="1000" maxValue="360000"/>
    </cacheField>
    <cacheField name="Received" numFmtId="164">
      <sharedItems containsString="0" containsBlank="1" containsNumber="1" containsInteger="1" minValue="1000" maxValue="4964000"/>
    </cacheField>
    <cacheField name="Balance" numFmtId="164">
      <sharedItems containsSemiMixedTypes="0" containsString="0" containsNumber="1" containsInteger="1" minValue="1069126" maxValue="6114926"/>
    </cacheField>
    <cacheField name="Name" numFmtId="0">
      <sharedItems containsBlank="1" count="10">
        <m/>
        <s v="Deborah"/>
        <s v="Jolly"/>
        <s v="i79"/>
        <s v="i97"/>
        <s v="i12"/>
        <s v="Lydia"/>
        <s v="Airtime"/>
        <s v="i18"/>
        <s v="i53"/>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USER" refreshedDate="45184.564697222224" createdVersion="5" refreshedVersion="5" minRefreshableVersion="3" recordCount="37">
  <cacheSource type="worksheet">
    <worksheetSource ref="A3:H40" sheet="Airtime summary"/>
  </cacheSource>
  <cacheFields count="8">
    <cacheField name="Date" numFmtId="14">
      <sharedItems containsSemiMixedTypes="0" containsNonDate="0" containsDate="1" containsString="0" minDate="2023-08-01T00:00:00" maxDate="2023-08-29T00:00:00"/>
    </cacheField>
    <cacheField name="Details" numFmtId="0">
      <sharedItems/>
    </cacheField>
    <cacheField name="Type of expenses " numFmtId="0">
      <sharedItems containsBlank="1"/>
    </cacheField>
    <cacheField name="Department" numFmtId="0">
      <sharedItems containsBlank="1"/>
    </cacheField>
    <cacheField name="Spent  in national currency (UGX)" numFmtId="0">
      <sharedItems containsString="0" containsBlank="1" containsNumber="1" containsInteger="1" minValue="10000" maxValue="40000"/>
    </cacheField>
    <cacheField name="Received" numFmtId="164">
      <sharedItems containsString="0" containsBlank="1" containsNumber="1" containsInteger="1" minValue="180000" maxValue="360000"/>
    </cacheField>
    <cacheField name="Balance" numFmtId="164">
      <sharedItems containsSemiMixedTypes="0" containsString="0" containsNumber="1" containsInteger="1" minValue="0" maxValue="360000"/>
    </cacheField>
    <cacheField name="Name" numFmtId="0">
      <sharedItems containsBlank="1" count="9">
        <m/>
        <s v="Lydia"/>
        <s v="i12"/>
        <s v="i79"/>
        <s v="i97"/>
        <s v="Deborah"/>
        <s v="Jolly"/>
        <s v="i53"/>
        <s v="i18"/>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75">
  <r>
    <d v="2023-08-01T00:00:00"/>
    <s v="Local Transport"/>
    <x v="0"/>
    <x v="0"/>
    <n v="9000"/>
    <n v="3652"/>
    <n v="2.4644030668127055"/>
    <x v="0"/>
  </r>
  <r>
    <d v="2023-08-01T00:00:00"/>
    <s v="Local Transport"/>
    <x v="0"/>
    <x v="0"/>
    <n v="8000"/>
    <n v="3652"/>
    <n v="2.190580503833516"/>
    <x v="0"/>
  </r>
  <r>
    <d v="2023-08-01T00:00:00"/>
    <s v="Local Transport"/>
    <x v="0"/>
    <x v="0"/>
    <n v="13000"/>
    <n v="3652"/>
    <n v="3.5596933187294635"/>
    <x v="1"/>
  </r>
  <r>
    <d v="2023-08-01T00:00:00"/>
    <s v="Local Transport"/>
    <x v="0"/>
    <x v="0"/>
    <n v="12000"/>
    <n v="3652"/>
    <n v="3.285870755750274"/>
    <x v="1"/>
  </r>
  <r>
    <d v="2023-08-01T00:00:00"/>
    <s v="Local Transport"/>
    <x v="0"/>
    <x v="1"/>
    <n v="7000"/>
    <n v="3652"/>
    <n v="1.9167579408543265"/>
    <x v="2"/>
  </r>
  <r>
    <d v="2023-08-01T00:00:00"/>
    <s v="Local Transport"/>
    <x v="0"/>
    <x v="1"/>
    <n v="2000"/>
    <n v="3652"/>
    <n v="0.547645125958379"/>
    <x v="2"/>
  </r>
  <r>
    <d v="2023-08-01T00:00:00"/>
    <s v="Local Transport"/>
    <x v="0"/>
    <x v="1"/>
    <n v="7000"/>
    <n v="3652"/>
    <n v="1.9167579408543265"/>
    <x v="2"/>
  </r>
  <r>
    <d v="2023-08-01T00:00:00"/>
    <s v="Local Transport"/>
    <x v="0"/>
    <x v="1"/>
    <n v="2000"/>
    <n v="3652"/>
    <n v="0.547645125958379"/>
    <x v="2"/>
  </r>
  <r>
    <d v="2023-08-01T00:00:00"/>
    <s v="Local Transport"/>
    <x v="0"/>
    <x v="1"/>
    <n v="3000"/>
    <n v="3652"/>
    <n v="0.8214676889375685"/>
    <x v="3"/>
  </r>
  <r>
    <d v="2023-08-01T00:00:00"/>
    <s v="Local Transport"/>
    <x v="0"/>
    <x v="1"/>
    <n v="5000"/>
    <n v="3652"/>
    <n v="1.3691128148959475"/>
    <x v="3"/>
  </r>
  <r>
    <d v="2023-08-01T00:00:00"/>
    <s v="Local Transport"/>
    <x v="0"/>
    <x v="1"/>
    <n v="4000"/>
    <n v="3652"/>
    <n v="1.095290251916758"/>
    <x v="3"/>
  </r>
  <r>
    <d v="2023-08-01T00:00:00"/>
    <s v="Local Transport"/>
    <x v="0"/>
    <x v="1"/>
    <n v="5000"/>
    <n v="3652"/>
    <n v="1.3691128148959475"/>
    <x v="3"/>
  </r>
  <r>
    <d v="2023-08-01T00:00:00"/>
    <s v="Local Transport"/>
    <x v="0"/>
    <x v="1"/>
    <n v="9000"/>
    <n v="3652"/>
    <n v="2.4644030668127055"/>
    <x v="4"/>
  </r>
  <r>
    <d v="2023-08-01T00:00:00"/>
    <s v="Local Transport"/>
    <x v="0"/>
    <x v="1"/>
    <n v="4000"/>
    <n v="3652"/>
    <n v="1.095290251916758"/>
    <x v="4"/>
  </r>
  <r>
    <d v="2023-08-01T00:00:00"/>
    <s v="Local Transport"/>
    <x v="0"/>
    <x v="1"/>
    <n v="2000"/>
    <n v="3652"/>
    <n v="0.547645125958379"/>
    <x v="4"/>
  </r>
  <r>
    <d v="2023-08-01T00:00:00"/>
    <s v="July Security Services"/>
    <x v="1"/>
    <x v="2"/>
    <n v="1888000"/>
    <n v="3652"/>
    <n v="516.97699890470972"/>
    <x v="5"/>
  </r>
  <r>
    <d v="2023-08-01T00:00:00"/>
    <s v="Bank Charges"/>
    <x v="2"/>
    <x v="2"/>
    <n v="3000"/>
    <n v="3652"/>
    <n v="0.8214676889375685"/>
    <x v="5"/>
  </r>
  <r>
    <d v="2023-08-02T00:00:00"/>
    <s v="Local Transport"/>
    <x v="0"/>
    <x v="1"/>
    <n v="9000"/>
    <n v="3652"/>
    <n v="2.4644030668127055"/>
    <x v="4"/>
  </r>
  <r>
    <d v="2023-08-02T00:00:00"/>
    <s v="Local Transport"/>
    <x v="0"/>
    <x v="1"/>
    <n v="2000"/>
    <n v="3652"/>
    <n v="0.547645125958379"/>
    <x v="4"/>
  </r>
  <r>
    <d v="2023-08-02T00:00:00"/>
    <s v="Local Transport"/>
    <x v="0"/>
    <x v="1"/>
    <n v="3500"/>
    <n v="3652"/>
    <n v="0.95837897042716325"/>
    <x v="4"/>
  </r>
  <r>
    <d v="2023-08-02T00:00:00"/>
    <s v="Local Transport"/>
    <x v="0"/>
    <x v="1"/>
    <n v="3000"/>
    <n v="3652"/>
    <n v="0.8214676889375685"/>
    <x v="3"/>
  </r>
  <r>
    <d v="2023-08-02T00:00:00"/>
    <s v="Local Transport"/>
    <x v="0"/>
    <x v="1"/>
    <n v="5000"/>
    <n v="3652"/>
    <n v="1.3691128148959475"/>
    <x v="3"/>
  </r>
  <r>
    <d v="2023-08-02T00:00:00"/>
    <s v="Local Transport"/>
    <x v="0"/>
    <x v="1"/>
    <n v="5000"/>
    <n v="3652"/>
    <n v="1.3691128148959475"/>
    <x v="3"/>
  </r>
  <r>
    <d v="2023-08-02T00:00:00"/>
    <s v="Local Transport"/>
    <x v="0"/>
    <x v="1"/>
    <n v="4000"/>
    <n v="3652"/>
    <n v="1.095290251916758"/>
    <x v="3"/>
  </r>
  <r>
    <d v="2023-08-02T00:00:00"/>
    <s v="Local Transport"/>
    <x v="0"/>
    <x v="1"/>
    <n v="8000"/>
    <n v="3652"/>
    <n v="2.190580503833516"/>
    <x v="2"/>
  </r>
  <r>
    <d v="2023-08-02T00:00:00"/>
    <s v="Local Transport"/>
    <x v="0"/>
    <x v="1"/>
    <n v="8000"/>
    <n v="3652"/>
    <n v="2.190580503833516"/>
    <x v="2"/>
  </r>
  <r>
    <d v="2023-08-02T00:00:00"/>
    <s v="Local Transport"/>
    <x v="0"/>
    <x v="0"/>
    <n v="12000"/>
    <n v="3652"/>
    <n v="3.285870755750274"/>
    <x v="1"/>
  </r>
  <r>
    <d v="2023-08-02T00:00:00"/>
    <s v="Local Transport"/>
    <x v="0"/>
    <x v="0"/>
    <n v="11000"/>
    <n v="3652"/>
    <n v="3.0120481927710845"/>
    <x v="1"/>
  </r>
  <r>
    <d v="2023-08-03T00:00:00"/>
    <s v="Local Transport"/>
    <x v="0"/>
    <x v="1"/>
    <n v="8000"/>
    <n v="3652"/>
    <n v="2.190580503833516"/>
    <x v="3"/>
  </r>
  <r>
    <d v="2023-08-03T00:00:00"/>
    <s v="Local Transport"/>
    <x v="0"/>
    <x v="1"/>
    <n v="5000"/>
    <n v="3652"/>
    <n v="1.3691128148959475"/>
    <x v="3"/>
  </r>
  <r>
    <d v="2023-08-03T00:00:00"/>
    <s v="Local Transport"/>
    <x v="0"/>
    <x v="1"/>
    <n v="2000"/>
    <n v="3652"/>
    <n v="0.547645125958379"/>
    <x v="3"/>
  </r>
  <r>
    <d v="2023-08-03T00:00:00"/>
    <s v="Local Transport"/>
    <x v="0"/>
    <x v="1"/>
    <n v="3000"/>
    <n v="3652"/>
    <n v="0.8214676889375685"/>
    <x v="3"/>
  </r>
  <r>
    <d v="2023-08-03T00:00:00"/>
    <s v="Local Transport"/>
    <x v="0"/>
    <x v="1"/>
    <n v="2000"/>
    <n v="3652"/>
    <n v="0.547645125958379"/>
    <x v="3"/>
  </r>
  <r>
    <d v="2023-08-03T00:00:00"/>
    <s v="Local Transport"/>
    <x v="0"/>
    <x v="1"/>
    <n v="3000"/>
    <n v="3652"/>
    <n v="0.8214676889375685"/>
    <x v="3"/>
  </r>
  <r>
    <d v="2023-08-03T00:00:00"/>
    <s v="Local Transport"/>
    <x v="0"/>
    <x v="1"/>
    <n v="9000"/>
    <n v="3652"/>
    <n v="2.4644030668127055"/>
    <x v="3"/>
  </r>
  <r>
    <d v="2023-08-03T00:00:00"/>
    <s v="Trust Building"/>
    <x v="3"/>
    <x v="1"/>
    <n v="5000"/>
    <n v="3652"/>
    <n v="1.3691128148959475"/>
    <x v="3"/>
  </r>
  <r>
    <d v="2023-08-03T00:00:00"/>
    <s v="Local Transport"/>
    <x v="0"/>
    <x v="1"/>
    <n v="7000"/>
    <n v="3652"/>
    <n v="1.9167579408543265"/>
    <x v="4"/>
  </r>
  <r>
    <d v="2023-08-03T00:00:00"/>
    <s v="Local Transport"/>
    <x v="0"/>
    <x v="1"/>
    <n v="8000"/>
    <n v="3652"/>
    <n v="2.190580503833516"/>
    <x v="4"/>
  </r>
  <r>
    <d v="2023-08-03T00:00:00"/>
    <s v="Local Transport"/>
    <x v="0"/>
    <x v="1"/>
    <n v="10000"/>
    <n v="3652"/>
    <n v="2.738225629791895"/>
    <x v="4"/>
  </r>
  <r>
    <d v="2023-08-03T00:00:00"/>
    <s v="Local Transport"/>
    <x v="0"/>
    <x v="1"/>
    <n v="13000"/>
    <n v="3652"/>
    <n v="3.5596933187294635"/>
    <x v="4"/>
  </r>
  <r>
    <d v="2023-08-03T00:00:00"/>
    <s v="Local Transport"/>
    <x v="0"/>
    <x v="3"/>
    <n v="7000"/>
    <n v="3652"/>
    <n v="1.9167579408543265"/>
    <x v="6"/>
  </r>
  <r>
    <d v="2023-08-03T00:00:00"/>
    <s v="Local Transport"/>
    <x v="0"/>
    <x v="3"/>
    <n v="4000"/>
    <n v="3652"/>
    <n v="1.095290251916758"/>
    <x v="6"/>
  </r>
  <r>
    <d v="2023-08-03T00:00:00"/>
    <s v="Local Transport"/>
    <x v="0"/>
    <x v="3"/>
    <n v="4000"/>
    <n v="3652"/>
    <n v="1.095290251916758"/>
    <x v="6"/>
  </r>
  <r>
    <d v="2023-08-03T00:00:00"/>
    <s v="Local Transport"/>
    <x v="0"/>
    <x v="3"/>
    <n v="3000"/>
    <n v="3652"/>
    <n v="0.8214676889375685"/>
    <x v="6"/>
  </r>
  <r>
    <d v="2023-08-03T00:00:00"/>
    <s v="Local Transport"/>
    <x v="0"/>
    <x v="3"/>
    <n v="3000"/>
    <n v="3652"/>
    <n v="0.8214676889375685"/>
    <x v="6"/>
  </r>
  <r>
    <d v="2023-08-03T00:00:00"/>
    <s v="Local Transport"/>
    <x v="0"/>
    <x v="1"/>
    <n v="7000"/>
    <n v="3652"/>
    <n v="1.9167579408543265"/>
    <x v="2"/>
  </r>
  <r>
    <d v="2023-08-03T00:00:00"/>
    <s v="Local Transport"/>
    <x v="0"/>
    <x v="1"/>
    <n v="4000"/>
    <n v="3652"/>
    <n v="1.095290251916758"/>
    <x v="2"/>
  </r>
  <r>
    <d v="2023-08-03T00:00:00"/>
    <s v="Local Transport"/>
    <x v="0"/>
    <x v="1"/>
    <n v="10000"/>
    <n v="3652"/>
    <n v="2.738225629791895"/>
    <x v="2"/>
  </r>
  <r>
    <d v="2023-08-03T00:00:00"/>
    <s v="Local Transport"/>
    <x v="0"/>
    <x v="1"/>
    <n v="2000"/>
    <n v="3652"/>
    <n v="0.547645125958379"/>
    <x v="2"/>
  </r>
  <r>
    <d v="2023-08-03T00:00:00"/>
    <s v="Local Transport"/>
    <x v="0"/>
    <x v="1"/>
    <n v="8000"/>
    <n v="3652"/>
    <n v="2.190580503833516"/>
    <x v="2"/>
  </r>
  <r>
    <d v="2023-08-03T00:00:00"/>
    <s v="Local Transport"/>
    <x v="0"/>
    <x v="0"/>
    <n v="12000"/>
    <n v="3652"/>
    <n v="3.285870755750274"/>
    <x v="1"/>
  </r>
  <r>
    <d v="2023-08-03T00:00:00"/>
    <s v="Local Transport"/>
    <x v="0"/>
    <x v="0"/>
    <n v="11000"/>
    <n v="3652"/>
    <n v="3.0120481927710845"/>
    <x v="1"/>
  </r>
  <r>
    <d v="2023-08-03T00:00:00"/>
    <s v="Bank Transfer Charges"/>
    <x v="2"/>
    <x v="2"/>
    <n v="2000"/>
    <n v="3652"/>
    <n v="0.547645125958379"/>
    <x v="7"/>
  </r>
  <r>
    <d v="2023-08-03T00:00:00"/>
    <s v="Bank withdraw changes"/>
    <x v="2"/>
    <x v="2"/>
    <n v="20000"/>
    <n v="3652"/>
    <n v="5.47645125958379"/>
    <x v="5"/>
  </r>
  <r>
    <d v="2023-08-03T00:00:00"/>
    <s v="Airtime for Lydia"/>
    <x v="4"/>
    <x v="3"/>
    <n v="40000"/>
    <n v="3652"/>
    <n v="10.95290251916758"/>
    <x v="6"/>
  </r>
  <r>
    <d v="2023-08-03T00:00:00"/>
    <s v="Airtime for i12"/>
    <x v="4"/>
    <x v="1"/>
    <n v="25000"/>
    <n v="3652"/>
    <n v="6.8455640744797375"/>
    <x v="4"/>
  </r>
  <r>
    <d v="2023-08-03T00:00:00"/>
    <s v="Airtime for i79"/>
    <x v="4"/>
    <x v="1"/>
    <n v="25000"/>
    <n v="3652"/>
    <n v="6.8455640744797375"/>
    <x v="2"/>
  </r>
  <r>
    <d v="2023-08-03T00:00:00"/>
    <s v="Airtime for i97"/>
    <x v="4"/>
    <x v="1"/>
    <n v="25000"/>
    <n v="3652"/>
    <n v="6.8455640744797375"/>
    <x v="3"/>
  </r>
  <r>
    <d v="2023-08-03T00:00:00"/>
    <s v="Airtime for Deborah"/>
    <x v="4"/>
    <x v="0"/>
    <n v="20000"/>
    <n v="3652"/>
    <n v="5.47645125958379"/>
    <x v="0"/>
  </r>
  <r>
    <d v="2023-08-03T00:00:00"/>
    <s v="Airtime for Jolly"/>
    <x v="4"/>
    <x v="0"/>
    <n v="20000"/>
    <n v="3652"/>
    <n v="5.47645125958379"/>
    <x v="1"/>
  </r>
  <r>
    <d v="2023-08-03T00:00:00"/>
    <s v="1 coffee elgon pride @26,500"/>
    <x v="5"/>
    <x v="2"/>
    <n v="26500"/>
    <n v="3652"/>
    <n v="7.2562979189485217"/>
    <x v="6"/>
  </r>
  <r>
    <d v="2023-08-03T00:00:00"/>
    <s v="1 elgon pride (small) @14,500"/>
    <x v="5"/>
    <x v="2"/>
    <n v="14500"/>
    <n v="3652"/>
    <n v="3.9704271631982477"/>
    <x v="6"/>
  </r>
  <r>
    <d v="2023-08-03T00:00:00"/>
    <s v="1 tropical heat cloves for tea"/>
    <x v="5"/>
    <x v="2"/>
    <n v="7900"/>
    <n v="3652"/>
    <n v="2.1631982475355969"/>
    <x v="6"/>
  </r>
  <r>
    <d v="2023-08-03T00:00:00"/>
    <s v="1 tropical heat cloves for tea(big)"/>
    <x v="5"/>
    <x v="2"/>
    <n v="15600"/>
    <n v="3652"/>
    <n v="4.2716319824753564"/>
    <x v="6"/>
  </r>
  <r>
    <d v="2023-08-03T00:00:00"/>
    <s v="6sackets of milk@12,000/-"/>
    <x v="5"/>
    <x v="2"/>
    <n v="72000"/>
    <n v="3652"/>
    <n v="19.715224534501644"/>
    <x v="6"/>
  </r>
  <r>
    <d v="2023-08-03T00:00:00"/>
    <s v="2 kgs of sugar @6,200"/>
    <x v="5"/>
    <x v="2"/>
    <n v="12400"/>
    <n v="3652"/>
    <n v="3.3953997809419496"/>
    <x v="6"/>
  </r>
  <r>
    <d v="2023-08-03T00:00:00"/>
    <s v="2 kgs of sugar@6000"/>
    <x v="5"/>
    <x v="2"/>
    <n v="12000"/>
    <n v="3652"/>
    <n v="3.285870755750274"/>
    <x v="6"/>
  </r>
  <r>
    <d v="2023-08-04T00:00:00"/>
    <s v="Local Transport"/>
    <x v="0"/>
    <x v="0"/>
    <n v="9000"/>
    <n v="3652"/>
    <n v="2.4644030668127055"/>
    <x v="0"/>
  </r>
  <r>
    <d v="2023-08-04T00:00:00"/>
    <s v="Local Transport"/>
    <x v="0"/>
    <x v="0"/>
    <n v="6000"/>
    <n v="3652"/>
    <n v="1.642935377875137"/>
    <x v="0"/>
  </r>
  <r>
    <d v="2023-08-04T00:00:00"/>
    <s v="Local Transport"/>
    <x v="0"/>
    <x v="0"/>
    <n v="10000"/>
    <n v="3652"/>
    <n v="2.738225629791895"/>
    <x v="0"/>
  </r>
  <r>
    <d v="2023-08-04T00:00:00"/>
    <s v="Local Transport"/>
    <x v="0"/>
    <x v="0"/>
    <n v="11000"/>
    <n v="3652"/>
    <n v="3.0120481927710845"/>
    <x v="1"/>
  </r>
  <r>
    <d v="2023-08-04T00:00:00"/>
    <s v="Local Transport"/>
    <x v="0"/>
    <x v="0"/>
    <n v="12000"/>
    <n v="3652"/>
    <n v="3.285870755750274"/>
    <x v="1"/>
  </r>
  <r>
    <d v="2023-08-04T00:00:00"/>
    <s v="Local Transport"/>
    <x v="0"/>
    <x v="1"/>
    <n v="9000"/>
    <n v="3652"/>
    <n v="2.4644030668127055"/>
    <x v="4"/>
  </r>
  <r>
    <d v="2023-08-04T00:00:00"/>
    <s v="Local Transport"/>
    <x v="0"/>
    <x v="1"/>
    <n v="8000"/>
    <n v="3652"/>
    <n v="2.190580503833516"/>
    <x v="4"/>
  </r>
  <r>
    <d v="2023-08-04T00:00:00"/>
    <s v="Local Transport"/>
    <x v="0"/>
    <x v="1"/>
    <n v="10000"/>
    <n v="3652"/>
    <n v="2.738225629791895"/>
    <x v="4"/>
  </r>
  <r>
    <d v="2023-08-04T00:00:00"/>
    <s v="Local Transport"/>
    <x v="0"/>
    <x v="1"/>
    <n v="10000"/>
    <n v="3652"/>
    <n v="2.738225629791895"/>
    <x v="4"/>
  </r>
  <r>
    <d v="2023-08-04T00:00:00"/>
    <s v="Local Transport"/>
    <x v="0"/>
    <x v="1"/>
    <n v="8000"/>
    <n v="3652"/>
    <n v="2.190580503833516"/>
    <x v="4"/>
  </r>
  <r>
    <d v="2023-08-04T00:00:00"/>
    <s v="Local Transport"/>
    <x v="0"/>
    <x v="1"/>
    <n v="9000"/>
    <n v="3652"/>
    <n v="2.4644030668127055"/>
    <x v="3"/>
  </r>
  <r>
    <d v="2023-08-04T00:00:00"/>
    <s v="Local Transport"/>
    <x v="0"/>
    <x v="1"/>
    <n v="10000"/>
    <n v="3652"/>
    <n v="2.738225629791895"/>
    <x v="3"/>
  </r>
  <r>
    <d v="2023-08-04T00:00:00"/>
    <s v="Local Transport"/>
    <x v="0"/>
    <x v="1"/>
    <n v="8000"/>
    <n v="3652"/>
    <n v="2.190580503833516"/>
    <x v="3"/>
  </r>
  <r>
    <d v="2023-08-04T00:00:00"/>
    <s v="Local Transport"/>
    <x v="0"/>
    <x v="1"/>
    <n v="4000"/>
    <n v="3652"/>
    <n v="1.095290251916758"/>
    <x v="3"/>
  </r>
  <r>
    <d v="2023-08-04T00:00:00"/>
    <s v="Local Transport"/>
    <x v="0"/>
    <x v="1"/>
    <n v="8000"/>
    <n v="3652"/>
    <n v="2.190580503833516"/>
    <x v="3"/>
  </r>
  <r>
    <d v="2023-08-04T00:00:00"/>
    <s v="Local Transport"/>
    <x v="0"/>
    <x v="1"/>
    <n v="3000"/>
    <n v="3652"/>
    <n v="0.8214676889375685"/>
    <x v="3"/>
  </r>
  <r>
    <d v="2023-08-04T00:00:00"/>
    <s v="Local Transport"/>
    <x v="0"/>
    <x v="1"/>
    <n v="7000"/>
    <n v="3652"/>
    <n v="1.9167579408543265"/>
    <x v="3"/>
  </r>
  <r>
    <d v="2023-08-04T00:00:00"/>
    <s v="Local Transport"/>
    <x v="0"/>
    <x v="1"/>
    <n v="8000"/>
    <n v="3652"/>
    <n v="2.190580503833516"/>
    <x v="2"/>
  </r>
  <r>
    <d v="2023-08-04T00:00:00"/>
    <s v="Local Transport"/>
    <x v="0"/>
    <x v="1"/>
    <n v="5000"/>
    <n v="3652"/>
    <n v="1.3691128148959475"/>
    <x v="2"/>
  </r>
  <r>
    <d v="2023-08-04T00:00:00"/>
    <s v="Local Transport"/>
    <x v="0"/>
    <x v="1"/>
    <n v="4000"/>
    <n v="3652"/>
    <n v="1.095290251916758"/>
    <x v="2"/>
  </r>
  <r>
    <d v="2023-08-04T00:00:00"/>
    <s v="Local Transport"/>
    <x v="0"/>
    <x v="1"/>
    <n v="10000"/>
    <n v="3652"/>
    <n v="2.738225629791895"/>
    <x v="2"/>
  </r>
  <r>
    <d v="2023-08-04T00:00:00"/>
    <s v="Local Transport"/>
    <x v="0"/>
    <x v="1"/>
    <n v="5000"/>
    <n v="3652"/>
    <n v="1.3691128148959475"/>
    <x v="2"/>
  </r>
  <r>
    <d v="2023-08-04T00:00:00"/>
    <s v="Local Transport"/>
    <x v="0"/>
    <x v="1"/>
    <n v="10000"/>
    <n v="3652"/>
    <n v="2.738225629791895"/>
    <x v="2"/>
  </r>
  <r>
    <d v="2023-08-04T00:00:00"/>
    <s v="Local Transport"/>
    <x v="0"/>
    <x v="1"/>
    <n v="6000"/>
    <n v="3652"/>
    <n v="1.642935377875137"/>
    <x v="2"/>
  </r>
  <r>
    <d v="2023-08-05T00:00:00"/>
    <s v="Local Transport"/>
    <x v="0"/>
    <x v="0"/>
    <n v="12000"/>
    <n v="3652"/>
    <n v="3.285870755750274"/>
    <x v="1"/>
  </r>
  <r>
    <d v="2023-08-05T00:00:00"/>
    <s v="Local Transport"/>
    <x v="0"/>
    <x v="0"/>
    <n v="11000"/>
    <n v="3652"/>
    <n v="3.0120481927710845"/>
    <x v="1"/>
  </r>
  <r>
    <d v="2023-08-05T00:00:00"/>
    <s v="Local Transport"/>
    <x v="0"/>
    <x v="1"/>
    <n v="8000"/>
    <n v="3652"/>
    <n v="2.190580503833516"/>
    <x v="2"/>
  </r>
  <r>
    <d v="2023-08-05T00:00:00"/>
    <s v="Local Transport"/>
    <x v="0"/>
    <x v="1"/>
    <n v="8000"/>
    <n v="3652"/>
    <n v="2.190580503833516"/>
    <x v="2"/>
  </r>
  <r>
    <d v="2023-08-05T00:00:00"/>
    <s v="Local Transport"/>
    <x v="0"/>
    <x v="1"/>
    <n v="9000"/>
    <n v="3652"/>
    <n v="2.4644030668127055"/>
    <x v="4"/>
  </r>
  <r>
    <d v="2023-08-05T00:00:00"/>
    <s v="Local Transport"/>
    <x v="0"/>
    <x v="1"/>
    <n v="10000"/>
    <n v="3652"/>
    <n v="2.738225629791895"/>
    <x v="4"/>
  </r>
  <r>
    <d v="2023-08-07T00:00:00"/>
    <s v="Local Transport"/>
    <x v="0"/>
    <x v="1"/>
    <n v="7000"/>
    <n v="3652"/>
    <n v="1.9167579408543265"/>
    <x v="3"/>
  </r>
  <r>
    <d v="2023-08-07T00:00:00"/>
    <s v="Local Transport"/>
    <x v="0"/>
    <x v="1"/>
    <n v="4000"/>
    <n v="3652"/>
    <n v="1.095290251916758"/>
    <x v="3"/>
  </r>
  <r>
    <d v="2023-08-07T00:00:00"/>
    <s v="Local Transport"/>
    <x v="0"/>
    <x v="1"/>
    <n v="4000"/>
    <n v="3652"/>
    <n v="1.095290251916758"/>
    <x v="3"/>
  </r>
  <r>
    <d v="2023-08-07T00:00:00"/>
    <s v="Local Transport"/>
    <x v="0"/>
    <x v="1"/>
    <n v="7000"/>
    <n v="3652"/>
    <n v="1.9167579408543265"/>
    <x v="3"/>
  </r>
  <r>
    <d v="2023-08-07T00:00:00"/>
    <s v="Local Transport"/>
    <x v="0"/>
    <x v="1"/>
    <n v="10000"/>
    <n v="3652"/>
    <n v="2.738225629791895"/>
    <x v="3"/>
  </r>
  <r>
    <d v="2023-08-07T00:00:00"/>
    <s v="Local Transport"/>
    <x v="0"/>
    <x v="1"/>
    <n v="3000"/>
    <n v="3652"/>
    <n v="0.8214676889375685"/>
    <x v="3"/>
  </r>
  <r>
    <d v="2023-08-07T00:00:00"/>
    <s v="Local Transport"/>
    <x v="0"/>
    <x v="1"/>
    <n v="2000"/>
    <n v="3652"/>
    <n v="0.547645125958379"/>
    <x v="3"/>
  </r>
  <r>
    <d v="2023-08-07T00:00:00"/>
    <s v="Local Transport"/>
    <x v="0"/>
    <x v="1"/>
    <n v="10000"/>
    <n v="3652"/>
    <n v="2.738225629791895"/>
    <x v="3"/>
  </r>
  <r>
    <d v="2023-08-07T00:00:00"/>
    <s v="Trust Building"/>
    <x v="3"/>
    <x v="1"/>
    <n v="7000"/>
    <n v="3652"/>
    <n v="1.9167579408543265"/>
    <x v="3"/>
  </r>
  <r>
    <d v="2023-08-07T00:00:00"/>
    <s v="Local Transport"/>
    <x v="0"/>
    <x v="1"/>
    <n v="9000"/>
    <n v="3652"/>
    <n v="2.4644030668127055"/>
    <x v="4"/>
  </r>
  <r>
    <d v="2023-08-07T00:00:00"/>
    <s v="Local Transport"/>
    <x v="0"/>
    <x v="1"/>
    <n v="10000"/>
    <n v="3652"/>
    <n v="2.738225629791895"/>
    <x v="4"/>
  </r>
  <r>
    <d v="2023-08-07T00:00:00"/>
    <s v="Local Transport"/>
    <x v="0"/>
    <x v="1"/>
    <n v="10000"/>
    <n v="3652"/>
    <n v="2.738225629791895"/>
    <x v="4"/>
  </r>
  <r>
    <d v="2023-08-07T00:00:00"/>
    <s v="Local Transport"/>
    <x v="0"/>
    <x v="1"/>
    <n v="8000"/>
    <n v="3652"/>
    <n v="2.190580503833516"/>
    <x v="4"/>
  </r>
  <r>
    <d v="2023-08-07T00:00:00"/>
    <s v="Local Transport"/>
    <x v="0"/>
    <x v="1"/>
    <n v="7000"/>
    <n v="3652"/>
    <n v="1.9167579408543265"/>
    <x v="4"/>
  </r>
  <r>
    <d v="2023-08-07T00:00:00"/>
    <s v="Local Transport"/>
    <x v="0"/>
    <x v="1"/>
    <n v="5000"/>
    <n v="3652"/>
    <n v="1.3691128148959475"/>
    <x v="4"/>
  </r>
  <r>
    <d v="2023-08-07T00:00:00"/>
    <s v="Trust Building "/>
    <x v="3"/>
    <x v="1"/>
    <n v="6000"/>
    <n v="3652"/>
    <n v="1.642935377875137"/>
    <x v="4"/>
  </r>
  <r>
    <d v="2023-08-07T00:00:00"/>
    <s v="Local Transport"/>
    <x v="0"/>
    <x v="0"/>
    <n v="10000"/>
    <n v="3652"/>
    <n v="2.738225629791895"/>
    <x v="0"/>
  </r>
  <r>
    <d v="2023-08-07T00:00:00"/>
    <s v="Local Transport"/>
    <x v="0"/>
    <x v="0"/>
    <n v="8000"/>
    <n v="3652"/>
    <n v="2.190580503833516"/>
    <x v="0"/>
  </r>
  <r>
    <d v="2023-08-07T00:00:00"/>
    <s v="Local Transport"/>
    <x v="0"/>
    <x v="0"/>
    <n v="6000"/>
    <n v="3652"/>
    <n v="1.642935377875137"/>
    <x v="0"/>
  </r>
  <r>
    <d v="2023-08-07T00:00:00"/>
    <s v="Local Transport"/>
    <x v="0"/>
    <x v="0"/>
    <n v="7000"/>
    <n v="3652"/>
    <n v="1.9167579408543265"/>
    <x v="0"/>
  </r>
  <r>
    <d v="2023-08-07T00:00:00"/>
    <s v="Local Transport"/>
    <x v="0"/>
    <x v="0"/>
    <n v="12000"/>
    <n v="3652"/>
    <n v="3.285870755750274"/>
    <x v="1"/>
  </r>
  <r>
    <d v="2023-08-07T00:00:00"/>
    <s v="Local Transport"/>
    <x v="0"/>
    <x v="0"/>
    <n v="11000"/>
    <n v="3652"/>
    <n v="3.0120481927710845"/>
    <x v="1"/>
  </r>
  <r>
    <d v="2023-08-07T00:00:00"/>
    <s v="Local Transport"/>
    <x v="0"/>
    <x v="1"/>
    <n v="8000"/>
    <n v="3652"/>
    <n v="2.190580503833516"/>
    <x v="2"/>
  </r>
  <r>
    <d v="2023-08-07T00:00:00"/>
    <s v="Local Transport"/>
    <x v="0"/>
    <x v="1"/>
    <n v="5000"/>
    <n v="3652"/>
    <n v="1.3691128148959475"/>
    <x v="2"/>
  </r>
  <r>
    <d v="2023-08-07T00:00:00"/>
    <s v="Local Transport"/>
    <x v="0"/>
    <x v="1"/>
    <n v="5000"/>
    <n v="3652"/>
    <n v="1.3691128148959475"/>
    <x v="2"/>
  </r>
  <r>
    <d v="2023-08-07T00:00:00"/>
    <s v="Local Transport"/>
    <x v="0"/>
    <x v="1"/>
    <n v="10000"/>
    <n v="3652"/>
    <n v="2.738225629791895"/>
    <x v="2"/>
  </r>
  <r>
    <d v="2023-08-07T00:00:00"/>
    <s v="Local Transport"/>
    <x v="0"/>
    <x v="1"/>
    <n v="10000"/>
    <n v="3652"/>
    <n v="2.738225629791895"/>
    <x v="2"/>
  </r>
  <r>
    <d v="2023-08-07T00:00:00"/>
    <s v="Trust Building"/>
    <x v="3"/>
    <x v="1"/>
    <n v="10000"/>
    <n v="3652"/>
    <n v="2.738225629791895"/>
    <x v="2"/>
  </r>
  <r>
    <d v="2023-08-07T00:00:00"/>
    <s v="Airtime for Lydia"/>
    <x v="4"/>
    <x v="3"/>
    <n v="40000"/>
    <n v="3652"/>
    <n v="10.95290251916758"/>
    <x v="6"/>
  </r>
  <r>
    <d v="2023-08-07T00:00:00"/>
    <s v="Airtime for Deborah"/>
    <x v="4"/>
    <x v="0"/>
    <n v="20000"/>
    <n v="3652"/>
    <n v="5.47645125958379"/>
    <x v="0"/>
  </r>
  <r>
    <d v="2023-08-07T00:00:00"/>
    <s v="Airtime for Jolly"/>
    <x v="4"/>
    <x v="0"/>
    <n v="20000"/>
    <n v="3652"/>
    <n v="5.47645125958379"/>
    <x v="1"/>
  </r>
  <r>
    <d v="2023-08-07T00:00:00"/>
    <s v="Airtime for i12"/>
    <x v="4"/>
    <x v="1"/>
    <n v="25000"/>
    <n v="3652"/>
    <n v="6.8455640744797375"/>
    <x v="4"/>
  </r>
  <r>
    <d v="2023-08-07T00:00:00"/>
    <s v="Airtime for i79"/>
    <x v="4"/>
    <x v="1"/>
    <n v="25000"/>
    <n v="3652"/>
    <n v="6.8455640744797375"/>
    <x v="2"/>
  </r>
  <r>
    <d v="2023-08-07T00:00:00"/>
    <s v="Airtime for i97"/>
    <x v="4"/>
    <x v="1"/>
    <n v="25000"/>
    <n v="3652"/>
    <n v="6.8455640744797375"/>
    <x v="3"/>
  </r>
  <r>
    <d v="2023-08-08T00:00:00"/>
    <s v="Local Transport"/>
    <x v="0"/>
    <x v="1"/>
    <n v="7000"/>
    <n v="3652"/>
    <n v="1.9167579408543265"/>
    <x v="2"/>
  </r>
  <r>
    <d v="2023-08-08T00:00:00"/>
    <s v="Local Transport"/>
    <x v="0"/>
    <x v="1"/>
    <n v="2000"/>
    <n v="3652"/>
    <n v="0.547645125958379"/>
    <x v="2"/>
  </r>
  <r>
    <d v="2023-08-08T00:00:00"/>
    <s v="Local Transport"/>
    <x v="0"/>
    <x v="1"/>
    <n v="5000"/>
    <n v="3652"/>
    <n v="1.3691128148959475"/>
    <x v="2"/>
  </r>
  <r>
    <d v="2023-08-08T00:00:00"/>
    <s v="Local Transport"/>
    <x v="0"/>
    <x v="1"/>
    <n v="3000"/>
    <n v="3652"/>
    <n v="0.8214676889375685"/>
    <x v="2"/>
  </r>
  <r>
    <d v="2023-08-08T00:00:00"/>
    <s v="Local Transport"/>
    <x v="0"/>
    <x v="1"/>
    <n v="6000"/>
    <n v="3652"/>
    <n v="1.642935377875137"/>
    <x v="2"/>
  </r>
  <r>
    <d v="2023-08-08T00:00:00"/>
    <s v="Local Transport"/>
    <x v="0"/>
    <x v="1"/>
    <n v="8000"/>
    <n v="3652"/>
    <n v="2.190580503833516"/>
    <x v="2"/>
  </r>
  <r>
    <d v="2023-08-08T00:00:00"/>
    <s v="Trust Building"/>
    <x v="3"/>
    <x v="1"/>
    <n v="7000"/>
    <n v="3652"/>
    <n v="1.9167579408543265"/>
    <x v="2"/>
  </r>
  <r>
    <d v="2023-08-08T00:00:00"/>
    <s v="Local Transport"/>
    <x v="0"/>
    <x v="0"/>
    <n v="9000"/>
    <n v="3652"/>
    <n v="2.4644030668127055"/>
    <x v="0"/>
  </r>
  <r>
    <d v="2023-08-08T00:00:00"/>
    <s v="Local Transport"/>
    <x v="0"/>
    <x v="0"/>
    <n v="8000"/>
    <n v="3652"/>
    <n v="2.190580503833516"/>
    <x v="0"/>
  </r>
  <r>
    <d v="2023-08-08T00:00:00"/>
    <s v="Local Transport"/>
    <x v="0"/>
    <x v="1"/>
    <n v="10000"/>
    <n v="3652"/>
    <n v="2.738225629791895"/>
    <x v="3"/>
  </r>
  <r>
    <d v="2023-08-08T00:00:00"/>
    <s v="Local Transport"/>
    <x v="0"/>
    <x v="1"/>
    <n v="5000"/>
    <n v="3652"/>
    <n v="1.3691128148959475"/>
    <x v="3"/>
  </r>
  <r>
    <d v="2023-08-08T00:00:00"/>
    <s v="Local Transport"/>
    <x v="0"/>
    <x v="1"/>
    <n v="8000"/>
    <n v="3652"/>
    <n v="2.190580503833516"/>
    <x v="3"/>
  </r>
  <r>
    <d v="2023-08-08T00:00:00"/>
    <s v="Local Transport"/>
    <x v="0"/>
    <x v="1"/>
    <n v="2000"/>
    <n v="3652"/>
    <n v="0.547645125958379"/>
    <x v="3"/>
  </r>
  <r>
    <d v="2023-08-08T00:00:00"/>
    <s v="Local Transport"/>
    <x v="0"/>
    <x v="1"/>
    <n v="13000"/>
    <n v="3652"/>
    <n v="3.5596933187294635"/>
    <x v="3"/>
  </r>
  <r>
    <d v="2023-08-08T00:00:00"/>
    <s v="Local Transport"/>
    <x v="0"/>
    <x v="1"/>
    <n v="6000"/>
    <n v="3652"/>
    <n v="1.642935377875137"/>
    <x v="3"/>
  </r>
  <r>
    <d v="2023-08-08T00:00:00"/>
    <s v="Trust Building"/>
    <x v="3"/>
    <x v="1"/>
    <n v="10000"/>
    <n v="3652"/>
    <n v="2.738225629791895"/>
    <x v="3"/>
  </r>
  <r>
    <d v="2023-08-08T00:00:00"/>
    <s v="Local Transport"/>
    <x v="0"/>
    <x v="0"/>
    <n v="12000"/>
    <n v="3652"/>
    <n v="3.285870755750274"/>
    <x v="1"/>
  </r>
  <r>
    <d v="2023-08-08T00:00:00"/>
    <s v="Local Transport"/>
    <x v="0"/>
    <x v="0"/>
    <n v="11000"/>
    <n v="3652"/>
    <n v="3.0120481927710845"/>
    <x v="1"/>
  </r>
  <r>
    <d v="2023-08-08T00:00:00"/>
    <s v="Local Transport"/>
    <x v="0"/>
    <x v="1"/>
    <n v="9000"/>
    <n v="3652"/>
    <n v="2.4644030668127055"/>
    <x v="4"/>
  </r>
  <r>
    <d v="2023-08-08T00:00:00"/>
    <s v="Local Transport"/>
    <x v="0"/>
    <x v="1"/>
    <n v="10000"/>
    <n v="3652"/>
    <n v="2.738225629791895"/>
    <x v="4"/>
  </r>
  <r>
    <d v="2023-08-08T00:00:00"/>
    <s v="Local Transport"/>
    <x v="0"/>
    <x v="1"/>
    <n v="10000"/>
    <n v="3652"/>
    <n v="2.738225629791895"/>
    <x v="4"/>
  </r>
  <r>
    <d v="2023-08-08T00:00:00"/>
    <s v="Local Transport"/>
    <x v="0"/>
    <x v="1"/>
    <n v="12000"/>
    <n v="3652"/>
    <n v="3.285870755750274"/>
    <x v="4"/>
  </r>
  <r>
    <d v="2023-08-08T00:00:00"/>
    <s v="Local Transport"/>
    <x v="0"/>
    <x v="1"/>
    <n v="8000"/>
    <n v="3652"/>
    <n v="2.190580503833516"/>
    <x v="4"/>
  </r>
  <r>
    <d v="2023-08-08T00:00:00"/>
    <s v="Trust Building "/>
    <x v="3"/>
    <x v="1"/>
    <n v="7000"/>
    <n v="3652"/>
    <n v="1.9167579408543265"/>
    <x v="4"/>
  </r>
  <r>
    <d v="2023-08-09T00:00:00"/>
    <s v="July water bill"/>
    <x v="6"/>
    <x v="2"/>
    <n v="84000"/>
    <n v="3652"/>
    <n v="23.001095290251918"/>
    <x v="6"/>
  </r>
  <r>
    <d v="2023-08-09T00:00:00"/>
    <s v="Transfer charges for water bill"/>
    <x v="7"/>
    <x v="2"/>
    <n v="3300"/>
    <n v="3652"/>
    <n v="0.90361445783132532"/>
    <x v="6"/>
  </r>
  <r>
    <d v="2023-08-09T00:00:00"/>
    <s v="2 diaries @15,000"/>
    <x v="5"/>
    <x v="2"/>
    <n v="30000"/>
    <n v="3652"/>
    <n v="8.214676889375685"/>
    <x v="6"/>
  </r>
  <r>
    <d v="2023-08-09T00:00:00"/>
    <s v="3 diaries@19,000"/>
    <x v="5"/>
    <x v="2"/>
    <n v="57000"/>
    <n v="3652"/>
    <n v="15.607886089813801"/>
    <x v="6"/>
  </r>
  <r>
    <d v="2023-08-09T00:00:00"/>
    <s v="Local Transport"/>
    <x v="0"/>
    <x v="1"/>
    <n v="10000"/>
    <n v="3652"/>
    <n v="2.738225629791895"/>
    <x v="3"/>
  </r>
  <r>
    <d v="2023-08-09T00:00:00"/>
    <s v="Local Transport"/>
    <x v="0"/>
    <x v="1"/>
    <n v="4000"/>
    <n v="3652"/>
    <n v="1.095290251916758"/>
    <x v="3"/>
  </r>
  <r>
    <d v="2023-08-09T00:00:00"/>
    <s v="Local Transport"/>
    <x v="0"/>
    <x v="1"/>
    <n v="10000"/>
    <n v="3652"/>
    <n v="2.738225629791895"/>
    <x v="3"/>
  </r>
  <r>
    <d v="2023-08-09T00:00:00"/>
    <s v="Local Transport"/>
    <x v="0"/>
    <x v="1"/>
    <n v="2000"/>
    <n v="3652"/>
    <n v="0.547645125958379"/>
    <x v="3"/>
  </r>
  <r>
    <d v="2023-08-09T00:00:00"/>
    <s v="Local Transport"/>
    <x v="0"/>
    <x v="1"/>
    <n v="10000"/>
    <n v="3652"/>
    <n v="2.738225629791895"/>
    <x v="3"/>
  </r>
  <r>
    <d v="2023-08-09T00:00:00"/>
    <s v="Local Transport"/>
    <x v="0"/>
    <x v="1"/>
    <n v="6000"/>
    <n v="3652"/>
    <n v="1.642935377875137"/>
    <x v="3"/>
  </r>
  <r>
    <d v="2023-08-09T00:00:00"/>
    <s v="Local Transport"/>
    <x v="0"/>
    <x v="1"/>
    <n v="3000"/>
    <n v="3652"/>
    <n v="0.8214676889375685"/>
    <x v="3"/>
  </r>
  <r>
    <d v="2023-08-09T00:00:00"/>
    <s v="Trust Building"/>
    <x v="3"/>
    <x v="1"/>
    <n v="5000"/>
    <n v="3652"/>
    <n v="1.3691128148959475"/>
    <x v="3"/>
  </r>
  <r>
    <d v="2023-08-09T00:00:00"/>
    <s v="Local Transport"/>
    <x v="0"/>
    <x v="0"/>
    <n v="8000"/>
    <n v="3652"/>
    <n v="2.190580503833516"/>
    <x v="0"/>
  </r>
  <r>
    <d v="2023-08-09T00:00:00"/>
    <s v="Local Transport"/>
    <x v="0"/>
    <x v="0"/>
    <n v="6000"/>
    <n v="3652"/>
    <n v="1.642935377875137"/>
    <x v="0"/>
  </r>
  <r>
    <d v="2023-08-09T00:00:00"/>
    <s v="Local Transport"/>
    <x v="0"/>
    <x v="0"/>
    <n v="5000"/>
    <n v="3652"/>
    <n v="1.3691128148959475"/>
    <x v="0"/>
  </r>
  <r>
    <d v="2023-08-09T00:00:00"/>
    <s v="Local Transport"/>
    <x v="0"/>
    <x v="0"/>
    <n v="9000"/>
    <n v="3652"/>
    <n v="2.4644030668127055"/>
    <x v="0"/>
  </r>
  <r>
    <d v="2023-08-09T00:00:00"/>
    <s v="Local Transport"/>
    <x v="0"/>
    <x v="0"/>
    <n v="10000"/>
    <n v="3652"/>
    <n v="2.738225629791895"/>
    <x v="0"/>
  </r>
  <r>
    <d v="2023-08-09T00:00:00"/>
    <s v="Local Transport"/>
    <x v="0"/>
    <x v="0"/>
    <n v="2000"/>
    <n v="3652"/>
    <n v="0.547645125958379"/>
    <x v="0"/>
  </r>
  <r>
    <d v="2023-08-09T00:00:00"/>
    <s v="Local Transport"/>
    <x v="0"/>
    <x v="3"/>
    <n v="5000"/>
    <n v="3652"/>
    <n v="1.3691128148959475"/>
    <x v="6"/>
  </r>
  <r>
    <d v="2023-08-09T00:00:00"/>
    <s v="Local Transport"/>
    <x v="0"/>
    <x v="3"/>
    <n v="20000"/>
    <n v="3652"/>
    <n v="5.47645125958379"/>
    <x v="6"/>
  </r>
  <r>
    <d v="2023-08-09T00:00:00"/>
    <s v="Local Transport"/>
    <x v="0"/>
    <x v="3"/>
    <n v="15000"/>
    <n v="3652"/>
    <n v="4.1073384446878425"/>
    <x v="6"/>
  </r>
  <r>
    <d v="2023-08-09T00:00:00"/>
    <s v="Transport for Moses"/>
    <x v="0"/>
    <x v="3"/>
    <n v="10000"/>
    <n v="3652"/>
    <n v="2.738225629791895"/>
    <x v="6"/>
  </r>
  <r>
    <d v="2023-08-09T00:00:00"/>
    <s v="Transport for Duncan"/>
    <x v="0"/>
    <x v="3"/>
    <n v="10000"/>
    <n v="3652"/>
    <n v="2.738225629791895"/>
    <x v="6"/>
  </r>
  <r>
    <d v="2023-08-09T00:00:00"/>
    <s v="Local Transport"/>
    <x v="0"/>
    <x v="3"/>
    <n v="2000"/>
    <n v="3652"/>
    <n v="0.547645125958379"/>
    <x v="6"/>
  </r>
  <r>
    <d v="2023-08-09T00:00:00"/>
    <s v="Local Transport"/>
    <x v="0"/>
    <x v="3"/>
    <n v="2000"/>
    <n v="3652"/>
    <n v="0.547645125958379"/>
    <x v="6"/>
  </r>
  <r>
    <d v="2023-08-09T00:00:00"/>
    <s v="Fuel for the generator"/>
    <x v="5"/>
    <x v="2"/>
    <n v="100000"/>
    <n v="3652"/>
    <n v="27.38225629791895"/>
    <x v="6"/>
  </r>
  <r>
    <d v="2023-08-09T00:00:00"/>
    <s v="Local Transport"/>
    <x v="0"/>
    <x v="0"/>
    <n v="8000"/>
    <n v="3652"/>
    <n v="2.190580503833516"/>
    <x v="1"/>
  </r>
  <r>
    <d v="2023-08-09T00:00:00"/>
    <s v="Local Transport"/>
    <x v="0"/>
    <x v="0"/>
    <n v="7000"/>
    <n v="3652"/>
    <n v="1.9167579408543265"/>
    <x v="1"/>
  </r>
  <r>
    <d v="2023-08-09T00:00:00"/>
    <s v="Local Transport"/>
    <x v="0"/>
    <x v="0"/>
    <n v="12000"/>
    <n v="3652"/>
    <n v="3.285870755750274"/>
    <x v="1"/>
  </r>
  <r>
    <d v="2023-08-09T00:00:00"/>
    <s v="Local Transport"/>
    <x v="0"/>
    <x v="0"/>
    <n v="11000"/>
    <n v="3652"/>
    <n v="3.0120481927710845"/>
    <x v="1"/>
  </r>
  <r>
    <d v="2023-08-09T00:00:00"/>
    <s v="Local Transport"/>
    <x v="0"/>
    <x v="1"/>
    <n v="8000"/>
    <n v="3652"/>
    <n v="2.190580503833516"/>
    <x v="2"/>
  </r>
  <r>
    <d v="2023-08-09T00:00:00"/>
    <s v="Local Transport"/>
    <x v="0"/>
    <x v="1"/>
    <n v="10000"/>
    <n v="3652"/>
    <n v="2.738225629791895"/>
    <x v="2"/>
  </r>
  <r>
    <d v="2023-08-09T00:00:00"/>
    <s v="Local Transport"/>
    <x v="0"/>
    <x v="1"/>
    <n v="4000"/>
    <n v="3652"/>
    <n v="1.095290251916758"/>
    <x v="2"/>
  </r>
  <r>
    <d v="2023-08-09T00:00:00"/>
    <s v="Local Transport"/>
    <x v="0"/>
    <x v="1"/>
    <n v="8000"/>
    <n v="3652"/>
    <n v="2.190580503833516"/>
    <x v="2"/>
  </r>
  <r>
    <d v="2023-08-09T00:00:00"/>
    <s v="Local Transport"/>
    <x v="0"/>
    <x v="1"/>
    <n v="6000"/>
    <n v="3652"/>
    <n v="1.642935377875137"/>
    <x v="2"/>
  </r>
  <r>
    <d v="2023-08-09T00:00:00"/>
    <s v="Local Transport"/>
    <x v="0"/>
    <x v="1"/>
    <n v="9000"/>
    <n v="3652"/>
    <n v="2.4644030668127055"/>
    <x v="2"/>
  </r>
  <r>
    <d v="2023-08-09T00:00:00"/>
    <s v="Trust Building"/>
    <x v="3"/>
    <x v="1"/>
    <n v="10000"/>
    <n v="3652"/>
    <n v="2.738225629791895"/>
    <x v="2"/>
  </r>
  <r>
    <d v="2023-08-09T00:00:00"/>
    <s v="Local Transport"/>
    <x v="0"/>
    <x v="1"/>
    <n v="9000"/>
    <n v="3652"/>
    <n v="2.4644030668127055"/>
    <x v="4"/>
  </r>
  <r>
    <d v="2023-08-09T00:00:00"/>
    <s v="Local Transport"/>
    <x v="0"/>
    <x v="1"/>
    <n v="10000"/>
    <n v="3652"/>
    <n v="2.738225629791895"/>
    <x v="4"/>
  </r>
  <r>
    <d v="2023-08-09T00:00:00"/>
    <s v="Local Transport"/>
    <x v="0"/>
    <x v="1"/>
    <n v="10000"/>
    <n v="3652"/>
    <n v="2.738225629791895"/>
    <x v="4"/>
  </r>
  <r>
    <d v="2023-08-09T00:00:00"/>
    <s v="Local Transport"/>
    <x v="0"/>
    <x v="1"/>
    <n v="12000"/>
    <n v="3652"/>
    <n v="3.285870755750274"/>
    <x v="4"/>
  </r>
  <r>
    <d v="2023-08-09T00:00:00"/>
    <s v="Local Transport"/>
    <x v="0"/>
    <x v="1"/>
    <n v="5000"/>
    <n v="3652"/>
    <n v="1.3691128148959475"/>
    <x v="4"/>
  </r>
  <r>
    <d v="2023-08-09T00:00:00"/>
    <s v="Trust Building "/>
    <x v="3"/>
    <x v="1"/>
    <n v="5000"/>
    <n v="3652"/>
    <n v="1.3691128148959475"/>
    <x v="4"/>
  </r>
  <r>
    <d v="2023-08-10T00:00:00"/>
    <s v="Local Transport"/>
    <x v="0"/>
    <x v="0"/>
    <n v="12000"/>
    <n v="3652"/>
    <n v="3.285870755750274"/>
    <x v="1"/>
  </r>
  <r>
    <d v="2023-08-10T00:00:00"/>
    <s v="Local Transport"/>
    <x v="0"/>
    <x v="0"/>
    <n v="11000"/>
    <n v="3652"/>
    <n v="3.0120481927710845"/>
    <x v="1"/>
  </r>
  <r>
    <d v="2023-08-10T00:00:00"/>
    <s v="Local Transport"/>
    <x v="0"/>
    <x v="1"/>
    <n v="9000"/>
    <n v="3652"/>
    <n v="2.4644030668127055"/>
    <x v="4"/>
  </r>
  <r>
    <d v="2023-08-10T00:00:00"/>
    <s v="Local Transport"/>
    <x v="0"/>
    <x v="1"/>
    <n v="10000"/>
    <n v="3652"/>
    <n v="2.738225629791895"/>
    <x v="4"/>
  </r>
  <r>
    <d v="2023-08-10T00:00:00"/>
    <s v="Local Transport"/>
    <x v="0"/>
    <x v="1"/>
    <n v="15000"/>
    <n v="3652"/>
    <n v="4.1073384446878425"/>
    <x v="4"/>
  </r>
  <r>
    <d v="2023-08-10T00:00:00"/>
    <s v="Local Transport"/>
    <x v="0"/>
    <x v="1"/>
    <n v="10000"/>
    <n v="3652"/>
    <n v="2.738225629791895"/>
    <x v="4"/>
  </r>
  <r>
    <d v="2023-08-10T00:00:00"/>
    <s v="Local Transport"/>
    <x v="0"/>
    <x v="1"/>
    <n v="9000"/>
    <n v="3652"/>
    <n v="2.4644030668127055"/>
    <x v="4"/>
  </r>
  <r>
    <d v="2023-08-10T00:00:00"/>
    <s v="Trust Building "/>
    <x v="3"/>
    <x v="1"/>
    <n v="4000"/>
    <n v="3652"/>
    <n v="1.095290251916758"/>
    <x v="4"/>
  </r>
  <r>
    <d v="2023-08-10T00:00:00"/>
    <s v="Trust Building "/>
    <x v="3"/>
    <x v="1"/>
    <n v="4000"/>
    <n v="3652"/>
    <n v="1.095290251916758"/>
    <x v="4"/>
  </r>
  <r>
    <d v="2023-08-10T00:00:00"/>
    <s v="Trust Building "/>
    <x v="3"/>
    <x v="1"/>
    <n v="1000"/>
    <n v="3652"/>
    <n v="0.2738225629791895"/>
    <x v="4"/>
  </r>
  <r>
    <d v="2023-08-10T00:00:00"/>
    <s v="Local Transport"/>
    <x v="0"/>
    <x v="1"/>
    <n v="10000"/>
    <n v="3652"/>
    <n v="2.738225629791895"/>
    <x v="3"/>
  </r>
  <r>
    <d v="2023-08-10T00:00:00"/>
    <s v="Local Transport"/>
    <x v="0"/>
    <x v="1"/>
    <n v="10000"/>
    <n v="3652"/>
    <n v="2.738225629791895"/>
    <x v="3"/>
  </r>
  <r>
    <d v="2023-08-10T00:00:00"/>
    <s v="Local Transport"/>
    <x v="0"/>
    <x v="1"/>
    <n v="2000"/>
    <n v="3652"/>
    <n v="0.547645125958379"/>
    <x v="3"/>
  </r>
  <r>
    <d v="2023-08-10T00:00:00"/>
    <s v="Local Transport"/>
    <x v="0"/>
    <x v="1"/>
    <n v="4000"/>
    <n v="3652"/>
    <n v="1.095290251916758"/>
    <x v="3"/>
  </r>
  <r>
    <d v="2023-08-10T00:00:00"/>
    <s v="Local Transport"/>
    <x v="0"/>
    <x v="1"/>
    <n v="5000"/>
    <n v="3652"/>
    <n v="1.3691128148959475"/>
    <x v="3"/>
  </r>
  <r>
    <d v="2023-08-10T00:00:00"/>
    <s v="Local Transport"/>
    <x v="0"/>
    <x v="1"/>
    <n v="12000"/>
    <n v="3652"/>
    <n v="3.285870755750274"/>
    <x v="3"/>
  </r>
  <r>
    <d v="2023-08-10T00:00:00"/>
    <s v="Trust Building"/>
    <x v="3"/>
    <x v="1"/>
    <n v="5000"/>
    <n v="3652"/>
    <n v="1.3691128148959475"/>
    <x v="3"/>
  </r>
  <r>
    <d v="2023-08-11T00:00:00"/>
    <s v="Local Transport"/>
    <x v="0"/>
    <x v="0"/>
    <n v="12000"/>
    <n v="3652"/>
    <n v="3.285870755750274"/>
    <x v="1"/>
  </r>
  <r>
    <d v="2023-08-11T00:00:00"/>
    <s v="Local Transport"/>
    <x v="0"/>
    <x v="0"/>
    <n v="11000"/>
    <n v="3652"/>
    <n v="3.0120481927710845"/>
    <x v="1"/>
  </r>
  <r>
    <d v="2023-08-11T00:00:00"/>
    <s v="Local Transport"/>
    <x v="0"/>
    <x v="3"/>
    <n v="10000"/>
    <n v="3652"/>
    <n v="2.738225629791895"/>
    <x v="6"/>
  </r>
  <r>
    <d v="2023-08-11T00:00:00"/>
    <s v="Local Transport"/>
    <x v="0"/>
    <x v="3"/>
    <n v="6000"/>
    <n v="3652"/>
    <n v="1.642935377875137"/>
    <x v="6"/>
  </r>
  <r>
    <d v="2023-08-11T00:00:00"/>
    <s v="Local Transport"/>
    <x v="0"/>
    <x v="3"/>
    <n v="4000"/>
    <n v="3652"/>
    <n v="1.095290251916758"/>
    <x v="6"/>
  </r>
  <r>
    <d v="2023-08-11T00:00:00"/>
    <s v="Local Transport"/>
    <x v="0"/>
    <x v="1"/>
    <n v="9000"/>
    <n v="3652"/>
    <n v="2.4644030668127055"/>
    <x v="4"/>
  </r>
  <r>
    <d v="2023-08-11T00:00:00"/>
    <s v="Local Transport"/>
    <x v="0"/>
    <x v="1"/>
    <n v="10000"/>
    <n v="3652"/>
    <n v="2.738225629791895"/>
    <x v="4"/>
  </r>
  <r>
    <d v="2023-08-11T00:00:00"/>
    <s v="Local Transport"/>
    <x v="0"/>
    <x v="1"/>
    <n v="10000"/>
    <n v="3652"/>
    <n v="2.738225629791895"/>
    <x v="4"/>
  </r>
  <r>
    <d v="2023-08-11T00:00:00"/>
    <s v="Local Transport"/>
    <x v="0"/>
    <x v="1"/>
    <n v="10000"/>
    <n v="3652"/>
    <n v="2.738225629791895"/>
    <x v="4"/>
  </r>
  <r>
    <d v="2023-08-11T00:00:00"/>
    <s v="Local Transport"/>
    <x v="0"/>
    <x v="1"/>
    <n v="10000"/>
    <n v="3652"/>
    <n v="2.738225629791895"/>
    <x v="4"/>
  </r>
  <r>
    <d v="2023-08-11T00:00:00"/>
    <s v="Local Transport"/>
    <x v="0"/>
    <x v="1"/>
    <n v="5000"/>
    <n v="3652"/>
    <n v="1.3691128148959475"/>
    <x v="4"/>
  </r>
  <r>
    <d v="2023-08-11T00:00:00"/>
    <s v="Trust Building "/>
    <x v="3"/>
    <x v="1"/>
    <n v="4000"/>
    <n v="3652"/>
    <n v="1.095290251916758"/>
    <x v="4"/>
  </r>
  <r>
    <d v="2023-08-11T00:00:00"/>
    <s v="Trust Building "/>
    <x v="3"/>
    <x v="1"/>
    <n v="4000"/>
    <n v="3652"/>
    <n v="1.095290251916758"/>
    <x v="4"/>
  </r>
  <r>
    <d v="2023-08-11T00:00:00"/>
    <s v="Trust Building"/>
    <x v="3"/>
    <x v="1"/>
    <n v="2000"/>
    <n v="3652"/>
    <n v="0.547645125958379"/>
    <x v="4"/>
  </r>
  <r>
    <d v="2023-08-11T00:00:00"/>
    <s v="Local Transport"/>
    <x v="0"/>
    <x v="1"/>
    <n v="8000"/>
    <n v="3652"/>
    <n v="2.190580503833516"/>
    <x v="2"/>
  </r>
  <r>
    <d v="2023-08-11T00:00:00"/>
    <s v="Local Transport"/>
    <x v="0"/>
    <x v="1"/>
    <n v="10000"/>
    <n v="3652"/>
    <n v="2.738225629791895"/>
    <x v="2"/>
  </r>
  <r>
    <d v="2023-08-11T00:00:00"/>
    <s v="Local Transport"/>
    <x v="0"/>
    <x v="1"/>
    <n v="12000"/>
    <n v="3652"/>
    <n v="3.285870755750274"/>
    <x v="2"/>
  </r>
  <r>
    <d v="2023-08-11T00:00:00"/>
    <s v="Local Transport"/>
    <x v="0"/>
    <x v="1"/>
    <n v="10000"/>
    <n v="3652"/>
    <n v="2.738225629791895"/>
    <x v="2"/>
  </r>
  <r>
    <d v="2023-08-11T00:00:00"/>
    <s v="Local Transport"/>
    <x v="0"/>
    <x v="1"/>
    <n v="9000"/>
    <n v="3652"/>
    <n v="2.4644030668127055"/>
    <x v="2"/>
  </r>
  <r>
    <d v="2023-08-11T00:00:00"/>
    <s v="Trust Building"/>
    <x v="3"/>
    <x v="1"/>
    <n v="10000"/>
    <n v="3652"/>
    <n v="2.738225629791895"/>
    <x v="2"/>
  </r>
  <r>
    <d v="2023-08-11T00:00:00"/>
    <s v="Local Transport"/>
    <x v="0"/>
    <x v="1"/>
    <n v="10000"/>
    <n v="3652"/>
    <n v="2.738225629791895"/>
    <x v="3"/>
  </r>
  <r>
    <d v="2023-08-11T00:00:00"/>
    <s v="Local Transport"/>
    <x v="0"/>
    <x v="1"/>
    <n v="12000"/>
    <n v="3652"/>
    <n v="3.285870755750274"/>
    <x v="3"/>
  </r>
  <r>
    <d v="2023-08-11T00:00:00"/>
    <s v="Local Transport"/>
    <x v="0"/>
    <x v="1"/>
    <n v="5000"/>
    <n v="3652"/>
    <n v="1.3691128148959475"/>
    <x v="3"/>
  </r>
  <r>
    <d v="2023-08-11T00:00:00"/>
    <s v="Local Transport"/>
    <x v="0"/>
    <x v="1"/>
    <n v="7000"/>
    <n v="3652"/>
    <n v="1.9167579408543265"/>
    <x v="3"/>
  </r>
  <r>
    <d v="2023-08-11T00:00:00"/>
    <s v="Local Transport"/>
    <x v="0"/>
    <x v="1"/>
    <n v="10000"/>
    <n v="3652"/>
    <n v="2.738225629791895"/>
    <x v="3"/>
  </r>
  <r>
    <d v="2023-08-11T00:00:00"/>
    <s v="Local Transport"/>
    <x v="0"/>
    <x v="1"/>
    <n v="5000"/>
    <n v="3652"/>
    <n v="1.3691128148959475"/>
    <x v="3"/>
  </r>
  <r>
    <d v="2023-08-11T00:00:00"/>
    <s v="Local Transport"/>
    <x v="0"/>
    <x v="1"/>
    <n v="10000"/>
    <n v="3652"/>
    <n v="2.738225629791895"/>
    <x v="3"/>
  </r>
  <r>
    <d v="2023-08-11T00:00:00"/>
    <s v="Local Transport"/>
    <x v="0"/>
    <x v="1"/>
    <n v="7000"/>
    <n v="3652"/>
    <n v="1.9167579408543265"/>
    <x v="3"/>
  </r>
  <r>
    <d v="2023-08-11T00:00:00"/>
    <s v="Trust Building"/>
    <x v="3"/>
    <x v="1"/>
    <n v="10000"/>
    <n v="3652"/>
    <n v="2.738225629791895"/>
    <x v="3"/>
  </r>
  <r>
    <d v="2023-08-11T00:00:00"/>
    <s v="Local Transport"/>
    <x v="0"/>
    <x v="1"/>
    <n v="6000"/>
    <n v="3652"/>
    <n v="1.642935377875137"/>
    <x v="8"/>
  </r>
  <r>
    <d v="2023-08-11T00:00:00"/>
    <s v="Local Transport"/>
    <x v="0"/>
    <x v="1"/>
    <n v="9000"/>
    <n v="3652"/>
    <n v="2.4644030668127055"/>
    <x v="8"/>
  </r>
  <r>
    <d v="2023-08-11T00:00:00"/>
    <s v="Local Transport"/>
    <x v="0"/>
    <x v="1"/>
    <n v="5000"/>
    <n v="3652"/>
    <n v="1.3691128148959475"/>
    <x v="8"/>
  </r>
  <r>
    <d v="2023-08-11T00:00:00"/>
    <s v="Local Transport"/>
    <x v="0"/>
    <x v="1"/>
    <n v="5000"/>
    <n v="3652"/>
    <n v="1.3691128148959475"/>
    <x v="9"/>
  </r>
  <r>
    <d v="2023-08-11T00:00:00"/>
    <s v="Local Transport"/>
    <x v="0"/>
    <x v="1"/>
    <n v="7000"/>
    <n v="3652"/>
    <n v="1.9167579408543265"/>
    <x v="9"/>
  </r>
  <r>
    <d v="2023-08-11T00:00:00"/>
    <s v="Local Transport"/>
    <x v="0"/>
    <x v="1"/>
    <n v="2000"/>
    <n v="3652"/>
    <n v="0.547645125958379"/>
    <x v="9"/>
  </r>
  <r>
    <d v="2023-08-11T00:00:00"/>
    <s v="Local Transport"/>
    <x v="0"/>
    <x v="1"/>
    <n v="5000"/>
    <n v="3652"/>
    <n v="1.3691128148959475"/>
    <x v="9"/>
  </r>
  <r>
    <d v="2023-08-14T00:00:00"/>
    <s v="Local Transport"/>
    <x v="0"/>
    <x v="0"/>
    <n v="12000"/>
    <n v="3652"/>
    <n v="3.285870755750274"/>
    <x v="1"/>
  </r>
  <r>
    <d v="2023-08-14T00:00:00"/>
    <s v="Local Transport"/>
    <x v="0"/>
    <x v="0"/>
    <n v="11000"/>
    <n v="3652"/>
    <n v="3.0120481927710845"/>
    <x v="1"/>
  </r>
  <r>
    <d v="2023-08-14T00:00:00"/>
    <s v="Local Transport"/>
    <x v="0"/>
    <x v="1"/>
    <n v="10000"/>
    <n v="3652"/>
    <n v="2.738225629791895"/>
    <x v="3"/>
  </r>
  <r>
    <d v="2023-08-14T00:00:00"/>
    <s v="Local Transport"/>
    <x v="0"/>
    <x v="1"/>
    <n v="5000"/>
    <n v="3652"/>
    <n v="1.3691128148959475"/>
    <x v="3"/>
  </r>
  <r>
    <d v="2023-08-14T00:00:00"/>
    <s v="Local Transport"/>
    <x v="0"/>
    <x v="1"/>
    <n v="5000"/>
    <n v="3652"/>
    <n v="1.3691128148959475"/>
    <x v="3"/>
  </r>
  <r>
    <d v="2023-08-14T00:00:00"/>
    <s v="Local Transport"/>
    <x v="0"/>
    <x v="1"/>
    <n v="15000"/>
    <n v="3652"/>
    <n v="4.1073384446878425"/>
    <x v="3"/>
  </r>
  <r>
    <d v="2023-08-14T00:00:00"/>
    <s v="Local Transport"/>
    <x v="0"/>
    <x v="1"/>
    <n v="3000"/>
    <n v="3652"/>
    <n v="0.8214676889375685"/>
    <x v="3"/>
  </r>
  <r>
    <d v="2023-08-14T00:00:00"/>
    <s v="Local Transport"/>
    <x v="0"/>
    <x v="1"/>
    <n v="12000"/>
    <n v="3652"/>
    <n v="3.285870755750274"/>
    <x v="3"/>
  </r>
  <r>
    <d v="2023-08-14T00:00:00"/>
    <s v="Trust Building"/>
    <x v="3"/>
    <x v="1"/>
    <n v="10000"/>
    <n v="3652"/>
    <n v="2.738225629791895"/>
    <x v="3"/>
  </r>
  <r>
    <d v="2023-08-14T00:00:00"/>
    <s v="Airtime for Lydia"/>
    <x v="4"/>
    <x v="3"/>
    <n v="40000"/>
    <n v="3652"/>
    <n v="10.95290251916758"/>
    <x v="6"/>
  </r>
  <r>
    <d v="2023-08-14T00:00:00"/>
    <s v="Airtime for Deborah"/>
    <x v="4"/>
    <x v="0"/>
    <n v="20000"/>
    <n v="3652"/>
    <n v="5.47645125958379"/>
    <x v="0"/>
  </r>
  <r>
    <d v="2023-08-14T00:00:00"/>
    <s v="Airtime for Jolly"/>
    <x v="4"/>
    <x v="0"/>
    <n v="20000"/>
    <n v="3652"/>
    <n v="5.47645125958379"/>
    <x v="1"/>
  </r>
  <r>
    <d v="2023-08-14T00:00:00"/>
    <s v="Airtime for i79"/>
    <x v="4"/>
    <x v="0"/>
    <n v="25000"/>
    <n v="3652"/>
    <n v="6.8455640744797375"/>
    <x v="2"/>
  </r>
  <r>
    <d v="2023-08-14T00:00:00"/>
    <s v="Airtime for i97"/>
    <x v="4"/>
    <x v="0"/>
    <n v="25000"/>
    <n v="3652"/>
    <n v="6.8455640744797375"/>
    <x v="3"/>
  </r>
  <r>
    <d v="2023-08-14T00:00:00"/>
    <s v="Local Transport"/>
    <x v="0"/>
    <x v="0"/>
    <n v="10000"/>
    <n v="3652"/>
    <n v="2.738225629791895"/>
    <x v="0"/>
  </r>
  <r>
    <d v="2023-08-14T00:00:00"/>
    <s v="Local Transport"/>
    <x v="0"/>
    <x v="0"/>
    <n v="5000"/>
    <n v="3652"/>
    <n v="1.3691128148959475"/>
    <x v="0"/>
  </r>
  <r>
    <d v="2023-08-14T00:00:00"/>
    <s v="Local Transport"/>
    <x v="0"/>
    <x v="0"/>
    <n v="8000"/>
    <n v="3652"/>
    <n v="2.190580503833516"/>
    <x v="0"/>
  </r>
  <r>
    <d v="2023-08-14T00:00:00"/>
    <s v="Local Transport"/>
    <x v="0"/>
    <x v="0"/>
    <n v="5000"/>
    <n v="3652"/>
    <n v="1.3691128148959475"/>
    <x v="0"/>
  </r>
  <r>
    <d v="2023-08-14T00:00:00"/>
    <s v="3kgs of sugar @6000"/>
    <x v="5"/>
    <x v="2"/>
    <n v="18000"/>
    <n v="3652"/>
    <n v="4.928806133625411"/>
    <x v="6"/>
  </r>
  <r>
    <d v="2023-08-14T00:00:00"/>
    <s v="1kg of sugar @6000"/>
    <x v="5"/>
    <x v="2"/>
    <n v="6000"/>
    <n v="3652"/>
    <n v="1.642935377875137"/>
    <x v="6"/>
  </r>
  <r>
    <d v="2023-08-14T00:00:00"/>
    <s v="Local Transport"/>
    <x v="0"/>
    <x v="1"/>
    <n v="8000"/>
    <n v="3652"/>
    <n v="2.190580503833516"/>
    <x v="2"/>
  </r>
  <r>
    <d v="2023-08-14T00:00:00"/>
    <s v="Local Transport"/>
    <x v="0"/>
    <x v="1"/>
    <n v="8000"/>
    <n v="3652"/>
    <n v="2.190580503833516"/>
    <x v="2"/>
  </r>
  <r>
    <d v="2023-08-14T00:00:00"/>
    <s v="Local Transport"/>
    <x v="0"/>
    <x v="1"/>
    <n v="5000"/>
    <n v="3652"/>
    <n v="1.3691128148959475"/>
    <x v="2"/>
  </r>
  <r>
    <d v="2023-08-14T00:00:00"/>
    <s v="Local Transport"/>
    <x v="0"/>
    <x v="1"/>
    <n v="3000"/>
    <n v="3652"/>
    <n v="0.8214676889375685"/>
    <x v="2"/>
  </r>
  <r>
    <d v="2023-08-14T00:00:00"/>
    <s v="Local Transport"/>
    <x v="0"/>
    <x v="1"/>
    <n v="15000"/>
    <n v="3652"/>
    <n v="4.1073384446878425"/>
    <x v="2"/>
  </r>
  <r>
    <d v="2023-08-14T00:00:00"/>
    <s v="Trust Building"/>
    <x v="3"/>
    <x v="1"/>
    <n v="5000"/>
    <n v="3652"/>
    <n v="1.3691128148959475"/>
    <x v="2"/>
  </r>
  <r>
    <d v="2023-08-14T00:00:00"/>
    <s v="Trust Building"/>
    <x v="3"/>
    <x v="1"/>
    <n v="5000"/>
    <n v="3652"/>
    <n v="1.3691128148959475"/>
    <x v="2"/>
  </r>
  <r>
    <d v="2023-08-14T00:00:00"/>
    <s v="Local Transport"/>
    <x v="0"/>
    <x v="1"/>
    <n v="9000"/>
    <n v="3652"/>
    <n v="2.4644030668127055"/>
    <x v="4"/>
  </r>
  <r>
    <d v="2023-08-14T00:00:00"/>
    <s v="Local Transport"/>
    <x v="0"/>
    <x v="1"/>
    <n v="9000"/>
    <n v="3652"/>
    <n v="2.4644030668127055"/>
    <x v="4"/>
  </r>
  <r>
    <d v="2023-08-14T00:00:00"/>
    <s v="Local Transport"/>
    <x v="0"/>
    <x v="3"/>
    <n v="7000"/>
    <n v="3652"/>
    <n v="1.9167579408543265"/>
    <x v="6"/>
  </r>
  <r>
    <d v="2023-08-14T00:00:00"/>
    <s v="Local Transport"/>
    <x v="0"/>
    <x v="3"/>
    <n v="5000"/>
    <n v="3652"/>
    <n v="1.3691128148959475"/>
    <x v="6"/>
  </r>
  <r>
    <d v="2023-08-14T00:00:00"/>
    <s v="Local Transport"/>
    <x v="0"/>
    <x v="3"/>
    <n v="2000"/>
    <n v="3652"/>
    <n v="0.547645125958379"/>
    <x v="6"/>
  </r>
  <r>
    <d v="2023-08-14T00:00:00"/>
    <s v="Lydia's July PAYE chq:"/>
    <x v="8"/>
    <x v="3"/>
    <n v="1211440"/>
    <n v="3652"/>
    <n v="331.7196056955093"/>
    <x v="5"/>
  </r>
  <r>
    <d v="2023-08-14T00:00:00"/>
    <s v="URA commission"/>
    <x v="2"/>
    <x v="2"/>
    <n v="2500"/>
    <n v="3652"/>
    <n v="0.68455640744797375"/>
    <x v="5"/>
  </r>
  <r>
    <d v="2023-08-14T00:00:00"/>
    <s v="Lydia's July NSSF"/>
    <x v="8"/>
    <x v="3"/>
    <n v="654720"/>
    <n v="3652"/>
    <n v="179.27710843373495"/>
    <x v="5"/>
  </r>
  <r>
    <d v="2023-08-14T00:00:00"/>
    <s v="Bank Charges"/>
    <x v="2"/>
    <x v="2"/>
    <n v="2000"/>
    <n v="3652"/>
    <n v="0.547645125958379"/>
    <x v="5"/>
  </r>
  <r>
    <d v="2023-08-14T00:00:00"/>
    <s v="Local Transport"/>
    <x v="0"/>
    <x v="1"/>
    <n v="6000"/>
    <n v="3652"/>
    <n v="1.642935377875137"/>
    <x v="8"/>
  </r>
  <r>
    <d v="2023-08-14T00:00:00"/>
    <s v="Local Transport"/>
    <x v="0"/>
    <x v="1"/>
    <n v="6000"/>
    <n v="3652"/>
    <n v="1.642935377875137"/>
    <x v="8"/>
  </r>
  <r>
    <d v="2023-08-15T00:00:00"/>
    <s v="Local Transport"/>
    <x v="0"/>
    <x v="1"/>
    <n v="8000"/>
    <n v="3652"/>
    <n v="2.190580503833516"/>
    <x v="2"/>
  </r>
  <r>
    <d v="2023-08-15T00:00:00"/>
    <s v="Local Transport"/>
    <x v="0"/>
    <x v="1"/>
    <n v="5000"/>
    <n v="3652"/>
    <n v="1.3691128148959475"/>
    <x v="2"/>
  </r>
  <r>
    <d v="2023-08-15T00:00:00"/>
    <s v="Local Transport"/>
    <x v="0"/>
    <x v="1"/>
    <n v="3000"/>
    <n v="3652"/>
    <n v="0.8214676889375685"/>
    <x v="2"/>
  </r>
  <r>
    <d v="2023-08-15T00:00:00"/>
    <s v="Local Transport"/>
    <x v="0"/>
    <x v="1"/>
    <n v="8000"/>
    <n v="3652"/>
    <n v="2.190580503833516"/>
    <x v="2"/>
  </r>
  <r>
    <d v="2023-08-15T00:00:00"/>
    <s v="Local Transport"/>
    <x v="0"/>
    <x v="1"/>
    <n v="4000"/>
    <n v="3652"/>
    <n v="1.095290251916758"/>
    <x v="2"/>
  </r>
  <r>
    <d v="2023-08-15T00:00:00"/>
    <s v="Local Transport"/>
    <x v="0"/>
    <x v="1"/>
    <n v="7000"/>
    <n v="3652"/>
    <n v="1.9167579408543265"/>
    <x v="2"/>
  </r>
  <r>
    <d v="2023-08-15T00:00:00"/>
    <s v="Local Transport"/>
    <x v="0"/>
    <x v="1"/>
    <n v="7000"/>
    <n v="3652"/>
    <n v="1.9167579408543265"/>
    <x v="2"/>
  </r>
  <r>
    <d v="2023-08-15T00:00:00"/>
    <s v="Trust Building"/>
    <x v="3"/>
    <x v="1"/>
    <n v="2000"/>
    <n v="3652"/>
    <n v="0.547645125958379"/>
    <x v="2"/>
  </r>
  <r>
    <d v="2023-08-15T00:00:00"/>
    <s v="Trust Building"/>
    <x v="3"/>
    <x v="1"/>
    <n v="2000"/>
    <n v="3652"/>
    <n v="0.547645125958379"/>
    <x v="2"/>
  </r>
  <r>
    <d v="2023-08-15T00:00:00"/>
    <s v="Trust Building"/>
    <x v="3"/>
    <x v="1"/>
    <n v="6000"/>
    <n v="3652"/>
    <n v="1.642935377875137"/>
    <x v="2"/>
  </r>
  <r>
    <d v="2023-08-15T00:00:00"/>
    <s v="local Transport"/>
    <x v="0"/>
    <x v="0"/>
    <n v="9000"/>
    <n v="3652"/>
    <n v="2.4644030668127055"/>
    <x v="0"/>
  </r>
  <r>
    <d v="2023-08-15T00:00:00"/>
    <s v="Local Transport"/>
    <x v="0"/>
    <x v="0"/>
    <n v="8000"/>
    <n v="3652"/>
    <n v="2.190580503833516"/>
    <x v="0"/>
  </r>
  <r>
    <d v="2023-08-15T00:00:00"/>
    <s v="Local Transport"/>
    <x v="0"/>
    <x v="0"/>
    <n v="12000"/>
    <n v="3652"/>
    <n v="3.285870755750274"/>
    <x v="1"/>
  </r>
  <r>
    <d v="2023-08-15T00:00:00"/>
    <s v="Local Transport"/>
    <x v="0"/>
    <x v="0"/>
    <n v="11000"/>
    <n v="3652"/>
    <n v="3.0120481927710845"/>
    <x v="1"/>
  </r>
  <r>
    <d v="2023-08-15T00:00:00"/>
    <s v="local Transport"/>
    <x v="0"/>
    <x v="1"/>
    <n v="10000"/>
    <n v="3652"/>
    <n v="2.738225629791895"/>
    <x v="3"/>
  </r>
  <r>
    <d v="2023-08-15T00:00:00"/>
    <s v="local Transport"/>
    <x v="0"/>
    <x v="1"/>
    <n v="12000"/>
    <n v="3652"/>
    <n v="3.285870755750274"/>
    <x v="3"/>
  </r>
  <r>
    <d v="2023-08-15T00:00:00"/>
    <s v="local Transport"/>
    <x v="0"/>
    <x v="1"/>
    <n v="2000"/>
    <n v="3652"/>
    <n v="0.547645125958379"/>
    <x v="3"/>
  </r>
  <r>
    <d v="2023-08-15T00:00:00"/>
    <s v="local Transport"/>
    <x v="0"/>
    <x v="1"/>
    <n v="2000"/>
    <n v="3652"/>
    <n v="0.547645125958379"/>
    <x v="3"/>
  </r>
  <r>
    <d v="2023-08-15T00:00:00"/>
    <s v="local Transport"/>
    <x v="0"/>
    <x v="1"/>
    <n v="6000"/>
    <n v="3652"/>
    <n v="1.642935377875137"/>
    <x v="3"/>
  </r>
  <r>
    <d v="2023-08-15T00:00:00"/>
    <s v="local Transport"/>
    <x v="0"/>
    <x v="1"/>
    <n v="15000"/>
    <n v="3652"/>
    <n v="4.1073384446878425"/>
    <x v="3"/>
  </r>
  <r>
    <d v="2023-08-15T00:00:00"/>
    <s v="Trust Building"/>
    <x v="3"/>
    <x v="1"/>
    <n v="10000"/>
    <n v="3652"/>
    <n v="2.738225629791895"/>
    <x v="3"/>
  </r>
  <r>
    <d v="2023-08-15T00:00:00"/>
    <s v="Local Transport"/>
    <x v="0"/>
    <x v="1"/>
    <n v="5000"/>
    <n v="3652"/>
    <n v="1.3691128148959475"/>
    <x v="9"/>
  </r>
  <r>
    <d v="2023-08-15T00:00:00"/>
    <s v="Local Transport"/>
    <x v="0"/>
    <x v="1"/>
    <n v="5000"/>
    <n v="3652"/>
    <n v="1.3691128148959475"/>
    <x v="9"/>
  </r>
  <r>
    <d v="2023-08-15T00:00:00"/>
    <s v="Local Transport"/>
    <x v="0"/>
    <x v="1"/>
    <n v="6000"/>
    <n v="3652"/>
    <n v="1.642935377875137"/>
    <x v="9"/>
  </r>
  <r>
    <d v="2023-08-15T00:00:00"/>
    <s v="Local Transport"/>
    <x v="0"/>
    <x v="1"/>
    <n v="4000"/>
    <n v="3652"/>
    <n v="1.095290251916758"/>
    <x v="9"/>
  </r>
  <r>
    <d v="2023-08-15T00:00:00"/>
    <s v="Local Transport"/>
    <x v="0"/>
    <x v="1"/>
    <n v="4000"/>
    <n v="3652"/>
    <n v="1.095290251916758"/>
    <x v="9"/>
  </r>
  <r>
    <d v="2023-08-15T00:00:00"/>
    <s v="Local Transport"/>
    <x v="0"/>
    <x v="1"/>
    <n v="5000"/>
    <n v="3652"/>
    <n v="1.3691128148959475"/>
    <x v="9"/>
  </r>
  <r>
    <d v="2023-08-15T00:00:00"/>
    <s v="Airtimefori53"/>
    <x v="4"/>
    <x v="1"/>
    <n v="20000"/>
    <n v="3652"/>
    <n v="5.47645125958379"/>
    <x v="9"/>
  </r>
  <r>
    <d v="2023-08-15T00:00:00"/>
    <s v="Local Transport"/>
    <x v="0"/>
    <x v="1"/>
    <n v="6000"/>
    <n v="3652"/>
    <n v="1.642935377875137"/>
    <x v="8"/>
  </r>
  <r>
    <d v="2023-08-15T00:00:00"/>
    <s v="Local Transport"/>
    <x v="0"/>
    <x v="1"/>
    <n v="5000"/>
    <n v="3652"/>
    <n v="1.3691128148959475"/>
    <x v="8"/>
  </r>
  <r>
    <d v="2023-08-15T00:00:00"/>
    <s v="Local Transport"/>
    <x v="0"/>
    <x v="1"/>
    <n v="2000"/>
    <n v="3652"/>
    <n v="0.547645125958379"/>
    <x v="8"/>
  </r>
  <r>
    <d v="2023-08-15T00:00:00"/>
    <s v="Local Transport"/>
    <x v="0"/>
    <x v="1"/>
    <n v="3000"/>
    <n v="3652"/>
    <n v="0.8214676889375685"/>
    <x v="8"/>
  </r>
  <r>
    <d v="2023-08-15T00:00:00"/>
    <s v="Local Transport"/>
    <x v="0"/>
    <x v="1"/>
    <n v="5000"/>
    <n v="3652"/>
    <n v="1.3691128148959475"/>
    <x v="8"/>
  </r>
  <r>
    <d v="2023-08-15T00:00:00"/>
    <s v="Local Transport"/>
    <x v="0"/>
    <x v="1"/>
    <n v="3000"/>
    <n v="3652"/>
    <n v="0.8214676889375685"/>
    <x v="8"/>
  </r>
  <r>
    <d v="2023-08-15T00:00:00"/>
    <s v="Local Transport"/>
    <x v="0"/>
    <x v="1"/>
    <n v="14000"/>
    <n v="3652"/>
    <n v="3.833515881708653"/>
    <x v="8"/>
  </r>
  <r>
    <d v="2023-08-16T00:00:00"/>
    <s v="Local Transport"/>
    <x v="0"/>
    <x v="1"/>
    <n v="6000"/>
    <n v="3652"/>
    <n v="1.642935377875137"/>
    <x v="8"/>
  </r>
  <r>
    <d v="2023-08-16T00:00:00"/>
    <s v="Local Transport"/>
    <x v="0"/>
    <x v="1"/>
    <n v="4000"/>
    <n v="3652"/>
    <n v="1.095290251916758"/>
    <x v="8"/>
  </r>
  <r>
    <d v="2023-08-16T00:00:00"/>
    <s v="Local Transport"/>
    <x v="0"/>
    <x v="1"/>
    <n v="3000"/>
    <n v="3652"/>
    <n v="0.8214676889375685"/>
    <x v="8"/>
  </r>
  <r>
    <d v="2023-08-16T00:00:00"/>
    <s v="Local Transport"/>
    <x v="0"/>
    <x v="1"/>
    <n v="6000"/>
    <n v="3652"/>
    <n v="1.642935377875137"/>
    <x v="8"/>
  </r>
  <r>
    <d v="2023-08-16T00:00:00"/>
    <s v="Local Transport"/>
    <x v="0"/>
    <x v="1"/>
    <n v="6000"/>
    <n v="3652"/>
    <n v="1.642935377875137"/>
    <x v="8"/>
  </r>
  <r>
    <d v="2023-08-16T00:00:00"/>
    <s v="Local Transport"/>
    <x v="0"/>
    <x v="1"/>
    <n v="5000"/>
    <n v="3652"/>
    <n v="1.3691128148959475"/>
    <x v="8"/>
  </r>
  <r>
    <d v="2023-08-16T00:00:00"/>
    <s v="Local Transport"/>
    <x v="0"/>
    <x v="1"/>
    <n v="4000"/>
    <n v="3652"/>
    <n v="1.095290251916758"/>
    <x v="8"/>
  </r>
  <r>
    <d v="2023-08-16T00:00:00"/>
    <s v="Local Transport"/>
    <x v="0"/>
    <x v="1"/>
    <n v="10000"/>
    <n v="3652"/>
    <n v="2.738225629791895"/>
    <x v="2"/>
  </r>
  <r>
    <d v="2023-08-16T00:00:00"/>
    <s v="Local Transport"/>
    <x v="0"/>
    <x v="1"/>
    <n v="4000"/>
    <n v="3652"/>
    <n v="1.095290251916758"/>
    <x v="2"/>
  </r>
  <r>
    <d v="2023-08-16T00:00:00"/>
    <s v="Local Transport"/>
    <x v="0"/>
    <x v="1"/>
    <n v="6000"/>
    <n v="3652"/>
    <n v="1.642935377875137"/>
    <x v="2"/>
  </r>
  <r>
    <d v="2023-08-16T00:00:00"/>
    <s v="Local Transport"/>
    <x v="0"/>
    <x v="1"/>
    <n v="9000"/>
    <n v="3652"/>
    <n v="2.4644030668127055"/>
    <x v="2"/>
  </r>
  <r>
    <d v="2023-08-16T00:00:00"/>
    <s v="Local Transport"/>
    <x v="0"/>
    <x v="1"/>
    <n v="6000"/>
    <n v="3652"/>
    <n v="1.642935377875137"/>
    <x v="2"/>
  </r>
  <r>
    <d v="2023-08-16T00:00:00"/>
    <s v="Local Transport"/>
    <x v="0"/>
    <x v="1"/>
    <n v="7000"/>
    <n v="3652"/>
    <n v="1.9167579408543265"/>
    <x v="2"/>
  </r>
  <r>
    <d v="2023-08-16T00:00:00"/>
    <s v="Trust Building"/>
    <x v="3"/>
    <x v="1"/>
    <n v="6000"/>
    <n v="3652"/>
    <n v="1.642935377875137"/>
    <x v="2"/>
  </r>
  <r>
    <d v="2023-08-16T00:00:00"/>
    <s v="local Transport"/>
    <x v="0"/>
    <x v="1"/>
    <n v="10000"/>
    <n v="3652"/>
    <n v="2.738225629791895"/>
    <x v="3"/>
  </r>
  <r>
    <d v="2023-08-16T00:00:00"/>
    <s v="local Transport"/>
    <x v="0"/>
    <x v="1"/>
    <n v="8000"/>
    <n v="3652"/>
    <n v="2.190580503833516"/>
    <x v="3"/>
  </r>
  <r>
    <d v="2023-08-16T00:00:00"/>
    <s v="local Transport"/>
    <x v="0"/>
    <x v="1"/>
    <n v="3000"/>
    <n v="3652"/>
    <n v="0.8214676889375685"/>
    <x v="3"/>
  </r>
  <r>
    <d v="2023-08-16T00:00:00"/>
    <s v="local Transport"/>
    <x v="0"/>
    <x v="1"/>
    <n v="3000"/>
    <n v="3652"/>
    <n v="0.8214676889375685"/>
    <x v="3"/>
  </r>
  <r>
    <d v="2023-08-16T00:00:00"/>
    <s v="local Transport"/>
    <x v="0"/>
    <x v="1"/>
    <n v="5000"/>
    <n v="3652"/>
    <n v="1.3691128148959475"/>
    <x v="3"/>
  </r>
  <r>
    <d v="2023-08-16T00:00:00"/>
    <s v="local Transport"/>
    <x v="0"/>
    <x v="1"/>
    <n v="10000"/>
    <n v="3652"/>
    <n v="2.738225629791895"/>
    <x v="3"/>
  </r>
  <r>
    <d v="2023-08-16T00:00:00"/>
    <s v="Trust Building"/>
    <x v="3"/>
    <x v="1"/>
    <n v="10000"/>
    <n v="3652"/>
    <n v="2.738225629791895"/>
    <x v="3"/>
  </r>
  <r>
    <d v="2023-08-16T00:00:00"/>
    <s v="Local Transport"/>
    <x v="0"/>
    <x v="0"/>
    <n v="5000"/>
    <n v="3652"/>
    <n v="1.3691128148959475"/>
    <x v="0"/>
  </r>
  <r>
    <d v="2023-08-16T00:00:00"/>
    <s v="Local Transport"/>
    <x v="0"/>
    <x v="0"/>
    <n v="6000"/>
    <n v="3652"/>
    <n v="1.642935377875137"/>
    <x v="0"/>
  </r>
  <r>
    <d v="2023-08-16T00:00:00"/>
    <s v="Local Transport"/>
    <x v="0"/>
    <x v="0"/>
    <n v="9000"/>
    <n v="3652"/>
    <n v="2.4644030668127055"/>
    <x v="0"/>
  </r>
  <r>
    <d v="2023-08-16T00:00:00"/>
    <s v="Local Transport"/>
    <x v="0"/>
    <x v="0"/>
    <n v="9000"/>
    <n v="3652"/>
    <n v="2.4644030668127055"/>
    <x v="0"/>
  </r>
  <r>
    <d v="2023-08-16T00:00:00"/>
    <s v="Local Transport"/>
    <x v="0"/>
    <x v="0"/>
    <n v="12000"/>
    <n v="3652"/>
    <n v="3.285870755750274"/>
    <x v="1"/>
  </r>
  <r>
    <d v="2023-08-16T00:00:00"/>
    <s v="Local Transport"/>
    <x v="0"/>
    <x v="0"/>
    <n v="7000"/>
    <n v="3652"/>
    <n v="1.9167579408543265"/>
    <x v="1"/>
  </r>
  <r>
    <d v="2023-08-16T00:00:00"/>
    <s v="Local Transport"/>
    <x v="0"/>
    <x v="0"/>
    <n v="6000"/>
    <n v="3652"/>
    <n v="1.642935377875137"/>
    <x v="1"/>
  </r>
  <r>
    <d v="2023-08-16T00:00:00"/>
    <s v="Local Transport"/>
    <x v="0"/>
    <x v="0"/>
    <n v="11000"/>
    <n v="3652"/>
    <n v="3.0120481927710845"/>
    <x v="1"/>
  </r>
  <r>
    <d v="2023-08-17T00:00:00"/>
    <s v="local Transport"/>
    <x v="0"/>
    <x v="1"/>
    <n v="10000"/>
    <n v="3652"/>
    <n v="2.738225629791895"/>
    <x v="3"/>
  </r>
  <r>
    <d v="2023-08-17T00:00:00"/>
    <s v="local Transport"/>
    <x v="0"/>
    <x v="1"/>
    <n v="13000"/>
    <n v="3652"/>
    <n v="3.5596933187294635"/>
    <x v="3"/>
  </r>
  <r>
    <d v="2023-08-17T00:00:00"/>
    <s v="local Transport"/>
    <x v="0"/>
    <x v="1"/>
    <n v="5000"/>
    <n v="3652"/>
    <n v="1.3691128148959475"/>
    <x v="3"/>
  </r>
  <r>
    <d v="2023-08-17T00:00:00"/>
    <s v="local Transport"/>
    <x v="0"/>
    <x v="1"/>
    <n v="5000"/>
    <n v="3652"/>
    <n v="1.3691128148959475"/>
    <x v="3"/>
  </r>
  <r>
    <d v="2023-08-17T00:00:00"/>
    <s v="local Transport"/>
    <x v="0"/>
    <x v="1"/>
    <n v="5000"/>
    <n v="3652"/>
    <n v="1.3691128148959475"/>
    <x v="3"/>
  </r>
  <r>
    <d v="2023-08-17T00:00:00"/>
    <s v="local Transport"/>
    <x v="0"/>
    <x v="1"/>
    <n v="16000"/>
    <n v="3652"/>
    <n v="4.381161007667032"/>
    <x v="3"/>
  </r>
  <r>
    <d v="2023-08-17T00:00:00"/>
    <s v="Trust Building"/>
    <x v="3"/>
    <x v="1"/>
    <n v="6000"/>
    <n v="3652"/>
    <n v="1.642935377875137"/>
    <x v="3"/>
  </r>
  <r>
    <d v="2023-08-17T00:00:00"/>
    <s v="Local Transport"/>
    <x v="0"/>
    <x v="1"/>
    <n v="5000"/>
    <n v="3652"/>
    <n v="1.3691128148959475"/>
    <x v="2"/>
  </r>
  <r>
    <d v="2023-08-17T00:00:00"/>
    <s v="Local Transport"/>
    <x v="0"/>
    <x v="1"/>
    <n v="3000"/>
    <n v="3652"/>
    <n v="0.8214676889375685"/>
    <x v="2"/>
  </r>
  <r>
    <d v="2023-08-17T00:00:00"/>
    <s v="Local Transport"/>
    <x v="0"/>
    <x v="1"/>
    <n v="3000"/>
    <n v="3652"/>
    <n v="0.8214676889375685"/>
    <x v="2"/>
  </r>
  <r>
    <d v="2023-08-17T00:00:00"/>
    <s v="Local Transport"/>
    <x v="0"/>
    <x v="1"/>
    <n v="7000"/>
    <n v="3652"/>
    <n v="1.9167579408543265"/>
    <x v="2"/>
  </r>
  <r>
    <d v="2023-08-17T00:00:00"/>
    <s v="Local Transport"/>
    <x v="0"/>
    <x v="1"/>
    <n v="10000"/>
    <n v="3652"/>
    <n v="2.738225629791895"/>
    <x v="2"/>
  </r>
  <r>
    <d v="2023-08-17T00:00:00"/>
    <s v="Local Transport"/>
    <x v="0"/>
    <x v="1"/>
    <n v="7000"/>
    <n v="3652"/>
    <n v="1.9167579408543265"/>
    <x v="2"/>
  </r>
  <r>
    <d v="2023-08-17T00:00:00"/>
    <s v="Trust Building"/>
    <x v="3"/>
    <x v="1"/>
    <n v="5000"/>
    <n v="3652"/>
    <n v="1.3691128148959475"/>
    <x v="2"/>
  </r>
  <r>
    <d v="2023-08-17T00:00:00"/>
    <s v="Local Transport"/>
    <x v="0"/>
    <x v="1"/>
    <n v="6000"/>
    <n v="3652"/>
    <n v="1.642935377875137"/>
    <x v="8"/>
  </r>
  <r>
    <d v="2023-08-17T00:00:00"/>
    <s v="Local Transport"/>
    <x v="0"/>
    <x v="1"/>
    <n v="10000"/>
    <n v="3652"/>
    <n v="2.738225629791895"/>
    <x v="8"/>
  </r>
  <r>
    <d v="2023-08-17T00:00:00"/>
    <s v="Local Transport"/>
    <x v="0"/>
    <x v="1"/>
    <n v="5000"/>
    <n v="3652"/>
    <n v="1.3691128148959475"/>
    <x v="8"/>
  </r>
  <r>
    <d v="2023-08-17T00:00:00"/>
    <s v="Local Transport"/>
    <x v="0"/>
    <x v="1"/>
    <n v="6000"/>
    <n v="3652"/>
    <n v="1.642935377875137"/>
    <x v="8"/>
  </r>
  <r>
    <d v="2023-08-17T00:00:00"/>
    <s v="Local Transport"/>
    <x v="0"/>
    <x v="1"/>
    <n v="4000"/>
    <n v="3652"/>
    <n v="1.095290251916758"/>
    <x v="8"/>
  </r>
  <r>
    <d v="2023-08-17T00:00:00"/>
    <s v="Local Transport"/>
    <x v="0"/>
    <x v="1"/>
    <n v="5000"/>
    <n v="3652"/>
    <n v="1.3691128148959475"/>
    <x v="8"/>
  </r>
  <r>
    <d v="2023-08-17T00:00:00"/>
    <s v="Trust Building"/>
    <x v="3"/>
    <x v="1"/>
    <n v="5000"/>
    <n v="3652"/>
    <n v="1.3691128148959475"/>
    <x v="8"/>
  </r>
  <r>
    <d v="2023-08-17T00:00:00"/>
    <s v="Trust Building"/>
    <x v="3"/>
    <x v="1"/>
    <n v="3000"/>
    <n v="3652"/>
    <n v="0.8214676889375685"/>
    <x v="8"/>
  </r>
  <r>
    <d v="2023-08-17T00:00:00"/>
    <s v="Trust Building"/>
    <x v="3"/>
    <x v="1"/>
    <n v="2000"/>
    <n v="3652"/>
    <n v="0.547645125958379"/>
    <x v="8"/>
  </r>
  <r>
    <d v="2023-08-17T00:00:00"/>
    <s v="Local Transport"/>
    <x v="0"/>
    <x v="0"/>
    <n v="12000"/>
    <n v="3652"/>
    <n v="3.285870755750274"/>
    <x v="1"/>
  </r>
  <r>
    <d v="2023-08-17T00:00:00"/>
    <s v="Local Transport"/>
    <x v="0"/>
    <x v="0"/>
    <n v="9000"/>
    <n v="3652"/>
    <n v="2.4644030668127055"/>
    <x v="1"/>
  </r>
  <r>
    <d v="2023-08-17T00:00:00"/>
    <s v="Local Transport"/>
    <x v="0"/>
    <x v="0"/>
    <n v="8000"/>
    <n v="3652"/>
    <n v="2.190580503833516"/>
    <x v="1"/>
  </r>
  <r>
    <d v="2023-08-17T00:00:00"/>
    <s v="Local Transport"/>
    <x v="0"/>
    <x v="0"/>
    <n v="11000"/>
    <n v="3652"/>
    <n v="3.0120481927710845"/>
    <x v="1"/>
  </r>
  <r>
    <d v="2023-08-17T00:00:00"/>
    <s v="Payment for August internet subscription"/>
    <x v="9"/>
    <x v="2"/>
    <n v="319000"/>
    <n v="3652"/>
    <n v="87.349397590361448"/>
    <x v="6"/>
  </r>
  <r>
    <d v="2023-08-17T00:00:00"/>
    <s v="Airtime for i18"/>
    <x v="4"/>
    <x v="1"/>
    <n v="20000"/>
    <n v="3652"/>
    <n v="5.47645125958379"/>
    <x v="8"/>
  </r>
  <r>
    <d v="2023-08-18T00:00:00"/>
    <s v="local Transport"/>
    <x v="0"/>
    <x v="1"/>
    <n v="10000"/>
    <n v="3652"/>
    <n v="2.738225629791895"/>
    <x v="3"/>
  </r>
  <r>
    <d v="2023-08-18T00:00:00"/>
    <s v="local Transport"/>
    <x v="0"/>
    <x v="1"/>
    <n v="13000"/>
    <n v="3652"/>
    <n v="3.5596933187294635"/>
    <x v="3"/>
  </r>
  <r>
    <d v="2023-08-18T00:00:00"/>
    <s v="local Transport"/>
    <x v="0"/>
    <x v="1"/>
    <n v="6000"/>
    <n v="3652"/>
    <n v="1.642935377875137"/>
    <x v="3"/>
  </r>
  <r>
    <d v="2023-08-18T00:00:00"/>
    <s v="local Transport"/>
    <x v="0"/>
    <x v="1"/>
    <n v="4000"/>
    <n v="3652"/>
    <n v="1.095290251916758"/>
    <x v="3"/>
  </r>
  <r>
    <d v="2023-08-18T00:00:00"/>
    <s v="local Transport"/>
    <x v="0"/>
    <x v="1"/>
    <n v="5000"/>
    <n v="3652"/>
    <n v="1.3691128148959475"/>
    <x v="3"/>
  </r>
  <r>
    <d v="2023-08-18T00:00:00"/>
    <s v="local Transport"/>
    <x v="0"/>
    <x v="1"/>
    <n v="15000"/>
    <n v="3652"/>
    <n v="4.1073384446878425"/>
    <x v="3"/>
  </r>
  <r>
    <d v="2023-08-18T00:00:00"/>
    <s v="Trust Building"/>
    <x v="3"/>
    <x v="1"/>
    <n v="5000"/>
    <n v="3652"/>
    <n v="1.3691128148959475"/>
    <x v="3"/>
  </r>
  <r>
    <d v="2023-08-18T00:00:00"/>
    <s v="Trust Building"/>
    <x v="3"/>
    <x v="1"/>
    <n v="5000"/>
    <n v="3652"/>
    <n v="1.3691128148959475"/>
    <x v="3"/>
  </r>
  <r>
    <d v="2023-08-18T00:00:00"/>
    <s v="Local Transport"/>
    <x v="0"/>
    <x v="1"/>
    <n v="16000"/>
    <n v="3652"/>
    <n v="4.381161007667032"/>
    <x v="2"/>
  </r>
  <r>
    <d v="2023-08-18T00:00:00"/>
    <s v="Local Transport"/>
    <x v="0"/>
    <x v="1"/>
    <n v="5000"/>
    <n v="3652"/>
    <n v="1.3691128148959475"/>
    <x v="2"/>
  </r>
  <r>
    <d v="2023-08-18T00:00:00"/>
    <s v="Local Transport"/>
    <x v="0"/>
    <x v="1"/>
    <n v="3000"/>
    <n v="3652"/>
    <n v="0.8214676889375685"/>
    <x v="2"/>
  </r>
  <r>
    <d v="2023-08-18T00:00:00"/>
    <s v="Local Transport"/>
    <x v="0"/>
    <x v="1"/>
    <n v="7000"/>
    <n v="3652"/>
    <n v="1.9167579408543265"/>
    <x v="2"/>
  </r>
  <r>
    <d v="2023-08-18T00:00:00"/>
    <s v="Local Transport"/>
    <x v="0"/>
    <x v="1"/>
    <n v="18000"/>
    <n v="3652"/>
    <n v="4.928806133625411"/>
    <x v="2"/>
  </r>
  <r>
    <d v="2023-08-18T00:00:00"/>
    <s v="Local Transport"/>
    <x v="0"/>
    <x v="1"/>
    <n v="8000"/>
    <n v="3652"/>
    <n v="2.190580503833516"/>
    <x v="2"/>
  </r>
  <r>
    <d v="2023-08-18T00:00:00"/>
    <s v="Trust Building"/>
    <x v="3"/>
    <x v="1"/>
    <n v="5000"/>
    <n v="3652"/>
    <n v="1.3691128148959475"/>
    <x v="2"/>
  </r>
  <r>
    <d v="2023-08-18T00:00:00"/>
    <s v="Trust Building"/>
    <x v="3"/>
    <x v="1"/>
    <n v="5000"/>
    <n v="3652"/>
    <n v="1.3691128148959475"/>
    <x v="2"/>
  </r>
  <r>
    <d v="2023-08-18T00:00:00"/>
    <s v="Local Transport"/>
    <x v="0"/>
    <x v="1"/>
    <n v="10000"/>
    <n v="3652"/>
    <n v="2.738225629791895"/>
    <x v="8"/>
  </r>
  <r>
    <d v="2023-08-18T00:00:00"/>
    <s v="Local Transport"/>
    <x v="0"/>
    <x v="1"/>
    <n v="6000"/>
    <n v="3652"/>
    <n v="1.642935377875137"/>
    <x v="8"/>
  </r>
  <r>
    <d v="2023-08-18T00:00:00"/>
    <s v="Local Transport"/>
    <x v="0"/>
    <x v="1"/>
    <n v="8000"/>
    <n v="3652"/>
    <n v="2.190580503833516"/>
    <x v="8"/>
  </r>
  <r>
    <d v="2023-08-18T00:00:00"/>
    <s v="Local Transport"/>
    <x v="0"/>
    <x v="1"/>
    <n v="8000"/>
    <n v="3652"/>
    <n v="2.190580503833516"/>
    <x v="8"/>
  </r>
  <r>
    <d v="2023-08-18T00:00:00"/>
    <s v="Local Transport"/>
    <x v="0"/>
    <x v="1"/>
    <n v="13000"/>
    <n v="3652"/>
    <n v="3.5596933187294635"/>
    <x v="8"/>
  </r>
  <r>
    <d v="2023-08-18T00:00:00"/>
    <s v="Trust Building"/>
    <x v="3"/>
    <x v="1"/>
    <n v="10000"/>
    <n v="3652"/>
    <n v="2.738225629791895"/>
    <x v="8"/>
  </r>
  <r>
    <d v="2023-08-18T00:00:00"/>
    <s v="Local Transport"/>
    <x v="0"/>
    <x v="0"/>
    <n v="8000"/>
    <n v="3652"/>
    <n v="2.190580503833516"/>
    <x v="0"/>
  </r>
  <r>
    <d v="2023-08-18T00:00:00"/>
    <s v="Local Transport"/>
    <x v="0"/>
    <x v="0"/>
    <n v="7000"/>
    <n v="3652"/>
    <n v="1.9167579408543265"/>
    <x v="0"/>
  </r>
  <r>
    <d v="2023-08-18T00:00:00"/>
    <s v="Local Transport"/>
    <x v="0"/>
    <x v="0"/>
    <n v="12000"/>
    <n v="3652"/>
    <n v="3.285870755750274"/>
    <x v="1"/>
  </r>
  <r>
    <d v="2023-08-18T00:00:00"/>
    <s v="Local Transport"/>
    <x v="0"/>
    <x v="0"/>
    <n v="11000"/>
    <n v="3652"/>
    <n v="3.0120481927710845"/>
    <x v="1"/>
  </r>
  <r>
    <d v="2023-08-18T00:00:00"/>
    <s v="Repairs to ffice laptop"/>
    <x v="1"/>
    <x v="2"/>
    <n v="180000"/>
    <n v="3652"/>
    <n v="49.28806133625411"/>
    <x v="6"/>
  </r>
  <r>
    <d v="2023-08-19T00:00:00"/>
    <s v="Local Transport"/>
    <x v="0"/>
    <x v="1"/>
    <n v="8000"/>
    <n v="3652"/>
    <n v="2.190580503833516"/>
    <x v="2"/>
  </r>
  <r>
    <d v="2023-08-19T00:00:00"/>
    <s v="Local Transport"/>
    <x v="0"/>
    <x v="1"/>
    <n v="8000"/>
    <n v="3652"/>
    <n v="2.190580503833516"/>
    <x v="2"/>
  </r>
  <r>
    <d v="2023-08-19T00:00:00"/>
    <s v="Local Transport"/>
    <x v="0"/>
    <x v="0"/>
    <n v="12000"/>
    <n v="3652"/>
    <n v="3.285870755750274"/>
    <x v="1"/>
  </r>
  <r>
    <d v="2023-08-19T00:00:00"/>
    <s v="Local Transport"/>
    <x v="0"/>
    <x v="0"/>
    <n v="11000"/>
    <n v="3652"/>
    <n v="3.0120481927710845"/>
    <x v="1"/>
  </r>
  <r>
    <d v="2023-08-19T00:00:00"/>
    <s v="Local Transport"/>
    <x v="0"/>
    <x v="1"/>
    <n v="6000"/>
    <n v="3652"/>
    <n v="1.642935377875137"/>
    <x v="8"/>
  </r>
  <r>
    <d v="2023-08-19T00:00:00"/>
    <s v="Local Transport"/>
    <x v="0"/>
    <x v="1"/>
    <n v="7000"/>
    <n v="3652"/>
    <n v="1.9167579408543265"/>
    <x v="8"/>
  </r>
  <r>
    <d v="2023-08-19T00:00:00"/>
    <s v="local Transport"/>
    <x v="0"/>
    <x v="1"/>
    <n v="10000"/>
    <n v="3652"/>
    <n v="2.738225629791895"/>
    <x v="3"/>
  </r>
  <r>
    <d v="2023-08-19T00:00:00"/>
    <s v="local Transport"/>
    <x v="0"/>
    <x v="1"/>
    <n v="10000"/>
    <n v="3652"/>
    <n v="2.738225629791895"/>
    <x v="3"/>
  </r>
  <r>
    <d v="2023-08-19T00:00:00"/>
    <s v="Local Transport"/>
    <x v="0"/>
    <x v="0"/>
    <n v="15000"/>
    <n v="3652"/>
    <n v="4.1073384446878425"/>
    <x v="0"/>
  </r>
  <r>
    <d v="2023-08-19T00:00:00"/>
    <s v="Local Transport"/>
    <x v="0"/>
    <x v="0"/>
    <n v="10000"/>
    <n v="3652"/>
    <n v="2.738225629791895"/>
    <x v="0"/>
  </r>
  <r>
    <d v="2023-08-21T00:00:00"/>
    <s v="Local Transport"/>
    <x v="0"/>
    <x v="0"/>
    <n v="12000"/>
    <n v="3652"/>
    <n v="3.285870755750274"/>
    <x v="1"/>
  </r>
  <r>
    <d v="2023-08-21T00:00:00"/>
    <s v="Local Transport"/>
    <x v="0"/>
    <x v="0"/>
    <n v="11000"/>
    <n v="3652"/>
    <n v="3.0120481927710845"/>
    <x v="1"/>
  </r>
  <r>
    <d v="2023-08-21T00:00:00"/>
    <s v="Local Transport"/>
    <x v="0"/>
    <x v="1"/>
    <n v="6000"/>
    <n v="3652"/>
    <n v="1.642935377875137"/>
    <x v="8"/>
  </r>
  <r>
    <d v="2023-08-21T00:00:00"/>
    <s v="Local Transport"/>
    <x v="0"/>
    <x v="1"/>
    <n v="8000"/>
    <n v="3652"/>
    <n v="2.190580503833516"/>
    <x v="8"/>
  </r>
  <r>
    <d v="2023-08-21T00:00:00"/>
    <s v="Local Transport"/>
    <x v="0"/>
    <x v="1"/>
    <n v="7000"/>
    <n v="3652"/>
    <n v="1.9167579408543265"/>
    <x v="8"/>
  </r>
  <r>
    <d v="2023-08-21T00:00:00"/>
    <s v="Local Transport"/>
    <x v="0"/>
    <x v="1"/>
    <n v="5000"/>
    <n v="3652"/>
    <n v="1.3691128148959475"/>
    <x v="8"/>
  </r>
  <r>
    <d v="2023-08-21T00:00:00"/>
    <s v="Local Transport"/>
    <x v="0"/>
    <x v="1"/>
    <n v="7000"/>
    <n v="3652"/>
    <n v="1.9167579408543265"/>
    <x v="8"/>
  </r>
  <r>
    <d v="2023-08-21T00:00:00"/>
    <s v="Local Transport"/>
    <x v="0"/>
    <x v="1"/>
    <n v="6000"/>
    <n v="3652"/>
    <n v="1.642935377875137"/>
    <x v="8"/>
  </r>
  <r>
    <d v="2023-08-21T00:00:00"/>
    <s v="Trust Building"/>
    <x v="3"/>
    <x v="1"/>
    <n v="6000"/>
    <n v="3652"/>
    <n v="1.642935377875137"/>
    <x v="8"/>
  </r>
  <r>
    <d v="2023-08-21T00:00:00"/>
    <s v="Trust Building"/>
    <x v="3"/>
    <x v="1"/>
    <n v="4000"/>
    <n v="3652"/>
    <n v="1.095290251916758"/>
    <x v="8"/>
  </r>
  <r>
    <d v="2023-08-21T00:00:00"/>
    <s v="local Transport"/>
    <x v="0"/>
    <x v="1"/>
    <n v="10000"/>
    <n v="3652"/>
    <n v="2.738225629791895"/>
    <x v="3"/>
  </r>
  <r>
    <d v="2023-08-21T00:00:00"/>
    <s v="local Transport"/>
    <x v="0"/>
    <x v="1"/>
    <n v="10000"/>
    <n v="3652"/>
    <n v="2.738225629791895"/>
    <x v="3"/>
  </r>
  <r>
    <d v="2023-08-21T00:00:00"/>
    <s v="local Transport"/>
    <x v="0"/>
    <x v="1"/>
    <n v="5000"/>
    <n v="3652"/>
    <n v="1.3691128148959475"/>
    <x v="3"/>
  </r>
  <r>
    <d v="2023-08-21T00:00:00"/>
    <s v="local Transport"/>
    <x v="0"/>
    <x v="1"/>
    <n v="4000"/>
    <n v="3652"/>
    <n v="1.095290251916758"/>
    <x v="3"/>
  </r>
  <r>
    <d v="2023-08-21T00:00:00"/>
    <s v="local Transport"/>
    <x v="0"/>
    <x v="1"/>
    <n v="5000"/>
    <n v="3652"/>
    <n v="1.3691128148959475"/>
    <x v="3"/>
  </r>
  <r>
    <d v="2023-08-21T00:00:00"/>
    <s v="local Transport"/>
    <x v="0"/>
    <x v="1"/>
    <n v="5000"/>
    <n v="3652"/>
    <n v="1.3691128148959475"/>
    <x v="3"/>
  </r>
  <r>
    <d v="2023-08-21T00:00:00"/>
    <s v="local Transport"/>
    <x v="0"/>
    <x v="1"/>
    <n v="4000"/>
    <n v="3652"/>
    <n v="1.095290251916758"/>
    <x v="3"/>
  </r>
  <r>
    <d v="2023-08-21T00:00:00"/>
    <s v="Trust Building"/>
    <x v="3"/>
    <x v="1"/>
    <n v="4000"/>
    <n v="3652"/>
    <n v="1.095290251916758"/>
    <x v="3"/>
  </r>
  <r>
    <d v="2023-08-21T00:00:00"/>
    <s v="Trust Building"/>
    <x v="3"/>
    <x v="1"/>
    <n v="6000"/>
    <n v="3652"/>
    <n v="1.642935377875137"/>
    <x v="3"/>
  </r>
  <r>
    <d v="2023-08-21T00:00:00"/>
    <s v="Local Transport"/>
    <x v="0"/>
    <x v="1"/>
    <n v="5000"/>
    <n v="3652"/>
    <n v="1.3691128148959475"/>
    <x v="2"/>
  </r>
  <r>
    <d v="2023-08-21T00:00:00"/>
    <s v="Local Transport"/>
    <x v="0"/>
    <x v="1"/>
    <n v="4000"/>
    <n v="3652"/>
    <n v="1.095290251916758"/>
    <x v="2"/>
  </r>
  <r>
    <d v="2023-08-21T00:00:00"/>
    <s v="Local Transport"/>
    <x v="0"/>
    <x v="1"/>
    <n v="4000"/>
    <n v="3652"/>
    <n v="1.095290251916758"/>
    <x v="2"/>
  </r>
  <r>
    <d v="2023-08-21T00:00:00"/>
    <s v="Local Transport"/>
    <x v="0"/>
    <x v="1"/>
    <n v="3000"/>
    <n v="3652"/>
    <n v="0.8214676889375685"/>
    <x v="2"/>
  </r>
  <r>
    <d v="2023-08-21T00:00:00"/>
    <s v="Local Transport"/>
    <x v="0"/>
    <x v="1"/>
    <n v="5000"/>
    <n v="3652"/>
    <n v="1.3691128148959475"/>
    <x v="2"/>
  </r>
  <r>
    <d v="2023-08-21T00:00:00"/>
    <s v="Local Transport"/>
    <x v="0"/>
    <x v="1"/>
    <n v="5000"/>
    <n v="3652"/>
    <n v="1.3691128148959475"/>
    <x v="2"/>
  </r>
  <r>
    <d v="2023-08-21T00:00:00"/>
    <s v="Local Transport"/>
    <x v="0"/>
    <x v="1"/>
    <n v="15000"/>
    <n v="3652"/>
    <n v="4.1073384446878425"/>
    <x v="2"/>
  </r>
  <r>
    <d v="2023-08-21T00:00:00"/>
    <s v="Local Transport"/>
    <x v="0"/>
    <x v="1"/>
    <n v="3000"/>
    <n v="3652"/>
    <n v="0.8214676889375685"/>
    <x v="2"/>
  </r>
  <r>
    <d v="2023-08-21T00:00:00"/>
    <s v="Trust Building"/>
    <x v="3"/>
    <x v="1"/>
    <n v="3000"/>
    <n v="3652"/>
    <n v="0.8214676889375685"/>
    <x v="2"/>
  </r>
  <r>
    <d v="2023-08-21T00:00:00"/>
    <s v="Trust Building"/>
    <x v="3"/>
    <x v="1"/>
    <n v="6000"/>
    <n v="3652"/>
    <n v="1.642935377875137"/>
    <x v="2"/>
  </r>
  <r>
    <d v="2023-08-21T00:00:00"/>
    <s v="Bank Charges"/>
    <x v="2"/>
    <x v="2"/>
    <n v="62084"/>
    <n v="3652"/>
    <n v="17"/>
    <x v="10"/>
  </r>
  <r>
    <d v="2023-08-21T00:00:00"/>
    <s v="Bank Charges"/>
    <x v="2"/>
    <x v="2"/>
    <n v="31443.719999999998"/>
    <n v="3652"/>
    <n v="8.61"/>
    <x v="10"/>
  </r>
  <r>
    <d v="2023-08-21T00:00:00"/>
    <s v="Airtime for Lydia"/>
    <x v="4"/>
    <x v="3"/>
    <n v="40000"/>
    <n v="3652"/>
    <n v="10.95290251916758"/>
    <x v="6"/>
  </r>
  <r>
    <d v="2023-08-21T00:00:00"/>
    <s v="Airtime for Deborah"/>
    <x v="4"/>
    <x v="0"/>
    <n v="20000"/>
    <n v="3652"/>
    <n v="5.47645125958379"/>
    <x v="0"/>
  </r>
  <r>
    <d v="2023-08-21T00:00:00"/>
    <s v="Airtime for Jolly"/>
    <x v="4"/>
    <x v="0"/>
    <n v="20000"/>
    <n v="3652"/>
    <n v="5.47645125958379"/>
    <x v="1"/>
  </r>
  <r>
    <d v="2023-08-21T00:00:00"/>
    <s v="Airtime for i79"/>
    <x v="4"/>
    <x v="1"/>
    <n v="25000"/>
    <n v="3652"/>
    <n v="6.8455640744797375"/>
    <x v="2"/>
  </r>
  <r>
    <d v="2023-08-21T00:00:00"/>
    <s v="Airtime for i97"/>
    <x v="4"/>
    <x v="1"/>
    <n v="25000"/>
    <n v="3652"/>
    <n v="6.8455640744797375"/>
    <x v="3"/>
  </r>
  <r>
    <d v="2023-08-21T00:00:00"/>
    <s v="Airtime for i18"/>
    <x v="4"/>
    <x v="1"/>
    <n v="25000"/>
    <n v="3652"/>
    <n v="6.8455640744797375"/>
    <x v="8"/>
  </r>
  <r>
    <d v="2023-08-22T00:00:00"/>
    <s v="Local Transport"/>
    <x v="0"/>
    <x v="0"/>
    <n v="12000"/>
    <n v="3652"/>
    <n v="3.285870755750274"/>
    <x v="1"/>
  </r>
  <r>
    <d v="2023-08-22T00:00:00"/>
    <s v="Local Transport"/>
    <x v="0"/>
    <x v="0"/>
    <n v="11000"/>
    <n v="3652"/>
    <n v="3.0120481927710845"/>
    <x v="1"/>
  </r>
  <r>
    <d v="2023-08-22T00:00:00"/>
    <s v="local Transport"/>
    <x v="0"/>
    <x v="1"/>
    <n v="10000"/>
    <n v="3652"/>
    <n v="2.738225629791895"/>
    <x v="3"/>
  </r>
  <r>
    <d v="2023-08-22T00:00:00"/>
    <s v="local Transport"/>
    <x v="0"/>
    <x v="1"/>
    <n v="10000"/>
    <n v="3652"/>
    <n v="2.738225629791895"/>
    <x v="3"/>
  </r>
  <r>
    <d v="2023-08-22T00:00:00"/>
    <s v="local Transport"/>
    <x v="0"/>
    <x v="1"/>
    <n v="7000"/>
    <n v="3652"/>
    <n v="1.9167579408543265"/>
    <x v="3"/>
  </r>
  <r>
    <d v="2023-08-22T00:00:00"/>
    <s v="local Transport"/>
    <x v="0"/>
    <x v="1"/>
    <n v="5000"/>
    <n v="3652"/>
    <n v="1.3691128148959475"/>
    <x v="3"/>
  </r>
  <r>
    <d v="2023-08-22T00:00:00"/>
    <s v="local Transport"/>
    <x v="0"/>
    <x v="1"/>
    <n v="7000"/>
    <n v="3652"/>
    <n v="1.9167579408543265"/>
    <x v="3"/>
  </r>
  <r>
    <d v="2023-08-22T00:00:00"/>
    <s v="local Transport"/>
    <x v="0"/>
    <x v="1"/>
    <n v="18000"/>
    <n v="3652"/>
    <n v="4.928806133625411"/>
    <x v="3"/>
  </r>
  <r>
    <d v="2023-08-22T00:00:00"/>
    <s v="Trust Building"/>
    <x v="3"/>
    <x v="1"/>
    <n v="10000"/>
    <n v="3652"/>
    <n v="2.738225629791895"/>
    <x v="3"/>
  </r>
  <r>
    <d v="2023-08-22T00:00:00"/>
    <s v="Local Transport"/>
    <x v="0"/>
    <x v="1"/>
    <n v="6000"/>
    <n v="3652"/>
    <n v="1.642935377875137"/>
    <x v="8"/>
  </r>
  <r>
    <d v="2023-08-22T00:00:00"/>
    <s v="Local Transport"/>
    <x v="0"/>
    <x v="1"/>
    <n v="12000"/>
    <n v="3652"/>
    <n v="3.285870755750274"/>
    <x v="8"/>
  </r>
  <r>
    <d v="2023-08-22T00:00:00"/>
    <s v="Local Transport"/>
    <x v="0"/>
    <x v="1"/>
    <n v="7000"/>
    <n v="3652"/>
    <n v="1.9167579408543265"/>
    <x v="8"/>
  </r>
  <r>
    <d v="2023-08-22T00:00:00"/>
    <s v="Local Transport"/>
    <x v="0"/>
    <x v="1"/>
    <n v="7000"/>
    <n v="3652"/>
    <n v="1.9167579408543265"/>
    <x v="8"/>
  </r>
  <r>
    <d v="2023-08-22T00:00:00"/>
    <s v="Local Transport"/>
    <x v="0"/>
    <x v="1"/>
    <n v="7000"/>
    <n v="3652"/>
    <n v="1.9167579408543265"/>
    <x v="8"/>
  </r>
  <r>
    <d v="2023-08-22T00:00:00"/>
    <s v="Local Transport"/>
    <x v="0"/>
    <x v="1"/>
    <n v="6000"/>
    <n v="3652"/>
    <n v="1.642935377875137"/>
    <x v="8"/>
  </r>
  <r>
    <d v="2023-08-22T00:00:00"/>
    <s v="Trust Building"/>
    <x v="3"/>
    <x v="1"/>
    <n v="5000"/>
    <n v="3652"/>
    <n v="1.3691128148959475"/>
    <x v="8"/>
  </r>
  <r>
    <d v="2023-08-22T00:00:00"/>
    <s v="Trust Building"/>
    <x v="3"/>
    <x v="1"/>
    <n v="5000"/>
    <n v="3652"/>
    <n v="1.3691128148959475"/>
    <x v="8"/>
  </r>
  <r>
    <d v="2023-08-22T00:00:00"/>
    <s v="Local Transport"/>
    <x v="0"/>
    <x v="1"/>
    <n v="7000"/>
    <n v="3652"/>
    <n v="1.9167579408543265"/>
    <x v="2"/>
  </r>
  <r>
    <d v="2023-08-22T00:00:00"/>
    <s v="Local Transport"/>
    <x v="0"/>
    <x v="1"/>
    <n v="4000"/>
    <n v="3652"/>
    <n v="1.095290251916758"/>
    <x v="2"/>
  </r>
  <r>
    <d v="2023-08-22T00:00:00"/>
    <s v="Local Transport"/>
    <x v="0"/>
    <x v="1"/>
    <n v="5000"/>
    <n v="3652"/>
    <n v="1.3691128148959475"/>
    <x v="2"/>
  </r>
  <r>
    <d v="2023-08-22T00:00:00"/>
    <s v="Local Transport"/>
    <x v="0"/>
    <x v="1"/>
    <n v="6000"/>
    <n v="3652"/>
    <n v="1.642935377875137"/>
    <x v="2"/>
  </r>
  <r>
    <d v="2023-08-22T00:00:00"/>
    <s v="Local Transport"/>
    <x v="0"/>
    <x v="1"/>
    <n v="16000"/>
    <n v="3652"/>
    <n v="4.381161007667032"/>
    <x v="2"/>
  </r>
  <r>
    <d v="2023-08-22T00:00:00"/>
    <s v="Local Transport"/>
    <x v="0"/>
    <x v="1"/>
    <n v="8000"/>
    <n v="3652"/>
    <n v="2.190580503833516"/>
    <x v="2"/>
  </r>
  <r>
    <d v="2023-08-22T00:00:00"/>
    <s v="Trust Building"/>
    <x v="3"/>
    <x v="1"/>
    <n v="5000"/>
    <n v="3652"/>
    <n v="1.3691128148959475"/>
    <x v="2"/>
  </r>
  <r>
    <d v="2023-08-22T00:00:00"/>
    <s v="Trust Building"/>
    <x v="3"/>
    <x v="1"/>
    <n v="5000"/>
    <n v="3652"/>
    <n v="1.3691128148959475"/>
    <x v="2"/>
  </r>
  <r>
    <d v="2023-08-23T00:00:00"/>
    <s v="Local Transport"/>
    <x v="0"/>
    <x v="0"/>
    <n v="12000"/>
    <n v="3652"/>
    <n v="3.285870755750274"/>
    <x v="1"/>
  </r>
  <r>
    <d v="2023-08-23T00:00:00"/>
    <s v="Local Transport"/>
    <x v="0"/>
    <x v="0"/>
    <n v="7000"/>
    <n v="3652"/>
    <n v="1.9167579408543265"/>
    <x v="1"/>
  </r>
  <r>
    <d v="2023-08-23T00:00:00"/>
    <s v="Local Transport"/>
    <x v="0"/>
    <x v="0"/>
    <n v="6000"/>
    <n v="3652"/>
    <n v="1.642935377875137"/>
    <x v="1"/>
  </r>
  <r>
    <d v="2023-08-23T00:00:00"/>
    <s v="Local Transport"/>
    <x v="0"/>
    <x v="0"/>
    <n v="11000"/>
    <n v="3652"/>
    <n v="3.0120481927710845"/>
    <x v="1"/>
  </r>
  <r>
    <d v="2023-08-23T00:00:00"/>
    <s v="Local Transport"/>
    <x v="0"/>
    <x v="1"/>
    <n v="8000"/>
    <n v="3652"/>
    <n v="2.190580503833516"/>
    <x v="2"/>
  </r>
  <r>
    <d v="2023-08-23T00:00:00"/>
    <s v="Local Transport"/>
    <x v="0"/>
    <x v="1"/>
    <n v="13000"/>
    <n v="3652"/>
    <n v="3.5596933187294635"/>
    <x v="2"/>
  </r>
  <r>
    <d v="2023-08-23T00:00:00"/>
    <s v="Local Transport"/>
    <x v="0"/>
    <x v="1"/>
    <n v="4000"/>
    <n v="3652"/>
    <n v="1.095290251916758"/>
    <x v="2"/>
  </r>
  <r>
    <d v="2023-08-23T00:00:00"/>
    <s v="Local Transport"/>
    <x v="0"/>
    <x v="1"/>
    <n v="5000"/>
    <n v="3652"/>
    <n v="1.3691128148959475"/>
    <x v="2"/>
  </r>
  <r>
    <d v="2023-08-23T00:00:00"/>
    <s v="Local Transport"/>
    <x v="0"/>
    <x v="1"/>
    <n v="6000"/>
    <n v="3652"/>
    <n v="1.642935377875137"/>
    <x v="2"/>
  </r>
  <r>
    <d v="2023-08-23T00:00:00"/>
    <s v="Local Transport"/>
    <x v="0"/>
    <x v="1"/>
    <n v="7000"/>
    <n v="3652"/>
    <n v="1.9167579408543265"/>
    <x v="2"/>
  </r>
  <r>
    <d v="2023-08-23T00:00:00"/>
    <s v="Local Transport"/>
    <x v="0"/>
    <x v="1"/>
    <n v="18000"/>
    <n v="3652"/>
    <n v="4.928806133625411"/>
    <x v="2"/>
  </r>
  <r>
    <d v="2023-08-23T00:00:00"/>
    <s v="Mobile money withdraw charges"/>
    <x v="7"/>
    <x v="2"/>
    <n v="1000"/>
    <n v="3652"/>
    <n v="0.2738225629791895"/>
    <x v="8"/>
  </r>
  <r>
    <d v="2023-08-23T00:00:00"/>
    <s v="Local Transport"/>
    <x v="0"/>
    <x v="1"/>
    <n v="6000"/>
    <n v="3652"/>
    <n v="1.642935377875137"/>
    <x v="8"/>
  </r>
  <r>
    <d v="2023-08-23T00:00:00"/>
    <s v="Local Transport"/>
    <x v="0"/>
    <x v="1"/>
    <n v="8000"/>
    <n v="3652"/>
    <n v="2.190580503833516"/>
    <x v="8"/>
  </r>
  <r>
    <d v="2023-08-23T00:00:00"/>
    <s v="Local Transport"/>
    <x v="0"/>
    <x v="1"/>
    <n v="9000"/>
    <n v="3652"/>
    <n v="2.4644030668127055"/>
    <x v="8"/>
  </r>
  <r>
    <d v="2023-08-23T00:00:00"/>
    <s v="Local Transport"/>
    <x v="0"/>
    <x v="1"/>
    <n v="7000"/>
    <n v="3652"/>
    <n v="1.9167579408543265"/>
    <x v="8"/>
  </r>
  <r>
    <d v="2023-08-23T00:00:00"/>
    <s v="Local Transport"/>
    <x v="0"/>
    <x v="1"/>
    <n v="7000"/>
    <n v="3652"/>
    <n v="1.9167579408543265"/>
    <x v="8"/>
  </r>
  <r>
    <d v="2023-08-23T00:00:00"/>
    <s v="Local Transport"/>
    <x v="0"/>
    <x v="1"/>
    <n v="9000"/>
    <n v="3652"/>
    <n v="2.4644030668127055"/>
    <x v="8"/>
  </r>
  <r>
    <d v="2023-08-23T00:00:00"/>
    <s v="Trust Building"/>
    <x v="3"/>
    <x v="1"/>
    <n v="5000"/>
    <n v="3652"/>
    <n v="1.3691128148959475"/>
    <x v="8"/>
  </r>
  <r>
    <d v="2023-08-23T00:00:00"/>
    <s v="Mobile money sending charges"/>
    <x v="7"/>
    <x v="2"/>
    <n v="4000"/>
    <n v="3652"/>
    <n v="1.095290251916758"/>
    <x v="6"/>
  </r>
  <r>
    <d v="2023-08-23T00:00:00"/>
    <s v="local Transport"/>
    <x v="0"/>
    <x v="1"/>
    <n v="10000"/>
    <n v="3652"/>
    <n v="2.738225629791895"/>
    <x v="3"/>
  </r>
  <r>
    <d v="2023-08-23T00:00:00"/>
    <s v="local Transport"/>
    <x v="0"/>
    <x v="1"/>
    <n v="7000"/>
    <n v="3652"/>
    <n v="1.9167579408543265"/>
    <x v="3"/>
  </r>
  <r>
    <d v="2023-08-23T00:00:00"/>
    <s v="local Transport"/>
    <x v="0"/>
    <x v="1"/>
    <n v="5000"/>
    <n v="3652"/>
    <n v="1.3691128148959475"/>
    <x v="3"/>
  </r>
  <r>
    <d v="2023-08-23T00:00:00"/>
    <s v="local Transport"/>
    <x v="0"/>
    <x v="1"/>
    <n v="7000"/>
    <n v="3652"/>
    <n v="1.9167579408543265"/>
    <x v="3"/>
  </r>
  <r>
    <d v="2023-08-23T00:00:00"/>
    <s v="local Transport"/>
    <x v="0"/>
    <x v="1"/>
    <n v="5000"/>
    <n v="3652"/>
    <n v="1.3691128148959475"/>
    <x v="3"/>
  </r>
  <r>
    <d v="2023-08-23T00:00:00"/>
    <s v="local Transport"/>
    <x v="0"/>
    <x v="1"/>
    <n v="15000"/>
    <n v="3652"/>
    <n v="4.1073384446878425"/>
    <x v="3"/>
  </r>
  <r>
    <d v="2023-08-23T00:00:00"/>
    <s v="Trust Building"/>
    <x v="3"/>
    <x v="1"/>
    <n v="5000"/>
    <n v="3652"/>
    <n v="1.3691128148959475"/>
    <x v="3"/>
  </r>
  <r>
    <d v="2023-08-23T00:00:00"/>
    <s v="Trust Building"/>
    <x v="3"/>
    <x v="1"/>
    <n v="5000"/>
    <n v="3652"/>
    <n v="1.3691128148959475"/>
    <x v="3"/>
  </r>
  <r>
    <d v="2023-08-23T00:00:00"/>
    <s v="Bank withdraw changes"/>
    <x v="7"/>
    <x v="2"/>
    <n v="1000"/>
    <n v="3652"/>
    <n v="0.2738225629791895"/>
    <x v="3"/>
  </r>
  <r>
    <d v="2023-08-24T00:00:00"/>
    <s v="Local Transport"/>
    <x v="0"/>
    <x v="0"/>
    <n v="12000"/>
    <n v="3652"/>
    <n v="3.285870755750274"/>
    <x v="1"/>
  </r>
  <r>
    <d v="2023-08-24T00:00:00"/>
    <s v="Local Transport"/>
    <x v="0"/>
    <x v="0"/>
    <n v="9000"/>
    <n v="3652"/>
    <n v="2.4644030668127055"/>
    <x v="1"/>
  </r>
  <r>
    <d v="2023-08-24T00:00:00"/>
    <s v="Local Transport"/>
    <x v="0"/>
    <x v="0"/>
    <n v="8000"/>
    <n v="3652"/>
    <n v="2.190580503833516"/>
    <x v="1"/>
  </r>
  <r>
    <d v="2023-08-24T00:00:00"/>
    <s v="Local Transport"/>
    <x v="0"/>
    <x v="0"/>
    <n v="11000"/>
    <n v="3652"/>
    <n v="3.0120481927710845"/>
    <x v="1"/>
  </r>
  <r>
    <d v="2023-08-24T00:00:00"/>
    <s v="Withdraw charges"/>
    <x v="7"/>
    <x v="2"/>
    <n v="1000"/>
    <n v="3652"/>
    <n v="0.2738225629791895"/>
    <x v="1"/>
  </r>
  <r>
    <d v="2023-08-24T00:00:00"/>
    <s v="Local Transport"/>
    <x v="0"/>
    <x v="1"/>
    <n v="6000"/>
    <n v="3652"/>
    <n v="1.642935377875137"/>
    <x v="8"/>
  </r>
  <r>
    <d v="2023-08-24T00:00:00"/>
    <s v="Local Transport"/>
    <x v="0"/>
    <x v="1"/>
    <n v="8000"/>
    <n v="3652"/>
    <n v="2.190580503833516"/>
    <x v="8"/>
  </r>
  <r>
    <d v="2023-08-24T00:00:00"/>
    <s v="Local Transport"/>
    <x v="0"/>
    <x v="1"/>
    <n v="6000"/>
    <n v="3652"/>
    <n v="1.642935377875137"/>
    <x v="8"/>
  </r>
  <r>
    <d v="2023-08-24T00:00:00"/>
    <s v="Local Transport"/>
    <x v="0"/>
    <x v="1"/>
    <n v="6000"/>
    <n v="3652"/>
    <n v="1.642935377875137"/>
    <x v="8"/>
  </r>
  <r>
    <d v="2023-08-24T00:00:00"/>
    <s v="Local Transport"/>
    <x v="0"/>
    <x v="1"/>
    <n v="6000"/>
    <n v="3652"/>
    <n v="1.642935377875137"/>
    <x v="8"/>
  </r>
  <r>
    <d v="2023-08-24T00:00:00"/>
    <s v="Local Transport"/>
    <x v="0"/>
    <x v="1"/>
    <n v="10000"/>
    <n v="3652"/>
    <n v="2.738225629791895"/>
    <x v="8"/>
  </r>
  <r>
    <d v="2023-08-24T00:00:00"/>
    <s v="Trust Building"/>
    <x v="3"/>
    <x v="1"/>
    <n v="10000"/>
    <n v="3652"/>
    <n v="2.738225629791895"/>
    <x v="8"/>
  </r>
  <r>
    <d v="2023-08-24T00:00:00"/>
    <s v="MM withdraw charges"/>
    <x v="7"/>
    <x v="2"/>
    <n v="1000"/>
    <n v="3652"/>
    <n v="0.2738225629791895"/>
    <x v="8"/>
  </r>
  <r>
    <d v="2023-08-24T00:00:00"/>
    <s v="local Transport"/>
    <x v="0"/>
    <x v="1"/>
    <n v="10000"/>
    <n v="3652"/>
    <n v="2.738225629791895"/>
    <x v="3"/>
  </r>
  <r>
    <d v="2023-08-24T00:00:00"/>
    <s v="local Transport"/>
    <x v="0"/>
    <x v="1"/>
    <n v="15000"/>
    <n v="3652"/>
    <n v="4.1073384446878425"/>
    <x v="3"/>
  </r>
  <r>
    <d v="2023-08-24T00:00:00"/>
    <s v="local Transport"/>
    <x v="0"/>
    <x v="1"/>
    <n v="4000"/>
    <n v="3652"/>
    <n v="1.095290251916758"/>
    <x v="3"/>
  </r>
  <r>
    <d v="2023-08-24T00:00:00"/>
    <s v="local Transport"/>
    <x v="0"/>
    <x v="1"/>
    <n v="5000"/>
    <n v="3652"/>
    <n v="1.3691128148959475"/>
    <x v="3"/>
  </r>
  <r>
    <d v="2023-08-24T00:00:00"/>
    <s v="local Transport"/>
    <x v="0"/>
    <x v="1"/>
    <n v="5000"/>
    <n v="3652"/>
    <n v="1.3691128148959475"/>
    <x v="3"/>
  </r>
  <r>
    <d v="2023-08-24T00:00:00"/>
    <s v="local Transport"/>
    <x v="0"/>
    <x v="1"/>
    <n v="20000"/>
    <n v="3652"/>
    <n v="5.47645125958379"/>
    <x v="3"/>
  </r>
  <r>
    <d v="2023-08-24T00:00:00"/>
    <s v="Trust Building"/>
    <x v="3"/>
    <x v="1"/>
    <n v="10000"/>
    <n v="3652"/>
    <n v="2.738225629791895"/>
    <x v="3"/>
  </r>
  <r>
    <d v="2023-08-24T00:00:00"/>
    <s v="MM withdraw charges"/>
    <x v="7"/>
    <x v="2"/>
    <n v="1000"/>
    <n v="3652"/>
    <n v="0.2738225629791895"/>
    <x v="3"/>
  </r>
  <r>
    <d v="2023-08-24T00:00:00"/>
    <s v="Local Transport"/>
    <x v="0"/>
    <x v="1"/>
    <n v="7000"/>
    <n v="3652"/>
    <n v="1.9167579408543265"/>
    <x v="2"/>
  </r>
  <r>
    <d v="2023-08-24T00:00:00"/>
    <s v="Local Transport"/>
    <x v="0"/>
    <x v="1"/>
    <n v="7000"/>
    <n v="3652"/>
    <n v="1.9167579408543265"/>
    <x v="2"/>
  </r>
  <r>
    <d v="2023-08-24T00:00:00"/>
    <s v="Local Transport"/>
    <x v="0"/>
    <x v="1"/>
    <n v="4000"/>
    <n v="3652"/>
    <n v="1.095290251916758"/>
    <x v="2"/>
  </r>
  <r>
    <d v="2023-08-24T00:00:00"/>
    <s v="Local Transport"/>
    <x v="0"/>
    <x v="1"/>
    <n v="5000"/>
    <n v="3652"/>
    <n v="1.3691128148959475"/>
    <x v="2"/>
  </r>
  <r>
    <d v="2023-08-24T00:00:00"/>
    <s v="Local Transport"/>
    <x v="0"/>
    <x v="1"/>
    <n v="5000"/>
    <n v="3652"/>
    <n v="1.3691128148959475"/>
    <x v="2"/>
  </r>
  <r>
    <d v="2023-08-24T00:00:00"/>
    <s v="Local Transport"/>
    <x v="0"/>
    <x v="1"/>
    <n v="6000"/>
    <n v="3652"/>
    <n v="1.642935377875137"/>
    <x v="2"/>
  </r>
  <r>
    <d v="2023-08-24T00:00:00"/>
    <s v="Local Transport"/>
    <x v="0"/>
    <x v="1"/>
    <n v="17000"/>
    <n v="3652"/>
    <n v="4.6549835706462215"/>
    <x v="2"/>
  </r>
  <r>
    <d v="2023-08-24T00:00:00"/>
    <s v="Trust Building"/>
    <x v="3"/>
    <x v="1"/>
    <n v="10000"/>
    <n v="3652"/>
    <n v="2.738225629791895"/>
    <x v="2"/>
  </r>
  <r>
    <d v="2023-08-24T00:00:00"/>
    <s v="MM withdraw charges"/>
    <x v="7"/>
    <x v="2"/>
    <n v="1000"/>
    <n v="3652"/>
    <n v="0.2738225629791895"/>
    <x v="2"/>
  </r>
  <r>
    <d v="2023-08-24T00:00:00"/>
    <s v="MM sending charges"/>
    <x v="7"/>
    <x v="2"/>
    <n v="4000"/>
    <n v="3652"/>
    <n v="1.095290251916758"/>
    <x v="6"/>
  </r>
  <r>
    <d v="2023-08-25T00:00:00"/>
    <s v="MM sending charges"/>
    <x v="7"/>
    <x v="2"/>
    <n v="4000"/>
    <n v="3652"/>
    <n v="1.095290251916758"/>
    <x v="6"/>
  </r>
  <r>
    <d v="2023-08-25T00:00:00"/>
    <s v="Local Transport"/>
    <x v="0"/>
    <x v="0"/>
    <n v="12000"/>
    <n v="3652"/>
    <n v="3.285870755750274"/>
    <x v="1"/>
  </r>
  <r>
    <d v="2023-08-25T00:00:00"/>
    <s v="Local Transport"/>
    <x v="0"/>
    <x v="0"/>
    <n v="11000"/>
    <n v="3652"/>
    <n v="3.0120481927710845"/>
    <x v="1"/>
  </r>
  <r>
    <d v="2023-08-25T00:00:00"/>
    <s v="Withdraw charges"/>
    <x v="7"/>
    <x v="2"/>
    <n v="500"/>
    <n v="3652"/>
    <n v="0.13691128148959475"/>
    <x v="1"/>
  </r>
  <r>
    <d v="2023-08-25T00:00:00"/>
    <s v="Local Transport"/>
    <x v="0"/>
    <x v="1"/>
    <n v="6000"/>
    <n v="3652"/>
    <n v="1.642935377875137"/>
    <x v="8"/>
  </r>
  <r>
    <d v="2023-08-25T00:00:00"/>
    <s v="Local Transport"/>
    <x v="0"/>
    <x v="1"/>
    <n v="7000"/>
    <n v="3652"/>
    <n v="1.9167579408543265"/>
    <x v="8"/>
  </r>
  <r>
    <d v="2023-08-25T00:00:00"/>
    <s v="Local Transport"/>
    <x v="0"/>
    <x v="1"/>
    <n v="7000"/>
    <n v="3652"/>
    <n v="1.9167579408543265"/>
    <x v="8"/>
  </r>
  <r>
    <d v="2023-08-25T00:00:00"/>
    <s v="Local Transport"/>
    <x v="0"/>
    <x v="1"/>
    <n v="8000"/>
    <n v="3652"/>
    <n v="2.190580503833516"/>
    <x v="8"/>
  </r>
  <r>
    <d v="2023-08-25T00:00:00"/>
    <s v="Local Transport"/>
    <x v="0"/>
    <x v="1"/>
    <n v="10000"/>
    <n v="3652"/>
    <n v="2.738225629791895"/>
    <x v="8"/>
  </r>
  <r>
    <d v="2023-08-25T00:00:00"/>
    <s v="Local Transport"/>
    <x v="0"/>
    <x v="1"/>
    <n v="9000"/>
    <n v="3652"/>
    <n v="2.4644030668127055"/>
    <x v="8"/>
  </r>
  <r>
    <d v="2023-08-25T00:00:00"/>
    <s v="Trust Building"/>
    <x v="3"/>
    <x v="1"/>
    <n v="3000"/>
    <n v="3652"/>
    <n v="0.8214676889375685"/>
    <x v="8"/>
  </r>
  <r>
    <d v="2023-08-25T00:00:00"/>
    <s v="Trust Building"/>
    <x v="3"/>
    <x v="1"/>
    <n v="6000"/>
    <n v="3652"/>
    <n v="1.642935377875137"/>
    <x v="8"/>
  </r>
  <r>
    <d v="2023-08-25T00:00:00"/>
    <s v="Trust Building"/>
    <x v="3"/>
    <x v="1"/>
    <n v="1000"/>
    <n v="3652"/>
    <n v="0.2738225629791895"/>
    <x v="8"/>
  </r>
  <r>
    <d v="2023-08-25T00:00:00"/>
    <s v="MM withdraw charges"/>
    <x v="7"/>
    <x v="2"/>
    <n v="1000"/>
    <n v="3652"/>
    <n v="0.2738225629791895"/>
    <x v="8"/>
  </r>
  <r>
    <d v="2023-08-25T00:00:00"/>
    <s v="local Transport"/>
    <x v="0"/>
    <x v="1"/>
    <n v="10000"/>
    <n v="3652"/>
    <n v="2.738225629791895"/>
    <x v="3"/>
  </r>
  <r>
    <d v="2023-08-25T00:00:00"/>
    <s v="local Transport"/>
    <x v="0"/>
    <x v="1"/>
    <n v="5000"/>
    <n v="3652"/>
    <n v="1.3691128148959475"/>
    <x v="3"/>
  </r>
  <r>
    <d v="2023-08-25T00:00:00"/>
    <s v="local Transport"/>
    <x v="0"/>
    <x v="1"/>
    <n v="5000"/>
    <n v="3652"/>
    <n v="1.3691128148959475"/>
    <x v="3"/>
  </r>
  <r>
    <d v="2023-08-25T00:00:00"/>
    <s v="local Transport"/>
    <x v="0"/>
    <x v="1"/>
    <n v="6000"/>
    <n v="3652"/>
    <n v="1.642935377875137"/>
    <x v="3"/>
  </r>
  <r>
    <d v="2023-08-25T00:00:00"/>
    <s v="local Transport"/>
    <x v="0"/>
    <x v="1"/>
    <n v="5000"/>
    <n v="3652"/>
    <n v="1.3691128148959475"/>
    <x v="3"/>
  </r>
  <r>
    <d v="2023-08-25T00:00:00"/>
    <s v="local Transport"/>
    <x v="0"/>
    <x v="1"/>
    <n v="17000"/>
    <n v="3652"/>
    <n v="4.6549835706462215"/>
    <x v="3"/>
  </r>
  <r>
    <d v="2023-08-25T00:00:00"/>
    <s v="Trust Building"/>
    <x v="3"/>
    <x v="1"/>
    <n v="4000"/>
    <n v="3652"/>
    <n v="1.095290251916758"/>
    <x v="3"/>
  </r>
  <r>
    <d v="2023-08-25T00:00:00"/>
    <s v="Trust Building"/>
    <x v="3"/>
    <x v="1"/>
    <n v="6000"/>
    <n v="3652"/>
    <n v="1.642935377875137"/>
    <x v="3"/>
  </r>
  <r>
    <d v="2023-08-25T00:00:00"/>
    <s v="MM withdraw charges"/>
    <x v="7"/>
    <x v="2"/>
    <n v="1000"/>
    <n v="3652"/>
    <n v="0.2738225629791895"/>
    <x v="3"/>
  </r>
  <r>
    <d v="2023-08-25T00:00:00"/>
    <s v="Local Transport"/>
    <x v="0"/>
    <x v="1"/>
    <n v="8000"/>
    <n v="3652"/>
    <n v="2.190580503833516"/>
    <x v="2"/>
  </r>
  <r>
    <d v="2023-08-25T00:00:00"/>
    <s v="Local Transport"/>
    <x v="0"/>
    <x v="1"/>
    <n v="8000"/>
    <n v="3652"/>
    <n v="2.190580503833516"/>
    <x v="2"/>
  </r>
  <r>
    <d v="2023-08-25T00:00:00"/>
    <s v="Local Transport"/>
    <x v="0"/>
    <x v="1"/>
    <n v="4000"/>
    <n v="3652"/>
    <n v="1.095290251916758"/>
    <x v="2"/>
  </r>
  <r>
    <d v="2023-08-25T00:00:00"/>
    <s v="Local Transport"/>
    <x v="0"/>
    <x v="1"/>
    <n v="7000"/>
    <n v="3652"/>
    <n v="1.9167579408543265"/>
    <x v="2"/>
  </r>
  <r>
    <d v="2023-08-25T00:00:00"/>
    <s v="Local Transport"/>
    <x v="0"/>
    <x v="1"/>
    <n v="5000"/>
    <n v="3652"/>
    <n v="1.3691128148959475"/>
    <x v="2"/>
  </r>
  <r>
    <d v="2023-08-25T00:00:00"/>
    <s v="Local Transport"/>
    <x v="0"/>
    <x v="1"/>
    <n v="5000"/>
    <n v="3652"/>
    <n v="1.3691128148959475"/>
    <x v="2"/>
  </r>
  <r>
    <d v="2023-08-25T00:00:00"/>
    <s v="Local Transport"/>
    <x v="0"/>
    <x v="1"/>
    <n v="12000"/>
    <n v="3652"/>
    <n v="3.285870755750274"/>
    <x v="2"/>
  </r>
  <r>
    <d v="2023-08-25T00:00:00"/>
    <s v="Trust Building"/>
    <x v="3"/>
    <x v="1"/>
    <n v="5000"/>
    <n v="3652"/>
    <n v="1.3691128148959475"/>
    <x v="2"/>
  </r>
  <r>
    <d v="2023-08-25T00:00:00"/>
    <s v="Trust Building"/>
    <x v="3"/>
    <x v="1"/>
    <n v="2000"/>
    <n v="3652"/>
    <n v="0.547645125958379"/>
    <x v="2"/>
  </r>
  <r>
    <d v="2023-08-25T00:00:00"/>
    <s v="Trust Building"/>
    <x v="3"/>
    <x v="1"/>
    <n v="3000"/>
    <n v="3652"/>
    <n v="0.8214676889375685"/>
    <x v="2"/>
  </r>
  <r>
    <d v="2023-08-25T00:00:00"/>
    <s v="MM withdraw charges"/>
    <x v="7"/>
    <x v="2"/>
    <n v="1000"/>
    <n v="3652"/>
    <n v="0.2738225629791895"/>
    <x v="2"/>
  </r>
  <r>
    <d v="2023-08-25T00:00:00"/>
    <s v="Bank Transfer Charges"/>
    <x v="7"/>
    <x v="2"/>
    <n v="2000"/>
    <n v="3652"/>
    <n v="0.547645125958379"/>
    <x v="7"/>
  </r>
  <r>
    <d v="2023-08-26T00:00:00"/>
    <s v="Bank Charges"/>
    <x v="2"/>
    <x v="2"/>
    <n v="20000"/>
    <n v="3652"/>
    <n v="5.47645125958379"/>
    <x v="5"/>
  </r>
  <r>
    <d v="2023-08-26T00:00:00"/>
    <s v="Lydia's August salary:"/>
    <x v="8"/>
    <x v="3"/>
    <n v="2935000"/>
    <n v="3652"/>
    <n v="803.66922234392109"/>
    <x v="5"/>
  </r>
  <r>
    <d v="2023-08-26T00:00:00"/>
    <s v="Bank Charges"/>
    <x v="2"/>
    <x v="2"/>
    <n v="3000"/>
    <n v="3652"/>
    <n v="0.8214676889375685"/>
    <x v="5"/>
  </r>
  <r>
    <d v="2023-08-26T00:00:00"/>
    <s v="Local Transport"/>
    <x v="0"/>
    <x v="3"/>
    <n v="7000"/>
    <n v="3652"/>
    <n v="1.9167579408543265"/>
    <x v="6"/>
  </r>
  <r>
    <d v="2023-08-26T00:00:00"/>
    <s v="Local Transport"/>
    <x v="0"/>
    <x v="3"/>
    <n v="5000"/>
    <n v="3652"/>
    <n v="1.3691128148959475"/>
    <x v="6"/>
  </r>
  <r>
    <d v="2023-08-26T00:00:00"/>
    <s v="Local Transport"/>
    <x v="0"/>
    <x v="3"/>
    <n v="7000"/>
    <n v="3652"/>
    <n v="1.9167579408543265"/>
    <x v="6"/>
  </r>
  <r>
    <d v="2023-08-28T00:00:00"/>
    <s v="Sept &amp; Oct rent to Summit"/>
    <x v="6"/>
    <x v="2"/>
    <n v="8764800"/>
    <n v="3652"/>
    <n v="2400"/>
    <x v="10"/>
  </r>
  <r>
    <d v="2023-08-28T00:00:00"/>
    <s v="Bank Charges"/>
    <x v="2"/>
    <x v="2"/>
    <n v="2118.16"/>
    <n v="3652"/>
    <n v="0.57999999999999996"/>
    <x v="10"/>
  </r>
  <r>
    <d v="2023-08-28T00:00:00"/>
    <s v="Local Transport"/>
    <x v="0"/>
    <x v="1"/>
    <n v="8000"/>
    <n v="3652"/>
    <n v="2.190580503833516"/>
    <x v="2"/>
  </r>
  <r>
    <d v="2023-08-28T00:00:00"/>
    <s v="Local Transport"/>
    <x v="0"/>
    <x v="1"/>
    <n v="5000"/>
    <n v="3652"/>
    <n v="1.3691128148959475"/>
    <x v="2"/>
  </r>
  <r>
    <d v="2023-08-28T00:00:00"/>
    <s v="Local Transport"/>
    <x v="0"/>
    <x v="1"/>
    <n v="6000"/>
    <n v="3652"/>
    <n v="1.642935377875137"/>
    <x v="2"/>
  </r>
  <r>
    <d v="2023-08-28T00:00:00"/>
    <s v="Local Transport"/>
    <x v="0"/>
    <x v="1"/>
    <n v="5000"/>
    <n v="3652"/>
    <n v="1.3691128148959475"/>
    <x v="2"/>
  </r>
  <r>
    <d v="2023-08-28T00:00:00"/>
    <s v="Local Transport"/>
    <x v="0"/>
    <x v="1"/>
    <n v="8000"/>
    <n v="3652"/>
    <n v="2.190580503833516"/>
    <x v="2"/>
  </r>
  <r>
    <d v="2023-08-28T00:00:00"/>
    <s v="Local Transport"/>
    <x v="0"/>
    <x v="1"/>
    <n v="6000"/>
    <n v="3652"/>
    <n v="1.642935377875137"/>
    <x v="2"/>
  </r>
  <r>
    <d v="2023-08-28T00:00:00"/>
    <s v="Local Transport"/>
    <x v="0"/>
    <x v="1"/>
    <n v="10000"/>
    <n v="3652"/>
    <n v="2.738225629791895"/>
    <x v="2"/>
  </r>
  <r>
    <d v="2023-08-28T00:00:00"/>
    <s v="Trust Building"/>
    <x v="3"/>
    <x v="1"/>
    <n v="3000"/>
    <n v="3652"/>
    <n v="0.8214676889375685"/>
    <x v="2"/>
  </r>
  <r>
    <d v="2023-08-28T00:00:00"/>
    <s v="Trust Building"/>
    <x v="3"/>
    <x v="1"/>
    <n v="4000"/>
    <n v="3652"/>
    <n v="1.095290251916758"/>
    <x v="2"/>
  </r>
  <r>
    <d v="2023-08-28T00:00:00"/>
    <s v="local Transport"/>
    <x v="0"/>
    <x v="1"/>
    <n v="10000"/>
    <n v="3652"/>
    <n v="2.738225629791895"/>
    <x v="3"/>
  </r>
  <r>
    <d v="2023-08-28T00:00:00"/>
    <s v="local Transport"/>
    <x v="0"/>
    <x v="1"/>
    <n v="15000"/>
    <n v="3652"/>
    <n v="4.1073384446878425"/>
    <x v="3"/>
  </r>
  <r>
    <d v="2023-08-28T00:00:00"/>
    <s v="local Transport"/>
    <x v="0"/>
    <x v="1"/>
    <n v="6000"/>
    <n v="3652"/>
    <n v="1.642935377875137"/>
    <x v="3"/>
  </r>
  <r>
    <d v="2023-08-28T00:00:00"/>
    <s v="local Transport"/>
    <x v="0"/>
    <x v="1"/>
    <n v="5000"/>
    <n v="3652"/>
    <n v="1.3691128148959475"/>
    <x v="3"/>
  </r>
  <r>
    <d v="2023-08-28T00:00:00"/>
    <s v="local Transport"/>
    <x v="0"/>
    <x v="1"/>
    <n v="17000"/>
    <n v="3652"/>
    <n v="4.6549835706462215"/>
    <x v="3"/>
  </r>
  <r>
    <d v="2023-08-28T00:00:00"/>
    <s v="local Transport"/>
    <x v="0"/>
    <x v="1"/>
    <n v="15000"/>
    <n v="3652"/>
    <n v="4.1073384446878425"/>
    <x v="3"/>
  </r>
  <r>
    <d v="2023-08-28T00:00:00"/>
    <s v="Trust Building"/>
    <x v="3"/>
    <x v="1"/>
    <n v="10000"/>
    <n v="3652"/>
    <n v="2.738225629791895"/>
    <x v="3"/>
  </r>
  <r>
    <d v="2023-08-28T00:00:00"/>
    <s v="Airtime for Lydia"/>
    <x v="4"/>
    <x v="3"/>
    <n v="40000"/>
    <n v="3652"/>
    <n v="10.95290251916758"/>
    <x v="6"/>
  </r>
  <r>
    <d v="2023-08-28T00:00:00"/>
    <s v="Airtime for Deborah"/>
    <x v="4"/>
    <x v="0"/>
    <n v="20000"/>
    <n v="3652"/>
    <n v="5.47645125958379"/>
    <x v="0"/>
  </r>
  <r>
    <d v="2023-08-28T00:00:00"/>
    <s v="Airtime for Jolly"/>
    <x v="4"/>
    <x v="0"/>
    <n v="20000"/>
    <n v="3652"/>
    <n v="5.47645125958379"/>
    <x v="1"/>
  </r>
  <r>
    <d v="2023-08-28T00:00:00"/>
    <s v="Airtime for i79"/>
    <x v="4"/>
    <x v="1"/>
    <n v="25000"/>
    <n v="3652"/>
    <n v="6.8455640744797375"/>
    <x v="2"/>
  </r>
  <r>
    <d v="2023-08-28T00:00:00"/>
    <s v="Airtime for i97"/>
    <x v="4"/>
    <x v="1"/>
    <n v="25000"/>
    <n v="3652"/>
    <n v="6.8455640744797375"/>
    <x v="3"/>
  </r>
  <r>
    <d v="2023-08-28T00:00:00"/>
    <s v="Airtime for i18"/>
    <x v="4"/>
    <x v="1"/>
    <n v="25000"/>
    <n v="3652"/>
    <n v="6.8455640744797375"/>
    <x v="8"/>
  </r>
  <r>
    <d v="2023-08-28T00:00:00"/>
    <s v="Airtime for i97"/>
    <x v="4"/>
    <x v="1"/>
    <n v="15000"/>
    <n v="3652"/>
    <n v="4.1073384446878425"/>
    <x v="3"/>
  </r>
  <r>
    <d v="2023-08-28T00:00:00"/>
    <s v="Airtime for i18"/>
    <x v="4"/>
    <x v="1"/>
    <n v="10000"/>
    <n v="3652"/>
    <n v="2.738225629791895"/>
    <x v="8"/>
  </r>
  <r>
    <d v="2023-08-28T00:00:00"/>
    <s v="Local Transport"/>
    <x v="0"/>
    <x v="1"/>
    <n v="6000"/>
    <n v="3652"/>
    <n v="1.642935377875137"/>
    <x v="8"/>
  </r>
  <r>
    <d v="2023-08-28T00:00:00"/>
    <s v="Local Transport"/>
    <x v="0"/>
    <x v="1"/>
    <n v="10000"/>
    <n v="3652"/>
    <n v="2.738225629791895"/>
    <x v="8"/>
  </r>
  <r>
    <d v="2023-08-28T00:00:00"/>
    <s v="Local Transport"/>
    <x v="0"/>
    <x v="1"/>
    <n v="7000"/>
    <n v="3652"/>
    <n v="1.9167579408543265"/>
    <x v="8"/>
  </r>
  <r>
    <d v="2023-08-28T00:00:00"/>
    <s v="Local Transport"/>
    <x v="0"/>
    <x v="1"/>
    <n v="8000"/>
    <n v="3652"/>
    <n v="2.190580503833516"/>
    <x v="8"/>
  </r>
  <r>
    <d v="2023-08-28T00:00:00"/>
    <s v="Local Transport"/>
    <x v="0"/>
    <x v="1"/>
    <n v="10000"/>
    <n v="3652"/>
    <n v="2.738225629791895"/>
    <x v="8"/>
  </r>
  <r>
    <d v="2023-08-28T00:00:00"/>
    <s v="Trust Building"/>
    <x v="3"/>
    <x v="1"/>
    <n v="10000"/>
    <n v="3652"/>
    <n v="2.738225629791895"/>
    <x v="8"/>
  </r>
  <r>
    <d v="2023-08-29T00:00:00"/>
    <s v="Repairs to water drainage pipes"/>
    <x v="1"/>
    <x v="2"/>
    <n v="84000"/>
    <n v="3652"/>
    <n v="23.001095290251918"/>
    <x v="6"/>
  </r>
  <r>
    <d v="2023-08-29T00:00:00"/>
    <s v="Local Transport"/>
    <x v="0"/>
    <x v="1"/>
    <n v="6000"/>
    <n v="3652"/>
    <n v="1.642935377875137"/>
    <x v="8"/>
  </r>
  <r>
    <d v="2023-08-29T00:00:00"/>
    <s v="Local Transport"/>
    <x v="0"/>
    <x v="1"/>
    <n v="6000"/>
    <n v="3652"/>
    <n v="1.642935377875137"/>
    <x v="8"/>
  </r>
  <r>
    <d v="2023-08-29T00:00:00"/>
    <s v="Local Transport"/>
    <x v="0"/>
    <x v="1"/>
    <n v="7000"/>
    <n v="3652"/>
    <n v="1.9167579408543265"/>
    <x v="8"/>
  </r>
  <r>
    <d v="2023-08-29T00:00:00"/>
    <s v="Local Transport"/>
    <x v="0"/>
    <x v="1"/>
    <n v="8000"/>
    <n v="3652"/>
    <n v="2.190580503833516"/>
    <x v="8"/>
  </r>
  <r>
    <d v="2023-08-29T00:00:00"/>
    <s v="Local Transport"/>
    <x v="0"/>
    <x v="1"/>
    <n v="8000"/>
    <n v="3652"/>
    <n v="2.190580503833516"/>
    <x v="8"/>
  </r>
  <r>
    <d v="2023-08-29T00:00:00"/>
    <s v="Local Transport"/>
    <x v="0"/>
    <x v="1"/>
    <n v="6000"/>
    <n v="3652"/>
    <n v="1.642935377875137"/>
    <x v="8"/>
  </r>
  <r>
    <d v="2023-08-29T00:00:00"/>
    <s v="Trust Building"/>
    <x v="3"/>
    <x v="1"/>
    <n v="4000"/>
    <n v="3652"/>
    <n v="1.095290251916758"/>
    <x v="8"/>
  </r>
  <r>
    <d v="2023-08-29T00:00:00"/>
    <s v="Trust Building"/>
    <x v="3"/>
    <x v="1"/>
    <n v="4000"/>
    <n v="3652"/>
    <n v="1.095290251916758"/>
    <x v="8"/>
  </r>
  <r>
    <d v="2023-08-29T00:00:00"/>
    <s v="local Transport"/>
    <x v="0"/>
    <x v="1"/>
    <n v="10000"/>
    <n v="3652"/>
    <n v="2.738225629791895"/>
    <x v="3"/>
  </r>
  <r>
    <d v="2023-08-29T00:00:00"/>
    <s v="local Transport"/>
    <x v="0"/>
    <x v="1"/>
    <n v="10000"/>
    <n v="3652"/>
    <n v="2.738225629791895"/>
    <x v="3"/>
  </r>
  <r>
    <d v="2023-08-29T00:00:00"/>
    <s v="local Transport"/>
    <x v="0"/>
    <x v="1"/>
    <n v="6000"/>
    <n v="3652"/>
    <n v="1.642935377875137"/>
    <x v="3"/>
  </r>
  <r>
    <d v="2023-08-29T00:00:00"/>
    <s v="local Transport"/>
    <x v="0"/>
    <x v="1"/>
    <n v="5000"/>
    <n v="3652"/>
    <n v="1.3691128148959475"/>
    <x v="3"/>
  </r>
  <r>
    <d v="2023-08-29T00:00:00"/>
    <s v="local Transport"/>
    <x v="0"/>
    <x v="1"/>
    <n v="5000"/>
    <n v="3652"/>
    <n v="1.3691128148959475"/>
    <x v="3"/>
  </r>
  <r>
    <d v="2023-08-29T00:00:00"/>
    <s v="local Transport"/>
    <x v="0"/>
    <x v="1"/>
    <n v="17000"/>
    <n v="3652"/>
    <n v="4.6549835706462215"/>
    <x v="3"/>
  </r>
  <r>
    <d v="2023-08-29T00:00:00"/>
    <s v="Trust Building"/>
    <x v="3"/>
    <x v="1"/>
    <n v="5000"/>
    <n v="3652"/>
    <n v="1.3691128148959475"/>
    <x v="3"/>
  </r>
  <r>
    <d v="2023-08-29T00:00:00"/>
    <s v="Trust Building"/>
    <x v="3"/>
    <x v="1"/>
    <n v="5000"/>
    <n v="3652"/>
    <n v="1.3691128148959475"/>
    <x v="3"/>
  </r>
  <r>
    <d v="2023-08-29T00:00:00"/>
    <s v="Local Transport"/>
    <x v="0"/>
    <x v="1"/>
    <n v="8000"/>
    <n v="3652"/>
    <n v="2.190580503833516"/>
    <x v="2"/>
  </r>
  <r>
    <d v="2023-08-29T00:00:00"/>
    <s v="Local Transport"/>
    <x v="0"/>
    <x v="1"/>
    <n v="8000"/>
    <n v="3652"/>
    <n v="2.190580503833516"/>
    <x v="2"/>
  </r>
  <r>
    <d v="2023-08-29T00:00:00"/>
    <s v="Local Transport"/>
    <x v="0"/>
    <x v="3"/>
    <n v="6000"/>
    <n v="3652"/>
    <n v="1.642935377875137"/>
    <x v="6"/>
  </r>
  <r>
    <d v="2023-08-29T00:00:00"/>
    <s v="Local Transport"/>
    <x v="0"/>
    <x v="3"/>
    <n v="5000"/>
    <n v="3652"/>
    <n v="1.3691128148959475"/>
    <x v="6"/>
  </r>
  <r>
    <d v="2023-08-29T00:00:00"/>
    <s v="Local Transport"/>
    <x v="0"/>
    <x v="3"/>
    <n v="5000"/>
    <n v="3652"/>
    <n v="1.3691128148959475"/>
    <x v="6"/>
  </r>
  <r>
    <d v="2023-08-29T00:00:00"/>
    <s v="Local Transport"/>
    <x v="0"/>
    <x v="3"/>
    <n v="10000"/>
    <n v="3652"/>
    <n v="2.738225629791895"/>
    <x v="6"/>
  </r>
  <r>
    <d v="2023-08-29T00:00:00"/>
    <s v="August Water bill"/>
    <x v="6"/>
    <x v="2"/>
    <n v="202000"/>
    <n v="3652"/>
    <n v="55.312157721796275"/>
    <x v="6"/>
  </r>
  <r>
    <d v="2023-08-29T00:00:00"/>
    <s v="Transfer charges for water bill"/>
    <x v="6"/>
    <x v="2"/>
    <n v="3800"/>
    <n v="3652"/>
    <n v="1.04052573932092"/>
    <x v="6"/>
  </r>
  <r>
    <d v="2023-08-29T00:00:00"/>
    <s v="August salary for Deborah:chq"/>
    <x v="8"/>
    <x v="0"/>
    <n v="1500000"/>
    <n v="3652"/>
    <n v="410.73384446878424"/>
    <x v="5"/>
  </r>
  <r>
    <d v="2023-08-29T00:00:00"/>
    <s v="Bank Charges"/>
    <x v="2"/>
    <x v="2"/>
    <n v="3000"/>
    <n v="3652"/>
    <n v="0.8214676889375685"/>
    <x v="5"/>
  </r>
  <r>
    <d v="2023-08-30T00:00:00"/>
    <s v="Local Transport"/>
    <x v="0"/>
    <x v="1"/>
    <n v="6000"/>
    <n v="3652"/>
    <n v="1.642935377875137"/>
    <x v="8"/>
  </r>
  <r>
    <d v="2023-08-30T00:00:00"/>
    <s v="Local Transport"/>
    <x v="0"/>
    <x v="1"/>
    <n v="8000"/>
    <n v="3652"/>
    <n v="2.190580503833516"/>
    <x v="8"/>
  </r>
  <r>
    <d v="2023-08-30T00:00:00"/>
    <s v="Local Transport"/>
    <x v="0"/>
    <x v="1"/>
    <n v="7000"/>
    <n v="3652"/>
    <n v="1.9167579408543265"/>
    <x v="8"/>
  </r>
  <r>
    <d v="2023-08-30T00:00:00"/>
    <s v="Local Transport"/>
    <x v="0"/>
    <x v="1"/>
    <n v="10000"/>
    <n v="3652"/>
    <n v="2.738225629791895"/>
    <x v="8"/>
  </r>
  <r>
    <d v="2023-08-30T00:00:00"/>
    <s v="Local Transport"/>
    <x v="0"/>
    <x v="1"/>
    <n v="8000"/>
    <n v="3652"/>
    <n v="2.190580503833516"/>
    <x v="8"/>
  </r>
  <r>
    <d v="2023-08-30T00:00:00"/>
    <s v="Local Transport"/>
    <x v="0"/>
    <x v="1"/>
    <n v="5000"/>
    <n v="3652"/>
    <n v="1.3691128148959475"/>
    <x v="8"/>
  </r>
  <r>
    <d v="2023-08-30T00:00:00"/>
    <s v="Trust Building"/>
    <x v="3"/>
    <x v="1"/>
    <n v="5000"/>
    <n v="3652"/>
    <n v="1.3691128148959475"/>
    <x v="8"/>
  </r>
  <r>
    <d v="2023-08-30T00:00:00"/>
    <s v="Trust Building"/>
    <x v="3"/>
    <x v="1"/>
    <n v="5000"/>
    <n v="3652"/>
    <n v="1.3691128148959475"/>
    <x v="8"/>
  </r>
  <r>
    <d v="2023-08-30T00:00:00"/>
    <s v="local Transport"/>
    <x v="0"/>
    <x v="1"/>
    <n v="10000"/>
    <n v="3652"/>
    <n v="2.738225629791895"/>
    <x v="3"/>
  </r>
  <r>
    <d v="2023-08-30T00:00:00"/>
    <s v="local Transport"/>
    <x v="0"/>
    <x v="1"/>
    <n v="15000"/>
    <n v="3652"/>
    <n v="4.1073384446878425"/>
    <x v="3"/>
  </r>
  <r>
    <d v="2023-08-30T00:00:00"/>
    <s v="local Transport"/>
    <x v="0"/>
    <x v="1"/>
    <n v="5000"/>
    <n v="3652"/>
    <n v="1.3691128148959475"/>
    <x v="3"/>
  </r>
  <r>
    <d v="2023-08-30T00:00:00"/>
    <s v="local Transport"/>
    <x v="0"/>
    <x v="1"/>
    <n v="5000"/>
    <n v="3652"/>
    <n v="1.3691128148959475"/>
    <x v="3"/>
  </r>
  <r>
    <d v="2023-08-30T00:00:00"/>
    <s v="local Transport"/>
    <x v="0"/>
    <x v="1"/>
    <n v="5000"/>
    <n v="3652"/>
    <n v="1.3691128148959475"/>
    <x v="3"/>
  </r>
  <r>
    <d v="2023-08-30T00:00:00"/>
    <s v="local Transport"/>
    <x v="0"/>
    <x v="1"/>
    <n v="15000"/>
    <n v="3652"/>
    <n v="4.1073384446878425"/>
    <x v="3"/>
  </r>
  <r>
    <d v="2023-08-30T00:00:00"/>
    <s v="Trust Building"/>
    <x v="3"/>
    <x v="1"/>
    <n v="10000"/>
    <n v="3652"/>
    <n v="2.738225629791895"/>
    <x v="3"/>
  </r>
  <r>
    <d v="2023-08-30T00:00:00"/>
    <s v="August Security Services"/>
    <x v="1"/>
    <x v="2"/>
    <n v="1888000"/>
    <n v="3652"/>
    <n v="516.97699890470972"/>
    <x v="5"/>
  </r>
  <r>
    <d v="2023-08-30T00:00:00"/>
    <s v="Bank Charges"/>
    <x v="2"/>
    <x v="2"/>
    <n v="3000"/>
    <n v="3652"/>
    <n v="0.8214676889375685"/>
    <x v="5"/>
  </r>
  <r>
    <d v="2023-08-31T00:00:00"/>
    <s v="Local Transport"/>
    <x v="0"/>
    <x v="3"/>
    <n v="6000"/>
    <n v="3652"/>
    <n v="1.642935377875137"/>
    <x v="6"/>
  </r>
  <r>
    <d v="2023-08-31T00:00:00"/>
    <s v="Local Transport"/>
    <x v="0"/>
    <x v="3"/>
    <n v="6000"/>
    <n v="3652"/>
    <n v="1.642935377875137"/>
    <x v="6"/>
  </r>
  <r>
    <d v="2023-08-31T00:00:00"/>
    <s v="3 ink catridges @85,000/-"/>
    <x v="5"/>
    <x v="2"/>
    <n v="255000"/>
    <n v="3652"/>
    <n v="69.82475355969332"/>
    <x v="6"/>
  </r>
  <r>
    <d v="2023-08-31T00:00:00"/>
    <s v="local Transport"/>
    <x v="0"/>
    <x v="1"/>
    <n v="10000"/>
    <n v="3652"/>
    <n v="2.738225629791895"/>
    <x v="3"/>
  </r>
  <r>
    <d v="2023-08-31T00:00:00"/>
    <s v="local Transport"/>
    <x v="0"/>
    <x v="1"/>
    <n v="15000"/>
    <n v="3652"/>
    <n v="4.1073384446878425"/>
    <x v="3"/>
  </r>
  <r>
    <d v="2023-08-31T00:00:00"/>
    <s v="local Transport"/>
    <x v="0"/>
    <x v="1"/>
    <n v="10000"/>
    <n v="3652"/>
    <n v="2.738225629791895"/>
    <x v="3"/>
  </r>
  <r>
    <d v="2023-08-31T00:00:00"/>
    <s v="local Transport"/>
    <x v="0"/>
    <x v="1"/>
    <n v="5000"/>
    <n v="3652"/>
    <n v="1.3691128148959475"/>
    <x v="3"/>
  </r>
  <r>
    <d v="2023-08-31T00:00:00"/>
    <s v="local Transport"/>
    <x v="0"/>
    <x v="1"/>
    <n v="20000"/>
    <n v="3652"/>
    <n v="5.47645125958379"/>
    <x v="3"/>
  </r>
  <r>
    <d v="2023-08-31T00:00:00"/>
    <s v="Trust Building"/>
    <x v="3"/>
    <x v="1"/>
    <n v="10000"/>
    <n v="3652"/>
    <n v="2.738225629791895"/>
    <x v="3"/>
  </r>
  <r>
    <d v="2023-08-31T00:00:00"/>
    <s v="Local Transport"/>
    <x v="0"/>
    <x v="1"/>
    <n v="6000"/>
    <n v="3652"/>
    <n v="1.642935377875137"/>
    <x v="8"/>
  </r>
  <r>
    <d v="2023-08-31T00:00:00"/>
    <s v="Local Transport"/>
    <x v="0"/>
    <x v="1"/>
    <n v="6000"/>
    <n v="3652"/>
    <n v="1.642935377875137"/>
    <x v="8"/>
  </r>
  <r>
    <d v="2023-08-31T00:00:00"/>
    <s v="Local Transport"/>
    <x v="0"/>
    <x v="1"/>
    <n v="8000"/>
    <n v="3652"/>
    <n v="2.190580503833516"/>
    <x v="8"/>
  </r>
  <r>
    <d v="2023-08-31T00:00:00"/>
    <s v="Local Transport"/>
    <x v="0"/>
    <x v="1"/>
    <n v="8000"/>
    <n v="3652"/>
    <n v="2.190580503833516"/>
    <x v="8"/>
  </r>
  <r>
    <d v="2023-08-31T00:00:00"/>
    <s v="Local Transport"/>
    <x v="0"/>
    <x v="1"/>
    <n v="6000"/>
    <n v="3652"/>
    <n v="1.642935377875137"/>
    <x v="8"/>
  </r>
  <r>
    <d v="2023-08-31T00:00:00"/>
    <s v="Local Transport"/>
    <x v="0"/>
    <x v="1"/>
    <n v="10000"/>
    <n v="3652"/>
    <n v="2.738225629791895"/>
    <x v="8"/>
  </r>
  <r>
    <d v="2023-08-31T00:00:00"/>
    <s v="Trust Building"/>
    <x v="3"/>
    <x v="1"/>
    <n v="5000"/>
    <n v="3652"/>
    <n v="1.3691128148959475"/>
    <x v="8"/>
  </r>
  <r>
    <d v="2023-08-31T00:00:00"/>
    <s v="Peninah's August salary"/>
    <x v="1"/>
    <x v="2"/>
    <n v="200000"/>
    <n v="3652"/>
    <n v="54.7645125958379"/>
    <x v="6"/>
  </r>
</pivotCacheRecords>
</file>

<file path=xl/pivotCache/pivotCacheRecords2.xml><?xml version="1.0" encoding="utf-8"?>
<pivotCacheRecords xmlns="http://schemas.openxmlformats.org/spreadsheetml/2006/main" xmlns:r="http://schemas.openxmlformats.org/officeDocument/2006/relationships" count="180">
  <r>
    <d v="2023-08-01T00:00:00"/>
    <s v="Cash Box July 2023"/>
    <s v="Cash Box June 23"/>
    <m/>
    <m/>
    <m/>
    <n v="1476426"/>
    <x v="0"/>
  </r>
  <r>
    <d v="2023-08-01T00:00:00"/>
    <s v="Mission Budget for 1 day"/>
    <s v="Advance"/>
    <s v="Legal"/>
    <n v="17000"/>
    <m/>
    <n v="1459426"/>
    <x v="1"/>
  </r>
  <r>
    <d v="2023-08-01T00:00:00"/>
    <s v="Mission Budget for 1 day"/>
    <s v="Advance"/>
    <s v="Legal"/>
    <n v="25000"/>
    <m/>
    <n v="1434426"/>
    <x v="2"/>
  </r>
  <r>
    <d v="2023-08-01T00:00:00"/>
    <s v="Mission Budget for 1 day"/>
    <s v="Advance"/>
    <s v="Investigations"/>
    <n v="18000"/>
    <m/>
    <n v="1416426"/>
    <x v="3"/>
  </r>
  <r>
    <d v="2023-08-01T00:00:00"/>
    <s v="Mission Budget for 1 day"/>
    <s v="Advance"/>
    <s v="Investigations"/>
    <n v="17000"/>
    <m/>
    <n v="1399426"/>
    <x v="4"/>
  </r>
  <r>
    <d v="2023-08-01T00:00:00"/>
    <s v="Mission Budget for 1 day"/>
    <s v="Advance"/>
    <s v="Investigations"/>
    <n v="16000"/>
    <m/>
    <n v="1383426"/>
    <x v="5"/>
  </r>
  <r>
    <d v="2023-08-02T00:00:00"/>
    <s v="Reimbursement to the project"/>
    <s v="Advance"/>
    <s v="Investigations"/>
    <m/>
    <n v="1000"/>
    <n v="1384426"/>
    <x v="5"/>
  </r>
  <r>
    <d v="2023-08-02T00:00:00"/>
    <s v="Mission Budget for 1 day"/>
    <s v="Advance"/>
    <s v="Investigations"/>
    <n v="16000"/>
    <m/>
    <n v="1368426"/>
    <x v="5"/>
  </r>
  <r>
    <d v="2023-08-02T00:00:00"/>
    <s v="Mission Budget for 1 day"/>
    <s v="Advance"/>
    <s v="Investigations"/>
    <n v="17000"/>
    <m/>
    <n v="1351426"/>
    <x v="4"/>
  </r>
  <r>
    <d v="2023-08-02T00:00:00"/>
    <s v="Mission Budget for 1 day"/>
    <s v="Advance"/>
    <s v="Legal"/>
    <n v="23000"/>
    <m/>
    <n v="1328426"/>
    <x v="2"/>
  </r>
  <r>
    <d v="2023-08-02T00:00:00"/>
    <s v="Mission Budget for 1 day"/>
    <s v="Advance"/>
    <s v="Investigations"/>
    <n v="16000"/>
    <m/>
    <n v="1312426"/>
    <x v="3"/>
  </r>
  <r>
    <d v="2023-08-03T00:00:00"/>
    <s v="Mission Budget for 1 day"/>
    <s v="Advance"/>
    <s v="Investigations"/>
    <n v="42000"/>
    <m/>
    <n v="1270426"/>
    <x v="4"/>
  </r>
  <r>
    <d v="2023-08-03T00:00:00"/>
    <s v="Mission Budget for 1 day"/>
    <s v="Advance"/>
    <s v="Investigations"/>
    <n v="45000"/>
    <m/>
    <n v="1225426"/>
    <x v="5"/>
  </r>
  <r>
    <d v="2023-08-03T00:00:00"/>
    <s v="Mission Budget for 1 day"/>
    <s v="Advance"/>
    <s v="Management"/>
    <n v="21000"/>
    <m/>
    <n v="1204426"/>
    <x v="6"/>
  </r>
  <r>
    <d v="2023-08-03T00:00:00"/>
    <s v="Mission Budget for 1 day"/>
    <s v="Advance"/>
    <s v="Investigations"/>
    <n v="32000"/>
    <m/>
    <n v="1172426"/>
    <x v="3"/>
  </r>
  <r>
    <d v="2023-08-03T00:00:00"/>
    <s v="Mission Budget for 1 day"/>
    <s v="Advance"/>
    <s v="Legal"/>
    <n v="23000"/>
    <m/>
    <n v="1149426"/>
    <x v="2"/>
  </r>
  <r>
    <d v="2023-08-03T00:00:00"/>
    <s v="Reimbursement to the project"/>
    <s v="Advance"/>
    <s v="Investigations"/>
    <m/>
    <n v="1500"/>
    <n v="1150926"/>
    <x v="5"/>
  </r>
  <r>
    <d v="2023-08-03T00:00:00"/>
    <s v="Cash witdraw"/>
    <s v="Internal transfer"/>
    <m/>
    <m/>
    <n v="4964000"/>
    <n v="6114926"/>
    <x v="0"/>
  </r>
  <r>
    <d v="2023-08-03T00:00:00"/>
    <s v="Mission Budget for 1 day"/>
    <s v="Advance"/>
    <s v="Management"/>
    <n v="360000"/>
    <m/>
    <n v="5754926"/>
    <x v="7"/>
  </r>
  <r>
    <d v="2023-08-03T00:00:00"/>
    <s v="Mission Budget for 1 day"/>
    <s v="Advance"/>
    <s v="Management"/>
    <n v="155000"/>
    <m/>
    <n v="5599926"/>
    <x v="6"/>
  </r>
  <r>
    <d v="2023-08-04T00:00:00"/>
    <s v="Reimbursement to the project"/>
    <s v="Advance"/>
    <s v="Investigations"/>
    <m/>
    <n v="5000"/>
    <n v="5604926"/>
    <x v="4"/>
  </r>
  <r>
    <d v="2023-08-04T00:00:00"/>
    <s v="Reimbursement to the project"/>
    <s v="Advance"/>
    <s v="Investigations"/>
    <m/>
    <n v="7000"/>
    <n v="5611926"/>
    <x v="5"/>
  </r>
  <r>
    <d v="2023-08-04T00:00:00"/>
    <s v="Reimbursement to the project"/>
    <s v="Advance"/>
    <s v="Investigations"/>
    <m/>
    <n v="1000"/>
    <n v="5612926"/>
    <x v="3"/>
  </r>
  <r>
    <d v="2023-08-04T00:00:00"/>
    <s v="Reimbursement to the project"/>
    <s v="Advance"/>
    <s v="Management"/>
    <m/>
    <n v="6100"/>
    <n v="5619026"/>
    <x v="6"/>
  </r>
  <r>
    <d v="2023-08-04T00:00:00"/>
    <s v="Mission Budget for 1 day"/>
    <s v="Advance"/>
    <s v="Legal"/>
    <n v="25000"/>
    <m/>
    <n v="5594026"/>
    <x v="1"/>
  </r>
  <r>
    <d v="2023-08-04T00:00:00"/>
    <s v="Mission Budget for 1 day"/>
    <s v="Advance"/>
    <s v="Legal"/>
    <n v="23000"/>
    <m/>
    <n v="5571026"/>
    <x v="2"/>
  </r>
  <r>
    <d v="2023-08-04T00:00:00"/>
    <s v="Mission Budget for 1 day"/>
    <s v="Advance"/>
    <s v="Investigations"/>
    <n v="49000"/>
    <m/>
    <n v="5522026"/>
    <x v="5"/>
  </r>
  <r>
    <d v="2023-08-04T00:00:00"/>
    <s v="Mission Budget for 1 day"/>
    <s v="Advance"/>
    <s v="Investigations"/>
    <n v="41000"/>
    <m/>
    <n v="5481026"/>
    <x v="4"/>
  </r>
  <r>
    <d v="2023-08-04T00:00:00"/>
    <s v="Mission Budget for 1 day"/>
    <s v="Advance"/>
    <s v="Investigations"/>
    <n v="48000"/>
    <m/>
    <n v="5433026"/>
    <x v="3"/>
  </r>
  <r>
    <d v="2023-08-05T00:00:00"/>
    <s v="Mission Budget for 1 day"/>
    <s v="Advance"/>
    <s v="Legal"/>
    <n v="23000"/>
    <m/>
    <n v="5410026"/>
    <x v="2"/>
  </r>
  <r>
    <d v="2023-08-05T00:00:00"/>
    <s v="Mission Budget for 1 day"/>
    <s v="Advance"/>
    <s v="Investigations"/>
    <n v="16000"/>
    <m/>
    <n v="5394026"/>
    <x v="3"/>
  </r>
  <r>
    <d v="2023-08-05T00:00:00"/>
    <s v="Mission Budget for 1 day"/>
    <s v="Advance"/>
    <s v="Investigations"/>
    <n v="19000"/>
    <m/>
    <n v="5375026"/>
    <x v="5"/>
  </r>
  <r>
    <d v="2023-08-05T00:00:00"/>
    <s v="Reimbursement to the project"/>
    <s v="Advance"/>
    <s v="Investigations"/>
    <m/>
    <n v="4000"/>
    <n v="5379026"/>
    <x v="5"/>
  </r>
  <r>
    <d v="2023-08-05T00:00:00"/>
    <s v="Reimbursement to i97"/>
    <s v="Advance"/>
    <s v="Investigations"/>
    <n v="8000"/>
    <m/>
    <n v="5371026"/>
    <x v="4"/>
  </r>
  <r>
    <d v="2023-08-07T00:00:00"/>
    <s v="Mission Budget for 1 day"/>
    <s v="Advance"/>
    <s v="Investigations"/>
    <n v="55000"/>
    <m/>
    <n v="5316026"/>
    <x v="4"/>
  </r>
  <r>
    <d v="2023-08-07T00:00:00"/>
    <s v="Mission Budget for 1 day"/>
    <s v="Advance"/>
    <s v="Investigations"/>
    <n v="59000"/>
    <m/>
    <n v="5257026"/>
    <x v="5"/>
  </r>
  <r>
    <d v="2023-08-07T00:00:00"/>
    <s v="Mission Budget for 1 day"/>
    <s v="Advance"/>
    <s v="Legal"/>
    <n v="31000"/>
    <m/>
    <n v="5226026"/>
    <x v="1"/>
  </r>
  <r>
    <d v="2023-08-07T00:00:00"/>
    <s v="Mission Budget for 1 day"/>
    <s v="Advance"/>
    <s v="Legal"/>
    <n v="23000"/>
    <m/>
    <n v="5203026"/>
    <x v="2"/>
  </r>
  <r>
    <d v="2023-08-07T00:00:00"/>
    <s v="Mission Budget for 1 day"/>
    <s v="Advance"/>
    <s v="Management"/>
    <n v="100000"/>
    <m/>
    <n v="5103026"/>
    <x v="6"/>
  </r>
  <r>
    <d v="2023-08-07T00:00:00"/>
    <s v="Mission Budget for 1 day"/>
    <s v="Advance"/>
    <s v="Management"/>
    <n v="13000"/>
    <m/>
    <n v="5090026"/>
    <x v="6"/>
  </r>
  <r>
    <d v="2023-08-07T00:00:00"/>
    <s v="Mission Budget for 1 day"/>
    <s v="Advance"/>
    <s v="Investigations"/>
    <n v="40000"/>
    <m/>
    <n v="5050026"/>
    <x v="3"/>
  </r>
  <r>
    <d v="2023-08-08T00:00:00"/>
    <s v="Reimbursement to the project"/>
    <s v="Advance"/>
    <s v="Investigations"/>
    <m/>
    <n v="1000"/>
    <n v="5051026"/>
    <x v="4"/>
  </r>
  <r>
    <d v="2023-08-08T00:00:00"/>
    <s v="Reimbursement to the project"/>
    <s v="Advance"/>
    <s v="Investigations"/>
    <m/>
    <n v="4000"/>
    <n v="5055026"/>
    <x v="5"/>
  </r>
  <r>
    <d v="2023-08-08T00:00:00"/>
    <s v="Reimbursement to the i79"/>
    <s v="Advance"/>
    <s v="Investigations"/>
    <n v="8000"/>
    <m/>
    <n v="5047026"/>
    <x v="3"/>
  </r>
  <r>
    <d v="2023-08-08T00:00:00"/>
    <s v="Mission Budget for 1 day"/>
    <s v="Advance"/>
    <s v="Investigations"/>
    <n v="44000"/>
    <m/>
    <n v="5003026"/>
    <x v="3"/>
  </r>
  <r>
    <d v="2023-08-08T00:00:00"/>
    <s v="Mission Budget for 1 day"/>
    <s v="Advance"/>
    <s v="Investigations"/>
    <n v="17000"/>
    <m/>
    <n v="4986026"/>
    <x v="1"/>
  </r>
  <r>
    <d v="2023-08-08T00:00:00"/>
    <s v="Mission Budget for 1 day"/>
    <s v="Advance"/>
    <s v="Investigations"/>
    <n v="56000"/>
    <m/>
    <n v="4930026"/>
    <x v="4"/>
  </r>
  <r>
    <d v="2023-08-08T00:00:00"/>
    <s v="Mission Budget for 1 day"/>
    <s v="Advance"/>
    <s v="Legal"/>
    <n v="23000"/>
    <m/>
    <n v="4907026"/>
    <x v="2"/>
  </r>
  <r>
    <d v="2023-08-08T00:00:00"/>
    <s v="Mission Budget for 1 day"/>
    <s v="Advance"/>
    <s v="Management"/>
    <n v="85000"/>
    <m/>
    <n v="4822026"/>
    <x v="6"/>
  </r>
  <r>
    <d v="2023-08-08T00:00:00"/>
    <s v="Mission Budget for 1 day"/>
    <s v="Advance"/>
    <s v="Management"/>
    <n v="319000"/>
    <m/>
    <n v="4503026"/>
    <x v="6"/>
  </r>
  <r>
    <d v="2023-08-08T00:00:00"/>
    <s v="Mission Budget for 1 day"/>
    <s v="Advance"/>
    <s v="Investigations"/>
    <n v="59000"/>
    <m/>
    <n v="4444026"/>
    <x v="5"/>
  </r>
  <r>
    <d v="2023-08-09T00:00:00"/>
    <s v="Reimbursement to the project"/>
    <s v="Advance"/>
    <s v="Investigations"/>
    <m/>
    <n v="6000"/>
    <n v="4450026"/>
    <x v="3"/>
  </r>
  <r>
    <d v="2023-08-09T00:00:00"/>
    <s v="Reimbursement to the project"/>
    <s v="Advance"/>
    <s v="Investigations"/>
    <m/>
    <n v="2000"/>
    <n v="4452026"/>
    <x v="4"/>
  </r>
  <r>
    <d v="2023-08-09T00:00:00"/>
    <s v="Reimbursement to the project"/>
    <s v="Advance"/>
    <s v="Investigations"/>
    <m/>
    <n v="3000"/>
    <n v="4455026"/>
    <x v="5"/>
  </r>
  <r>
    <d v="2023-08-09T00:00:00"/>
    <s v="Reimbursement to the project"/>
    <s v="Advance"/>
    <s v="Management"/>
    <m/>
    <n v="13000"/>
    <n v="4468026"/>
    <x v="6"/>
  </r>
  <r>
    <d v="2023-08-09T00:00:00"/>
    <s v="Mission Budget for 1 day"/>
    <s v="Advance"/>
    <s v="Investigations"/>
    <n v="49000"/>
    <m/>
    <n v="4419026"/>
    <x v="4"/>
  </r>
  <r>
    <d v="2023-08-09T00:00:00"/>
    <s v="Mission Budget for 1 day"/>
    <s v="Advance"/>
    <s v="Legal"/>
    <n v="40000"/>
    <m/>
    <n v="4379026"/>
    <x v="1"/>
  </r>
  <r>
    <d v="2023-08-09T00:00:00"/>
    <s v="Mission Budget for 1 day"/>
    <s v="Advance"/>
    <s v="Management"/>
    <n v="66000"/>
    <m/>
    <n v="4313026"/>
    <x v="6"/>
  </r>
  <r>
    <d v="2023-08-09T00:00:00"/>
    <s v="Mission Budget for 1 day"/>
    <s v="Advance"/>
    <s v="Management"/>
    <n v="38000"/>
    <m/>
    <n v="4275026"/>
    <x v="2"/>
  </r>
  <r>
    <d v="2023-08-09T00:00:00"/>
    <s v="Mission Budget for 1 day"/>
    <s v="Advance"/>
    <s v="Investigations"/>
    <n v="55000"/>
    <m/>
    <n v="4220026"/>
    <x v="3"/>
  </r>
  <r>
    <d v="2023-08-09T00:00:00"/>
    <s v="Mission Budget for 1 day"/>
    <s v="Advance"/>
    <s v="Investigations"/>
    <n v="56000"/>
    <m/>
    <n v="4164026"/>
    <x v="5"/>
  </r>
  <r>
    <d v="2023-08-10T00:00:00"/>
    <s v="Reimbursement to i97"/>
    <s v="Advance"/>
    <s v="Investigations"/>
    <n v="1000"/>
    <m/>
    <n v="4163026"/>
    <x v="4"/>
  </r>
  <r>
    <d v="2023-08-10T00:00:00"/>
    <s v="Reimbursement to the project"/>
    <s v="Advance"/>
    <s v="Management"/>
    <m/>
    <n v="2000"/>
    <n v="4165026"/>
    <x v="6"/>
  </r>
  <r>
    <d v="2023-08-10T00:00:00"/>
    <s v="Reimbursement to the project"/>
    <s v="Advance"/>
    <s v="Investigations"/>
    <m/>
    <n v="5000"/>
    <n v="4170026"/>
    <x v="5"/>
  </r>
  <r>
    <d v="2023-08-10T00:00:00"/>
    <s v="Mission Budget for 1 day"/>
    <s v="Advance"/>
    <s v="Legal"/>
    <n v="23000"/>
    <m/>
    <n v="4147026"/>
    <x v="2"/>
  </r>
  <r>
    <d v="2023-08-10T00:00:00"/>
    <s v="Mission Budget for 1 day"/>
    <s v="Advance"/>
    <s v="Investigations"/>
    <n v="65000"/>
    <m/>
    <n v="4082026"/>
    <x v="5"/>
  </r>
  <r>
    <d v="2023-08-10T00:00:00"/>
    <s v="Mission Budget for 1 day"/>
    <s v="Advance"/>
    <s v="Investigations"/>
    <n v="53000"/>
    <m/>
    <n v="4029026"/>
    <x v="4"/>
  </r>
  <r>
    <d v="2023-08-11T00:00:00"/>
    <s v="Mission Budget for 1 day"/>
    <s v="Advance"/>
    <s v="Legal"/>
    <n v="23000"/>
    <m/>
    <n v="4006026"/>
    <x v="2"/>
  </r>
  <r>
    <d v="2023-08-11T00:00:00"/>
    <s v="Mission Budget for 1 day"/>
    <s v="Advance"/>
    <s v="Management"/>
    <n v="6000"/>
    <m/>
    <n v="4000026"/>
    <x v="6"/>
  </r>
  <r>
    <d v="2023-08-11T00:00:00"/>
    <s v="Mission Budget for 1 day"/>
    <s v="Advance"/>
    <s v="Investigations"/>
    <n v="63000"/>
    <m/>
    <n v="3937026"/>
    <x v="5"/>
  </r>
  <r>
    <d v="2023-08-11T00:00:00"/>
    <s v="Mission Budget for 1 day"/>
    <s v="Advance"/>
    <s v="Investigations"/>
    <n v="59000"/>
    <m/>
    <n v="3878026"/>
    <x v="3"/>
  </r>
  <r>
    <d v="2023-08-11T00:00:00"/>
    <s v="Mission Budget for 1 day"/>
    <s v="Advance"/>
    <s v="Investigations"/>
    <n v="66000"/>
    <m/>
    <n v="3812026"/>
    <x v="4"/>
  </r>
  <r>
    <d v="2023-08-11T00:00:00"/>
    <s v="Mission Budget for 1 day"/>
    <s v="Advance"/>
    <s v="Investigations"/>
    <n v="22000"/>
    <m/>
    <n v="3790026"/>
    <x v="8"/>
  </r>
  <r>
    <d v="2023-08-11T00:00:00"/>
    <s v="Mission Budget for 1 day"/>
    <s v="Advance"/>
    <s v="Investigations"/>
    <n v="20000"/>
    <m/>
    <n v="3770026"/>
    <x v="9"/>
  </r>
  <r>
    <d v="2023-08-11T00:00:00"/>
    <s v="Reimbursement to the project"/>
    <s v="Advance"/>
    <s v="Investigations"/>
    <m/>
    <n v="5000"/>
    <n v="3775026"/>
    <x v="4"/>
  </r>
  <r>
    <d v="2023-08-11T00:00:00"/>
    <s v="Reimbursement to the project"/>
    <s v="Advance"/>
    <s v="Investigations"/>
    <m/>
    <n v="3000"/>
    <n v="3778026"/>
    <x v="5"/>
  </r>
  <r>
    <d v="2023-08-14T00:00:00"/>
    <s v="Reimbursement to i97"/>
    <s v="Advance"/>
    <s v="Investigations"/>
    <n v="10000"/>
    <m/>
    <n v="3768026"/>
    <x v="4"/>
  </r>
  <r>
    <d v="2023-08-14T00:00:00"/>
    <s v="Mission Budget for 1 day"/>
    <s v="Advance"/>
    <s v="Legal"/>
    <n v="23000"/>
    <m/>
    <n v="3745026"/>
    <x v="2"/>
  </r>
  <r>
    <d v="2023-08-14T00:00:00"/>
    <s v="Mission Budget for 1 day"/>
    <s v="Advance"/>
    <s v="Investigations"/>
    <n v="62000"/>
    <m/>
    <n v="3683026"/>
    <x v="4"/>
  </r>
  <r>
    <d v="2023-08-14T00:00:00"/>
    <s v="Mission Budget for 1 day"/>
    <s v="Advance"/>
    <s v="Management"/>
    <n v="310000"/>
    <m/>
    <n v="3373026"/>
    <x v="7"/>
  </r>
  <r>
    <d v="2023-08-14T00:00:00"/>
    <s v="Mission Budget for 1 day"/>
    <s v="Advance"/>
    <s v="Legal"/>
    <n v="28000"/>
    <m/>
    <n v="3345026"/>
    <x v="1"/>
  </r>
  <r>
    <d v="2023-08-14T00:00:00"/>
    <s v="Mission Budget for 1 day"/>
    <s v="Advance"/>
    <s v="Management"/>
    <n v="24000"/>
    <m/>
    <n v="3321026"/>
    <x v="6"/>
  </r>
  <r>
    <d v="2023-08-14T00:00:00"/>
    <s v="Mission Budget for 1 day"/>
    <s v="Advance"/>
    <s v="Investigations"/>
    <n v="58000"/>
    <m/>
    <n v="3263026"/>
    <x v="3"/>
  </r>
  <r>
    <d v="2023-08-14T00:00:00"/>
    <s v="Mission Budget for 1 day"/>
    <s v="Advance"/>
    <s v="Investigations"/>
    <n v="18000"/>
    <m/>
    <n v="3245026"/>
    <x v="5"/>
  </r>
  <r>
    <d v="2023-08-14T00:00:00"/>
    <s v="Mission Budget for 1 day"/>
    <s v="Advance"/>
    <s v="Investigations"/>
    <n v="15000"/>
    <m/>
    <n v="3230026"/>
    <x v="6"/>
  </r>
  <r>
    <d v="2023-08-14T00:00:00"/>
    <s v="Mission Budget for 1 day"/>
    <s v="Advance"/>
    <s v="Investigations"/>
    <n v="12000"/>
    <m/>
    <n v="3218026"/>
    <x v="8"/>
  </r>
  <r>
    <d v="2023-08-14T00:00:00"/>
    <s v="Reimbursement to i12"/>
    <s v="Advance"/>
    <s v="Investigations"/>
    <n v="1000"/>
    <m/>
    <n v="3217026"/>
    <x v="5"/>
  </r>
  <r>
    <d v="2023-08-14T00:00:00"/>
    <s v="Reimbursement to the project"/>
    <s v="Advance"/>
    <s v="Investigations"/>
    <m/>
    <n v="1000"/>
    <n v="3218026"/>
    <x v="9"/>
  </r>
  <r>
    <d v="2023-08-15T00:00:00"/>
    <s v="Mission Budget for 1 day"/>
    <s v="Advance"/>
    <s v="Investigations"/>
    <n v="52000"/>
    <m/>
    <n v="3166026"/>
    <x v="3"/>
  </r>
  <r>
    <d v="2023-08-15T00:00:00"/>
    <s v="Mission Budget for 1 day"/>
    <s v="Advance"/>
    <s v="Investigations"/>
    <n v="17000"/>
    <m/>
    <n v="3149026"/>
    <x v="1"/>
  </r>
  <r>
    <d v="2023-08-15T00:00:00"/>
    <s v="Mission Budget for 1 day"/>
    <s v="Advance"/>
    <s v="Legal"/>
    <n v="23000"/>
    <m/>
    <n v="3126026"/>
    <x v="2"/>
  </r>
  <r>
    <d v="2023-08-15T00:00:00"/>
    <s v="Mission Budget for 1 day"/>
    <s v="Advance"/>
    <s v="Investigations"/>
    <n v="57000"/>
    <m/>
    <n v="3069026"/>
    <x v="4"/>
  </r>
  <r>
    <d v="2023-08-15T00:00:00"/>
    <s v="Mission Budget for 1 day"/>
    <s v="Advance"/>
    <s v="Investigations"/>
    <n v="38000"/>
    <m/>
    <n v="3031026"/>
    <x v="8"/>
  </r>
  <r>
    <d v="2023-08-15T00:00:00"/>
    <s v="Mission Budget for 1 day"/>
    <s v="Advance"/>
    <s v="Investigations"/>
    <n v="29000"/>
    <m/>
    <n v="3002026"/>
    <x v="9"/>
  </r>
  <r>
    <d v="2023-08-15T00:00:00"/>
    <s v="Reimbursement to the project"/>
    <s v="Advance"/>
    <s v="Investigations"/>
    <m/>
    <n v="2000"/>
    <n v="3004026"/>
    <x v="4"/>
  </r>
  <r>
    <d v="2023-08-15T00:00:00"/>
    <s v="Reimbursement to the project"/>
    <s v="Advance"/>
    <s v="Investigations"/>
    <m/>
    <n v="9000"/>
    <n v="3013026"/>
    <x v="3"/>
  </r>
  <r>
    <d v="2023-08-16T00:00:00"/>
    <s v="Mission Budget for 1 day"/>
    <s v="Advance"/>
    <s v="Investigations"/>
    <n v="30000"/>
    <m/>
    <n v="2983026"/>
    <x v="8"/>
  </r>
  <r>
    <d v="2023-08-16T00:00:00"/>
    <s v="Mission Budget for 1 day"/>
    <s v="Advance"/>
    <s v="Investigations"/>
    <n v="56000"/>
    <m/>
    <n v="2927026"/>
    <x v="3"/>
  </r>
  <r>
    <d v="2023-08-16T00:00:00"/>
    <s v="Mission Budget for 1 day"/>
    <s v="Advance"/>
    <s v="Investigations"/>
    <n v="49000"/>
    <m/>
    <n v="2878026"/>
    <x v="4"/>
  </r>
  <r>
    <d v="2023-08-16T00:00:00"/>
    <s v="Mission Budget for 1 day"/>
    <s v="Advance"/>
    <s v="Legal"/>
    <n v="29000"/>
    <m/>
    <n v="2849026"/>
    <x v="1"/>
  </r>
  <r>
    <d v="2023-08-16T00:00:00"/>
    <s v="Mission Budget for 1 day"/>
    <s v="Advance"/>
    <s v="Legal"/>
    <n v="36000"/>
    <m/>
    <n v="2813026"/>
    <x v="2"/>
  </r>
  <r>
    <d v="2023-08-17T00:00:00"/>
    <s v="Mission Budget for 1 day"/>
    <s v="Advance"/>
    <s v="Investigations"/>
    <n v="66000"/>
    <m/>
    <n v="2747026"/>
    <x v="4"/>
  </r>
  <r>
    <d v="2023-08-17T00:00:00"/>
    <s v="Mission Budget for 1 day"/>
    <s v="Advance"/>
    <s v="Investigations"/>
    <n v="47000"/>
    <m/>
    <n v="2700026"/>
    <x v="3"/>
  </r>
  <r>
    <d v="2023-08-17T00:00:00"/>
    <s v="Mission Budget for 1 day"/>
    <s v="Advance"/>
    <s v="Investigations"/>
    <n v="46000"/>
    <m/>
    <n v="2654026"/>
    <x v="8"/>
  </r>
  <r>
    <d v="2023-08-17T00:00:00"/>
    <s v="Mission Budget for 1 day"/>
    <s v="Advance"/>
    <s v="Legal"/>
    <n v="40000"/>
    <m/>
    <n v="2614026"/>
    <x v="2"/>
  </r>
  <r>
    <d v="2023-08-17T00:00:00"/>
    <s v="Reimbursement to the i18"/>
    <s v="Advance"/>
    <s v="Investigations"/>
    <n v="2000"/>
    <m/>
    <n v="2612026"/>
    <x v="8"/>
  </r>
  <r>
    <d v="2023-08-17T00:00:00"/>
    <s v="Reimbursement to the project"/>
    <s v="Advance"/>
    <s v="Investigations"/>
    <m/>
    <n v="8000"/>
    <n v="2620026"/>
    <x v="3"/>
  </r>
  <r>
    <d v="2023-08-18T00:00:00"/>
    <s v="Mission Budget for 1 day"/>
    <s v="Advance"/>
    <s v="Investigations"/>
    <n v="65000"/>
    <m/>
    <n v="2555026"/>
    <x v="4"/>
  </r>
  <r>
    <d v="2023-08-18T00:00:00"/>
    <s v="Mission Budget for 1 day"/>
    <s v="Advance"/>
    <s v="Investigations"/>
    <n v="67000"/>
    <m/>
    <n v="2488026"/>
    <x v="3"/>
  </r>
  <r>
    <d v="2023-08-18T00:00:00"/>
    <s v="Mission Budget for 1 day"/>
    <s v="Advance"/>
    <s v="Investigations"/>
    <n v="52000"/>
    <m/>
    <n v="2436026"/>
    <x v="8"/>
  </r>
  <r>
    <d v="2023-08-18T00:00:00"/>
    <s v="Mission Budget for 1 day"/>
    <s v="Advance"/>
    <s v="Legal"/>
    <n v="15000"/>
    <m/>
    <n v="2421026"/>
    <x v="1"/>
  </r>
  <r>
    <d v="2023-08-18T00:00:00"/>
    <s v="Mission Budget for 1 day"/>
    <s v="Advance"/>
    <s v="Legal"/>
    <n v="23000"/>
    <m/>
    <n v="2398026"/>
    <x v="2"/>
  </r>
  <r>
    <d v="2023-08-18T00:00:00"/>
    <s v="Mission Budget for 1 day"/>
    <s v="Advance"/>
    <s v="Management"/>
    <n v="180000"/>
    <m/>
    <n v="2218026"/>
    <x v="6"/>
  </r>
  <r>
    <d v="2023-08-18T00:00:00"/>
    <s v="Reimbursement to the project"/>
    <s v="Advance"/>
    <s v="Investigations"/>
    <m/>
    <n v="6000"/>
    <n v="2224026"/>
    <x v="4"/>
  </r>
  <r>
    <d v="2023-08-18T00:00:00"/>
    <s v="Mission Budget for 1 day"/>
    <s v="Advance"/>
    <s v="Investigations"/>
    <m/>
    <n v="7000"/>
    <n v="2231026"/>
    <x v="3"/>
  </r>
  <r>
    <d v="2023-08-19T00:00:00"/>
    <s v="Reimbursement to the project"/>
    <s v="Advance"/>
    <s v="Investigations"/>
    <m/>
    <n v="2000"/>
    <n v="2233026"/>
    <x v="4"/>
  </r>
  <r>
    <d v="2023-08-19T00:00:00"/>
    <s v="Mission Budget for 1 day"/>
    <s v="Advance"/>
    <s v="Investigations"/>
    <n v="16000"/>
    <m/>
    <n v="2217026"/>
    <x v="3"/>
  </r>
  <r>
    <d v="2023-08-19T00:00:00"/>
    <s v="Mission Budget for 1 day"/>
    <s v="Advance"/>
    <s v="Legal"/>
    <n v="23000"/>
    <m/>
    <n v="2194026"/>
    <x v="2"/>
  </r>
  <r>
    <d v="2023-08-19T00:00:00"/>
    <s v="Mission Budget for 1 day"/>
    <s v="Advance"/>
    <s v="Investigations"/>
    <n v="13000"/>
    <m/>
    <n v="2181026"/>
    <x v="8"/>
  </r>
  <r>
    <d v="2023-08-19T00:00:00"/>
    <s v="Mission Budget for 1 day"/>
    <s v="Advance"/>
    <s v="Investigations"/>
    <n v="20000"/>
    <m/>
    <n v="2161026"/>
    <x v="4"/>
  </r>
  <r>
    <d v="2023-08-21T00:00:00"/>
    <s v="Mission Budget for 1 day"/>
    <s v="Advance"/>
    <s v="Legal"/>
    <n v="23000"/>
    <m/>
    <n v="2138026"/>
    <x v="2"/>
  </r>
  <r>
    <d v="2023-08-21T00:00:00"/>
    <s v="Mission Budget for 1 day"/>
    <s v="Advance"/>
    <s v="Legal"/>
    <n v="19000"/>
    <m/>
    <n v="2119026"/>
    <x v="1"/>
  </r>
  <r>
    <d v="2023-08-21T00:00:00"/>
    <s v="Mission Budget for 1 day"/>
    <s v="Advance"/>
    <s v="Investigations"/>
    <n v="51000"/>
    <m/>
    <n v="2068026"/>
    <x v="8"/>
  </r>
  <r>
    <d v="2023-08-21T00:00:00"/>
    <s v="Mission Budget for 1 day"/>
    <s v="Advance"/>
    <s v="Investigations"/>
    <n v="53000"/>
    <m/>
    <n v="2015026"/>
    <x v="4"/>
  </r>
  <r>
    <d v="2023-08-21T00:00:00"/>
    <s v="Mission Budget for 1 day"/>
    <s v="Advance"/>
    <s v="Investigations"/>
    <n v="54000"/>
    <m/>
    <n v="1961026"/>
    <x v="3"/>
  </r>
  <r>
    <d v="2023-08-21T00:00:00"/>
    <s v="Reimbursement to Deborah"/>
    <s v="Advance"/>
    <s v="Legal"/>
    <n v="6000"/>
    <m/>
    <n v="1955026"/>
    <x v="1"/>
  </r>
  <r>
    <d v="2023-08-22T00:00:00"/>
    <s v="Mission Budget for 1 day"/>
    <s v="Advance"/>
    <s v="Legal"/>
    <n v="23000"/>
    <m/>
    <n v="1932026"/>
    <x v="2"/>
  </r>
  <r>
    <d v="2023-08-22T00:00:00"/>
    <s v="Mission Budget for 1 day"/>
    <s v="Advance"/>
    <s v="Investigations"/>
    <n v="67000"/>
    <m/>
    <n v="1865026"/>
    <x v="4"/>
  </r>
  <r>
    <d v="2023-08-22T00:00:00"/>
    <s v="Mission Budget for 1 day"/>
    <s v="Advance"/>
    <s v="Investigations"/>
    <n v="53000"/>
    <m/>
    <n v="1812026"/>
    <x v="8"/>
  </r>
  <r>
    <d v="2023-08-22T00:00:00"/>
    <s v="Mission Budget for 1 day"/>
    <s v="Advance"/>
    <s v="Investigations"/>
    <n v="56000"/>
    <m/>
    <n v="1756026"/>
    <x v="3"/>
  </r>
  <r>
    <d v="2023-08-22T00:00:00"/>
    <s v="Reimbursement to Lydia"/>
    <s v="Advance"/>
    <s v="Management"/>
    <n v="21400"/>
    <m/>
    <n v="1734626"/>
    <x v="6"/>
  </r>
  <r>
    <d v="2023-08-22T00:00:00"/>
    <s v="Reimbursement to the project"/>
    <s v="Advance"/>
    <s v="Investigations"/>
    <m/>
    <n v="2000"/>
    <n v="1736626"/>
    <x v="8"/>
  </r>
  <r>
    <d v="2023-08-22T00:00:00"/>
    <s v="Reimbursement to the project"/>
    <s v="Advance"/>
    <s v="Investigations"/>
    <m/>
    <n v="1000"/>
    <n v="1737626"/>
    <x v="3"/>
  </r>
  <r>
    <d v="2023-08-23T00:00:00"/>
    <s v="Mission Budget for 1 day"/>
    <s v="Advance"/>
    <s v="Investigations"/>
    <n v="37000"/>
    <m/>
    <n v="1700626"/>
    <x v="2"/>
  </r>
  <r>
    <d v="2023-08-23T00:00:00"/>
    <s v="Mission Budget for 1 day"/>
    <s v="Advance"/>
    <s v="Investigations"/>
    <n v="50000"/>
    <m/>
    <n v="1650626"/>
    <x v="8"/>
  </r>
  <r>
    <d v="2023-08-23T00:00:00"/>
    <s v="Mission Budget for 1 day"/>
    <s v="Advance"/>
    <s v="Investigations"/>
    <n v="61000"/>
    <m/>
    <n v="1589626"/>
    <x v="3"/>
  </r>
  <r>
    <d v="2023-08-23T00:00:00"/>
    <s v="Mission Budget for 1 day"/>
    <s v="Advance"/>
    <s v="Investigations"/>
    <n v="60000"/>
    <m/>
    <n v="1529626"/>
    <x v="4"/>
  </r>
  <r>
    <d v="2023-08-23T00:00:00"/>
    <s v="Reimbursement to i18"/>
    <s v="Advance"/>
    <s v="Investigations"/>
    <n v="5000"/>
    <m/>
    <n v="1524626"/>
    <x v="8"/>
  </r>
  <r>
    <d v="2023-08-23T00:00:00"/>
    <s v="Mobile money sending charges"/>
    <s v="Transfer Fees"/>
    <s v="Office"/>
    <n v="4000"/>
    <m/>
    <n v="1520626"/>
    <x v="6"/>
  </r>
  <r>
    <d v="2023-08-24T00:00:00"/>
    <s v="MM sending charges"/>
    <s v="Transfer Fees"/>
    <s v="Office"/>
    <n v="4000"/>
    <m/>
    <n v="1516626"/>
    <x v="6"/>
  </r>
  <r>
    <d v="2023-08-24T00:00:00"/>
    <s v="Mission Budget for 1 day"/>
    <s v="Advance"/>
    <s v="Investigations"/>
    <n v="41000"/>
    <m/>
    <n v="1475626"/>
    <x v="2"/>
  </r>
  <r>
    <d v="2023-08-24T00:00:00"/>
    <s v="Mission Budget for 1 day"/>
    <s v="Advance"/>
    <s v="Investigations"/>
    <n v="53000"/>
    <m/>
    <n v="1422626"/>
    <x v="8"/>
  </r>
  <r>
    <d v="2023-08-24T00:00:00"/>
    <s v="Mission Budget for 1 day"/>
    <s v="Advance"/>
    <s v="Investigations"/>
    <n v="55000"/>
    <m/>
    <n v="1367626"/>
    <x v="3"/>
  </r>
  <r>
    <d v="2023-08-24T00:00:00"/>
    <s v="Mission Budget for 1 day"/>
    <s v="Advance"/>
    <s v="Investigations"/>
    <n v="70000"/>
    <m/>
    <n v="1297626"/>
    <x v="4"/>
  </r>
  <r>
    <d v="2023-08-24T00:00:00"/>
    <s v="Reimbursement to i18"/>
    <s v="Advance"/>
    <s v="Investigations"/>
    <n v="2000"/>
    <m/>
    <n v="1295626"/>
    <x v="8"/>
  </r>
  <r>
    <d v="2023-08-25T00:00:00"/>
    <s v="MM sending charges"/>
    <s v="Transfer Fees"/>
    <s v="Office"/>
    <n v="4000"/>
    <m/>
    <n v="1291626"/>
    <x v="6"/>
  </r>
  <r>
    <d v="2023-08-25T00:00:00"/>
    <s v="Mission Budget for 1 day"/>
    <s v="Advance"/>
    <s v="Investigations"/>
    <n v="23500"/>
    <m/>
    <n v="1268126"/>
    <x v="2"/>
  </r>
  <r>
    <d v="2023-08-25T00:00:00"/>
    <s v="Mission Budget for 1 day"/>
    <s v="Advance"/>
    <s v="Investigations"/>
    <n v="54000"/>
    <m/>
    <n v="1214126"/>
    <x v="8"/>
  </r>
  <r>
    <d v="2023-08-25T00:00:00"/>
    <s v="Mission Budget for 1 day"/>
    <s v="Advance"/>
    <s v="Investigations"/>
    <n v="60000"/>
    <m/>
    <n v="1154126"/>
    <x v="3"/>
  </r>
  <r>
    <d v="2023-08-25T00:00:00"/>
    <s v="Mission Budget for 1 day"/>
    <s v="Advance"/>
    <s v="Investigations"/>
    <n v="59000"/>
    <m/>
    <n v="1095126"/>
    <x v="4"/>
  </r>
  <r>
    <d v="2023-08-25T00:00:00"/>
    <s v="Reimbursement to i79"/>
    <s v="Advance"/>
    <s v="Investigations"/>
    <n v="7000"/>
    <m/>
    <n v="1088126"/>
    <x v="3"/>
  </r>
  <r>
    <d v="2023-08-26T00:00:00"/>
    <s v="Mission Budget for 1 day"/>
    <s v="Advance"/>
    <s v="Management"/>
    <n v="19000"/>
    <m/>
    <n v="1069126"/>
    <x v="6"/>
  </r>
  <r>
    <d v="2023-08-26T00:00:00"/>
    <s v="Cash withdraw chq: 280"/>
    <s v="Internal transfer"/>
    <m/>
    <m/>
    <n v="2836000"/>
    <n v="3905126"/>
    <x v="0"/>
  </r>
  <r>
    <d v="2023-08-26T00:00:00"/>
    <s v="Reimbursement to the project"/>
    <s v="Advance"/>
    <s v="Management"/>
    <m/>
    <n v="48200"/>
    <n v="3953326"/>
    <x v="6"/>
  </r>
  <r>
    <d v="2023-08-28T00:00:00"/>
    <s v="Reimbursement to the project"/>
    <s v="Advance"/>
    <s v="Investigations"/>
    <n v="4000"/>
    <m/>
    <n v="3949326"/>
    <x v="8"/>
  </r>
  <r>
    <d v="2023-08-28T00:00:00"/>
    <s v="Mission Budget for 1 day"/>
    <s v="Advance"/>
    <s v="Investigations"/>
    <n v="60000"/>
    <m/>
    <n v="3889326"/>
    <x v="3"/>
  </r>
  <r>
    <d v="2023-08-28T00:00:00"/>
    <s v="Mission Budget for 1 day"/>
    <s v="Advance"/>
    <s v="Investigations"/>
    <n v="71000"/>
    <m/>
    <n v="3818326"/>
    <x v="4"/>
  </r>
  <r>
    <d v="2023-08-28T00:00:00"/>
    <s v="Mission Budget for 1 day"/>
    <s v="Advance"/>
    <s v="Investigations"/>
    <n v="53000"/>
    <m/>
    <n v="3765326"/>
    <x v="8"/>
  </r>
  <r>
    <d v="2023-08-28T00:00:00"/>
    <s v="Mission Budget for 1 day"/>
    <s v="Advance"/>
    <s v="Management"/>
    <n v="83000"/>
    <m/>
    <n v="3682326"/>
    <x v="6"/>
  </r>
  <r>
    <d v="2023-08-28T00:00:00"/>
    <s v="Mission Budget for 1 day"/>
    <s v="Advance"/>
    <s v="Management"/>
    <n v="38000"/>
    <m/>
    <n v="3644326"/>
    <x v="6"/>
  </r>
  <r>
    <d v="2023-08-28T00:00:00"/>
    <s v="Mission Budget for 1 day"/>
    <s v="Advance"/>
    <s v="Management"/>
    <n v="24000"/>
    <m/>
    <n v="3620326"/>
    <x v="6"/>
  </r>
  <r>
    <d v="2023-08-28T00:00:00"/>
    <s v="Mission Budget for 1 day"/>
    <s v="Advance"/>
    <s v="Management"/>
    <n v="180000"/>
    <m/>
    <n v="3440326"/>
    <x v="7"/>
  </r>
  <r>
    <d v="2023-08-29T00:00:00"/>
    <s v="Reimbursement to the project"/>
    <s v="Advance"/>
    <s v="Investigations"/>
    <m/>
    <n v="5000"/>
    <n v="3445326"/>
    <x v="3"/>
  </r>
  <r>
    <d v="2023-08-29T00:00:00"/>
    <s v="Reimbursement to i97"/>
    <s v="Advance"/>
    <s v="Investigations"/>
    <n v="7000"/>
    <m/>
    <n v="3438326"/>
    <x v="4"/>
  </r>
  <r>
    <d v="2023-08-29T00:00:00"/>
    <s v="Reimbursement to the project"/>
    <s v="Advance"/>
    <s v="Investigations"/>
    <m/>
    <n v="2000"/>
    <n v="3440326"/>
    <x v="8"/>
  </r>
  <r>
    <d v="2023-08-29T00:00:00"/>
    <s v="Mission Budget for 1 day"/>
    <s v="Advance"/>
    <s v="Management"/>
    <n v="84000"/>
    <m/>
    <n v="3356326"/>
    <x v="6"/>
  </r>
  <r>
    <d v="2023-08-29T00:00:00"/>
    <s v="Mission Budget for 1 day"/>
    <s v="Advance"/>
    <s v="Investigations"/>
    <n v="51000"/>
    <m/>
    <n v="3305326"/>
    <x v="8"/>
  </r>
  <r>
    <d v="2023-08-29T00:00:00"/>
    <s v="Mission Budget for 1 day"/>
    <s v="Advance"/>
    <s v="Investigations"/>
    <n v="63000"/>
    <m/>
    <n v="3242326"/>
    <x v="4"/>
  </r>
  <r>
    <d v="2023-08-29T00:00:00"/>
    <s v="Mission Budget for 1 day"/>
    <s v="Advance"/>
    <s v="Investigations"/>
    <n v="16000"/>
    <m/>
    <n v="3226326"/>
    <x v="3"/>
  </r>
  <r>
    <d v="2023-08-29T00:00:00"/>
    <s v="Mission Budget for 1 day"/>
    <s v="Advance"/>
    <s v="Management"/>
    <n v="26000"/>
    <m/>
    <n v="3200326"/>
    <x v="6"/>
  </r>
  <r>
    <d v="2023-08-29T00:00:00"/>
    <s v="Mission Budget for 1 day"/>
    <s v="Advance"/>
    <s v="Management"/>
    <n v="205000"/>
    <m/>
    <n v="2995326"/>
    <x v="6"/>
  </r>
  <r>
    <d v="2023-08-30T00:00:00"/>
    <s v="Reimbursement to the project"/>
    <s v="Advance"/>
    <s v="Investigations"/>
    <m/>
    <n v="1000"/>
    <n v="2996326"/>
    <x v="8"/>
  </r>
  <r>
    <d v="2023-08-30T00:00:00"/>
    <s v="Mission Budget for 1 day"/>
    <s v="Advance"/>
    <s v="Investigations"/>
    <n v="55000"/>
    <m/>
    <n v="2941326"/>
    <x v="8"/>
  </r>
  <r>
    <d v="2023-08-30T00:00:00"/>
    <s v="Mission Budget for 1 day"/>
    <s v="Advance"/>
    <s v="Investigations"/>
    <n v="65000"/>
    <m/>
    <n v="2876326"/>
    <x v="4"/>
  </r>
  <r>
    <d v="2023-08-30T00:00:00"/>
    <s v="Mission Budget for 1 day"/>
    <s v="Advance"/>
    <s v="Management"/>
    <n v="12000"/>
    <m/>
    <n v="2864326"/>
    <x v="6"/>
  </r>
  <r>
    <d v="2023-08-30T00:00:00"/>
    <s v="Mission Budget for 1 day"/>
    <s v="Advance"/>
    <s v="Management"/>
    <n v="255000"/>
    <m/>
    <n v="2609326"/>
    <x v="6"/>
  </r>
  <r>
    <d v="2023-08-31T00:00:00"/>
    <s v="Mission Budget for 1 day"/>
    <s v="Advance"/>
    <s v="Management"/>
    <n v="70000"/>
    <m/>
    <n v="2539326"/>
    <x v="4"/>
  </r>
  <r>
    <d v="2023-08-31T00:00:00"/>
    <s v="Reimbursement to the project"/>
    <s v="Advance"/>
    <s v="Investigations"/>
    <m/>
    <n v="2000"/>
    <n v="2541326"/>
    <x v="8"/>
  </r>
  <r>
    <d v="2023-08-31T00:00:00"/>
    <s v="Mission Budget for 1 day"/>
    <s v="Advance"/>
    <s v="Investigations"/>
    <n v="47000"/>
    <m/>
    <n v="2494326"/>
    <x v="8"/>
  </r>
  <r>
    <d v="2023-08-31T00:00:00"/>
    <s v="Mission Budget for 1 day"/>
    <s v="Advance"/>
    <s v="Management"/>
    <n v="200000"/>
    <m/>
    <n v="2294326"/>
    <x v="6"/>
  </r>
</pivotCacheRecords>
</file>

<file path=xl/pivotCache/pivotCacheRecords3.xml><?xml version="1.0" encoding="utf-8"?>
<pivotCacheRecords xmlns="http://schemas.openxmlformats.org/spreadsheetml/2006/main" xmlns:r="http://schemas.openxmlformats.org/officeDocument/2006/relationships" count="37">
  <r>
    <d v="2023-08-01T00:00:00"/>
    <s v="Balance from July 2023"/>
    <m/>
    <m/>
    <m/>
    <m/>
    <n v="0"/>
    <x v="0"/>
  </r>
  <r>
    <d v="2023-08-03T00:00:00"/>
    <s v="Mission Budget for 1 day"/>
    <s v="Advance"/>
    <s v="Management"/>
    <m/>
    <n v="360000"/>
    <n v="360000"/>
    <x v="0"/>
  </r>
  <r>
    <d v="2023-08-03T00:00:00"/>
    <s v="Airtime for Lydia"/>
    <s v="Telephone"/>
    <s v="Management"/>
    <n v="40000"/>
    <m/>
    <n v="320000"/>
    <x v="1"/>
  </r>
  <r>
    <d v="2023-08-03T00:00:00"/>
    <s v="Airtime for i12"/>
    <s v="Telephone"/>
    <s v="Investigations"/>
    <n v="25000"/>
    <m/>
    <n v="295000"/>
    <x v="2"/>
  </r>
  <r>
    <d v="2023-08-03T00:00:00"/>
    <s v="Airtime for i79"/>
    <s v="Telephone"/>
    <s v="Investigations"/>
    <n v="25000"/>
    <m/>
    <n v="270000"/>
    <x v="3"/>
  </r>
  <r>
    <d v="2023-08-03T00:00:00"/>
    <s v="Airtime for i97"/>
    <s v="Telephone"/>
    <s v="Investigations"/>
    <n v="25000"/>
    <m/>
    <n v="245000"/>
    <x v="4"/>
  </r>
  <r>
    <d v="2023-08-03T00:00:00"/>
    <s v="Airtime for Deborah"/>
    <s v="Telephone"/>
    <s v="Legal"/>
    <n v="20000"/>
    <m/>
    <n v="225000"/>
    <x v="5"/>
  </r>
  <r>
    <d v="2023-08-03T00:00:00"/>
    <s v="Airtime for Jolly"/>
    <s v="Telephone"/>
    <s v="Legal"/>
    <n v="20000"/>
    <m/>
    <n v="205000"/>
    <x v="6"/>
  </r>
  <r>
    <d v="2023-08-07T00:00:00"/>
    <s v="Airtime for Lydia"/>
    <s v="Telephone"/>
    <s v="Management"/>
    <n v="40000"/>
    <m/>
    <n v="165000"/>
    <x v="1"/>
  </r>
  <r>
    <d v="2023-08-07T00:00:00"/>
    <s v="Airtime for Deborah"/>
    <s v="Telephone"/>
    <s v="Legal"/>
    <n v="20000"/>
    <m/>
    <n v="145000"/>
    <x v="5"/>
  </r>
  <r>
    <d v="2023-08-07T00:00:00"/>
    <s v="Airtime for Jolly"/>
    <s v="Telephone"/>
    <s v="Legal"/>
    <n v="20000"/>
    <m/>
    <n v="125000"/>
    <x v="6"/>
  </r>
  <r>
    <d v="2023-08-07T00:00:00"/>
    <s v="Airtime for i12"/>
    <s v="Telephone"/>
    <s v="Investigations"/>
    <n v="25000"/>
    <m/>
    <n v="100000"/>
    <x v="2"/>
  </r>
  <r>
    <d v="2023-08-07T00:00:00"/>
    <s v="Airtime for i79"/>
    <s v="Telephone"/>
    <s v="Investigations"/>
    <n v="25000"/>
    <m/>
    <n v="75000"/>
    <x v="3"/>
  </r>
  <r>
    <d v="2023-08-07T00:00:00"/>
    <s v="Airtime for i97"/>
    <s v="Telephone"/>
    <s v="Investigations"/>
    <n v="25000"/>
    <m/>
    <n v="50000"/>
    <x v="4"/>
  </r>
  <r>
    <d v="2023-08-14T00:00:00"/>
    <s v="Mission Budget for 1 day"/>
    <s v="Advance"/>
    <s v="Management"/>
    <m/>
    <n v="310000"/>
    <n v="360000"/>
    <x v="0"/>
  </r>
  <r>
    <d v="2023-08-14T00:00:00"/>
    <s v="Airtime for Lydia"/>
    <s v="Telephone"/>
    <s v="Management"/>
    <n v="40000"/>
    <m/>
    <n v="320000"/>
    <x v="1"/>
  </r>
  <r>
    <d v="2023-08-14T00:00:00"/>
    <s v="Airtime for Deborah"/>
    <s v="Telephone"/>
    <s v="Investigations"/>
    <n v="20000"/>
    <m/>
    <n v="300000"/>
    <x v="5"/>
  </r>
  <r>
    <d v="2023-08-14T00:00:00"/>
    <s v="Airtime for Jolly"/>
    <s v="Telephone"/>
    <s v="Investigations"/>
    <n v="20000"/>
    <m/>
    <n v="280000"/>
    <x v="6"/>
  </r>
  <r>
    <d v="2023-08-14T00:00:00"/>
    <s v="Airtime for i79"/>
    <s v="Telephone"/>
    <s v="Legal"/>
    <n v="25000"/>
    <m/>
    <n v="255000"/>
    <x v="3"/>
  </r>
  <r>
    <d v="2023-08-14T00:00:00"/>
    <s v="Airtime for i97"/>
    <s v="Telephone"/>
    <s v="Legal"/>
    <n v="25000"/>
    <m/>
    <n v="230000"/>
    <x v="4"/>
  </r>
  <r>
    <d v="2023-08-15T00:00:00"/>
    <s v="Airtime for i53"/>
    <s v="Telephone"/>
    <s v="Investigations"/>
    <n v="20000"/>
    <m/>
    <n v="210000"/>
    <x v="7"/>
  </r>
  <r>
    <d v="2023-08-17T00:00:00"/>
    <s v="Airtime for i18"/>
    <s v="Telephone"/>
    <s v="Investigations"/>
    <n v="20000"/>
    <m/>
    <n v="190000"/>
    <x v="8"/>
  </r>
  <r>
    <d v="2023-08-21T00:00:00"/>
    <s v="Airtime for Lydia"/>
    <s v="Telephone"/>
    <s v="Management"/>
    <n v="40000"/>
    <m/>
    <n v="150000"/>
    <x v="1"/>
  </r>
  <r>
    <d v="2023-08-21T00:00:00"/>
    <s v="Airtime for Deborah"/>
    <s v="Telephone"/>
    <s v="Legal"/>
    <n v="20000"/>
    <m/>
    <n v="130000"/>
    <x v="5"/>
  </r>
  <r>
    <d v="2023-08-21T00:00:00"/>
    <s v="Airtime for Jolly"/>
    <s v="Telephone"/>
    <s v="Legal"/>
    <n v="20000"/>
    <m/>
    <n v="110000"/>
    <x v="6"/>
  </r>
  <r>
    <d v="2023-08-21T00:00:00"/>
    <s v="Airtime for i79"/>
    <s v="Telephone"/>
    <s v="Investigations"/>
    <n v="25000"/>
    <m/>
    <n v="85000"/>
    <x v="3"/>
  </r>
  <r>
    <d v="2023-08-21T00:00:00"/>
    <s v="Airtime for i97"/>
    <s v="Telephone"/>
    <s v="Investigations"/>
    <n v="25000"/>
    <m/>
    <n v="60000"/>
    <x v="4"/>
  </r>
  <r>
    <d v="2023-08-21T00:00:00"/>
    <s v="Airtime for i18"/>
    <s v="Telephone"/>
    <s v="Investigations"/>
    <n v="25000"/>
    <m/>
    <n v="35000"/>
    <x v="8"/>
  </r>
  <r>
    <d v="2023-08-28T00:00:00"/>
    <s v="Mission Budget for 1 day"/>
    <s v="Advance"/>
    <s v="Management"/>
    <m/>
    <n v="180000"/>
    <n v="215000"/>
    <x v="0"/>
  </r>
  <r>
    <d v="2023-08-28T00:00:00"/>
    <s v="Airtime for Lydia"/>
    <s v="Telephone"/>
    <s v="Management"/>
    <n v="40000"/>
    <m/>
    <n v="175000"/>
    <x v="1"/>
  </r>
  <r>
    <d v="2023-08-28T00:00:00"/>
    <s v="Airtime for Deborah"/>
    <s v="Telephone"/>
    <s v="Legal"/>
    <n v="20000"/>
    <m/>
    <n v="155000"/>
    <x v="5"/>
  </r>
  <r>
    <d v="2023-08-28T00:00:00"/>
    <s v="Airtime for Jolly"/>
    <s v="Telephone"/>
    <s v="Legal"/>
    <n v="20000"/>
    <m/>
    <n v="135000"/>
    <x v="6"/>
  </r>
  <r>
    <d v="2023-08-28T00:00:00"/>
    <s v="Airtime for i79"/>
    <s v="Telephone"/>
    <s v="Investigations"/>
    <n v="25000"/>
    <m/>
    <n v="110000"/>
    <x v="3"/>
  </r>
  <r>
    <d v="2023-08-28T00:00:00"/>
    <s v="Airtime for i97"/>
    <s v="Telephone"/>
    <s v="Investigations"/>
    <n v="25000"/>
    <m/>
    <n v="85000"/>
    <x v="4"/>
  </r>
  <r>
    <d v="2023-08-28T00:00:00"/>
    <s v="Airtime for i18"/>
    <s v="Telephone"/>
    <s v="Investigations"/>
    <n v="25000"/>
    <m/>
    <n v="60000"/>
    <x v="8"/>
  </r>
  <r>
    <d v="2023-08-28T00:00:00"/>
    <s v="Airtime for i97"/>
    <s v="Telephone"/>
    <s v="Investigations"/>
    <n v="15000"/>
    <m/>
    <n v="45000"/>
    <x v="4"/>
  </r>
  <r>
    <d v="2023-08-28T00:00:00"/>
    <s v="Airtime for i18"/>
    <s v="Telephone"/>
    <s v="Investigations"/>
    <n v="10000"/>
    <m/>
    <n v="35000"/>
    <x v="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name="PivotTable5" cacheId="245"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L9" firstHeaderRow="1" firstDataRow="2" firstDataCol="1"/>
  <pivotFields count="8">
    <pivotField numFmtId="14" showAll="0"/>
    <pivotField showAll="0"/>
    <pivotField axis="axisCol" showAll="0">
      <items count="11">
        <item x="2"/>
        <item x="9"/>
        <item x="5"/>
        <item x="8"/>
        <item x="6"/>
        <item x="1"/>
        <item x="4"/>
        <item x="7"/>
        <item x="0"/>
        <item x="3"/>
        <item t="default"/>
      </items>
    </pivotField>
    <pivotField axis="axisRow" showAll="0">
      <items count="5">
        <item x="1"/>
        <item x="0"/>
        <item x="3"/>
        <item x="2"/>
        <item t="default"/>
      </items>
    </pivotField>
    <pivotField dataField="1" showAll="0"/>
    <pivotField numFmtId="4" showAll="0"/>
    <pivotField numFmtId="165" showAll="0"/>
    <pivotField showAll="0"/>
  </pivotFields>
  <rowFields count="1">
    <field x="3"/>
  </rowFields>
  <rowItems count="5">
    <i>
      <x/>
    </i>
    <i>
      <x v="1"/>
    </i>
    <i>
      <x v="2"/>
    </i>
    <i>
      <x v="3"/>
    </i>
    <i t="grand">
      <x/>
    </i>
  </rowItems>
  <colFields count="1">
    <field x="2"/>
  </colFields>
  <colItems count="11">
    <i>
      <x/>
    </i>
    <i>
      <x v="1"/>
    </i>
    <i>
      <x v="2"/>
    </i>
    <i>
      <x v="3"/>
    </i>
    <i>
      <x v="4"/>
    </i>
    <i>
      <x v="5"/>
    </i>
    <i>
      <x v="6"/>
    </i>
    <i>
      <x v="7"/>
    </i>
    <i>
      <x v="8"/>
    </i>
    <i>
      <x v="9"/>
    </i>
    <i t="grand">
      <x/>
    </i>
  </colItems>
  <dataFields count="1">
    <dataField name="Sum of Spent  in national currency (UGX)" fld="4" baseField="0" baseItem="0" numFmtId="164"/>
  </dataFields>
  <formats count="3">
    <format dxfId="12">
      <pivotArea outline="0" collapsedLevelsAreSubtotals="1" fieldPosition="0"/>
    </format>
    <format dxfId="11">
      <pivotArea outline="0" collapsedLevelsAreSubtotals="1" fieldPosition="0"/>
    </format>
    <format dxfId="1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4" cacheId="245"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C15" firstHeaderRow="0" firstDataRow="1" firstDataCol="1"/>
  <pivotFields count="8">
    <pivotField numFmtId="14" showAll="0"/>
    <pivotField showAll="0"/>
    <pivotField showAll="0"/>
    <pivotField showAll="0"/>
    <pivotField dataField="1" showAll="0"/>
    <pivotField numFmtId="4" showAll="0"/>
    <pivotField dataField="1" numFmtId="165" showAll="0"/>
    <pivotField axis="axisRow" showAll="0">
      <items count="12">
        <item x="5"/>
        <item x="7"/>
        <item x="10"/>
        <item x="0"/>
        <item x="4"/>
        <item x="8"/>
        <item x="9"/>
        <item x="2"/>
        <item x="3"/>
        <item x="1"/>
        <item x="6"/>
        <item t="default"/>
      </items>
    </pivotField>
  </pivotFields>
  <rowFields count="1">
    <field x="7"/>
  </rowFields>
  <rowItems count="12">
    <i>
      <x/>
    </i>
    <i>
      <x v="1"/>
    </i>
    <i>
      <x v="2"/>
    </i>
    <i>
      <x v="3"/>
    </i>
    <i>
      <x v="4"/>
    </i>
    <i>
      <x v="5"/>
    </i>
    <i>
      <x v="6"/>
    </i>
    <i>
      <x v="7"/>
    </i>
    <i>
      <x v="8"/>
    </i>
    <i>
      <x v="9"/>
    </i>
    <i>
      <x v="10"/>
    </i>
    <i t="grand">
      <x/>
    </i>
  </rowItems>
  <colFields count="1">
    <field x="-2"/>
  </colFields>
  <colItems count="2">
    <i>
      <x/>
    </i>
    <i i="1">
      <x v="1"/>
    </i>
  </colItems>
  <dataFields count="2">
    <dataField name="Sum of Spent  in national currency (UGX)" fld="4" baseField="0" baseItem="0"/>
    <dataField name="Sum of Spent in $" fld="6" baseField="0" baseItem="0"/>
  </dataFields>
  <formats count="4">
    <format dxfId="9">
      <pivotArea outline="0" collapsedLevelsAreSubtotals="1" fieldPosition="0"/>
    </format>
    <format dxfId="8">
      <pivotArea outline="0" collapsedLevelsAreSubtotals="1" fieldPosition="0"/>
    </format>
    <format dxfId="7">
      <pivotArea outline="0" collapsedLevelsAreSubtotals="1" fieldPosition="0"/>
    </format>
    <format dxfId="6">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1" cacheId="246"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C14" firstHeaderRow="0" firstDataRow="1" firstDataCol="1"/>
  <pivotFields count="8">
    <pivotField numFmtId="14" showAll="0"/>
    <pivotField showAll="0"/>
    <pivotField showAll="0"/>
    <pivotField showAll="0"/>
    <pivotField dataField="1" showAll="0"/>
    <pivotField dataField="1" showAll="0"/>
    <pivotField numFmtId="164" showAll="0"/>
    <pivotField axis="axisRow" showAll="0">
      <items count="11">
        <item x="7"/>
        <item x="1"/>
        <item x="5"/>
        <item x="8"/>
        <item x="9"/>
        <item x="3"/>
        <item x="4"/>
        <item x="2"/>
        <item x="6"/>
        <item x="0"/>
        <item t="default"/>
      </items>
    </pivotField>
  </pivotFields>
  <rowFields count="1">
    <field x="7"/>
  </rowFields>
  <rowItems count="11">
    <i>
      <x/>
    </i>
    <i>
      <x v="1"/>
    </i>
    <i>
      <x v="2"/>
    </i>
    <i>
      <x v="3"/>
    </i>
    <i>
      <x v="4"/>
    </i>
    <i>
      <x v="5"/>
    </i>
    <i>
      <x v="6"/>
    </i>
    <i>
      <x v="7"/>
    </i>
    <i>
      <x v="8"/>
    </i>
    <i>
      <x v="9"/>
    </i>
    <i t="grand">
      <x/>
    </i>
  </rowItems>
  <colFields count="1">
    <field x="-2"/>
  </colFields>
  <colItems count="2">
    <i>
      <x/>
    </i>
    <i i="1">
      <x v="1"/>
    </i>
  </colItems>
  <dataFields count="2">
    <dataField name="Sum of spent in national currency (Ugx)" fld="4" baseField="7" baseItem="0"/>
    <dataField name="Sum of Received" fld="5" baseField="7" baseItem="0"/>
  </dataFields>
  <formats count="3">
    <format dxfId="5">
      <pivotArea outline="0" collapsedLevelsAreSubtotals="1" fieldPosition="0"/>
    </format>
    <format dxfId="4">
      <pivotArea outline="0" collapsedLevelsAreSubtotals="1" fieldPosition="0"/>
    </format>
    <format dxfId="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3" cacheId="247"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43:B53" firstHeaderRow="1" firstDataRow="1" firstDataCol="1"/>
  <pivotFields count="8">
    <pivotField numFmtId="14" showAll="0"/>
    <pivotField showAll="0"/>
    <pivotField showAll="0"/>
    <pivotField showAll="0"/>
    <pivotField dataField="1" showAll="0"/>
    <pivotField showAll="0"/>
    <pivotField numFmtId="164" showAll="0"/>
    <pivotField axis="axisRow" showAll="0">
      <items count="10">
        <item x="5"/>
        <item x="2"/>
        <item x="8"/>
        <item x="7"/>
        <item x="3"/>
        <item x="4"/>
        <item x="6"/>
        <item x="1"/>
        <item x="0"/>
        <item t="default"/>
      </items>
    </pivotField>
  </pivotFields>
  <rowFields count="1">
    <field x="7"/>
  </rowFields>
  <rowItems count="10">
    <i>
      <x/>
    </i>
    <i>
      <x v="1"/>
    </i>
    <i>
      <x v="2"/>
    </i>
    <i>
      <x v="3"/>
    </i>
    <i>
      <x v="4"/>
    </i>
    <i>
      <x v="5"/>
    </i>
    <i>
      <x v="6"/>
    </i>
    <i>
      <x v="7"/>
    </i>
    <i>
      <x v="8"/>
    </i>
    <i t="grand">
      <x/>
    </i>
  </rowItems>
  <colItems count="1">
    <i/>
  </colItems>
  <dataFields count="1">
    <dataField name="Sum of Spent  in national currency (UGX)" fld="4" baseField="7" baseItem="0" numFmtId="164"/>
  </dataFields>
  <formats count="3">
    <format dxfId="2">
      <pivotArea outline="0" collapsedLevelsAreSubtotals="1" fieldPosition="0"/>
    </format>
    <format dxfId="1">
      <pivotArea outline="0" collapsedLevelsAreSubtotals="1" fieldPosition="0"/>
    </format>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25" dT="2020-09-07T10:28:46.32" personId="{4744C269-F65B-4EC1-9063-35FE55ED3B46}" id="{04A0A47A-FCBE-41F0-90D6-BB5A610AACA9}">
    <text>The transfer is decreased by 142,000 UGX, which were overpaid by the bank on 31 August during the bank transfer from USD to UGX and returned the same day in cash from cashbox</text>
  </threadedComment>
</ThreadedComments>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ivotTable" Target="../pivotTables/pivotTable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9"/>
  <sheetViews>
    <sheetView topLeftCell="F1" workbookViewId="0">
      <selection activeCell="J12" sqref="J12"/>
    </sheetView>
  </sheetViews>
  <sheetFormatPr defaultRowHeight="15" x14ac:dyDescent="0.25"/>
  <cols>
    <col min="1" max="1" width="37.7109375" customWidth="1"/>
    <col min="2" max="2" width="16.28515625" customWidth="1"/>
    <col min="3" max="3" width="11.85546875" customWidth="1"/>
    <col min="4" max="4" width="15.42578125" bestFit="1" customWidth="1"/>
    <col min="5" max="5" width="13.5703125" customWidth="1"/>
    <col min="6" max="6" width="14.85546875" customWidth="1"/>
    <col min="7" max="7" width="13.5703125" customWidth="1"/>
    <col min="8" max="8" width="11.85546875" customWidth="1"/>
    <col min="9" max="9" width="12.85546875" bestFit="1" customWidth="1"/>
    <col min="10" max="10" width="13.5703125" customWidth="1"/>
    <col min="11" max="11" width="13.28515625" customWidth="1"/>
    <col min="12" max="12" width="14.5703125" customWidth="1"/>
    <col min="13" max="13" width="12" bestFit="1" customWidth="1"/>
    <col min="14" max="14" width="15.42578125" bestFit="1" customWidth="1"/>
    <col min="15" max="15" width="12" bestFit="1" customWidth="1"/>
    <col min="16" max="16" width="14.85546875" bestFit="1" customWidth="1"/>
    <col min="17" max="18" width="12" bestFit="1" customWidth="1"/>
    <col min="19" max="19" width="12.85546875" bestFit="1" customWidth="1"/>
    <col min="20" max="20" width="12" bestFit="1" customWidth="1"/>
    <col min="21" max="21" width="13.28515625" bestFit="1" customWidth="1"/>
    <col min="22" max="22" width="42.85546875" bestFit="1" customWidth="1"/>
    <col min="23" max="23" width="21.5703125" bestFit="1" customWidth="1"/>
  </cols>
  <sheetData>
    <row r="3" spans="1:12" x14ac:dyDescent="0.25">
      <c r="A3" s="425" t="s">
        <v>109</v>
      </c>
      <c r="B3" s="425" t="s">
        <v>120</v>
      </c>
    </row>
    <row r="4" spans="1:12" x14ac:dyDescent="0.25">
      <c r="A4" s="425" t="s">
        <v>106</v>
      </c>
      <c r="B4" t="s">
        <v>128</v>
      </c>
      <c r="C4" t="s">
        <v>143</v>
      </c>
      <c r="D4" t="s">
        <v>127</v>
      </c>
      <c r="E4" t="s">
        <v>145</v>
      </c>
      <c r="F4" t="s">
        <v>137</v>
      </c>
      <c r="G4" t="s">
        <v>119</v>
      </c>
      <c r="H4" t="s">
        <v>117</v>
      </c>
      <c r="I4" t="s">
        <v>138</v>
      </c>
      <c r="J4" t="s">
        <v>116</v>
      </c>
      <c r="K4" t="s">
        <v>196</v>
      </c>
      <c r="L4" t="s">
        <v>108</v>
      </c>
    </row>
    <row r="5" spans="1:12" x14ac:dyDescent="0.25">
      <c r="A5" s="178" t="s">
        <v>130</v>
      </c>
      <c r="B5" s="426"/>
      <c r="C5" s="426"/>
      <c r="D5" s="426"/>
      <c r="E5" s="426"/>
      <c r="F5" s="426"/>
      <c r="G5" s="426"/>
      <c r="H5" s="426">
        <v>365000</v>
      </c>
      <c r="I5" s="426"/>
      <c r="J5" s="426">
        <v>2988500</v>
      </c>
      <c r="K5" s="426">
        <v>437000</v>
      </c>
      <c r="L5" s="426">
        <v>3790500</v>
      </c>
    </row>
    <row r="6" spans="1:12" x14ac:dyDescent="0.25">
      <c r="A6" s="178" t="s">
        <v>114</v>
      </c>
      <c r="B6" s="426"/>
      <c r="C6" s="426"/>
      <c r="D6" s="426"/>
      <c r="E6" s="426">
        <v>1500000</v>
      </c>
      <c r="F6" s="426"/>
      <c r="G6" s="426"/>
      <c r="H6" s="426">
        <v>250000</v>
      </c>
      <c r="I6" s="426"/>
      <c r="J6" s="426">
        <v>804000</v>
      </c>
      <c r="K6" s="426"/>
      <c r="L6" s="426">
        <v>2554000</v>
      </c>
    </row>
    <row r="7" spans="1:12" x14ac:dyDescent="0.25">
      <c r="A7" s="178" t="s">
        <v>14</v>
      </c>
      <c r="B7" s="426"/>
      <c r="C7" s="426"/>
      <c r="D7" s="426"/>
      <c r="E7" s="426">
        <v>4801160</v>
      </c>
      <c r="F7" s="426"/>
      <c r="G7" s="426"/>
      <c r="H7" s="426">
        <v>200000</v>
      </c>
      <c r="I7" s="426"/>
      <c r="J7" s="426">
        <v>176000</v>
      </c>
      <c r="K7" s="426"/>
      <c r="L7" s="426">
        <v>5177160</v>
      </c>
    </row>
    <row r="8" spans="1:12" x14ac:dyDescent="0.25">
      <c r="A8" s="178" t="s">
        <v>81</v>
      </c>
      <c r="B8" s="426">
        <v>154145.88</v>
      </c>
      <c r="C8" s="426">
        <v>319000</v>
      </c>
      <c r="D8" s="426">
        <v>626900</v>
      </c>
      <c r="E8" s="426"/>
      <c r="F8" s="426">
        <v>9054600</v>
      </c>
      <c r="G8" s="426">
        <v>4240000</v>
      </c>
      <c r="H8" s="426"/>
      <c r="I8" s="426">
        <v>26800</v>
      </c>
      <c r="J8" s="426"/>
      <c r="K8" s="426"/>
      <c r="L8" s="426">
        <v>14421445.879999999</v>
      </c>
    </row>
    <row r="9" spans="1:12" x14ac:dyDescent="0.25">
      <c r="A9" s="178" t="s">
        <v>108</v>
      </c>
      <c r="B9" s="426">
        <v>154145.88</v>
      </c>
      <c r="C9" s="426">
        <v>319000</v>
      </c>
      <c r="D9" s="426">
        <v>626900</v>
      </c>
      <c r="E9" s="426">
        <v>6301160</v>
      </c>
      <c r="F9" s="426">
        <v>9054600</v>
      </c>
      <c r="G9" s="426">
        <v>4240000</v>
      </c>
      <c r="H9" s="426">
        <v>815000</v>
      </c>
      <c r="I9" s="426">
        <v>26800</v>
      </c>
      <c r="J9" s="426">
        <v>3968500</v>
      </c>
      <c r="K9" s="426">
        <v>437000</v>
      </c>
      <c r="L9" s="426">
        <v>25943105.879999999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topLeftCell="A7" zoomScale="125" workbookViewId="0">
      <selection activeCell="C22" sqref="C22"/>
    </sheetView>
  </sheetViews>
  <sheetFormatPr defaultColWidth="16" defaultRowHeight="12.75" x14ac:dyDescent="0.2"/>
  <cols>
    <col min="1" max="1" width="9.28515625" style="3" customWidth="1"/>
    <col min="2" max="2" width="4.140625" style="3" bestFit="1" customWidth="1"/>
    <col min="3" max="3" width="30.42578125" style="3" customWidth="1"/>
    <col min="4" max="4" width="11.140625" style="3" customWidth="1"/>
    <col min="5" max="5" width="15" style="3" customWidth="1"/>
    <col min="6" max="6" width="4.7109375" style="3" customWidth="1"/>
    <col min="7" max="7" width="10.7109375" style="3" customWidth="1"/>
    <col min="8" max="8" width="3.28515625" style="3" bestFit="1" customWidth="1"/>
    <col min="9" max="9" width="29.85546875" style="3" customWidth="1"/>
    <col min="10" max="10" width="11" style="3" customWidth="1"/>
    <col min="11" max="11" width="16.42578125" style="3"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2" x14ac:dyDescent="0.2">
      <c r="A1" s="718"/>
      <c r="B1" s="718"/>
      <c r="C1" s="718"/>
      <c r="D1" s="718"/>
      <c r="E1" s="718"/>
      <c r="F1" s="718"/>
      <c r="G1" s="718"/>
      <c r="H1" s="718"/>
      <c r="I1" s="718"/>
      <c r="J1" s="718"/>
      <c r="K1" s="718"/>
    </row>
    <row r="2" spans="1:12" x14ac:dyDescent="0.2">
      <c r="A2" s="319"/>
      <c r="B2" s="319"/>
      <c r="C2" s="319"/>
      <c r="D2" s="319"/>
      <c r="E2" s="319"/>
      <c r="F2" s="319"/>
      <c r="G2" s="319"/>
      <c r="H2" s="319"/>
      <c r="I2" s="319"/>
      <c r="J2" s="319"/>
      <c r="K2" s="319"/>
      <c r="L2" s="554"/>
    </row>
    <row r="3" spans="1:12" x14ac:dyDescent="0.2">
      <c r="A3" s="322" t="s">
        <v>16</v>
      </c>
      <c r="B3" s="324"/>
      <c r="C3" s="324"/>
      <c r="D3" s="324"/>
      <c r="E3" s="324"/>
      <c r="F3" s="324"/>
      <c r="G3" s="324"/>
      <c r="H3" s="324"/>
      <c r="I3" s="324"/>
      <c r="J3" s="324"/>
      <c r="K3" s="324"/>
      <c r="L3" s="554"/>
    </row>
    <row r="4" spans="1:12" x14ac:dyDescent="0.2">
      <c r="A4" s="322" t="s">
        <v>19</v>
      </c>
      <c r="B4" s="322"/>
      <c r="C4" s="322" t="s">
        <v>18</v>
      </c>
      <c r="D4" s="323"/>
      <c r="E4" s="322"/>
      <c r="F4" s="322"/>
      <c r="G4" s="322"/>
      <c r="H4" s="322"/>
      <c r="I4" s="324"/>
      <c r="J4" s="324"/>
      <c r="K4" s="324"/>
      <c r="L4" s="554"/>
    </row>
    <row r="5" spans="1:12" x14ac:dyDescent="0.2">
      <c r="A5" s="322" t="s">
        <v>82</v>
      </c>
      <c r="B5" s="322"/>
      <c r="C5" s="322" t="s">
        <v>197</v>
      </c>
      <c r="D5" s="322"/>
      <c r="E5" s="322"/>
      <c r="F5" s="322"/>
      <c r="G5" s="322"/>
      <c r="H5" s="322"/>
      <c r="I5" s="324"/>
      <c r="J5" s="324"/>
      <c r="K5" s="324"/>
      <c r="L5" s="554"/>
    </row>
    <row r="6" spans="1:12" x14ac:dyDescent="0.2">
      <c r="A6" s="324"/>
      <c r="B6" s="322"/>
      <c r="C6" s="462">
        <v>2023</v>
      </c>
      <c r="D6" s="322"/>
      <c r="E6" s="322"/>
      <c r="F6" s="322"/>
      <c r="G6" s="322"/>
      <c r="H6" s="322"/>
      <c r="I6" s="734" t="s">
        <v>20</v>
      </c>
      <c r="J6" s="735"/>
      <c r="K6" s="736"/>
      <c r="L6" s="554"/>
    </row>
    <row r="7" spans="1:12" x14ac:dyDescent="0.2">
      <c r="A7" s="324"/>
      <c r="B7" s="322"/>
      <c r="C7" s="322"/>
      <c r="D7" s="322"/>
      <c r="E7" s="322"/>
      <c r="F7" s="322"/>
      <c r="G7" s="322"/>
      <c r="H7" s="322"/>
      <c r="I7" s="325" t="s">
        <v>21</v>
      </c>
      <c r="J7" s="737" t="s">
        <v>31</v>
      </c>
      <c r="K7" s="738"/>
      <c r="L7" s="554"/>
    </row>
    <row r="8" spans="1:12" ht="12.75" customHeight="1" x14ac:dyDescent="0.2">
      <c r="A8" s="322"/>
      <c r="B8" s="322"/>
      <c r="C8" s="322"/>
      <c r="D8" s="322"/>
      <c r="E8" s="322"/>
      <c r="F8" s="322"/>
      <c r="G8" s="322"/>
      <c r="H8" s="324"/>
      <c r="I8" s="325" t="s">
        <v>22</v>
      </c>
      <c r="J8" s="739" t="s">
        <v>46</v>
      </c>
      <c r="K8" s="740"/>
      <c r="L8" s="554"/>
    </row>
    <row r="9" spans="1:12" ht="12.75" customHeight="1" x14ac:dyDescent="0.2">
      <c r="A9" s="731" t="s">
        <v>23</v>
      </c>
      <c r="B9" s="731"/>
      <c r="C9" s="731"/>
      <c r="D9" s="731"/>
      <c r="E9" s="731"/>
      <c r="F9" s="731"/>
      <c r="G9" s="731"/>
      <c r="H9" s="731"/>
      <c r="I9" s="326" t="s">
        <v>24</v>
      </c>
      <c r="J9" s="741" t="s">
        <v>33</v>
      </c>
      <c r="K9" s="742"/>
      <c r="L9" s="554"/>
    </row>
    <row r="10" spans="1:12" ht="15.75" customHeight="1" thickBot="1" x14ac:dyDescent="0.25">
      <c r="A10" s="731" t="s">
        <v>30</v>
      </c>
      <c r="B10" s="731"/>
      <c r="C10" s="731"/>
      <c r="D10" s="731"/>
      <c r="E10" s="731"/>
      <c r="F10" s="555"/>
      <c r="G10" s="327"/>
      <c r="H10" s="322"/>
      <c r="I10" s="324"/>
      <c r="J10" s="324"/>
      <c r="K10" s="324"/>
      <c r="L10" s="554"/>
    </row>
    <row r="11" spans="1:12" ht="12.75" customHeight="1" thickBot="1" x14ac:dyDescent="0.25">
      <c r="A11" s="728" t="s">
        <v>25</v>
      </c>
      <c r="B11" s="732"/>
      <c r="C11" s="732"/>
      <c r="D11" s="732"/>
      <c r="E11" s="733"/>
      <c r="F11" s="555"/>
      <c r="G11" s="728" t="s">
        <v>20</v>
      </c>
      <c r="H11" s="729"/>
      <c r="I11" s="729"/>
      <c r="J11" s="729"/>
      <c r="K11" s="730"/>
      <c r="L11" s="554"/>
    </row>
    <row r="12" spans="1:12" x14ac:dyDescent="0.2">
      <c r="A12" s="559"/>
      <c r="B12" s="587"/>
      <c r="C12" s="556"/>
      <c r="D12" s="556"/>
      <c r="E12" s="557"/>
      <c r="F12" s="558"/>
      <c r="G12" s="559"/>
      <c r="H12" s="560" t="s">
        <v>15</v>
      </c>
      <c r="I12" s="561" t="s">
        <v>15</v>
      </c>
      <c r="J12" s="561" t="s">
        <v>15</v>
      </c>
      <c r="K12" s="562" t="s">
        <v>15</v>
      </c>
      <c r="L12" s="554"/>
    </row>
    <row r="13" spans="1:12" s="6" customFormat="1" x14ac:dyDescent="0.2">
      <c r="A13" s="564" t="s">
        <v>0</v>
      </c>
      <c r="B13" s="565" t="s">
        <v>26</v>
      </c>
      <c r="C13" s="332" t="s">
        <v>27</v>
      </c>
      <c r="D13" s="332" t="s">
        <v>28</v>
      </c>
      <c r="E13" s="333" t="s">
        <v>29</v>
      </c>
      <c r="F13" s="563"/>
      <c r="G13" s="564" t="s">
        <v>0</v>
      </c>
      <c r="H13" s="565" t="s">
        <v>26</v>
      </c>
      <c r="I13" s="332" t="s">
        <v>27</v>
      </c>
      <c r="J13" s="332" t="s">
        <v>28</v>
      </c>
      <c r="K13" s="333" t="s">
        <v>29</v>
      </c>
    </row>
    <row r="14" spans="1:12" ht="12.75" customHeight="1" x14ac:dyDescent="0.2">
      <c r="A14" s="567">
        <v>45139</v>
      </c>
      <c r="B14" s="568"/>
      <c r="C14" s="95" t="s">
        <v>47</v>
      </c>
      <c r="D14" s="346">
        <v>24559311</v>
      </c>
      <c r="E14" s="566"/>
      <c r="F14" s="558"/>
      <c r="G14" s="567">
        <v>45139</v>
      </c>
      <c r="H14" s="568"/>
      <c r="I14" s="95" t="s">
        <v>47</v>
      </c>
      <c r="J14" s="346"/>
      <c r="K14" s="569">
        <v>24559311</v>
      </c>
      <c r="L14" s="554"/>
    </row>
    <row r="15" spans="1:12" ht="12.75" customHeight="1" x14ac:dyDescent="0.2">
      <c r="A15" s="567">
        <v>45141</v>
      </c>
      <c r="B15" s="568">
        <v>1</v>
      </c>
      <c r="C15" s="95" t="s">
        <v>135</v>
      </c>
      <c r="D15" s="346"/>
      <c r="E15" s="570">
        <v>6830760</v>
      </c>
      <c r="F15" s="558"/>
      <c r="G15" s="567">
        <v>45141</v>
      </c>
      <c r="H15" s="568">
        <v>1</v>
      </c>
      <c r="I15" s="95" t="s">
        <v>135</v>
      </c>
      <c r="J15" s="346">
        <v>6830760</v>
      </c>
      <c r="K15" s="569"/>
      <c r="L15" s="554"/>
    </row>
    <row r="16" spans="1:12" ht="12.75" customHeight="1" x14ac:dyDescent="0.2">
      <c r="A16" s="567">
        <v>45141</v>
      </c>
      <c r="B16" s="568">
        <v>2</v>
      </c>
      <c r="C16" s="95" t="s">
        <v>198</v>
      </c>
      <c r="D16" s="346"/>
      <c r="E16" s="570">
        <v>2000</v>
      </c>
      <c r="F16" s="558"/>
      <c r="G16" s="567">
        <v>45141</v>
      </c>
      <c r="H16" s="568">
        <v>2</v>
      </c>
      <c r="I16" s="95" t="s">
        <v>198</v>
      </c>
      <c r="J16" s="346">
        <v>2000</v>
      </c>
      <c r="K16" s="569"/>
      <c r="L16" s="554"/>
    </row>
    <row r="17" spans="1:15" ht="12.75" customHeight="1" x14ac:dyDescent="0.2">
      <c r="A17" s="567">
        <v>45163</v>
      </c>
      <c r="B17" s="568">
        <v>3</v>
      </c>
      <c r="C17" s="95" t="s">
        <v>135</v>
      </c>
      <c r="D17" s="346"/>
      <c r="E17" s="571">
        <v>9159000</v>
      </c>
      <c r="F17" s="558"/>
      <c r="G17" s="567">
        <v>45163</v>
      </c>
      <c r="H17" s="568">
        <v>3</v>
      </c>
      <c r="I17" s="95" t="s">
        <v>135</v>
      </c>
      <c r="J17" s="346">
        <v>9159000</v>
      </c>
      <c r="K17" s="569"/>
      <c r="L17" s="554"/>
    </row>
    <row r="18" spans="1:15" ht="12.75" customHeight="1" x14ac:dyDescent="0.2">
      <c r="A18" s="567">
        <v>45163</v>
      </c>
      <c r="B18" s="568">
        <v>4</v>
      </c>
      <c r="C18" s="95" t="s">
        <v>198</v>
      </c>
      <c r="D18" s="346"/>
      <c r="E18" s="571">
        <v>2000</v>
      </c>
      <c r="F18" s="558"/>
      <c r="G18" s="567">
        <v>45163</v>
      </c>
      <c r="H18" s="568">
        <v>4</v>
      </c>
      <c r="I18" s="95" t="s">
        <v>198</v>
      </c>
      <c r="J18" s="346">
        <v>2000</v>
      </c>
      <c r="K18" s="569"/>
      <c r="L18" s="554"/>
    </row>
    <row r="19" spans="1:15" ht="13.5" thickBot="1" x14ac:dyDescent="0.25">
      <c r="A19" s="574">
        <v>45169</v>
      </c>
      <c r="B19" s="588"/>
      <c r="C19" s="351" t="s">
        <v>63</v>
      </c>
      <c r="D19" s="352">
        <f>SUM(D14:D18)-SUM(E14:E18)</f>
        <v>8565551</v>
      </c>
      <c r="E19" s="572"/>
      <c r="F19" s="573"/>
      <c r="G19" s="586">
        <v>45169</v>
      </c>
      <c r="H19" s="575"/>
      <c r="I19" s="576" t="s">
        <v>63</v>
      </c>
      <c r="J19" s="577"/>
      <c r="K19" s="578">
        <f>SUM(K14:K18)-SUM(J14:J18)</f>
        <v>8565551</v>
      </c>
      <c r="L19" s="554"/>
    </row>
    <row r="20" spans="1:15" ht="13.5" thickBot="1" x14ac:dyDescent="0.25">
      <c r="A20" s="589"/>
      <c r="B20" s="579"/>
      <c r="C20" s="579"/>
      <c r="D20" s="579"/>
      <c r="E20" s="354"/>
      <c r="F20" s="573"/>
      <c r="G20" s="580"/>
      <c r="H20" s="581"/>
      <c r="I20" s="582"/>
      <c r="J20" s="582"/>
      <c r="K20" s="583"/>
      <c r="L20" s="554"/>
    </row>
    <row r="21" spans="1:15" x14ac:dyDescent="0.2">
      <c r="A21" s="5"/>
      <c r="B21" s="4"/>
      <c r="C21" s="4" t="s">
        <v>17</v>
      </c>
      <c r="D21" s="5"/>
      <c r="E21" s="5"/>
      <c r="F21" s="573"/>
      <c r="G21" s="5"/>
      <c r="H21" s="4"/>
      <c r="I21" s="4" t="s">
        <v>17</v>
      </c>
      <c r="J21" s="5"/>
      <c r="K21" s="584"/>
      <c r="L21" s="554"/>
    </row>
    <row r="22" spans="1:15" x14ac:dyDescent="0.2">
      <c r="A22" s="5"/>
      <c r="B22" s="4"/>
      <c r="C22" s="4"/>
      <c r="D22" s="5"/>
      <c r="E22" s="5"/>
      <c r="F22" s="585"/>
      <c r="G22" s="5"/>
      <c r="H22" s="4"/>
      <c r="I22" s="4"/>
      <c r="J22" s="5"/>
      <c r="K22" s="5"/>
      <c r="L22" s="554"/>
    </row>
    <row r="23" spans="1:15" x14ac:dyDescent="0.2">
      <c r="A23" s="7"/>
      <c r="B23" s="7"/>
      <c r="C23" s="355"/>
      <c r="D23" s="356"/>
      <c r="E23" s="8"/>
      <c r="F23" s="335"/>
      <c r="G23" s="7"/>
      <c r="H23" s="7"/>
      <c r="I23" s="355"/>
      <c r="J23" s="356"/>
      <c r="K23" s="8"/>
    </row>
    <row r="24" spans="1:15" x14ac:dyDescent="0.2">
      <c r="A24" s="7"/>
      <c r="B24" s="7"/>
      <c r="C24" s="357"/>
      <c r="D24" s="358"/>
      <c r="E24" s="8"/>
      <c r="F24" s="335"/>
      <c r="G24" s="7"/>
      <c r="H24" s="7"/>
      <c r="I24" s="357"/>
      <c r="J24" s="358"/>
      <c r="K24" s="8"/>
    </row>
    <row r="25" spans="1:15" x14ac:dyDescent="0.2">
      <c r="C25" s="359"/>
      <c r="D25" s="360"/>
      <c r="E25" s="154"/>
      <c r="F25" s="335"/>
      <c r="I25" s="359"/>
      <c r="J25" s="360"/>
      <c r="K25" s="154"/>
    </row>
    <row r="26" spans="1:15" x14ac:dyDescent="0.2">
      <c r="A26" s="430"/>
      <c r="B26" s="430"/>
      <c r="C26" s="430"/>
      <c r="D26" s="430"/>
      <c r="E26" s="430"/>
      <c r="F26" s="430"/>
      <c r="G26" s="430"/>
      <c r="H26" s="430"/>
      <c r="I26" s="430"/>
      <c r="J26" s="430"/>
      <c r="K26" s="430"/>
      <c r="L26" s="429"/>
      <c r="M26" s="429"/>
      <c r="N26" s="429"/>
      <c r="O26" s="429"/>
    </row>
    <row r="27" spans="1:15" x14ac:dyDescent="0.2">
      <c r="A27" s="430"/>
      <c r="B27" s="430"/>
      <c r="C27" s="432"/>
      <c r="D27" s="430"/>
      <c r="E27" s="430"/>
      <c r="F27" s="430"/>
      <c r="G27" s="430"/>
      <c r="H27" s="430"/>
      <c r="I27" s="430"/>
      <c r="J27" s="430"/>
      <c r="K27" s="430"/>
      <c r="L27" s="429"/>
      <c r="M27" s="429"/>
      <c r="N27" s="429"/>
      <c r="O27" s="429"/>
    </row>
    <row r="28" spans="1:15" x14ac:dyDescent="0.2">
      <c r="A28" s="430"/>
      <c r="B28" s="430"/>
      <c r="C28" s="430"/>
      <c r="D28" s="431"/>
      <c r="E28" s="430"/>
      <c r="F28" s="430"/>
      <c r="G28" s="430"/>
      <c r="H28" s="430"/>
      <c r="I28" s="430"/>
      <c r="J28" s="430"/>
      <c r="K28" s="430"/>
      <c r="L28" s="429"/>
      <c r="M28" s="429"/>
      <c r="N28" s="429"/>
      <c r="O28" s="429"/>
    </row>
    <row r="29" spans="1:15" x14ac:dyDescent="0.2">
      <c r="A29" s="430"/>
      <c r="B29" s="430"/>
      <c r="C29" s="430"/>
      <c r="D29" s="431"/>
      <c r="E29" s="430"/>
      <c r="F29" s="430"/>
      <c r="G29" s="430"/>
      <c r="H29" s="430"/>
      <c r="I29" s="430"/>
      <c r="J29" s="430"/>
      <c r="K29" s="430"/>
      <c r="L29" s="429"/>
      <c r="M29" s="429"/>
      <c r="N29" s="429"/>
      <c r="O29" s="429"/>
    </row>
    <row r="30" spans="1:15" x14ac:dyDescent="0.2">
      <c r="A30" s="429"/>
      <c r="B30" s="429"/>
      <c r="C30" s="434"/>
      <c r="D30" s="435"/>
      <c r="E30" s="429"/>
      <c r="F30" s="429"/>
      <c r="G30" s="429"/>
      <c r="H30" s="429"/>
      <c r="I30" s="429"/>
      <c r="J30" s="429"/>
      <c r="K30" s="429"/>
      <c r="L30" s="429"/>
      <c r="M30" s="429"/>
      <c r="N30" s="429"/>
      <c r="O30" s="429"/>
    </row>
    <row r="31" spans="1:15" x14ac:dyDescent="0.2">
      <c r="A31" s="429"/>
      <c r="B31" s="429"/>
      <c r="C31" s="429"/>
      <c r="D31" s="433"/>
      <c r="E31" s="429"/>
      <c r="F31" s="429"/>
      <c r="G31" s="429"/>
      <c r="H31" s="429"/>
      <c r="I31" s="429"/>
      <c r="J31" s="429"/>
      <c r="K31" s="429"/>
      <c r="L31" s="429"/>
      <c r="M31" s="429"/>
      <c r="N31" s="429"/>
      <c r="O31" s="429"/>
    </row>
    <row r="32" spans="1:15" x14ac:dyDescent="0.2">
      <c r="A32" s="429"/>
      <c r="B32" s="429"/>
      <c r="C32" s="429"/>
      <c r="D32" s="429"/>
      <c r="E32" s="429"/>
      <c r="F32" s="429"/>
      <c r="G32" s="429"/>
      <c r="H32" s="429"/>
      <c r="I32" s="429"/>
      <c r="J32" s="429"/>
      <c r="K32" s="429"/>
      <c r="L32" s="429"/>
      <c r="M32" s="429"/>
      <c r="N32" s="429"/>
      <c r="O32" s="429"/>
    </row>
    <row r="33" spans="1:15" x14ac:dyDescent="0.2">
      <c r="A33" s="429"/>
      <c r="B33" s="429"/>
      <c r="C33" s="429"/>
      <c r="D33" s="429"/>
      <c r="E33" s="429"/>
      <c r="F33" s="429"/>
      <c r="G33" s="429"/>
      <c r="H33" s="429"/>
      <c r="I33" s="429"/>
      <c r="J33" s="429"/>
      <c r="K33" s="429"/>
      <c r="L33" s="429"/>
      <c r="M33" s="429"/>
      <c r="N33" s="429"/>
      <c r="O33" s="429"/>
    </row>
    <row r="34" spans="1:15" x14ac:dyDescent="0.2">
      <c r="A34" s="429"/>
      <c r="B34" s="429"/>
      <c r="C34" s="429"/>
      <c r="D34" s="429"/>
      <c r="E34" s="429"/>
      <c r="F34" s="429"/>
      <c r="G34" s="429"/>
      <c r="H34" s="429"/>
      <c r="I34" s="429"/>
      <c r="J34" s="429"/>
      <c r="K34" s="429"/>
      <c r="L34" s="429"/>
      <c r="M34" s="429"/>
      <c r="N34" s="429"/>
      <c r="O34" s="429"/>
    </row>
    <row r="35" spans="1:15" x14ac:dyDescent="0.2">
      <c r="A35" s="429"/>
      <c r="B35" s="429"/>
      <c r="C35" s="429"/>
      <c r="D35" s="429"/>
      <c r="E35" s="429"/>
      <c r="F35" s="429"/>
      <c r="G35" s="429"/>
      <c r="H35" s="429"/>
      <c r="I35" s="429"/>
      <c r="J35" s="429"/>
      <c r="K35" s="429"/>
      <c r="L35" s="429"/>
      <c r="M35" s="429"/>
      <c r="N35" s="429"/>
      <c r="O35" s="429"/>
    </row>
  </sheetData>
  <mergeCells count="9">
    <mergeCell ref="G11:K11"/>
    <mergeCell ref="A10:E10"/>
    <mergeCell ref="A11:E11"/>
    <mergeCell ref="A1:K1"/>
    <mergeCell ref="I6:K6"/>
    <mergeCell ref="J7:K7"/>
    <mergeCell ref="J8:K8"/>
    <mergeCell ref="A9:H9"/>
    <mergeCell ref="J9:K9"/>
  </mergeCells>
  <pageMargins left="0.7" right="0.7" top="0.75" bottom="0.75" header="0.3" footer="0.3"/>
  <pageSetup paperSize="9" scale="85" orientation="landscape" horizontalDpi="4294967293"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topLeftCell="A18" zoomScale="125" workbookViewId="0">
      <selection activeCell="A35" sqref="A35"/>
    </sheetView>
  </sheetViews>
  <sheetFormatPr defaultColWidth="16" defaultRowHeight="12.75" x14ac:dyDescent="0.2"/>
  <cols>
    <col min="1" max="1" width="10.85546875" style="3" customWidth="1"/>
    <col min="2" max="2" width="6.7109375" style="3" bestFit="1" customWidth="1"/>
    <col min="3" max="3" width="32.28515625" style="3" customWidth="1"/>
    <col min="4" max="4" width="12.42578125" style="3" customWidth="1"/>
    <col min="5" max="5" width="12" style="3" customWidth="1"/>
    <col min="6" max="6" width="4.7109375" style="3" customWidth="1"/>
    <col min="7" max="7" width="10.7109375" style="3" customWidth="1"/>
    <col min="8" max="8" width="3.28515625" style="3" bestFit="1" customWidth="1"/>
    <col min="9" max="9" width="33.28515625" style="3" customWidth="1"/>
    <col min="10" max="10" width="11" style="3" customWidth="1"/>
    <col min="11" max="11" width="16.42578125" style="3"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718"/>
      <c r="B1" s="718"/>
      <c r="C1" s="718"/>
      <c r="D1" s="718"/>
      <c r="E1" s="718"/>
      <c r="F1" s="718"/>
      <c r="G1" s="718"/>
      <c r="H1" s="718"/>
      <c r="I1" s="718"/>
      <c r="J1" s="718"/>
      <c r="K1" s="718"/>
    </row>
    <row r="2" spans="1:11" x14ac:dyDescent="0.2">
      <c r="A2" s="319"/>
      <c r="B2" s="319"/>
      <c r="C2" s="319"/>
      <c r="D2" s="319"/>
      <c r="E2" s="319"/>
      <c r="F2" s="319"/>
      <c r="G2" s="319"/>
      <c r="H2" s="319"/>
      <c r="I2" s="319"/>
      <c r="J2" s="319"/>
      <c r="K2" s="319"/>
    </row>
    <row r="3" spans="1:11" x14ac:dyDescent="0.2">
      <c r="A3" s="320" t="s">
        <v>16</v>
      </c>
      <c r="B3" s="321"/>
      <c r="C3" s="321"/>
      <c r="D3" s="321"/>
      <c r="E3" s="321"/>
      <c r="F3" s="321"/>
      <c r="G3" s="321"/>
      <c r="H3" s="321"/>
      <c r="I3" s="321"/>
      <c r="J3" s="321"/>
      <c r="K3" s="321"/>
    </row>
    <row r="4" spans="1:11" x14ac:dyDescent="0.2">
      <c r="A4" s="322" t="s">
        <v>19</v>
      </c>
      <c r="B4" s="322"/>
      <c r="C4" s="322" t="s">
        <v>18</v>
      </c>
      <c r="D4" s="323"/>
      <c r="E4" s="322"/>
      <c r="F4" s="322"/>
      <c r="G4" s="322"/>
      <c r="H4" s="322"/>
      <c r="I4" s="321"/>
      <c r="J4" s="321"/>
      <c r="K4" s="321"/>
    </row>
    <row r="5" spans="1:11" x14ac:dyDescent="0.2">
      <c r="A5" s="322" t="s">
        <v>82</v>
      </c>
      <c r="B5" s="322"/>
      <c r="C5" s="598" t="s">
        <v>197</v>
      </c>
      <c r="D5" s="322"/>
      <c r="E5" s="322"/>
      <c r="F5" s="322"/>
      <c r="G5" s="322"/>
      <c r="H5" s="322"/>
      <c r="I5" s="321"/>
      <c r="J5" s="321"/>
      <c r="K5" s="321"/>
    </row>
    <row r="6" spans="1:11" x14ac:dyDescent="0.2">
      <c r="A6" s="324"/>
      <c r="B6" s="322"/>
      <c r="C6" s="462">
        <v>2023</v>
      </c>
      <c r="D6" s="322"/>
      <c r="E6" s="322"/>
      <c r="F6" s="322"/>
      <c r="G6" s="322"/>
      <c r="H6" s="322"/>
      <c r="I6" s="734" t="s">
        <v>20</v>
      </c>
      <c r="J6" s="735"/>
      <c r="K6" s="736"/>
    </row>
    <row r="7" spans="1:11" x14ac:dyDescent="0.2">
      <c r="A7" s="324"/>
      <c r="B7" s="322"/>
      <c r="C7" s="322"/>
      <c r="D7" s="322"/>
      <c r="E7" s="322"/>
      <c r="F7" s="322"/>
      <c r="G7" s="322"/>
      <c r="H7" s="322"/>
      <c r="I7" s="325" t="s">
        <v>21</v>
      </c>
      <c r="J7" s="744" t="s">
        <v>31</v>
      </c>
      <c r="K7" s="745"/>
    </row>
    <row r="8" spans="1:11" ht="12.75" customHeight="1" x14ac:dyDescent="0.2">
      <c r="A8" s="322"/>
      <c r="B8" s="322"/>
      <c r="C8" s="322"/>
      <c r="D8" s="322"/>
      <c r="E8" s="322"/>
      <c r="F8" s="322"/>
      <c r="G8" s="322"/>
      <c r="H8" s="321"/>
      <c r="I8" s="325" t="s">
        <v>22</v>
      </c>
      <c r="J8" s="746" t="s">
        <v>91</v>
      </c>
      <c r="K8" s="747"/>
    </row>
    <row r="9" spans="1:11" ht="12.75" customHeight="1" x14ac:dyDescent="0.2">
      <c r="A9" s="731" t="s">
        <v>23</v>
      </c>
      <c r="B9" s="731"/>
      <c r="C9" s="731"/>
      <c r="D9" s="731"/>
      <c r="E9" s="731"/>
      <c r="F9" s="731"/>
      <c r="G9" s="731"/>
      <c r="H9" s="731"/>
      <c r="I9" s="326" t="s">
        <v>24</v>
      </c>
      <c r="J9" s="748" t="s">
        <v>92</v>
      </c>
      <c r="K9" s="749"/>
    </row>
    <row r="10" spans="1:11" ht="15.75" customHeight="1" thickBot="1" x14ac:dyDescent="0.25">
      <c r="A10" s="731" t="s">
        <v>30</v>
      </c>
      <c r="B10" s="731"/>
      <c r="C10" s="731"/>
      <c r="D10" s="731"/>
      <c r="E10" s="731"/>
      <c r="F10" s="397"/>
      <c r="G10" s="327"/>
      <c r="H10" s="322"/>
      <c r="I10" s="321"/>
      <c r="J10" s="321"/>
      <c r="K10" s="321"/>
    </row>
    <row r="11" spans="1:11" ht="12.75" customHeight="1" x14ac:dyDescent="0.2">
      <c r="A11" s="743" t="s">
        <v>25</v>
      </c>
      <c r="B11" s="732"/>
      <c r="C11" s="732"/>
      <c r="D11" s="732"/>
      <c r="E11" s="733"/>
      <c r="F11" s="397"/>
      <c r="G11" s="743" t="s">
        <v>20</v>
      </c>
      <c r="H11" s="732"/>
      <c r="I11" s="732"/>
      <c r="J11" s="732"/>
      <c r="K11" s="733"/>
    </row>
    <row r="12" spans="1:11" x14ac:dyDescent="0.2">
      <c r="A12" s="328"/>
      <c r="B12" s="329"/>
      <c r="C12" s="329"/>
      <c r="D12" s="329"/>
      <c r="E12" s="330"/>
      <c r="F12" s="321"/>
      <c r="G12" s="328"/>
      <c r="H12" s="329" t="s">
        <v>15</v>
      </c>
      <c r="I12" s="329" t="s">
        <v>15</v>
      </c>
      <c r="J12" s="329" t="s">
        <v>15</v>
      </c>
      <c r="K12" s="330" t="s">
        <v>15</v>
      </c>
    </row>
    <row r="13" spans="1:11" s="6" customFormat="1" x14ac:dyDescent="0.2">
      <c r="A13" s="331" t="s">
        <v>0</v>
      </c>
      <c r="B13" s="332" t="s">
        <v>26</v>
      </c>
      <c r="C13" s="332" t="s">
        <v>27</v>
      </c>
      <c r="D13" s="332" t="s">
        <v>28</v>
      </c>
      <c r="E13" s="333" t="s">
        <v>29</v>
      </c>
      <c r="F13" s="334"/>
      <c r="G13" s="331" t="s">
        <v>0</v>
      </c>
      <c r="H13" s="332" t="s">
        <v>26</v>
      </c>
      <c r="I13" s="332" t="s">
        <v>27</v>
      </c>
      <c r="J13" s="332" t="s">
        <v>28</v>
      </c>
      <c r="K13" s="333" t="s">
        <v>29</v>
      </c>
    </row>
    <row r="14" spans="1:11" ht="12.75" customHeight="1" x14ac:dyDescent="0.2">
      <c r="A14" s="342">
        <v>45139</v>
      </c>
      <c r="B14" s="343"/>
      <c r="C14" s="10" t="s">
        <v>47</v>
      </c>
      <c r="D14" s="344">
        <v>3796123</v>
      </c>
      <c r="E14" s="345"/>
      <c r="F14" s="321"/>
      <c r="G14" s="342">
        <v>45139</v>
      </c>
      <c r="H14" s="343"/>
      <c r="I14" s="10" t="s">
        <v>47</v>
      </c>
      <c r="J14" s="344"/>
      <c r="K14" s="591">
        <v>3796123</v>
      </c>
    </row>
    <row r="15" spans="1:11" ht="12.75" customHeight="1" x14ac:dyDescent="0.2">
      <c r="A15" s="590">
        <v>45139</v>
      </c>
      <c r="B15" s="343">
        <v>1</v>
      </c>
      <c r="C15" s="10" t="s">
        <v>631</v>
      </c>
      <c r="D15" s="344"/>
      <c r="E15" s="592">
        <v>1888000</v>
      </c>
      <c r="F15" s="321"/>
      <c r="G15" s="590">
        <v>45139</v>
      </c>
      <c r="H15" s="343">
        <v>1</v>
      </c>
      <c r="I15" s="10" t="s">
        <v>631</v>
      </c>
      <c r="J15" s="344">
        <v>1888000</v>
      </c>
      <c r="K15" s="591"/>
    </row>
    <row r="16" spans="1:11" ht="12.75" customHeight="1" x14ac:dyDescent="0.2">
      <c r="A16" s="590">
        <v>45139</v>
      </c>
      <c r="B16" s="343">
        <v>2</v>
      </c>
      <c r="C16" s="10" t="s">
        <v>144</v>
      </c>
      <c r="D16" s="344"/>
      <c r="E16" s="592">
        <v>3000</v>
      </c>
      <c r="F16" s="321"/>
      <c r="G16" s="590">
        <v>45139</v>
      </c>
      <c r="H16" s="343">
        <v>2</v>
      </c>
      <c r="I16" s="10" t="s">
        <v>144</v>
      </c>
      <c r="J16" s="344">
        <v>3000</v>
      </c>
      <c r="K16" s="591"/>
    </row>
    <row r="17" spans="1:11" ht="12.75" customHeight="1" x14ac:dyDescent="0.2">
      <c r="A17" s="590">
        <v>45141</v>
      </c>
      <c r="B17" s="343">
        <v>3</v>
      </c>
      <c r="C17" s="10" t="s">
        <v>211</v>
      </c>
      <c r="D17" s="344">
        <v>6830760</v>
      </c>
      <c r="E17" s="591"/>
      <c r="F17" s="321"/>
      <c r="G17" s="590">
        <v>45141</v>
      </c>
      <c r="H17" s="343">
        <v>3</v>
      </c>
      <c r="I17" s="10" t="s">
        <v>211</v>
      </c>
      <c r="J17" s="344"/>
      <c r="K17" s="591">
        <v>6830760</v>
      </c>
    </row>
    <row r="18" spans="1:11" ht="12.75" customHeight="1" x14ac:dyDescent="0.2">
      <c r="A18" s="590">
        <v>45141</v>
      </c>
      <c r="B18" s="343">
        <v>4</v>
      </c>
      <c r="C18" s="10" t="s">
        <v>212</v>
      </c>
      <c r="D18" s="344"/>
      <c r="E18" s="591">
        <v>4964000</v>
      </c>
      <c r="F18" s="321"/>
      <c r="G18" s="590">
        <v>45141</v>
      </c>
      <c r="H18" s="343">
        <v>4</v>
      </c>
      <c r="I18" s="10" t="s">
        <v>212</v>
      </c>
      <c r="J18" s="344">
        <v>4964000</v>
      </c>
      <c r="K18" s="591"/>
    </row>
    <row r="19" spans="1:11" ht="12.75" customHeight="1" x14ac:dyDescent="0.2">
      <c r="A19" s="590">
        <v>45141</v>
      </c>
      <c r="B19" s="343">
        <v>5</v>
      </c>
      <c r="C19" s="10" t="s">
        <v>213</v>
      </c>
      <c r="D19" s="344"/>
      <c r="E19" s="592">
        <v>20000</v>
      </c>
      <c r="F19" s="321"/>
      <c r="G19" s="590">
        <v>45141</v>
      </c>
      <c r="H19" s="343">
        <v>5</v>
      </c>
      <c r="I19" s="10" t="s">
        <v>213</v>
      </c>
      <c r="J19" s="344">
        <v>20000</v>
      </c>
      <c r="K19" s="592"/>
    </row>
    <row r="20" spans="1:11" ht="12.75" customHeight="1" x14ac:dyDescent="0.2">
      <c r="A20" s="590">
        <v>45152</v>
      </c>
      <c r="B20" s="343">
        <v>6</v>
      </c>
      <c r="C20" s="10" t="s">
        <v>437</v>
      </c>
      <c r="D20" s="344"/>
      <c r="E20" s="591">
        <v>1211440</v>
      </c>
      <c r="F20" s="321"/>
      <c r="G20" s="590">
        <v>45152</v>
      </c>
      <c r="H20" s="343">
        <v>6</v>
      </c>
      <c r="I20" s="10" t="s">
        <v>437</v>
      </c>
      <c r="J20" s="344">
        <v>1211440</v>
      </c>
      <c r="K20" s="591"/>
    </row>
    <row r="21" spans="1:11" ht="15" x14ac:dyDescent="0.2">
      <c r="A21" s="96">
        <v>45152</v>
      </c>
      <c r="B21" s="343">
        <v>7</v>
      </c>
      <c r="C21" s="95" t="s">
        <v>438</v>
      </c>
      <c r="D21" s="346"/>
      <c r="E21" s="347">
        <v>2500</v>
      </c>
      <c r="F21" s="335"/>
      <c r="G21" s="96">
        <v>45152</v>
      </c>
      <c r="H21" s="343">
        <v>7</v>
      </c>
      <c r="I21" s="95" t="s">
        <v>438</v>
      </c>
      <c r="J21" s="346">
        <v>2500</v>
      </c>
      <c r="K21" s="347"/>
    </row>
    <row r="22" spans="1:11" ht="12.75" customHeight="1" x14ac:dyDescent="0.2">
      <c r="A22" s="96">
        <v>45152</v>
      </c>
      <c r="B22" s="343">
        <v>8</v>
      </c>
      <c r="C22" s="95" t="s">
        <v>439</v>
      </c>
      <c r="D22" s="346"/>
      <c r="E22" s="347">
        <v>654720</v>
      </c>
      <c r="F22" s="335"/>
      <c r="G22" s="96">
        <v>45152</v>
      </c>
      <c r="H22" s="343">
        <v>8</v>
      </c>
      <c r="I22" s="95" t="s">
        <v>439</v>
      </c>
      <c r="J22" s="346">
        <v>654720</v>
      </c>
      <c r="K22" s="347"/>
    </row>
    <row r="23" spans="1:11" ht="12" customHeight="1" x14ac:dyDescent="0.2">
      <c r="A23" s="96">
        <v>45152</v>
      </c>
      <c r="B23" s="343">
        <v>9</v>
      </c>
      <c r="C23" s="95" t="s">
        <v>144</v>
      </c>
      <c r="D23" s="348"/>
      <c r="E23" s="11">
        <v>2000</v>
      </c>
      <c r="F23" s="335"/>
      <c r="G23" s="96">
        <v>45152</v>
      </c>
      <c r="H23" s="343">
        <v>9</v>
      </c>
      <c r="I23" s="95" t="s">
        <v>144</v>
      </c>
      <c r="J23" s="348">
        <v>2000</v>
      </c>
      <c r="K23" s="11"/>
    </row>
    <row r="24" spans="1:11" ht="12" customHeight="1" x14ac:dyDescent="0.2">
      <c r="A24" s="96">
        <v>45163</v>
      </c>
      <c r="B24" s="343">
        <v>10</v>
      </c>
      <c r="C24" s="95" t="s">
        <v>211</v>
      </c>
      <c r="D24" s="348">
        <v>9159000</v>
      </c>
      <c r="E24" s="11"/>
      <c r="F24" s="335"/>
      <c r="G24" s="96">
        <v>45163</v>
      </c>
      <c r="H24" s="343">
        <v>10</v>
      </c>
      <c r="I24" s="95" t="s">
        <v>211</v>
      </c>
      <c r="J24" s="348"/>
      <c r="K24" s="11">
        <v>9159000</v>
      </c>
    </row>
    <row r="25" spans="1:11" ht="12" customHeight="1" x14ac:dyDescent="0.2">
      <c r="A25" s="96">
        <v>45164</v>
      </c>
      <c r="B25" s="343">
        <v>11</v>
      </c>
      <c r="C25" s="95" t="s">
        <v>634</v>
      </c>
      <c r="D25" s="348"/>
      <c r="E25" s="11">
        <v>2836000</v>
      </c>
      <c r="F25" s="335"/>
      <c r="G25" s="96">
        <v>45164</v>
      </c>
      <c r="H25" s="343">
        <v>11</v>
      </c>
      <c r="I25" s="95" t="s">
        <v>634</v>
      </c>
      <c r="J25" s="348">
        <v>2836000</v>
      </c>
      <c r="K25" s="11"/>
    </row>
    <row r="26" spans="1:11" ht="12" customHeight="1" x14ac:dyDescent="0.2">
      <c r="A26" s="96">
        <v>45164</v>
      </c>
      <c r="B26" s="343">
        <v>12</v>
      </c>
      <c r="C26" s="95" t="s">
        <v>144</v>
      </c>
      <c r="D26" s="348"/>
      <c r="E26" s="11">
        <v>20000</v>
      </c>
      <c r="F26" s="335"/>
      <c r="G26" s="96">
        <v>45164</v>
      </c>
      <c r="H26" s="343">
        <v>12</v>
      </c>
      <c r="I26" s="95" t="s">
        <v>144</v>
      </c>
      <c r="J26" s="348">
        <v>20000</v>
      </c>
      <c r="K26" s="11"/>
    </row>
    <row r="27" spans="1:11" ht="12" customHeight="1" x14ac:dyDescent="0.2">
      <c r="A27" s="96">
        <v>45164</v>
      </c>
      <c r="B27" s="343">
        <v>13</v>
      </c>
      <c r="C27" s="95" t="s">
        <v>635</v>
      </c>
      <c r="D27" s="348"/>
      <c r="E27" s="11">
        <v>2935000</v>
      </c>
      <c r="F27" s="335"/>
      <c r="G27" s="96">
        <v>45164</v>
      </c>
      <c r="H27" s="343">
        <v>13</v>
      </c>
      <c r="I27" s="95" t="s">
        <v>635</v>
      </c>
      <c r="J27" s="348">
        <v>2935000</v>
      </c>
      <c r="K27" s="11"/>
    </row>
    <row r="28" spans="1:11" ht="12" customHeight="1" x14ac:dyDescent="0.2">
      <c r="A28" s="96">
        <v>45164</v>
      </c>
      <c r="B28" s="343">
        <v>14</v>
      </c>
      <c r="C28" s="95" t="s">
        <v>144</v>
      </c>
      <c r="D28" s="348"/>
      <c r="E28" s="11">
        <v>3000</v>
      </c>
      <c r="F28" s="335"/>
      <c r="G28" s="96">
        <v>45164</v>
      </c>
      <c r="H28" s="343">
        <v>14</v>
      </c>
      <c r="I28" s="95" t="s">
        <v>144</v>
      </c>
      <c r="J28" s="348">
        <v>3000</v>
      </c>
      <c r="K28" s="11"/>
    </row>
    <row r="29" spans="1:11" ht="12" customHeight="1" x14ac:dyDescent="0.2">
      <c r="A29" s="96">
        <v>45167</v>
      </c>
      <c r="B29" s="343">
        <v>15</v>
      </c>
      <c r="C29" s="95" t="s">
        <v>689</v>
      </c>
      <c r="D29" s="348"/>
      <c r="E29" s="11">
        <v>1500000</v>
      </c>
      <c r="F29" s="335"/>
      <c r="G29" s="96">
        <v>45167</v>
      </c>
      <c r="H29" s="343">
        <v>15</v>
      </c>
      <c r="I29" s="95" t="s">
        <v>689</v>
      </c>
      <c r="J29" s="348">
        <v>1500000</v>
      </c>
      <c r="K29" s="11"/>
    </row>
    <row r="30" spans="1:11" ht="12" customHeight="1" x14ac:dyDescent="0.2">
      <c r="A30" s="96">
        <v>45167</v>
      </c>
      <c r="B30" s="343">
        <v>16</v>
      </c>
      <c r="C30" s="95" t="s">
        <v>144</v>
      </c>
      <c r="D30" s="348"/>
      <c r="E30" s="11">
        <v>3000</v>
      </c>
      <c r="F30" s="335"/>
      <c r="G30" s="96">
        <v>45167</v>
      </c>
      <c r="H30" s="343">
        <v>16</v>
      </c>
      <c r="I30" s="95" t="s">
        <v>144</v>
      </c>
      <c r="J30" s="348">
        <v>3000</v>
      </c>
      <c r="K30" s="11"/>
    </row>
    <row r="31" spans="1:11" ht="12" customHeight="1" x14ac:dyDescent="0.2">
      <c r="A31" s="96">
        <v>45168</v>
      </c>
      <c r="B31" s="343">
        <v>17</v>
      </c>
      <c r="C31" s="95" t="s">
        <v>690</v>
      </c>
      <c r="D31" s="348"/>
      <c r="E31" s="11">
        <v>1888000</v>
      </c>
      <c r="F31" s="335"/>
      <c r="G31" s="96">
        <v>45168</v>
      </c>
      <c r="H31" s="343">
        <v>17</v>
      </c>
      <c r="I31" s="95" t="s">
        <v>690</v>
      </c>
      <c r="J31" s="348">
        <v>1888000</v>
      </c>
      <c r="K31" s="11"/>
    </row>
    <row r="32" spans="1:11" ht="12" customHeight="1" x14ac:dyDescent="0.2">
      <c r="A32" s="96">
        <v>45168</v>
      </c>
      <c r="B32" s="343">
        <v>18</v>
      </c>
      <c r="C32" s="95" t="s">
        <v>144</v>
      </c>
      <c r="D32" s="348"/>
      <c r="E32" s="11">
        <v>3000</v>
      </c>
      <c r="F32" s="335"/>
      <c r="G32" s="96">
        <v>45168</v>
      </c>
      <c r="H32" s="343">
        <v>18</v>
      </c>
      <c r="I32" s="95" t="s">
        <v>144</v>
      </c>
      <c r="J32" s="348">
        <v>3000</v>
      </c>
      <c r="K32" s="11"/>
    </row>
    <row r="33" spans="1:12" x14ac:dyDescent="0.2">
      <c r="A33" s="349">
        <v>45169</v>
      </c>
      <c r="B33" s="350"/>
      <c r="C33" s="351" t="s">
        <v>63</v>
      </c>
      <c r="D33" s="352">
        <f>SUM(D14:D32)-SUM(E14:E32)</f>
        <v>1852223</v>
      </c>
      <c r="E33" s="353"/>
      <c r="F33" s="335"/>
      <c r="G33" s="349">
        <v>45169</v>
      </c>
      <c r="H33" s="350"/>
      <c r="I33" s="351" t="s">
        <v>63</v>
      </c>
      <c r="J33" s="352"/>
      <c r="K33" s="387">
        <f>SUM(K14:K32)-SUM(J14:J32)</f>
        <v>1852223</v>
      </c>
    </row>
    <row r="34" spans="1:12" ht="13.5" thickBot="1" x14ac:dyDescent="0.25">
      <c r="A34" s="12"/>
      <c r="B34" s="13"/>
      <c r="C34" s="13"/>
      <c r="D34" s="13"/>
      <c r="E34" s="354"/>
      <c r="F34" s="335"/>
      <c r="G34" s="12"/>
      <c r="H34" s="13"/>
      <c r="I34" s="13"/>
      <c r="J34" s="13"/>
      <c r="K34" s="354"/>
    </row>
    <row r="35" spans="1:12" x14ac:dyDescent="0.2">
      <c r="A35" s="5"/>
      <c r="B35" s="4"/>
      <c r="C35" s="4" t="s">
        <v>17</v>
      </c>
      <c r="D35" s="5"/>
      <c r="E35" s="5"/>
      <c r="F35" s="335"/>
      <c r="G35" s="5"/>
      <c r="H35" s="4"/>
      <c r="I35" s="4" t="s">
        <v>17</v>
      </c>
      <c r="J35" s="5"/>
      <c r="K35" s="5"/>
    </row>
    <row r="36" spans="1:12" x14ac:dyDescent="0.2">
      <c r="A36" s="5"/>
      <c r="B36" s="4"/>
      <c r="C36" s="4"/>
      <c r="D36" s="5"/>
      <c r="E36" s="411"/>
      <c r="F36" s="335"/>
      <c r="G36" s="5"/>
      <c r="H36" s="4"/>
      <c r="I36" s="4"/>
      <c r="J36" s="5"/>
      <c r="K36" s="5"/>
    </row>
    <row r="37" spans="1:12" x14ac:dyDescent="0.2">
      <c r="A37" s="7"/>
      <c r="B37" s="7"/>
      <c r="C37" s="355"/>
      <c r="D37" s="356"/>
      <c r="E37" s="8"/>
      <c r="F37" s="335"/>
      <c r="G37" s="7"/>
      <c r="H37" s="7"/>
      <c r="I37" s="355"/>
      <c r="J37" s="356"/>
      <c r="K37" s="8"/>
    </row>
    <row r="38" spans="1:12" x14ac:dyDescent="0.2">
      <c r="A38" s="7"/>
      <c r="B38" s="7"/>
      <c r="C38" s="357"/>
      <c r="D38" s="358"/>
      <c r="E38" s="8"/>
      <c r="F38" s="335"/>
      <c r="G38" s="7"/>
      <c r="H38" s="7"/>
      <c r="I38" s="357"/>
      <c r="J38" s="358"/>
      <c r="K38" s="8"/>
    </row>
    <row r="39" spans="1:12" x14ac:dyDescent="0.2">
      <c r="C39" s="359"/>
      <c r="D39" s="360"/>
      <c r="E39" s="154"/>
      <c r="F39" s="335"/>
      <c r="I39" s="359"/>
      <c r="J39" s="360"/>
      <c r="K39" s="154"/>
    </row>
    <row r="40" spans="1:12" x14ac:dyDescent="0.2">
      <c r="C40" s="359"/>
      <c r="D40" s="360"/>
      <c r="F40" s="335"/>
      <c r="I40" s="359"/>
      <c r="J40" s="360"/>
    </row>
    <row r="41" spans="1:12" x14ac:dyDescent="0.2">
      <c r="A41" s="361"/>
      <c r="B41" s="362"/>
      <c r="C41" s="363"/>
      <c r="D41" s="364"/>
      <c r="E41" s="364"/>
      <c r="F41" s="364"/>
      <c r="G41" s="361"/>
      <c r="H41" s="362"/>
      <c r="I41" s="363"/>
      <c r="J41" s="364"/>
      <c r="K41" s="364"/>
      <c r="L41" s="365"/>
    </row>
    <row r="42" spans="1:12" x14ac:dyDescent="0.2">
      <c r="A42" s="361"/>
      <c r="B42" s="362"/>
      <c r="C42" s="363"/>
      <c r="D42" s="364"/>
      <c r="E42" s="364"/>
      <c r="F42" s="364"/>
      <c r="G42" s="361"/>
      <c r="H42" s="362"/>
      <c r="I42" s="363"/>
      <c r="J42" s="364"/>
      <c r="K42" s="364"/>
      <c r="L42" s="365"/>
    </row>
    <row r="43" spans="1:12" x14ac:dyDescent="0.2">
      <c r="A43" s="361"/>
      <c r="B43" s="366"/>
      <c r="C43" s="363"/>
      <c r="D43" s="364"/>
      <c r="E43" s="364"/>
      <c r="F43" s="364"/>
      <c r="G43" s="361"/>
      <c r="H43" s="366"/>
      <c r="I43" s="363"/>
      <c r="J43" s="364"/>
      <c r="K43" s="364"/>
      <c r="L43" s="365"/>
    </row>
    <row r="44" spans="1:12" x14ac:dyDescent="0.2">
      <c r="A44" s="361"/>
      <c r="B44" s="366"/>
      <c r="C44" s="363"/>
      <c r="D44" s="364"/>
      <c r="E44" s="364"/>
      <c r="F44" s="364"/>
      <c r="G44" s="361"/>
      <c r="H44" s="366"/>
      <c r="I44" s="363"/>
      <c r="J44" s="364"/>
      <c r="K44" s="364"/>
      <c r="L44" s="365"/>
    </row>
    <row r="45" spans="1:12" x14ac:dyDescent="0.2">
      <c r="A45" s="361"/>
      <c r="B45" s="366"/>
      <c r="C45" s="363"/>
      <c r="D45" s="364"/>
      <c r="E45" s="364"/>
      <c r="F45" s="364"/>
      <c r="G45" s="361"/>
      <c r="H45" s="366"/>
      <c r="I45" s="363"/>
      <c r="J45" s="364"/>
      <c r="K45" s="364"/>
      <c r="L45" s="365"/>
    </row>
    <row r="46" spans="1:12" x14ac:dyDescent="0.2">
      <c r="A46" s="367"/>
      <c r="B46" s="363"/>
      <c r="C46" s="368"/>
      <c r="D46" s="369"/>
      <c r="E46" s="363"/>
      <c r="F46" s="370"/>
      <c r="G46" s="367"/>
      <c r="H46" s="371"/>
      <c r="I46" s="368"/>
      <c r="J46" s="370"/>
      <c r="K46" s="372"/>
      <c r="L46" s="365"/>
    </row>
    <row r="47" spans="1:12" x14ac:dyDescent="0.2">
      <c r="A47" s="371"/>
      <c r="B47" s="371"/>
      <c r="C47" s="371"/>
      <c r="D47" s="371"/>
      <c r="E47" s="373"/>
      <c r="F47" s="371"/>
      <c r="G47" s="373"/>
      <c r="H47" s="371"/>
      <c r="I47" s="371"/>
      <c r="J47" s="371"/>
      <c r="K47" s="371"/>
      <c r="L47" s="365"/>
    </row>
    <row r="48" spans="1:12" x14ac:dyDescent="0.2">
      <c r="A48" s="363"/>
      <c r="B48" s="368"/>
      <c r="C48" s="368"/>
      <c r="D48" s="363"/>
      <c r="E48" s="363"/>
      <c r="F48" s="373"/>
      <c r="G48" s="368"/>
      <c r="H48" s="363"/>
      <c r="I48" s="368"/>
      <c r="J48" s="363"/>
      <c r="K48" s="374"/>
      <c r="L48" s="365"/>
    </row>
    <row r="49" spans="1:12" s="9" customFormat="1" x14ac:dyDescent="0.2">
      <c r="A49" s="375"/>
      <c r="B49" s="375"/>
      <c r="C49" s="376"/>
      <c r="D49" s="377"/>
      <c r="E49" s="378"/>
      <c r="F49" s="378"/>
      <c r="G49" s="378"/>
      <c r="H49" s="378"/>
      <c r="I49" s="379"/>
      <c r="J49" s="375"/>
      <c r="K49" s="375"/>
      <c r="L49" s="380"/>
    </row>
    <row r="50" spans="1:12" s="9" customFormat="1" x14ac:dyDescent="0.2">
      <c r="A50" s="381"/>
      <c r="B50" s="381"/>
      <c r="C50" s="382"/>
      <c r="D50" s="383"/>
      <c r="E50" s="384"/>
      <c r="F50" s="378"/>
      <c r="G50" s="381"/>
      <c r="H50" s="381"/>
      <c r="I50" s="381"/>
      <c r="J50" s="381"/>
      <c r="K50" s="381"/>
      <c r="L50" s="380"/>
    </row>
    <row r="51" spans="1:12" x14ac:dyDescent="0.2">
      <c r="A51" s="381"/>
      <c r="B51" s="381"/>
      <c r="C51" s="382"/>
      <c r="D51" s="383"/>
      <c r="E51" s="381"/>
      <c r="F51" s="381"/>
      <c r="G51" s="381"/>
      <c r="H51" s="381"/>
      <c r="I51" s="381"/>
      <c r="J51" s="381"/>
      <c r="K51" s="381"/>
      <c r="L51" s="365"/>
    </row>
    <row r="52" spans="1:12" x14ac:dyDescent="0.2">
      <c r="A52" s="381"/>
      <c r="B52" s="381"/>
      <c r="C52" s="382"/>
      <c r="D52" s="385"/>
      <c r="E52" s="384"/>
      <c r="F52" s="381"/>
      <c r="G52" s="381"/>
      <c r="H52" s="381"/>
      <c r="I52" s="381"/>
      <c r="J52" s="381"/>
      <c r="K52" s="381"/>
      <c r="L52" s="365"/>
    </row>
    <row r="53" spans="1:12" x14ac:dyDescent="0.2">
      <c r="A53" s="336"/>
      <c r="B53" s="336"/>
      <c r="C53" s="336"/>
      <c r="D53" s="337"/>
      <c r="E53" s="336"/>
      <c r="F53" s="336"/>
      <c r="G53" s="336"/>
      <c r="H53" s="336"/>
      <c r="I53" s="336"/>
      <c r="J53" s="336"/>
      <c r="K53" s="336"/>
    </row>
    <row r="54" spans="1:12" x14ac:dyDescent="0.2">
      <c r="A54" s="336"/>
      <c r="B54" s="336"/>
      <c r="C54" s="336"/>
      <c r="D54" s="336"/>
      <c r="E54" s="336"/>
      <c r="F54" s="336"/>
      <c r="G54" s="336"/>
      <c r="H54" s="336"/>
      <c r="I54" s="336"/>
      <c r="J54" s="336"/>
      <c r="K54" s="336"/>
    </row>
    <row r="55" spans="1:12" x14ac:dyDescent="0.2">
      <c r="A55" s="336"/>
      <c r="B55" s="336"/>
      <c r="C55" s="338"/>
      <c r="D55" s="336"/>
      <c r="E55" s="336"/>
      <c r="F55" s="336"/>
      <c r="G55" s="336"/>
      <c r="H55" s="336"/>
      <c r="I55" s="336"/>
      <c r="J55" s="336"/>
      <c r="K55" s="336"/>
    </row>
    <row r="56" spans="1:12" x14ac:dyDescent="0.2">
      <c r="A56" s="336"/>
      <c r="B56" s="336"/>
      <c r="C56" s="336"/>
      <c r="D56" s="337"/>
      <c r="E56" s="336"/>
      <c r="F56" s="336"/>
      <c r="G56" s="336"/>
      <c r="H56" s="336"/>
      <c r="I56" s="336"/>
      <c r="J56" s="336"/>
      <c r="K56" s="336"/>
    </row>
    <row r="57" spans="1:12" x14ac:dyDescent="0.2">
      <c r="A57" s="336"/>
      <c r="B57" s="336"/>
      <c r="C57" s="336"/>
      <c r="D57" s="337"/>
      <c r="E57" s="336"/>
      <c r="F57" s="336"/>
      <c r="G57" s="336"/>
      <c r="H57" s="336"/>
      <c r="I57" s="336"/>
      <c r="J57" s="336"/>
      <c r="K57" s="336"/>
    </row>
    <row r="58" spans="1:12" x14ac:dyDescent="0.2">
      <c r="C58" s="95"/>
      <c r="D58" s="11"/>
    </row>
    <row r="59" spans="1:12" x14ac:dyDescent="0.2">
      <c r="D59" s="154"/>
    </row>
  </sheetData>
  <mergeCells count="9">
    <mergeCell ref="A10:E10"/>
    <mergeCell ref="A11:E11"/>
    <mergeCell ref="G11:K11"/>
    <mergeCell ref="A1:K1"/>
    <mergeCell ref="I6:K6"/>
    <mergeCell ref="J7:K7"/>
    <mergeCell ref="J8:K8"/>
    <mergeCell ref="A9:H9"/>
    <mergeCell ref="J9:K9"/>
  </mergeCells>
  <pageMargins left="0.7" right="0.7" top="0.75" bottom="0.75" header="0.3" footer="0.3"/>
  <pageSetup paperSize="9" scale="85" orientation="landscape" horizontalDpi="4294967293"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opLeftCell="A7" workbookViewId="0">
      <selection activeCell="A12" sqref="A12"/>
    </sheetView>
  </sheetViews>
  <sheetFormatPr defaultColWidth="8.85546875" defaultRowHeight="15" x14ac:dyDescent="0.25"/>
  <cols>
    <col min="1" max="1" width="13.85546875" customWidth="1"/>
    <col min="3" max="3" width="9.28515625" customWidth="1"/>
    <col min="4" max="4" width="8.85546875" customWidth="1"/>
    <col min="5" max="5" width="18.42578125" customWidth="1"/>
    <col min="6" max="6" width="4.7109375" customWidth="1"/>
    <col min="7" max="7" width="15.140625" customWidth="1"/>
    <col min="8" max="8" width="8.7109375" customWidth="1"/>
    <col min="11" max="11" width="15" customWidth="1"/>
  </cols>
  <sheetData>
    <row r="1" spans="1:11" ht="18.75" x14ac:dyDescent="0.3">
      <c r="E1" s="104" t="s">
        <v>18</v>
      </c>
      <c r="F1" s="104"/>
      <c r="G1" s="104"/>
    </row>
    <row r="2" spans="1:11" ht="18.75" x14ac:dyDescent="0.3">
      <c r="E2" s="104" t="s">
        <v>50</v>
      </c>
      <c r="F2" s="104"/>
      <c r="G2" s="104"/>
    </row>
    <row r="3" spans="1:11" ht="18.75" x14ac:dyDescent="0.3">
      <c r="E3" s="153">
        <v>45169</v>
      </c>
      <c r="F3" s="104"/>
      <c r="G3" s="104"/>
    </row>
    <row r="4" spans="1:11" x14ac:dyDescent="0.25">
      <c r="C4" s="142" t="s">
        <v>59</v>
      </c>
      <c r="I4" s="142" t="s">
        <v>60</v>
      </c>
    </row>
    <row r="5" spans="1:11" x14ac:dyDescent="0.25">
      <c r="A5" s="105" t="s">
        <v>54</v>
      </c>
      <c r="B5" s="103"/>
      <c r="C5" s="103"/>
      <c r="D5" s="103"/>
      <c r="E5" s="103"/>
      <c r="G5" s="105" t="s">
        <v>54</v>
      </c>
      <c r="H5" s="103"/>
      <c r="I5" s="103"/>
      <c r="J5" s="103"/>
      <c r="K5" s="103"/>
    </row>
    <row r="6" spans="1:11" x14ac:dyDescent="0.25">
      <c r="A6" s="103"/>
      <c r="B6" s="103">
        <v>50000</v>
      </c>
      <c r="C6" s="103" t="s">
        <v>51</v>
      </c>
      <c r="D6" s="103">
        <v>25</v>
      </c>
      <c r="E6" s="106">
        <f>B6*D6</f>
        <v>1250000</v>
      </c>
      <c r="G6" s="103"/>
      <c r="H6" s="103">
        <v>100</v>
      </c>
      <c r="I6" s="103" t="s">
        <v>51</v>
      </c>
      <c r="J6" s="103">
        <v>0</v>
      </c>
      <c r="K6" s="106">
        <f>H6*J6</f>
        <v>0</v>
      </c>
    </row>
    <row r="7" spans="1:11" x14ac:dyDescent="0.25">
      <c r="A7" s="103"/>
      <c r="B7" s="103">
        <v>20000</v>
      </c>
      <c r="C7" s="103" t="s">
        <v>51</v>
      </c>
      <c r="D7" s="103">
        <v>30</v>
      </c>
      <c r="E7" s="106">
        <f t="shared" ref="E7:E11" si="0">B7*D7</f>
        <v>600000</v>
      </c>
      <c r="G7" s="103"/>
      <c r="H7" s="103">
        <v>20</v>
      </c>
      <c r="I7" s="103" t="s">
        <v>51</v>
      </c>
      <c r="J7" s="103">
        <v>0</v>
      </c>
      <c r="K7" s="106">
        <f t="shared" ref="K7:K10" si="1">H7*J7</f>
        <v>0</v>
      </c>
    </row>
    <row r="8" spans="1:11" x14ac:dyDescent="0.25">
      <c r="A8" s="103"/>
      <c r="B8" s="103">
        <v>10000</v>
      </c>
      <c r="C8" s="103" t="s">
        <v>51</v>
      </c>
      <c r="D8" s="103">
        <v>25</v>
      </c>
      <c r="E8" s="106">
        <f t="shared" si="0"/>
        <v>250000</v>
      </c>
      <c r="G8" s="103"/>
      <c r="H8" s="103">
        <v>10</v>
      </c>
      <c r="I8" s="103" t="s">
        <v>51</v>
      </c>
      <c r="J8" s="103">
        <v>0</v>
      </c>
      <c r="K8" s="106">
        <f t="shared" si="1"/>
        <v>0</v>
      </c>
    </row>
    <row r="9" spans="1:11" x14ac:dyDescent="0.25">
      <c r="A9" s="103"/>
      <c r="B9" s="103">
        <v>5000</v>
      </c>
      <c r="C9" s="103" t="s">
        <v>51</v>
      </c>
      <c r="D9" s="103">
        <v>21</v>
      </c>
      <c r="E9" s="106">
        <f t="shared" si="0"/>
        <v>105000</v>
      </c>
      <c r="G9" s="103"/>
      <c r="H9" s="103">
        <v>5</v>
      </c>
      <c r="I9" s="103" t="s">
        <v>51</v>
      </c>
      <c r="J9" s="103">
        <v>1</v>
      </c>
      <c r="K9" s="106">
        <f t="shared" si="1"/>
        <v>5</v>
      </c>
    </row>
    <row r="10" spans="1:11" x14ac:dyDescent="0.25">
      <c r="A10" s="103"/>
      <c r="B10" s="103">
        <v>2000</v>
      </c>
      <c r="C10" s="103" t="s">
        <v>51</v>
      </c>
      <c r="D10" s="103">
        <v>29</v>
      </c>
      <c r="E10" s="106">
        <f t="shared" si="0"/>
        <v>58000</v>
      </c>
      <c r="G10" s="103"/>
      <c r="H10" s="103">
        <v>1</v>
      </c>
      <c r="I10" s="103" t="s">
        <v>51</v>
      </c>
      <c r="J10" s="103"/>
      <c r="K10" s="106">
        <f t="shared" si="1"/>
        <v>0</v>
      </c>
    </row>
    <row r="11" spans="1:11" x14ac:dyDescent="0.25">
      <c r="A11" s="103"/>
      <c r="B11" s="103">
        <v>1000</v>
      </c>
      <c r="C11" s="103" t="s">
        <v>51</v>
      </c>
      <c r="D11" s="103">
        <v>26</v>
      </c>
      <c r="E11" s="106">
        <f t="shared" si="0"/>
        <v>26000</v>
      </c>
      <c r="G11" s="103"/>
      <c r="H11" s="103"/>
      <c r="I11" s="103"/>
      <c r="J11" s="103"/>
      <c r="K11" s="106"/>
    </row>
    <row r="12" spans="1:11" x14ac:dyDescent="0.25">
      <c r="A12" s="103"/>
      <c r="B12" s="103"/>
      <c r="C12" s="103"/>
      <c r="D12" s="103"/>
      <c r="E12" s="103"/>
      <c r="G12" s="103"/>
      <c r="H12" s="103"/>
      <c r="I12" s="103"/>
      <c r="J12" s="103"/>
      <c r="K12" s="103"/>
    </row>
    <row r="13" spans="1:11" x14ac:dyDescent="0.25">
      <c r="A13" s="108" t="s">
        <v>57</v>
      </c>
      <c r="B13" s="103"/>
      <c r="C13" s="103"/>
      <c r="D13" s="103"/>
      <c r="E13" s="103"/>
      <c r="G13" s="108"/>
      <c r="H13" s="103"/>
      <c r="I13" s="103"/>
      <c r="J13" s="103"/>
      <c r="K13" s="103"/>
    </row>
    <row r="14" spans="1:11" x14ac:dyDescent="0.25">
      <c r="A14" s="103"/>
      <c r="B14" s="103">
        <v>500</v>
      </c>
      <c r="C14" s="103" t="s">
        <v>51</v>
      </c>
      <c r="D14" s="103">
        <v>9</v>
      </c>
      <c r="E14" s="103">
        <f>B14*D14</f>
        <v>4500</v>
      </c>
      <c r="G14" s="103"/>
      <c r="H14" s="103"/>
      <c r="I14" s="103"/>
      <c r="J14" s="103"/>
      <c r="K14" s="103"/>
    </row>
    <row r="15" spans="1:11" x14ac:dyDescent="0.25">
      <c r="A15" s="103"/>
      <c r="B15" s="103">
        <v>200</v>
      </c>
      <c r="C15" s="103" t="s">
        <v>51</v>
      </c>
      <c r="D15" s="103">
        <v>4</v>
      </c>
      <c r="E15" s="103">
        <f t="shared" ref="E15:E17" si="2">B15*D15</f>
        <v>800</v>
      </c>
      <c r="G15" s="103"/>
      <c r="H15" s="103"/>
      <c r="I15" s="103"/>
      <c r="J15" s="103"/>
      <c r="K15" s="103"/>
    </row>
    <row r="16" spans="1:11" x14ac:dyDescent="0.25">
      <c r="A16" s="103"/>
      <c r="B16" s="103">
        <v>100</v>
      </c>
      <c r="C16" s="103" t="s">
        <v>51</v>
      </c>
      <c r="D16" s="103"/>
      <c r="E16" s="103">
        <f t="shared" si="2"/>
        <v>0</v>
      </c>
      <c r="G16" s="103"/>
      <c r="H16" s="103"/>
      <c r="I16" s="103"/>
      <c r="J16" s="103"/>
      <c r="K16" s="103"/>
    </row>
    <row r="17" spans="1:11" x14ac:dyDescent="0.25">
      <c r="A17" s="103"/>
      <c r="B17" s="103">
        <v>50</v>
      </c>
      <c r="C17" s="103" t="s">
        <v>51</v>
      </c>
      <c r="D17" s="103"/>
      <c r="E17" s="103">
        <f t="shared" si="2"/>
        <v>0</v>
      </c>
      <c r="G17" s="103"/>
      <c r="H17" s="103"/>
      <c r="I17" s="103"/>
      <c r="J17" s="103"/>
      <c r="K17" s="103"/>
    </row>
    <row r="18" spans="1:11" x14ac:dyDescent="0.25">
      <c r="A18" s="103"/>
      <c r="B18" s="103"/>
      <c r="C18" s="103"/>
      <c r="D18" s="103"/>
      <c r="E18" s="103"/>
      <c r="G18" s="103"/>
      <c r="H18" s="103"/>
      <c r="I18" s="103"/>
      <c r="J18" s="103"/>
      <c r="K18" s="103"/>
    </row>
    <row r="19" spans="1:11" x14ac:dyDescent="0.25">
      <c r="A19" s="103"/>
      <c r="B19" s="103"/>
      <c r="C19" s="103"/>
      <c r="D19" s="103"/>
      <c r="E19" s="103"/>
      <c r="G19" s="103"/>
      <c r="H19" s="103"/>
      <c r="I19" s="103"/>
      <c r="J19" s="103"/>
      <c r="K19" s="103"/>
    </row>
    <row r="20" spans="1:11" x14ac:dyDescent="0.25">
      <c r="A20" s="103"/>
      <c r="B20" s="103"/>
      <c r="C20" s="103"/>
      <c r="D20" s="103"/>
      <c r="E20" s="107">
        <f>SUM(E6:E17)</f>
        <v>2294300</v>
      </c>
      <c r="G20" s="103"/>
      <c r="H20" s="103"/>
      <c r="I20" s="103"/>
      <c r="J20" s="103"/>
      <c r="K20" s="107">
        <f>SUM(K6:K17)</f>
        <v>5</v>
      </c>
    </row>
    <row r="21" spans="1:11" x14ac:dyDescent="0.25">
      <c r="A21" s="103"/>
      <c r="B21" s="103"/>
      <c r="C21" s="103"/>
      <c r="D21" s="103"/>
      <c r="E21" s="105"/>
      <c r="G21" s="103"/>
      <c r="H21" s="103"/>
      <c r="I21" s="103"/>
      <c r="J21" s="103"/>
      <c r="K21" s="105"/>
    </row>
    <row r="22" spans="1:11" x14ac:dyDescent="0.25">
      <c r="A22" s="103" t="s">
        <v>52</v>
      </c>
      <c r="B22" s="103"/>
      <c r="C22" s="103"/>
      <c r="D22" s="103"/>
      <c r="E22" s="107">
        <f>E20</f>
        <v>2294300</v>
      </c>
      <c r="G22" s="103" t="s">
        <v>52</v>
      </c>
      <c r="H22" s="103"/>
      <c r="I22" s="103"/>
      <c r="J22" s="103"/>
      <c r="K22" s="107">
        <f>K20</f>
        <v>5</v>
      </c>
    </row>
    <row r="23" spans="1:11" x14ac:dyDescent="0.25">
      <c r="A23" s="103" t="s">
        <v>40</v>
      </c>
      <c r="B23" s="103"/>
      <c r="C23" s="103"/>
      <c r="D23" s="103"/>
      <c r="E23" s="107">
        <f>'UGX Cash Box Aug'!G183</f>
        <v>2294326</v>
      </c>
      <c r="G23" s="103" t="s">
        <v>40</v>
      </c>
      <c r="H23" s="103"/>
      <c r="I23" s="103"/>
      <c r="J23" s="103"/>
      <c r="K23" s="107">
        <f>'USD-cash box Aug'!G5</f>
        <v>5</v>
      </c>
    </row>
    <row r="24" spans="1:11" x14ac:dyDescent="0.25">
      <c r="A24" s="103" t="s">
        <v>53</v>
      </c>
      <c r="B24" s="103"/>
      <c r="C24" s="103"/>
      <c r="D24" s="103"/>
      <c r="E24" s="106">
        <f>E22-E23</f>
        <v>-26</v>
      </c>
      <c r="G24" s="103" t="s">
        <v>53</v>
      </c>
      <c r="H24" s="103"/>
      <c r="I24" s="103"/>
      <c r="J24" s="103"/>
      <c r="K24" s="106">
        <f>K22-K23</f>
        <v>0</v>
      </c>
    </row>
    <row r="26" spans="1:11" x14ac:dyDescent="0.25">
      <c r="A26" t="s">
        <v>55</v>
      </c>
      <c r="C26" t="s">
        <v>90</v>
      </c>
      <c r="G26" t="s">
        <v>55</v>
      </c>
    </row>
  </sheetData>
  <pageMargins left="0.7" right="0.7" top="0.75" bottom="0.75" header="0.3" footer="0.3"/>
  <pageSetup orientation="landscape"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opLeftCell="A25" workbookViewId="0">
      <selection activeCell="E42" sqref="E42"/>
    </sheetView>
  </sheetViews>
  <sheetFormatPr defaultRowHeight="15" x14ac:dyDescent="0.25"/>
  <cols>
    <col min="1" max="1" width="14.42578125" customWidth="1"/>
    <col min="2" max="2" width="14.140625" customWidth="1"/>
    <col min="3" max="3" width="9.7109375" customWidth="1"/>
    <col min="4" max="4" width="7.7109375" customWidth="1"/>
    <col min="8" max="8" width="15.7109375" customWidth="1"/>
    <col min="9" max="9" width="12.7109375" customWidth="1"/>
    <col min="10" max="10" width="13.28515625" customWidth="1"/>
    <col min="11" max="11" width="13.7109375" customWidth="1"/>
    <col min="12" max="12" width="12.28515625" customWidth="1"/>
    <col min="13" max="13" width="12.140625" customWidth="1"/>
    <col min="14" max="14" width="15.28515625" customWidth="1"/>
  </cols>
  <sheetData>
    <row r="1" spans="1:14" ht="15" customHeight="1" x14ac:dyDescent="0.25">
      <c r="D1" s="750" t="s">
        <v>125</v>
      </c>
      <c r="E1" s="750"/>
      <c r="F1" s="750"/>
      <c r="G1" s="750"/>
      <c r="H1" s="750"/>
      <c r="I1" s="750"/>
      <c r="J1" s="750"/>
    </row>
    <row r="2" spans="1:14" ht="15" customHeight="1" x14ac:dyDescent="0.25">
      <c r="D2" s="750"/>
      <c r="E2" s="750"/>
      <c r="F2" s="750"/>
      <c r="G2" s="750"/>
      <c r="H2" s="750"/>
      <c r="I2" s="750"/>
      <c r="J2" s="750"/>
    </row>
    <row r="4" spans="1:14" x14ac:dyDescent="0.25">
      <c r="A4" s="283"/>
      <c r="B4" s="268"/>
      <c r="C4" s="751"/>
      <c r="D4" s="751"/>
      <c r="E4" s="751"/>
      <c r="F4" s="751"/>
      <c r="G4" s="751"/>
      <c r="H4" s="751"/>
      <c r="I4" s="751"/>
      <c r="J4" s="751"/>
      <c r="K4" s="751"/>
      <c r="L4" s="751"/>
      <c r="M4" s="751"/>
      <c r="N4" s="752"/>
    </row>
    <row r="5" spans="1:14" x14ac:dyDescent="0.25">
      <c r="A5" s="284" t="s">
        <v>2</v>
      </c>
      <c r="B5" s="269"/>
      <c r="C5" s="270" t="s">
        <v>95</v>
      </c>
      <c r="D5" s="270" t="s">
        <v>96</v>
      </c>
      <c r="E5" s="270" t="s">
        <v>97</v>
      </c>
      <c r="F5" s="270" t="s">
        <v>98</v>
      </c>
      <c r="G5" s="270" t="s">
        <v>94</v>
      </c>
      <c r="H5" s="270" t="s">
        <v>99</v>
      </c>
      <c r="I5" s="270" t="s">
        <v>100</v>
      </c>
      <c r="J5" s="270" t="s">
        <v>101</v>
      </c>
      <c r="K5" s="270" t="s">
        <v>102</v>
      </c>
      <c r="L5" s="270" t="s">
        <v>103</v>
      </c>
      <c r="M5" s="270" t="s">
        <v>104</v>
      </c>
      <c r="N5" s="270" t="s">
        <v>105</v>
      </c>
    </row>
    <row r="6" spans="1:14" x14ac:dyDescent="0.25">
      <c r="A6" s="285"/>
      <c r="B6" s="271" t="s">
        <v>85</v>
      </c>
      <c r="C6" s="272"/>
      <c r="D6" s="273"/>
      <c r="E6" s="274"/>
      <c r="F6" s="273"/>
      <c r="G6" s="273"/>
      <c r="H6" s="273"/>
      <c r="I6" s="293"/>
      <c r="J6" s="273"/>
      <c r="K6" s="273"/>
      <c r="L6" s="273"/>
      <c r="M6" s="273"/>
      <c r="N6" s="273"/>
    </row>
    <row r="7" spans="1:14" x14ac:dyDescent="0.25">
      <c r="A7" s="286"/>
      <c r="B7" s="275" t="s">
        <v>86</v>
      </c>
      <c r="C7" s="276"/>
      <c r="D7" s="276"/>
      <c r="E7" s="276"/>
      <c r="F7" s="276"/>
      <c r="G7" s="276"/>
      <c r="H7" s="276"/>
      <c r="I7" s="276"/>
      <c r="J7" s="276"/>
      <c r="K7" s="276"/>
      <c r="L7" s="276"/>
      <c r="M7" s="276"/>
      <c r="N7" s="276"/>
    </row>
    <row r="8" spans="1:14" x14ac:dyDescent="0.25">
      <c r="A8" s="287"/>
      <c r="B8" s="277" t="s">
        <v>41</v>
      </c>
      <c r="C8" s="278"/>
      <c r="D8" s="279"/>
      <c r="E8" s="279"/>
      <c r="F8" s="279"/>
      <c r="G8" s="279"/>
      <c r="H8" s="279"/>
      <c r="I8" s="279"/>
      <c r="J8" s="279"/>
      <c r="K8" s="279"/>
      <c r="L8" s="279"/>
      <c r="M8" s="279"/>
      <c r="N8" s="279"/>
    </row>
    <row r="9" spans="1:14" x14ac:dyDescent="0.25">
      <c r="A9" s="284"/>
      <c r="B9" s="280" t="s">
        <v>85</v>
      </c>
      <c r="C9" s="281"/>
      <c r="D9" s="281"/>
      <c r="E9" s="282"/>
      <c r="F9" s="282"/>
      <c r="G9" s="281"/>
      <c r="H9" s="281"/>
      <c r="I9" s="282"/>
      <c r="J9" s="281"/>
      <c r="K9" s="281"/>
      <c r="L9" s="281"/>
      <c r="M9" s="281"/>
      <c r="N9" s="281"/>
    </row>
    <row r="10" spans="1:14" x14ac:dyDescent="0.25">
      <c r="A10" s="286"/>
      <c r="B10" s="275" t="s">
        <v>86</v>
      </c>
      <c r="C10" s="276"/>
      <c r="D10" s="276"/>
      <c r="E10" s="276"/>
      <c r="F10" s="276"/>
      <c r="G10" s="276"/>
      <c r="H10" s="276"/>
      <c r="I10" s="276"/>
      <c r="J10" s="276"/>
      <c r="K10" s="276"/>
      <c r="L10" s="276"/>
      <c r="M10" s="276"/>
      <c r="N10" s="276"/>
    </row>
    <row r="11" spans="1:14" x14ac:dyDescent="0.25">
      <c r="A11" s="287"/>
      <c r="B11" s="277" t="s">
        <v>41</v>
      </c>
      <c r="C11" s="279"/>
      <c r="D11" s="279"/>
      <c r="E11" s="279"/>
      <c r="F11" s="279"/>
      <c r="G11" s="279"/>
      <c r="H11" s="279"/>
      <c r="I11" s="279"/>
      <c r="J11" s="279"/>
      <c r="K11" s="279"/>
      <c r="L11" s="279"/>
      <c r="M11" s="279"/>
      <c r="N11" s="279"/>
    </row>
    <row r="12" spans="1:14" x14ac:dyDescent="0.25">
      <c r="A12" s="284"/>
      <c r="B12" s="280" t="s">
        <v>85</v>
      </c>
      <c r="C12" s="281"/>
      <c r="D12" s="281"/>
      <c r="E12" s="282"/>
      <c r="F12" s="282"/>
      <c r="G12" s="281"/>
      <c r="H12" s="281"/>
      <c r="I12" s="282"/>
      <c r="J12" s="281"/>
      <c r="K12" s="281"/>
      <c r="L12" s="281"/>
      <c r="M12" s="281"/>
      <c r="N12" s="281"/>
    </row>
    <row r="13" spans="1:14" x14ac:dyDescent="0.25">
      <c r="A13" s="286"/>
      <c r="B13" s="275" t="s">
        <v>86</v>
      </c>
      <c r="C13" s="276"/>
      <c r="D13" s="276"/>
      <c r="E13" s="276"/>
      <c r="F13" s="276"/>
      <c r="G13" s="276"/>
      <c r="H13" s="276"/>
      <c r="I13" s="276"/>
      <c r="J13" s="276"/>
      <c r="K13" s="276"/>
      <c r="L13" s="276"/>
      <c r="M13" s="276"/>
      <c r="N13" s="276"/>
    </row>
    <row r="14" spans="1:14" x14ac:dyDescent="0.25">
      <c r="A14" s="287"/>
      <c r="B14" s="277" t="s">
        <v>41</v>
      </c>
      <c r="C14" s="279"/>
      <c r="D14" s="279"/>
      <c r="E14" s="279"/>
      <c r="F14" s="279"/>
      <c r="G14" s="279"/>
      <c r="H14" s="279"/>
      <c r="I14" s="279"/>
      <c r="J14" s="279"/>
      <c r="K14" s="279"/>
      <c r="L14" s="279"/>
      <c r="M14" s="279"/>
      <c r="N14" s="279"/>
    </row>
    <row r="15" spans="1:14" x14ac:dyDescent="0.25">
      <c r="A15" s="284"/>
      <c r="B15" s="280" t="s">
        <v>85</v>
      </c>
      <c r="C15" s="281"/>
      <c r="D15" s="281"/>
      <c r="E15" s="282"/>
      <c r="F15" s="282"/>
      <c r="G15" s="281"/>
      <c r="H15" s="281"/>
      <c r="I15" s="282"/>
      <c r="J15" s="281"/>
      <c r="K15" s="281"/>
      <c r="L15" s="281"/>
      <c r="M15" s="281"/>
      <c r="N15" s="281"/>
    </row>
    <row r="16" spans="1:14" x14ac:dyDescent="0.25">
      <c r="A16" s="286"/>
      <c r="B16" s="275" t="s">
        <v>86</v>
      </c>
      <c r="C16" s="276"/>
      <c r="D16" s="276"/>
      <c r="E16" s="276"/>
      <c r="F16" s="276"/>
      <c r="G16" s="276"/>
      <c r="H16" s="276"/>
      <c r="I16" s="276"/>
      <c r="J16" s="276"/>
      <c r="K16" s="276"/>
      <c r="L16" s="276"/>
      <c r="M16" s="276"/>
      <c r="N16" s="276"/>
    </row>
    <row r="17" spans="1:14" x14ac:dyDescent="0.25">
      <c r="A17" s="287"/>
      <c r="B17" s="277" t="s">
        <v>41</v>
      </c>
      <c r="C17" s="279"/>
      <c r="D17" s="279"/>
      <c r="E17" s="279"/>
      <c r="F17" s="279"/>
      <c r="G17" s="279"/>
      <c r="H17" s="279"/>
      <c r="I17" s="279"/>
      <c r="J17" s="279"/>
      <c r="K17" s="279"/>
      <c r="L17" s="279"/>
      <c r="M17" s="279"/>
      <c r="N17" s="279"/>
    </row>
    <row r="18" spans="1:14" x14ac:dyDescent="0.25">
      <c r="A18" s="450"/>
      <c r="B18" s="450"/>
      <c r="C18" s="451"/>
      <c r="D18" s="451"/>
      <c r="E18" s="451"/>
      <c r="F18" s="451"/>
      <c r="G18" s="451"/>
      <c r="H18" s="451"/>
      <c r="I18" s="451"/>
      <c r="J18" s="451"/>
      <c r="K18" s="451"/>
      <c r="L18" s="451"/>
      <c r="M18" s="451"/>
      <c r="N18" s="451"/>
    </row>
    <row r="19" spans="1:14" x14ac:dyDescent="0.25">
      <c r="A19" s="450"/>
      <c r="B19" s="450"/>
      <c r="C19" s="451"/>
      <c r="D19" s="451"/>
      <c r="E19" s="451"/>
      <c r="F19" s="451"/>
      <c r="G19" s="451"/>
      <c r="H19" s="451"/>
      <c r="I19" s="451"/>
      <c r="J19" s="451"/>
      <c r="K19" s="451"/>
      <c r="L19" s="451"/>
      <c r="M19" s="451"/>
      <c r="N19" s="451"/>
    </row>
    <row r="20" spans="1:14" ht="15" customHeight="1" x14ac:dyDescent="0.25">
      <c r="C20" s="436"/>
      <c r="D20" s="437" t="s">
        <v>126</v>
      </c>
      <c r="E20" s="437"/>
      <c r="F20" s="437"/>
      <c r="G20" s="437"/>
      <c r="H20" s="437"/>
      <c r="I20" s="437"/>
      <c r="J20" s="437"/>
      <c r="K20" s="438"/>
    </row>
    <row r="21" spans="1:14" ht="15" customHeight="1" x14ac:dyDescent="0.25">
      <c r="C21" s="436"/>
      <c r="D21" s="437"/>
      <c r="E21" s="437"/>
      <c r="F21" s="437"/>
      <c r="G21" s="437"/>
      <c r="H21" s="437"/>
      <c r="I21" s="437"/>
      <c r="J21" s="437"/>
      <c r="K21" s="438"/>
    </row>
    <row r="23" spans="1:14" x14ac:dyDescent="0.25">
      <c r="A23" s="283"/>
      <c r="B23" s="268"/>
      <c r="C23" s="751"/>
      <c r="D23" s="751"/>
      <c r="E23" s="751"/>
      <c r="F23" s="751"/>
      <c r="G23" s="751"/>
      <c r="H23" s="751"/>
      <c r="I23" s="751"/>
      <c r="J23" s="751"/>
      <c r="K23" s="751"/>
      <c r="L23" s="751"/>
      <c r="M23" s="751"/>
      <c r="N23" s="752"/>
    </row>
    <row r="24" spans="1:14" x14ac:dyDescent="0.25">
      <c r="A24" s="284" t="s">
        <v>2</v>
      </c>
      <c r="B24" s="269"/>
      <c r="C24" s="270" t="s">
        <v>95</v>
      </c>
      <c r="D24" s="270" t="s">
        <v>96</v>
      </c>
      <c r="E24" s="270" t="s">
        <v>97</v>
      </c>
      <c r="F24" s="270" t="s">
        <v>98</v>
      </c>
      <c r="G24" s="270" t="s">
        <v>94</v>
      </c>
      <c r="H24" s="270" t="s">
        <v>99</v>
      </c>
      <c r="I24" s="270" t="s">
        <v>100</v>
      </c>
      <c r="J24" s="270" t="s">
        <v>101</v>
      </c>
      <c r="K24" s="270" t="s">
        <v>102</v>
      </c>
      <c r="L24" s="270" t="s">
        <v>103</v>
      </c>
      <c r="M24" s="270" t="s">
        <v>104</v>
      </c>
      <c r="N24" s="270" t="s">
        <v>105</v>
      </c>
    </row>
    <row r="25" spans="1:14" x14ac:dyDescent="0.25">
      <c r="A25" s="285"/>
      <c r="B25" s="271" t="s">
        <v>41</v>
      </c>
      <c r="C25" s="272"/>
      <c r="D25" s="273"/>
      <c r="E25" s="274"/>
      <c r="F25" s="273"/>
      <c r="G25" s="273"/>
      <c r="H25" s="273"/>
      <c r="I25" s="293"/>
      <c r="J25" s="273"/>
      <c r="K25" s="273"/>
      <c r="L25" s="273"/>
      <c r="M25" s="273"/>
      <c r="N25" s="273"/>
    </row>
    <row r="26" spans="1:14" x14ac:dyDescent="0.25">
      <c r="A26" s="286"/>
      <c r="B26" s="275" t="s">
        <v>86</v>
      </c>
      <c r="C26" s="276"/>
      <c r="D26" s="276"/>
      <c r="E26" s="276"/>
      <c r="F26" s="276"/>
      <c r="G26" s="276"/>
      <c r="H26" s="276"/>
      <c r="I26" s="276"/>
      <c r="J26" s="276"/>
      <c r="K26" s="276"/>
      <c r="L26" s="276"/>
      <c r="M26" s="276"/>
      <c r="N26" s="276"/>
    </row>
    <row r="27" spans="1:14" x14ac:dyDescent="0.25">
      <c r="A27" s="287"/>
      <c r="B27" s="277" t="s">
        <v>110</v>
      </c>
      <c r="C27" s="278"/>
      <c r="D27" s="279"/>
      <c r="E27" s="279"/>
      <c r="F27" s="279"/>
      <c r="G27" s="279"/>
      <c r="H27" s="279"/>
      <c r="I27" s="279"/>
      <c r="J27" s="279"/>
      <c r="K27" s="279"/>
      <c r="L27" s="279"/>
      <c r="M27" s="279"/>
      <c r="N27" s="279"/>
    </row>
    <row r="28" spans="1:14" x14ac:dyDescent="0.25">
      <c r="A28" s="284"/>
      <c r="B28" s="280" t="s">
        <v>41</v>
      </c>
      <c r="C28" s="281"/>
      <c r="D28" s="281"/>
      <c r="E28" s="282"/>
      <c r="F28" s="282"/>
      <c r="G28" s="281"/>
      <c r="H28" s="281"/>
      <c r="I28" s="282"/>
      <c r="J28" s="281"/>
      <c r="K28" s="281"/>
      <c r="L28" s="281"/>
      <c r="M28" s="281"/>
      <c r="N28" s="281"/>
    </row>
    <row r="29" spans="1:14" x14ac:dyDescent="0.25">
      <c r="A29" s="286"/>
      <c r="B29" s="275" t="s">
        <v>86</v>
      </c>
      <c r="C29" s="276"/>
      <c r="D29" s="276"/>
      <c r="E29" s="276"/>
      <c r="F29" s="276"/>
      <c r="G29" s="276"/>
      <c r="H29" s="276"/>
      <c r="I29" s="276"/>
      <c r="J29" s="276"/>
      <c r="K29" s="276"/>
      <c r="L29" s="276"/>
      <c r="M29" s="276"/>
      <c r="N29" s="276"/>
    </row>
    <row r="30" spans="1:14" x14ac:dyDescent="0.25">
      <c r="A30" s="287"/>
      <c r="B30" s="277" t="s">
        <v>110</v>
      </c>
      <c r="C30" s="279"/>
      <c r="D30" s="279"/>
      <c r="E30" s="279"/>
      <c r="F30" s="279"/>
      <c r="G30" s="279"/>
      <c r="H30" s="279"/>
      <c r="I30" s="279"/>
      <c r="J30" s="279"/>
      <c r="K30" s="279"/>
      <c r="L30" s="279"/>
      <c r="M30" s="279"/>
      <c r="N30" s="279"/>
    </row>
    <row r="31" spans="1:14" x14ac:dyDescent="0.25">
      <c r="A31" s="285"/>
      <c r="B31" s="271" t="s">
        <v>41</v>
      </c>
      <c r="C31" s="272"/>
      <c r="D31" s="273"/>
      <c r="E31" s="274"/>
      <c r="F31" s="273"/>
      <c r="G31" s="273"/>
      <c r="H31" s="273"/>
      <c r="I31" s="293"/>
      <c r="J31" s="273"/>
      <c r="K31" s="273"/>
      <c r="L31" s="273"/>
      <c r="M31" s="273"/>
      <c r="N31" s="273"/>
    </row>
    <row r="32" spans="1:14" x14ac:dyDescent="0.25">
      <c r="A32" s="286"/>
      <c r="B32" s="275" t="s">
        <v>86</v>
      </c>
      <c r="C32" s="276"/>
      <c r="D32" s="276"/>
      <c r="E32" s="276"/>
      <c r="F32" s="276"/>
      <c r="G32" s="276"/>
      <c r="H32" s="276"/>
      <c r="I32" s="276"/>
      <c r="J32" s="276"/>
      <c r="K32" s="276"/>
      <c r="L32" s="276"/>
      <c r="M32" s="276"/>
      <c r="N32" s="276"/>
    </row>
    <row r="33" spans="1:14" x14ac:dyDescent="0.25">
      <c r="A33" s="287"/>
      <c r="B33" s="277" t="s">
        <v>110</v>
      </c>
      <c r="C33" s="278"/>
      <c r="D33" s="279"/>
      <c r="E33" s="279"/>
      <c r="F33" s="279"/>
      <c r="G33" s="279"/>
      <c r="H33" s="279"/>
      <c r="I33" s="279"/>
      <c r="J33" s="279"/>
      <c r="K33" s="279"/>
      <c r="L33" s="279"/>
      <c r="M33" s="279"/>
      <c r="N33" s="279"/>
    </row>
    <row r="34" spans="1:14" x14ac:dyDescent="0.25">
      <c r="A34" s="284"/>
      <c r="B34" s="280" t="s">
        <v>41</v>
      </c>
      <c r="C34" s="281"/>
      <c r="D34" s="281"/>
      <c r="E34" s="282"/>
      <c r="F34" s="282"/>
      <c r="G34" s="281"/>
      <c r="H34" s="281"/>
      <c r="I34" s="282"/>
      <c r="J34" s="281"/>
      <c r="K34" s="281"/>
      <c r="L34" s="281"/>
      <c r="M34" s="281"/>
      <c r="N34" s="281"/>
    </row>
    <row r="35" spans="1:14" x14ac:dyDescent="0.25">
      <c r="A35" s="286"/>
      <c r="B35" s="275" t="s">
        <v>86</v>
      </c>
      <c r="C35" s="276"/>
      <c r="D35" s="276"/>
      <c r="E35" s="276"/>
      <c r="F35" s="276"/>
      <c r="G35" s="276"/>
      <c r="H35" s="276"/>
      <c r="I35" s="276"/>
      <c r="J35" s="276"/>
      <c r="K35" s="276"/>
      <c r="L35" s="276"/>
      <c r="M35" s="276"/>
      <c r="N35" s="276"/>
    </row>
    <row r="36" spans="1:14" x14ac:dyDescent="0.25">
      <c r="A36" s="287"/>
      <c r="B36" s="277" t="s">
        <v>110</v>
      </c>
      <c r="C36" s="279"/>
      <c r="D36" s="279"/>
      <c r="E36" s="279"/>
      <c r="F36" s="279"/>
      <c r="G36" s="279"/>
      <c r="H36" s="279"/>
      <c r="I36" s="279"/>
      <c r="J36" s="279"/>
      <c r="K36" s="279"/>
      <c r="L36" s="279"/>
      <c r="M36" s="279"/>
      <c r="N36" s="279"/>
    </row>
    <row r="37" spans="1:14" x14ac:dyDescent="0.25">
      <c r="A37" s="284"/>
      <c r="B37" s="280" t="s">
        <v>41</v>
      </c>
      <c r="C37" s="281"/>
      <c r="D37" s="281"/>
      <c r="E37" s="282"/>
      <c r="F37" s="282"/>
      <c r="G37" s="281"/>
      <c r="H37" s="281"/>
      <c r="I37" s="282"/>
      <c r="J37" s="281"/>
      <c r="K37" s="281"/>
      <c r="L37" s="281"/>
      <c r="M37" s="281"/>
      <c r="N37" s="281"/>
    </row>
    <row r="38" spans="1:14" x14ac:dyDescent="0.25">
      <c r="A38" s="286"/>
      <c r="B38" s="275" t="s">
        <v>86</v>
      </c>
      <c r="C38" s="276"/>
      <c r="D38" s="276"/>
      <c r="E38" s="276"/>
      <c r="F38" s="276"/>
      <c r="G38" s="276"/>
      <c r="H38" s="276"/>
      <c r="I38" s="276"/>
      <c r="J38" s="276"/>
      <c r="K38" s="276"/>
      <c r="L38" s="276"/>
      <c r="M38" s="276"/>
      <c r="N38" s="276"/>
    </row>
    <row r="39" spans="1:14" ht="15.75" thickBot="1" x14ac:dyDescent="0.3">
      <c r="A39" s="287"/>
      <c r="B39" s="277" t="s">
        <v>110</v>
      </c>
      <c r="C39" s="279"/>
      <c r="D39" s="279"/>
      <c r="E39" s="279"/>
      <c r="F39" s="279"/>
      <c r="G39" s="279"/>
      <c r="H39" s="440"/>
      <c r="I39" s="279"/>
      <c r="J39" s="279"/>
      <c r="K39" s="279"/>
      <c r="L39" s="279"/>
      <c r="M39" s="279">
        <f>M37-M38</f>
        <v>0</v>
      </c>
      <c r="N39" s="279"/>
    </row>
    <row r="40" spans="1:14" ht="15.75" thickBot="1" x14ac:dyDescent="0.3">
      <c r="H40" s="441"/>
      <c r="I40" s="441">
        <f>I27+I30+I33+I36+I39</f>
        <v>0</v>
      </c>
      <c r="J40" s="441">
        <f>J27+J30+J33+J36+J39</f>
        <v>0</v>
      </c>
      <c r="K40" s="441">
        <f>K27+K30+K33+K36+K39</f>
        <v>0</v>
      </c>
      <c r="L40" s="441">
        <f t="shared" ref="L40" si="0">L27+L30+L33+L36+L39</f>
        <v>0</v>
      </c>
      <c r="M40" s="441">
        <f>M27+M30+M33+M36+M39</f>
        <v>0</v>
      </c>
      <c r="N40" s="441"/>
    </row>
  </sheetData>
  <mergeCells count="3">
    <mergeCell ref="D1:J2"/>
    <mergeCell ref="C4:N4"/>
    <mergeCell ref="C23:N23"/>
  </mergeCells>
  <pageMargins left="0.7" right="0.7" top="0.75" bottom="0.75" header="0.3" footer="0.3"/>
  <pageSetup orientation="portrait"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topLeftCell="C75" zoomScale="117" zoomScaleNormal="85" workbookViewId="0">
      <selection activeCell="F90" sqref="F90"/>
    </sheetView>
  </sheetViews>
  <sheetFormatPr defaultColWidth="10.85546875" defaultRowHeight="15" x14ac:dyDescent="0.25"/>
  <cols>
    <col min="1" max="1" width="13.140625" style="18" customWidth="1"/>
    <col min="2" max="2" width="40.7109375" style="18" customWidth="1"/>
    <col min="3" max="3" width="18" style="18" customWidth="1"/>
    <col min="4" max="4" width="14.7109375" style="18" customWidth="1"/>
    <col min="5" max="6" width="18.85546875" style="307" bestFit="1" customWidth="1"/>
    <col min="7" max="7" width="18.7109375" style="307"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4" s="67" customFormat="1" ht="18" customHeight="1" x14ac:dyDescent="0.25">
      <c r="A1" s="753" t="s">
        <v>44</v>
      </c>
      <c r="B1" s="753"/>
      <c r="C1" s="753"/>
      <c r="D1" s="753"/>
      <c r="E1" s="753"/>
      <c r="F1" s="753"/>
      <c r="G1" s="753"/>
      <c r="H1" s="753"/>
      <c r="I1" s="753"/>
      <c r="J1" s="753"/>
      <c r="K1" s="753"/>
      <c r="L1" s="753"/>
      <c r="M1" s="753"/>
      <c r="N1" s="753"/>
    </row>
    <row r="2" spans="1:14" s="67" customFormat="1" ht="18.75" x14ac:dyDescent="0.25">
      <c r="A2" s="754" t="s">
        <v>48</v>
      </c>
      <c r="B2" s="754"/>
      <c r="C2" s="754"/>
      <c r="D2" s="754"/>
      <c r="E2" s="754"/>
      <c r="F2" s="754"/>
      <c r="G2" s="754"/>
      <c r="H2" s="754"/>
      <c r="I2" s="754"/>
      <c r="J2" s="754"/>
      <c r="K2" s="754"/>
      <c r="L2" s="754"/>
      <c r="M2" s="754"/>
      <c r="N2" s="754"/>
    </row>
    <row r="3" spans="1:14" s="67" customFormat="1" ht="27.75" customHeight="1" thickBot="1" x14ac:dyDescent="0.3">
      <c r="A3" s="148" t="s">
        <v>0</v>
      </c>
      <c r="B3" s="149" t="s">
        <v>5</v>
      </c>
      <c r="C3" s="149" t="s">
        <v>10</v>
      </c>
      <c r="D3" s="150" t="s">
        <v>8</v>
      </c>
      <c r="E3" s="150" t="s">
        <v>13</v>
      </c>
      <c r="F3" s="150" t="s">
        <v>34</v>
      </c>
      <c r="G3" s="150" t="s">
        <v>41</v>
      </c>
      <c r="H3" s="150" t="s">
        <v>2</v>
      </c>
      <c r="I3" s="150" t="s">
        <v>3</v>
      </c>
      <c r="J3" s="149" t="s">
        <v>9</v>
      </c>
      <c r="K3" s="149" t="s">
        <v>1</v>
      </c>
      <c r="L3" s="149" t="s">
        <v>4</v>
      </c>
      <c r="M3" s="149" t="s">
        <v>12</v>
      </c>
      <c r="N3" s="151" t="s">
        <v>11</v>
      </c>
    </row>
    <row r="4" spans="1:14" s="14" customFormat="1" ht="18" customHeight="1" x14ac:dyDescent="0.25">
      <c r="A4" s="413">
        <v>45139</v>
      </c>
      <c r="B4" s="414" t="s">
        <v>204</v>
      </c>
      <c r="C4" s="414"/>
      <c r="D4" s="452"/>
      <c r="E4" s="453"/>
      <c r="F4" s="453"/>
      <c r="G4" s="454">
        <v>-21400</v>
      </c>
      <c r="H4" s="455"/>
      <c r="I4" s="456"/>
      <c r="J4" s="457"/>
      <c r="K4" s="458"/>
      <c r="L4" s="185"/>
      <c r="M4" s="459"/>
      <c r="N4" s="460"/>
    </row>
    <row r="5" spans="1:14" s="14" customFormat="1" ht="13.5" customHeight="1" x14ac:dyDescent="0.25">
      <c r="A5" s="471">
        <v>45141</v>
      </c>
      <c r="B5" s="472" t="s">
        <v>113</v>
      </c>
      <c r="C5" s="472" t="s">
        <v>49</v>
      </c>
      <c r="D5" s="473" t="s">
        <v>14</v>
      </c>
      <c r="E5" s="474"/>
      <c r="F5" s="474">
        <v>21000</v>
      </c>
      <c r="G5" s="475">
        <f>G4-E5+F5</f>
        <v>-400</v>
      </c>
      <c r="H5" s="476" t="s">
        <v>42</v>
      </c>
      <c r="I5" s="476" t="s">
        <v>18</v>
      </c>
      <c r="J5" s="505" t="s">
        <v>166</v>
      </c>
      <c r="K5" s="472" t="s">
        <v>64</v>
      </c>
      <c r="L5" s="472" t="s">
        <v>45</v>
      </c>
      <c r="M5" s="479"/>
      <c r="N5" s="478"/>
    </row>
    <row r="6" spans="1:14" s="14" customFormat="1" ht="13.5" customHeight="1" x14ac:dyDescent="0.25">
      <c r="A6" s="171">
        <v>45141</v>
      </c>
      <c r="B6" s="172" t="s">
        <v>115</v>
      </c>
      <c r="C6" s="172" t="s">
        <v>116</v>
      </c>
      <c r="D6" s="173" t="s">
        <v>14</v>
      </c>
      <c r="E6" s="152">
        <v>7000</v>
      </c>
      <c r="F6" s="152"/>
      <c r="G6" s="306">
        <f t="shared" ref="G6:G39" si="0">G5-E6+F6</f>
        <v>-7400</v>
      </c>
      <c r="H6" s="292" t="s">
        <v>42</v>
      </c>
      <c r="I6" s="292" t="s">
        <v>18</v>
      </c>
      <c r="J6" s="482" t="s">
        <v>166</v>
      </c>
      <c r="K6" s="391" t="s">
        <v>64</v>
      </c>
      <c r="L6" s="391" t="s">
        <v>45</v>
      </c>
      <c r="M6" s="469"/>
      <c r="N6" s="470" t="s">
        <v>139</v>
      </c>
    </row>
    <row r="7" spans="1:14" x14ac:dyDescent="0.25">
      <c r="A7" s="171">
        <v>45141</v>
      </c>
      <c r="B7" s="172" t="s">
        <v>115</v>
      </c>
      <c r="C7" s="172" t="s">
        <v>116</v>
      </c>
      <c r="D7" s="173" t="s">
        <v>14</v>
      </c>
      <c r="E7" s="152">
        <v>4000</v>
      </c>
      <c r="F7" s="152"/>
      <c r="G7" s="306">
        <f>G6-E7+F7</f>
        <v>-11400</v>
      </c>
      <c r="H7" s="292" t="s">
        <v>42</v>
      </c>
      <c r="I7" s="155" t="s">
        <v>18</v>
      </c>
      <c r="J7" s="482" t="s">
        <v>166</v>
      </c>
      <c r="K7" s="391" t="s">
        <v>64</v>
      </c>
      <c r="L7" s="155" t="s">
        <v>45</v>
      </c>
      <c r="M7" s="155"/>
      <c r="N7" s="470" t="s">
        <v>140</v>
      </c>
    </row>
    <row r="8" spans="1:14" x14ac:dyDescent="0.25">
      <c r="A8" s="171">
        <v>45141</v>
      </c>
      <c r="B8" s="172" t="s">
        <v>115</v>
      </c>
      <c r="C8" s="172" t="s">
        <v>116</v>
      </c>
      <c r="D8" s="173" t="s">
        <v>14</v>
      </c>
      <c r="E8" s="152">
        <v>4000</v>
      </c>
      <c r="F8" s="152"/>
      <c r="G8" s="306">
        <f t="shared" ref="G8:G15" si="1">G7-E8+F8</f>
        <v>-15400</v>
      </c>
      <c r="H8" s="292" t="s">
        <v>42</v>
      </c>
      <c r="I8" s="155" t="s">
        <v>18</v>
      </c>
      <c r="J8" s="482" t="s">
        <v>166</v>
      </c>
      <c r="K8" s="391" t="s">
        <v>64</v>
      </c>
      <c r="L8" s="155" t="s">
        <v>45</v>
      </c>
      <c r="M8" s="155"/>
      <c r="N8" s="470" t="s">
        <v>141</v>
      </c>
    </row>
    <row r="9" spans="1:14" x14ac:dyDescent="0.25">
      <c r="A9" s="171">
        <v>45141</v>
      </c>
      <c r="B9" s="172" t="s">
        <v>115</v>
      </c>
      <c r="C9" s="172" t="s">
        <v>116</v>
      </c>
      <c r="D9" s="173" t="s">
        <v>14</v>
      </c>
      <c r="E9" s="167">
        <v>3000</v>
      </c>
      <c r="F9" s="152"/>
      <c r="G9" s="306">
        <f t="shared" si="1"/>
        <v>-18400</v>
      </c>
      <c r="H9" s="292" t="s">
        <v>42</v>
      </c>
      <c r="I9" s="155" t="s">
        <v>18</v>
      </c>
      <c r="J9" s="482" t="s">
        <v>166</v>
      </c>
      <c r="K9" s="391" t="s">
        <v>64</v>
      </c>
      <c r="L9" s="155" t="s">
        <v>45</v>
      </c>
      <c r="M9" s="155"/>
      <c r="N9" s="470" t="s">
        <v>205</v>
      </c>
    </row>
    <row r="10" spans="1:14" x14ac:dyDescent="0.25">
      <c r="A10" s="171">
        <v>45141</v>
      </c>
      <c r="B10" s="172" t="s">
        <v>115</v>
      </c>
      <c r="C10" s="172" t="s">
        <v>116</v>
      </c>
      <c r="D10" s="173" t="s">
        <v>14</v>
      </c>
      <c r="E10" s="167">
        <v>3000</v>
      </c>
      <c r="F10" s="152"/>
      <c r="G10" s="306">
        <f t="shared" si="1"/>
        <v>-21400</v>
      </c>
      <c r="H10" s="292" t="s">
        <v>42</v>
      </c>
      <c r="I10" s="155" t="s">
        <v>18</v>
      </c>
      <c r="J10" s="482" t="s">
        <v>166</v>
      </c>
      <c r="K10" s="391" t="s">
        <v>64</v>
      </c>
      <c r="L10" s="155" t="s">
        <v>45</v>
      </c>
      <c r="M10" s="155"/>
      <c r="N10" s="470" t="s">
        <v>206</v>
      </c>
    </row>
    <row r="11" spans="1:14" x14ac:dyDescent="0.25">
      <c r="A11" s="471">
        <v>45141</v>
      </c>
      <c r="B11" s="472" t="s">
        <v>113</v>
      </c>
      <c r="C11" s="472" t="s">
        <v>49</v>
      </c>
      <c r="D11" s="473" t="s">
        <v>14</v>
      </c>
      <c r="E11" s="474"/>
      <c r="F11" s="474">
        <v>155000</v>
      </c>
      <c r="G11" s="475">
        <f t="shared" si="1"/>
        <v>133600</v>
      </c>
      <c r="H11" s="476" t="s">
        <v>42</v>
      </c>
      <c r="I11" s="477" t="s">
        <v>18</v>
      </c>
      <c r="J11" s="620" t="s">
        <v>227</v>
      </c>
      <c r="K11" s="472" t="s">
        <v>64</v>
      </c>
      <c r="L11" s="477" t="s">
        <v>45</v>
      </c>
      <c r="M11" s="477"/>
      <c r="N11" s="478"/>
    </row>
    <row r="12" spans="1:14" x14ac:dyDescent="0.25">
      <c r="A12" s="171">
        <v>45141</v>
      </c>
      <c r="B12" s="172" t="s">
        <v>228</v>
      </c>
      <c r="C12" s="172" t="s">
        <v>127</v>
      </c>
      <c r="D12" s="173" t="s">
        <v>81</v>
      </c>
      <c r="E12" s="152">
        <v>26500</v>
      </c>
      <c r="F12" s="152"/>
      <c r="G12" s="306">
        <f t="shared" si="1"/>
        <v>107100</v>
      </c>
      <c r="H12" s="292" t="s">
        <v>42</v>
      </c>
      <c r="I12" s="155" t="s">
        <v>18</v>
      </c>
      <c r="J12" s="482" t="s">
        <v>318</v>
      </c>
      <c r="K12" s="391" t="s">
        <v>64</v>
      </c>
      <c r="L12" s="155" t="s">
        <v>45</v>
      </c>
      <c r="M12" s="155"/>
      <c r="N12" s="470"/>
    </row>
    <row r="13" spans="1:14" ht="15" customHeight="1" x14ac:dyDescent="0.25">
      <c r="A13" s="171">
        <v>45141</v>
      </c>
      <c r="B13" s="172" t="s">
        <v>229</v>
      </c>
      <c r="C13" s="172" t="s">
        <v>127</v>
      </c>
      <c r="D13" s="173" t="s">
        <v>81</v>
      </c>
      <c r="E13" s="152">
        <v>14500</v>
      </c>
      <c r="F13" s="152"/>
      <c r="G13" s="306">
        <f t="shared" si="1"/>
        <v>92600</v>
      </c>
      <c r="H13" s="292" t="s">
        <v>42</v>
      </c>
      <c r="I13" s="155" t="s">
        <v>18</v>
      </c>
      <c r="J13" s="482" t="s">
        <v>318</v>
      </c>
      <c r="K13" s="391" t="s">
        <v>64</v>
      </c>
      <c r="L13" s="155" t="s">
        <v>45</v>
      </c>
      <c r="M13" s="155"/>
      <c r="N13" s="470"/>
    </row>
    <row r="14" spans="1:14" ht="15.75" customHeight="1" x14ac:dyDescent="0.25">
      <c r="A14" s="171">
        <v>45141</v>
      </c>
      <c r="B14" s="172" t="s">
        <v>230</v>
      </c>
      <c r="C14" s="172" t="s">
        <v>127</v>
      </c>
      <c r="D14" s="173" t="s">
        <v>81</v>
      </c>
      <c r="E14" s="463">
        <v>7900</v>
      </c>
      <c r="F14" s="152"/>
      <c r="G14" s="306">
        <f t="shared" si="1"/>
        <v>84700</v>
      </c>
      <c r="H14" s="292" t="s">
        <v>42</v>
      </c>
      <c r="I14" s="155" t="s">
        <v>18</v>
      </c>
      <c r="J14" s="482" t="s">
        <v>318</v>
      </c>
      <c r="K14" s="391" t="s">
        <v>64</v>
      </c>
      <c r="L14" s="155" t="s">
        <v>45</v>
      </c>
      <c r="M14" s="155"/>
      <c r="N14" s="470"/>
    </row>
    <row r="15" spans="1:14" ht="14.25" customHeight="1" x14ac:dyDescent="0.25">
      <c r="A15" s="171">
        <v>45141</v>
      </c>
      <c r="B15" s="172" t="s">
        <v>231</v>
      </c>
      <c r="C15" s="172" t="s">
        <v>127</v>
      </c>
      <c r="D15" s="173" t="s">
        <v>81</v>
      </c>
      <c r="E15" s="152">
        <v>15600</v>
      </c>
      <c r="F15" s="161"/>
      <c r="G15" s="306">
        <f t="shared" si="1"/>
        <v>69100</v>
      </c>
      <c r="H15" s="631" t="s">
        <v>42</v>
      </c>
      <c r="I15" s="180" t="s">
        <v>18</v>
      </c>
      <c r="J15" s="482" t="s">
        <v>318</v>
      </c>
      <c r="K15" s="184" t="s">
        <v>64</v>
      </c>
      <c r="L15" s="180" t="s">
        <v>45</v>
      </c>
      <c r="M15" s="180"/>
      <c r="N15" s="157"/>
    </row>
    <row r="16" spans="1:14" x14ac:dyDescent="0.25">
      <c r="A16" s="171">
        <v>45141</v>
      </c>
      <c r="B16" s="172" t="s">
        <v>232</v>
      </c>
      <c r="C16" s="172" t="s">
        <v>127</v>
      </c>
      <c r="D16" s="173" t="s">
        <v>81</v>
      </c>
      <c r="E16" s="152">
        <v>72000</v>
      </c>
      <c r="F16" s="152"/>
      <c r="G16" s="306">
        <f t="shared" si="0"/>
        <v>-2900</v>
      </c>
      <c r="H16" s="292" t="s">
        <v>42</v>
      </c>
      <c r="I16" s="155" t="s">
        <v>18</v>
      </c>
      <c r="J16" s="482" t="s">
        <v>318</v>
      </c>
      <c r="K16" s="391" t="s">
        <v>64</v>
      </c>
      <c r="L16" s="155" t="s">
        <v>45</v>
      </c>
      <c r="M16" s="155"/>
      <c r="N16" s="157"/>
    </row>
    <row r="17" spans="1:14" ht="16.5" customHeight="1" x14ac:dyDescent="0.25">
      <c r="A17" s="171">
        <v>45141</v>
      </c>
      <c r="B17" s="172" t="s">
        <v>233</v>
      </c>
      <c r="C17" s="172" t="s">
        <v>127</v>
      </c>
      <c r="D17" s="173" t="s">
        <v>81</v>
      </c>
      <c r="E17" s="152">
        <v>12400</v>
      </c>
      <c r="F17" s="464"/>
      <c r="G17" s="306">
        <f t="shared" si="0"/>
        <v>-15300</v>
      </c>
      <c r="H17" s="292" t="s">
        <v>42</v>
      </c>
      <c r="I17" s="155" t="s">
        <v>18</v>
      </c>
      <c r="J17" s="482" t="s">
        <v>318</v>
      </c>
      <c r="K17" s="391" t="s">
        <v>64</v>
      </c>
      <c r="L17" s="155" t="s">
        <v>45</v>
      </c>
      <c r="M17" s="155"/>
      <c r="N17" s="157"/>
    </row>
    <row r="18" spans="1:14" ht="16.5" customHeight="1" x14ac:dyDescent="0.25">
      <c r="A18" s="171">
        <v>45141</v>
      </c>
      <c r="B18" s="172" t="s">
        <v>740</v>
      </c>
      <c r="C18" s="172" t="s">
        <v>127</v>
      </c>
      <c r="D18" s="173" t="s">
        <v>81</v>
      </c>
      <c r="E18" s="152">
        <v>12000</v>
      </c>
      <c r="F18" s="464"/>
      <c r="G18" s="306">
        <f t="shared" si="0"/>
        <v>-27300</v>
      </c>
      <c r="H18" s="604" t="s">
        <v>42</v>
      </c>
      <c r="I18" s="155" t="s">
        <v>18</v>
      </c>
      <c r="J18" s="405" t="s">
        <v>739</v>
      </c>
      <c r="K18" s="172" t="s">
        <v>64</v>
      </c>
      <c r="L18" s="155" t="s">
        <v>45</v>
      </c>
      <c r="M18" s="155"/>
      <c r="N18" s="157"/>
    </row>
    <row r="19" spans="1:14" ht="16.5" customHeight="1" x14ac:dyDescent="0.25">
      <c r="A19" s="171">
        <v>45141</v>
      </c>
      <c r="B19" s="172" t="s">
        <v>123</v>
      </c>
      <c r="C19" s="172" t="s">
        <v>49</v>
      </c>
      <c r="D19" s="173" t="s">
        <v>14</v>
      </c>
      <c r="E19" s="152"/>
      <c r="F19" s="464">
        <v>-6100</v>
      </c>
      <c r="G19" s="306">
        <f t="shared" si="0"/>
        <v>-33400</v>
      </c>
      <c r="H19" s="292" t="s">
        <v>42</v>
      </c>
      <c r="I19" s="155" t="s">
        <v>18</v>
      </c>
      <c r="J19" s="405" t="s">
        <v>227</v>
      </c>
      <c r="K19" s="391" t="s">
        <v>64</v>
      </c>
      <c r="L19" s="155" t="s">
        <v>45</v>
      </c>
      <c r="M19" s="155"/>
      <c r="N19" s="157"/>
    </row>
    <row r="20" spans="1:14" ht="15.75" customHeight="1" x14ac:dyDescent="0.25">
      <c r="A20" s="471">
        <v>45145</v>
      </c>
      <c r="B20" s="472" t="s">
        <v>113</v>
      </c>
      <c r="C20" s="472" t="s">
        <v>49</v>
      </c>
      <c r="D20" s="473" t="s">
        <v>14</v>
      </c>
      <c r="E20" s="619"/>
      <c r="F20" s="622">
        <v>100000</v>
      </c>
      <c r="G20" s="475">
        <f t="shared" si="0"/>
        <v>66600</v>
      </c>
      <c r="H20" s="476" t="s">
        <v>42</v>
      </c>
      <c r="I20" s="477" t="s">
        <v>18</v>
      </c>
      <c r="J20" s="620" t="s">
        <v>284</v>
      </c>
      <c r="K20" s="472" t="s">
        <v>64</v>
      </c>
      <c r="L20" s="477" t="s">
        <v>45</v>
      </c>
      <c r="M20" s="477"/>
      <c r="N20" s="633"/>
    </row>
    <row r="21" spans="1:14" ht="15.75" customHeight="1" x14ac:dyDescent="0.25">
      <c r="A21" s="471">
        <v>45145</v>
      </c>
      <c r="B21" s="472" t="s">
        <v>113</v>
      </c>
      <c r="C21" s="472" t="s">
        <v>49</v>
      </c>
      <c r="D21" s="473" t="s">
        <v>14</v>
      </c>
      <c r="E21" s="619"/>
      <c r="F21" s="622">
        <v>13000</v>
      </c>
      <c r="G21" s="475">
        <f t="shared" si="0"/>
        <v>79600</v>
      </c>
      <c r="H21" s="476" t="s">
        <v>42</v>
      </c>
      <c r="I21" s="477" t="s">
        <v>18</v>
      </c>
      <c r="J21" s="620" t="s">
        <v>285</v>
      </c>
      <c r="K21" s="472" t="s">
        <v>64</v>
      </c>
      <c r="L21" s="477" t="s">
        <v>45</v>
      </c>
      <c r="M21" s="477"/>
      <c r="N21" s="633"/>
    </row>
    <row r="22" spans="1:14" ht="13.5" customHeight="1" x14ac:dyDescent="0.25">
      <c r="A22" s="471">
        <v>45146</v>
      </c>
      <c r="B22" s="472" t="s">
        <v>113</v>
      </c>
      <c r="C22" s="472" t="s">
        <v>49</v>
      </c>
      <c r="D22" s="473" t="s">
        <v>14</v>
      </c>
      <c r="E22" s="619"/>
      <c r="F22" s="622">
        <v>85000</v>
      </c>
      <c r="G22" s="475">
        <f t="shared" si="0"/>
        <v>164600</v>
      </c>
      <c r="H22" s="476" t="s">
        <v>42</v>
      </c>
      <c r="I22" s="477" t="s">
        <v>18</v>
      </c>
      <c r="J22" s="620" t="s">
        <v>734</v>
      </c>
      <c r="K22" s="472" t="s">
        <v>64</v>
      </c>
      <c r="L22" s="477" t="s">
        <v>45</v>
      </c>
      <c r="M22" s="477"/>
      <c r="N22" s="633"/>
    </row>
    <row r="23" spans="1:14" ht="13.5" customHeight="1" x14ac:dyDescent="0.25">
      <c r="A23" s="471">
        <v>45146</v>
      </c>
      <c r="B23" s="472" t="s">
        <v>113</v>
      </c>
      <c r="C23" s="472" t="s">
        <v>49</v>
      </c>
      <c r="D23" s="473" t="s">
        <v>14</v>
      </c>
      <c r="E23" s="619"/>
      <c r="F23" s="622">
        <v>319000</v>
      </c>
      <c r="G23" s="475">
        <f t="shared" si="0"/>
        <v>483600</v>
      </c>
      <c r="H23" s="476" t="s">
        <v>42</v>
      </c>
      <c r="I23" s="477" t="s">
        <v>18</v>
      </c>
      <c r="J23" s="620" t="s">
        <v>735</v>
      </c>
      <c r="K23" s="472" t="s">
        <v>64</v>
      </c>
      <c r="L23" s="477" t="s">
        <v>45</v>
      </c>
      <c r="M23" s="477"/>
      <c r="N23" s="633"/>
    </row>
    <row r="24" spans="1:14" ht="13.5" customHeight="1" x14ac:dyDescent="0.25">
      <c r="A24" s="171">
        <v>45147</v>
      </c>
      <c r="B24" s="172" t="s">
        <v>314</v>
      </c>
      <c r="C24" s="172" t="s">
        <v>137</v>
      </c>
      <c r="D24" s="173" t="s">
        <v>81</v>
      </c>
      <c r="E24" s="167">
        <v>84000</v>
      </c>
      <c r="F24" s="161"/>
      <c r="G24" s="306">
        <f t="shared" si="0"/>
        <v>399600</v>
      </c>
      <c r="H24" s="292" t="s">
        <v>42</v>
      </c>
      <c r="I24" s="155" t="s">
        <v>18</v>
      </c>
      <c r="J24" s="405" t="s">
        <v>400</v>
      </c>
      <c r="K24" s="391" t="s">
        <v>64</v>
      </c>
      <c r="L24" s="155" t="s">
        <v>45</v>
      </c>
      <c r="M24" s="155"/>
      <c r="N24" s="157"/>
    </row>
    <row r="25" spans="1:14" ht="13.5" customHeight="1" x14ac:dyDescent="0.25">
      <c r="A25" s="171">
        <v>45147</v>
      </c>
      <c r="B25" s="157" t="s">
        <v>315</v>
      </c>
      <c r="C25" s="157" t="s">
        <v>138</v>
      </c>
      <c r="D25" s="179" t="s">
        <v>81</v>
      </c>
      <c r="E25" s="167">
        <v>3300</v>
      </c>
      <c r="F25" s="161"/>
      <c r="G25" s="306">
        <f t="shared" si="0"/>
        <v>396300</v>
      </c>
      <c r="H25" s="292" t="s">
        <v>42</v>
      </c>
      <c r="I25" s="155" t="s">
        <v>18</v>
      </c>
      <c r="J25" s="405" t="s">
        <v>400</v>
      </c>
      <c r="K25" s="391" t="s">
        <v>64</v>
      </c>
      <c r="L25" s="155" t="s">
        <v>45</v>
      </c>
      <c r="M25" s="155"/>
      <c r="N25" s="157"/>
    </row>
    <row r="26" spans="1:14" ht="13.5" customHeight="1" x14ac:dyDescent="0.25">
      <c r="A26" s="171">
        <v>45147</v>
      </c>
      <c r="B26" s="157" t="s">
        <v>316</v>
      </c>
      <c r="C26" s="157" t="s">
        <v>127</v>
      </c>
      <c r="D26" s="179" t="s">
        <v>81</v>
      </c>
      <c r="E26" s="167">
        <v>30000</v>
      </c>
      <c r="F26" s="161"/>
      <c r="G26" s="306">
        <f t="shared" si="0"/>
        <v>366300</v>
      </c>
      <c r="H26" s="292" t="s">
        <v>42</v>
      </c>
      <c r="I26" s="155" t="s">
        <v>18</v>
      </c>
      <c r="J26" s="405" t="s">
        <v>409</v>
      </c>
      <c r="K26" s="391" t="s">
        <v>64</v>
      </c>
      <c r="L26" s="155" t="s">
        <v>45</v>
      </c>
      <c r="M26" s="155"/>
      <c r="N26" s="157"/>
    </row>
    <row r="27" spans="1:14" ht="13.5" customHeight="1" x14ac:dyDescent="0.25">
      <c r="A27" s="171">
        <v>45147</v>
      </c>
      <c r="B27" s="172" t="s">
        <v>317</v>
      </c>
      <c r="C27" s="157" t="s">
        <v>127</v>
      </c>
      <c r="D27" s="179" t="s">
        <v>81</v>
      </c>
      <c r="E27" s="167">
        <v>57000</v>
      </c>
      <c r="F27" s="161"/>
      <c r="G27" s="306">
        <f t="shared" si="0"/>
        <v>309300</v>
      </c>
      <c r="H27" s="292" t="s">
        <v>42</v>
      </c>
      <c r="I27" s="155" t="s">
        <v>18</v>
      </c>
      <c r="J27" s="405" t="s">
        <v>409</v>
      </c>
      <c r="K27" s="391" t="s">
        <v>64</v>
      </c>
      <c r="L27" s="155" t="s">
        <v>45</v>
      </c>
      <c r="M27" s="155"/>
      <c r="N27" s="157"/>
    </row>
    <row r="28" spans="1:14" ht="13.5" customHeight="1" x14ac:dyDescent="0.25">
      <c r="A28" s="171">
        <v>45147</v>
      </c>
      <c r="B28" s="172" t="s">
        <v>123</v>
      </c>
      <c r="C28" s="157" t="s">
        <v>49</v>
      </c>
      <c r="D28" s="179" t="s">
        <v>14</v>
      </c>
      <c r="E28" s="167"/>
      <c r="F28" s="161">
        <v>-13000</v>
      </c>
      <c r="G28" s="306">
        <f>G27-E28+F28</f>
        <v>296300</v>
      </c>
      <c r="H28" s="292" t="s">
        <v>42</v>
      </c>
      <c r="I28" s="155" t="s">
        <v>18</v>
      </c>
      <c r="J28" s="482" t="s">
        <v>285</v>
      </c>
      <c r="K28" s="391" t="s">
        <v>64</v>
      </c>
      <c r="L28" s="155" t="s">
        <v>45</v>
      </c>
      <c r="M28" s="155"/>
      <c r="N28" s="157"/>
    </row>
    <row r="29" spans="1:14" x14ac:dyDescent="0.25">
      <c r="A29" s="471">
        <v>45147</v>
      </c>
      <c r="B29" s="472" t="s">
        <v>113</v>
      </c>
      <c r="C29" s="472" t="s">
        <v>49</v>
      </c>
      <c r="D29" s="473" t="s">
        <v>14</v>
      </c>
      <c r="E29" s="619"/>
      <c r="F29" s="474">
        <v>66000</v>
      </c>
      <c r="G29" s="475">
        <f t="shared" si="0"/>
        <v>362300</v>
      </c>
      <c r="H29" s="476" t="s">
        <v>42</v>
      </c>
      <c r="I29" s="477" t="s">
        <v>18</v>
      </c>
      <c r="J29" s="620" t="s">
        <v>286</v>
      </c>
      <c r="K29" s="472" t="s">
        <v>64</v>
      </c>
      <c r="L29" s="477" t="s">
        <v>45</v>
      </c>
      <c r="M29" s="477"/>
      <c r="N29" s="618"/>
    </row>
    <row r="30" spans="1:14" x14ac:dyDescent="0.25">
      <c r="A30" s="171">
        <v>45147</v>
      </c>
      <c r="B30" s="172" t="s">
        <v>115</v>
      </c>
      <c r="C30" s="172" t="s">
        <v>116</v>
      </c>
      <c r="D30" s="173" t="s">
        <v>14</v>
      </c>
      <c r="E30" s="167">
        <v>5000</v>
      </c>
      <c r="F30" s="152"/>
      <c r="G30" s="306">
        <f t="shared" si="0"/>
        <v>357300</v>
      </c>
      <c r="H30" s="292" t="s">
        <v>42</v>
      </c>
      <c r="I30" s="155" t="s">
        <v>18</v>
      </c>
      <c r="J30" s="405" t="s">
        <v>286</v>
      </c>
      <c r="K30" s="391" t="s">
        <v>64</v>
      </c>
      <c r="L30" s="155" t="s">
        <v>45</v>
      </c>
      <c r="M30" s="155"/>
      <c r="N30" s="157" t="s">
        <v>335</v>
      </c>
    </row>
    <row r="31" spans="1:14" x14ac:dyDescent="0.25">
      <c r="A31" s="171">
        <v>45147</v>
      </c>
      <c r="B31" s="172" t="s">
        <v>115</v>
      </c>
      <c r="C31" s="172" t="s">
        <v>116</v>
      </c>
      <c r="D31" s="173" t="s">
        <v>14</v>
      </c>
      <c r="E31" s="167">
        <v>20000</v>
      </c>
      <c r="F31" s="152"/>
      <c r="G31" s="306">
        <f t="shared" si="0"/>
        <v>337300</v>
      </c>
      <c r="H31" s="292" t="s">
        <v>42</v>
      </c>
      <c r="I31" s="155" t="s">
        <v>18</v>
      </c>
      <c r="J31" s="405" t="s">
        <v>286</v>
      </c>
      <c r="K31" s="391" t="s">
        <v>64</v>
      </c>
      <c r="L31" s="155" t="s">
        <v>45</v>
      </c>
      <c r="M31" s="155"/>
      <c r="N31" s="157" t="s">
        <v>336</v>
      </c>
    </row>
    <row r="32" spans="1:14" ht="16.5" customHeight="1" x14ac:dyDescent="0.25">
      <c r="A32" s="171">
        <v>45147</v>
      </c>
      <c r="B32" s="172" t="s">
        <v>115</v>
      </c>
      <c r="C32" s="172" t="s">
        <v>116</v>
      </c>
      <c r="D32" s="173" t="s">
        <v>14</v>
      </c>
      <c r="E32" s="167">
        <v>15000</v>
      </c>
      <c r="F32" s="152"/>
      <c r="G32" s="306">
        <f t="shared" si="0"/>
        <v>322300</v>
      </c>
      <c r="H32" s="292" t="s">
        <v>42</v>
      </c>
      <c r="I32" s="155" t="s">
        <v>18</v>
      </c>
      <c r="J32" s="405" t="s">
        <v>286</v>
      </c>
      <c r="K32" s="391" t="s">
        <v>64</v>
      </c>
      <c r="L32" s="155" t="s">
        <v>45</v>
      </c>
      <c r="M32" s="155"/>
      <c r="N32" s="157" t="s">
        <v>337</v>
      </c>
    </row>
    <row r="33" spans="1:14" x14ac:dyDescent="0.25">
      <c r="A33" s="171">
        <v>45147</v>
      </c>
      <c r="B33" s="172" t="s">
        <v>333</v>
      </c>
      <c r="C33" s="172" t="s">
        <v>116</v>
      </c>
      <c r="D33" s="173" t="s">
        <v>14</v>
      </c>
      <c r="E33" s="167">
        <v>10000</v>
      </c>
      <c r="F33" s="152"/>
      <c r="G33" s="306">
        <f t="shared" si="0"/>
        <v>312300</v>
      </c>
      <c r="H33" s="292" t="s">
        <v>42</v>
      </c>
      <c r="I33" s="155" t="s">
        <v>18</v>
      </c>
      <c r="J33" s="405" t="s">
        <v>286</v>
      </c>
      <c r="K33" s="391" t="s">
        <v>64</v>
      </c>
      <c r="L33" s="155" t="s">
        <v>45</v>
      </c>
      <c r="M33" s="155"/>
      <c r="N33" s="157"/>
    </row>
    <row r="34" spans="1:14" x14ac:dyDescent="0.25">
      <c r="A34" s="171">
        <v>45147</v>
      </c>
      <c r="B34" s="172" t="s">
        <v>334</v>
      </c>
      <c r="C34" s="172" t="s">
        <v>116</v>
      </c>
      <c r="D34" s="173" t="s">
        <v>14</v>
      </c>
      <c r="E34" s="167">
        <v>10000</v>
      </c>
      <c r="F34" s="152"/>
      <c r="G34" s="306">
        <f t="shared" si="0"/>
        <v>302300</v>
      </c>
      <c r="H34" s="292" t="s">
        <v>42</v>
      </c>
      <c r="I34" s="155" t="s">
        <v>18</v>
      </c>
      <c r="J34" s="405" t="s">
        <v>286</v>
      </c>
      <c r="K34" s="391" t="s">
        <v>64</v>
      </c>
      <c r="L34" s="155" t="s">
        <v>45</v>
      </c>
      <c r="M34" s="155"/>
      <c r="N34" s="157"/>
    </row>
    <row r="35" spans="1:14" x14ac:dyDescent="0.25">
      <c r="A35" s="171">
        <v>45147</v>
      </c>
      <c r="B35" s="172" t="s">
        <v>115</v>
      </c>
      <c r="C35" s="172" t="s">
        <v>116</v>
      </c>
      <c r="D35" s="173" t="s">
        <v>14</v>
      </c>
      <c r="E35" s="167">
        <v>2000</v>
      </c>
      <c r="F35" s="152"/>
      <c r="G35" s="306">
        <f t="shared" si="0"/>
        <v>300300</v>
      </c>
      <c r="H35" s="292" t="s">
        <v>42</v>
      </c>
      <c r="I35" s="155" t="s">
        <v>18</v>
      </c>
      <c r="J35" s="405" t="s">
        <v>286</v>
      </c>
      <c r="K35" s="391" t="s">
        <v>64</v>
      </c>
      <c r="L35" s="155" t="s">
        <v>45</v>
      </c>
      <c r="M35" s="155"/>
      <c r="N35" s="157" t="s">
        <v>338</v>
      </c>
    </row>
    <row r="36" spans="1:14" x14ac:dyDescent="0.25">
      <c r="A36" s="171">
        <v>45147</v>
      </c>
      <c r="B36" s="172" t="s">
        <v>115</v>
      </c>
      <c r="C36" s="172" t="s">
        <v>116</v>
      </c>
      <c r="D36" s="173" t="s">
        <v>14</v>
      </c>
      <c r="E36" s="167">
        <v>2000</v>
      </c>
      <c r="F36" s="152"/>
      <c r="G36" s="306">
        <f t="shared" si="0"/>
        <v>298300</v>
      </c>
      <c r="H36" s="292" t="s">
        <v>42</v>
      </c>
      <c r="I36" s="155" t="s">
        <v>18</v>
      </c>
      <c r="J36" s="405" t="s">
        <v>286</v>
      </c>
      <c r="K36" s="391" t="s">
        <v>64</v>
      </c>
      <c r="L36" s="155" t="s">
        <v>45</v>
      </c>
      <c r="M36" s="155"/>
      <c r="N36" s="157" t="s">
        <v>339</v>
      </c>
    </row>
    <row r="37" spans="1:14" x14ac:dyDescent="0.25">
      <c r="A37" s="171">
        <v>45147</v>
      </c>
      <c r="B37" s="172" t="s">
        <v>737</v>
      </c>
      <c r="C37" s="172" t="s">
        <v>127</v>
      </c>
      <c r="D37" s="499" t="s">
        <v>81</v>
      </c>
      <c r="E37" s="703">
        <v>100000</v>
      </c>
      <c r="F37" s="152"/>
      <c r="G37" s="306">
        <f t="shared" si="0"/>
        <v>198300</v>
      </c>
      <c r="H37" s="604" t="s">
        <v>42</v>
      </c>
      <c r="I37" s="155" t="s">
        <v>18</v>
      </c>
      <c r="J37" s="405" t="s">
        <v>444</v>
      </c>
      <c r="K37" s="172" t="s">
        <v>64</v>
      </c>
      <c r="L37" s="155" t="s">
        <v>45</v>
      </c>
      <c r="M37" s="155"/>
      <c r="N37" s="157"/>
    </row>
    <row r="38" spans="1:14" x14ac:dyDescent="0.25">
      <c r="A38" s="171">
        <v>45147</v>
      </c>
      <c r="B38" s="172" t="s">
        <v>123</v>
      </c>
      <c r="C38" s="172" t="s">
        <v>49</v>
      </c>
      <c r="D38" s="499" t="s">
        <v>14</v>
      </c>
      <c r="E38" s="167"/>
      <c r="F38" s="152">
        <v>-2000</v>
      </c>
      <c r="G38" s="306">
        <f t="shared" si="0"/>
        <v>196300</v>
      </c>
      <c r="H38" s="292" t="s">
        <v>42</v>
      </c>
      <c r="I38" s="155" t="s">
        <v>18</v>
      </c>
      <c r="J38" s="405" t="s">
        <v>286</v>
      </c>
      <c r="K38" s="391" t="s">
        <v>64</v>
      </c>
      <c r="L38" s="155" t="s">
        <v>45</v>
      </c>
      <c r="M38" s="155"/>
      <c r="N38" s="157"/>
    </row>
    <row r="39" spans="1:14" x14ac:dyDescent="0.25">
      <c r="A39" s="471">
        <v>45149</v>
      </c>
      <c r="B39" s="472" t="s">
        <v>113</v>
      </c>
      <c r="C39" s="472" t="s">
        <v>49</v>
      </c>
      <c r="D39" s="634" t="s">
        <v>14</v>
      </c>
      <c r="E39" s="619"/>
      <c r="F39" s="474">
        <v>6000</v>
      </c>
      <c r="G39" s="475">
        <f t="shared" si="0"/>
        <v>202300</v>
      </c>
      <c r="H39" s="476" t="s">
        <v>42</v>
      </c>
      <c r="I39" s="477" t="s">
        <v>18</v>
      </c>
      <c r="J39" s="505" t="s">
        <v>401</v>
      </c>
      <c r="K39" s="472" t="s">
        <v>64</v>
      </c>
      <c r="L39" s="477" t="s">
        <v>45</v>
      </c>
      <c r="M39" s="477"/>
      <c r="N39" s="618"/>
    </row>
    <row r="40" spans="1:14" x14ac:dyDescent="0.25">
      <c r="A40" s="171">
        <v>45149</v>
      </c>
      <c r="B40" s="172" t="s">
        <v>115</v>
      </c>
      <c r="C40" s="172" t="s">
        <v>116</v>
      </c>
      <c r="D40" s="499" t="s">
        <v>14</v>
      </c>
      <c r="E40" s="167">
        <v>10000</v>
      </c>
      <c r="F40" s="152"/>
      <c r="G40" s="306">
        <f t="shared" ref="G40:G81" si="2">G39-E40+F40</f>
        <v>192300</v>
      </c>
      <c r="H40" s="292" t="s">
        <v>42</v>
      </c>
      <c r="I40" s="155" t="s">
        <v>18</v>
      </c>
      <c r="J40" s="482" t="s">
        <v>401</v>
      </c>
      <c r="K40" s="391" t="s">
        <v>64</v>
      </c>
      <c r="L40" s="155" t="s">
        <v>45</v>
      </c>
      <c r="M40" s="155"/>
      <c r="N40" s="157" t="s">
        <v>369</v>
      </c>
    </row>
    <row r="41" spans="1:14" x14ac:dyDescent="0.25">
      <c r="A41" s="171">
        <v>45149</v>
      </c>
      <c r="B41" s="172" t="s">
        <v>115</v>
      </c>
      <c r="C41" s="172" t="s">
        <v>116</v>
      </c>
      <c r="D41" s="499" t="s">
        <v>14</v>
      </c>
      <c r="E41" s="167">
        <v>6000</v>
      </c>
      <c r="F41" s="152"/>
      <c r="G41" s="306">
        <f t="shared" si="2"/>
        <v>186300</v>
      </c>
      <c r="H41" s="292" t="s">
        <v>42</v>
      </c>
      <c r="I41" s="155" t="s">
        <v>18</v>
      </c>
      <c r="J41" s="482" t="s">
        <v>401</v>
      </c>
      <c r="K41" s="391" t="s">
        <v>64</v>
      </c>
      <c r="L41" s="155" t="s">
        <v>45</v>
      </c>
      <c r="M41" s="155"/>
      <c r="N41" s="157" t="s">
        <v>370</v>
      </c>
    </row>
    <row r="42" spans="1:14" x14ac:dyDescent="0.25">
      <c r="A42" s="171">
        <v>45149</v>
      </c>
      <c r="B42" s="172" t="s">
        <v>115</v>
      </c>
      <c r="C42" s="172" t="s">
        <v>116</v>
      </c>
      <c r="D42" s="499" t="s">
        <v>14</v>
      </c>
      <c r="E42" s="167">
        <v>4000</v>
      </c>
      <c r="F42" s="152"/>
      <c r="G42" s="306">
        <f t="shared" si="2"/>
        <v>182300</v>
      </c>
      <c r="H42" s="292" t="s">
        <v>42</v>
      </c>
      <c r="I42" s="155" t="s">
        <v>18</v>
      </c>
      <c r="J42" s="482" t="s">
        <v>401</v>
      </c>
      <c r="K42" s="391" t="s">
        <v>64</v>
      </c>
      <c r="L42" s="155" t="s">
        <v>45</v>
      </c>
      <c r="M42" s="155"/>
      <c r="N42" s="157" t="s">
        <v>371</v>
      </c>
    </row>
    <row r="43" spans="1:14" x14ac:dyDescent="0.25">
      <c r="A43" s="471">
        <v>45152</v>
      </c>
      <c r="B43" s="472" t="s">
        <v>113</v>
      </c>
      <c r="C43" s="472" t="s">
        <v>49</v>
      </c>
      <c r="D43" s="634" t="s">
        <v>14</v>
      </c>
      <c r="E43" s="619"/>
      <c r="F43" s="474">
        <v>24000</v>
      </c>
      <c r="G43" s="475">
        <f t="shared" si="2"/>
        <v>206300</v>
      </c>
      <c r="H43" s="476" t="s">
        <v>42</v>
      </c>
      <c r="I43" s="477" t="s">
        <v>18</v>
      </c>
      <c r="J43" s="620" t="s">
        <v>742</v>
      </c>
      <c r="K43" s="472" t="s">
        <v>64</v>
      </c>
      <c r="L43" s="477" t="s">
        <v>45</v>
      </c>
      <c r="M43" s="477"/>
      <c r="N43" s="618"/>
    </row>
    <row r="44" spans="1:14" x14ac:dyDescent="0.25">
      <c r="A44" s="171">
        <v>45152</v>
      </c>
      <c r="B44" s="172" t="s">
        <v>743</v>
      </c>
      <c r="C44" s="172" t="s">
        <v>127</v>
      </c>
      <c r="D44" s="173" t="s">
        <v>81</v>
      </c>
      <c r="E44" s="167">
        <v>18000</v>
      </c>
      <c r="F44" s="152"/>
      <c r="G44" s="306">
        <f t="shared" si="2"/>
        <v>188300</v>
      </c>
      <c r="H44" s="631" t="s">
        <v>42</v>
      </c>
      <c r="I44" s="180" t="s">
        <v>18</v>
      </c>
      <c r="J44" s="405" t="s">
        <v>512</v>
      </c>
      <c r="K44" s="184" t="s">
        <v>64</v>
      </c>
      <c r="L44" s="180" t="s">
        <v>45</v>
      </c>
      <c r="M44" s="180"/>
      <c r="N44" s="465"/>
    </row>
    <row r="45" spans="1:14" x14ac:dyDescent="0.25">
      <c r="A45" s="171">
        <v>45152</v>
      </c>
      <c r="B45" s="172" t="s">
        <v>744</v>
      </c>
      <c r="C45" s="172" t="s">
        <v>127</v>
      </c>
      <c r="D45" s="173" t="s">
        <v>81</v>
      </c>
      <c r="E45" s="167">
        <v>6000</v>
      </c>
      <c r="F45" s="152"/>
      <c r="G45" s="306">
        <f t="shared" si="2"/>
        <v>182300</v>
      </c>
      <c r="H45" s="183" t="s">
        <v>42</v>
      </c>
      <c r="I45" s="180" t="s">
        <v>18</v>
      </c>
      <c r="J45" s="405" t="s">
        <v>745</v>
      </c>
      <c r="K45" s="635" t="s">
        <v>64</v>
      </c>
      <c r="L45" s="180" t="s">
        <v>45</v>
      </c>
      <c r="M45" s="180"/>
      <c r="N45" s="465"/>
    </row>
    <row r="46" spans="1:14" x14ac:dyDescent="0.25">
      <c r="A46" s="471">
        <v>45152</v>
      </c>
      <c r="B46" s="472" t="s">
        <v>113</v>
      </c>
      <c r="C46" s="472" t="s">
        <v>49</v>
      </c>
      <c r="D46" s="473" t="s">
        <v>14</v>
      </c>
      <c r="E46" s="619"/>
      <c r="F46" s="474">
        <v>15000</v>
      </c>
      <c r="G46" s="475">
        <f t="shared" si="2"/>
        <v>197300</v>
      </c>
      <c r="H46" s="638" t="s">
        <v>42</v>
      </c>
      <c r="I46" s="623" t="s">
        <v>18</v>
      </c>
      <c r="J46" s="620" t="s">
        <v>741</v>
      </c>
      <c r="K46" s="624" t="s">
        <v>64</v>
      </c>
      <c r="L46" s="623" t="s">
        <v>45</v>
      </c>
      <c r="M46" s="623"/>
      <c r="N46" s="626"/>
    </row>
    <row r="47" spans="1:14" x14ac:dyDescent="0.25">
      <c r="A47" s="502">
        <v>45152</v>
      </c>
      <c r="B47" s="172" t="s">
        <v>115</v>
      </c>
      <c r="C47" s="172" t="s">
        <v>116</v>
      </c>
      <c r="D47" s="173" t="s">
        <v>14</v>
      </c>
      <c r="E47" s="167">
        <v>7000</v>
      </c>
      <c r="F47" s="152"/>
      <c r="G47" s="306">
        <f t="shared" si="2"/>
        <v>190300</v>
      </c>
      <c r="H47" s="631" t="s">
        <v>42</v>
      </c>
      <c r="I47" s="180" t="s">
        <v>18</v>
      </c>
      <c r="J47" s="405" t="s">
        <v>741</v>
      </c>
      <c r="K47" s="184" t="s">
        <v>64</v>
      </c>
      <c r="L47" s="180" t="s">
        <v>45</v>
      </c>
      <c r="M47" s="180"/>
      <c r="N47" s="465" t="s">
        <v>139</v>
      </c>
    </row>
    <row r="48" spans="1:14" x14ac:dyDescent="0.25">
      <c r="A48" s="171">
        <v>45152</v>
      </c>
      <c r="B48" s="172" t="s">
        <v>115</v>
      </c>
      <c r="C48" s="172" t="s">
        <v>116</v>
      </c>
      <c r="D48" s="173" t="s">
        <v>14</v>
      </c>
      <c r="E48" s="167">
        <v>5000</v>
      </c>
      <c r="F48" s="152"/>
      <c r="G48" s="306">
        <f t="shared" si="2"/>
        <v>185300</v>
      </c>
      <c r="H48" s="631" t="s">
        <v>42</v>
      </c>
      <c r="I48" s="180" t="s">
        <v>18</v>
      </c>
      <c r="J48" s="405" t="s">
        <v>741</v>
      </c>
      <c r="K48" s="184" t="s">
        <v>64</v>
      </c>
      <c r="L48" s="180" t="s">
        <v>45</v>
      </c>
      <c r="M48" s="180"/>
      <c r="N48" s="465" t="s">
        <v>748</v>
      </c>
    </row>
    <row r="49" spans="1:14" x14ac:dyDescent="0.25">
      <c r="A49" s="171">
        <v>45152</v>
      </c>
      <c r="B49" s="172" t="s">
        <v>115</v>
      </c>
      <c r="C49" s="172" t="s">
        <v>116</v>
      </c>
      <c r="D49" s="173" t="s">
        <v>14</v>
      </c>
      <c r="E49" s="167">
        <v>2000</v>
      </c>
      <c r="F49" s="152"/>
      <c r="G49" s="306">
        <f t="shared" si="2"/>
        <v>183300</v>
      </c>
      <c r="H49" s="631" t="s">
        <v>42</v>
      </c>
      <c r="I49" s="180" t="s">
        <v>18</v>
      </c>
      <c r="J49" s="405" t="s">
        <v>741</v>
      </c>
      <c r="K49" s="184" t="s">
        <v>64</v>
      </c>
      <c r="L49" s="180" t="s">
        <v>45</v>
      </c>
      <c r="M49" s="180"/>
      <c r="N49" s="465" t="s">
        <v>749</v>
      </c>
    </row>
    <row r="50" spans="1:14" x14ac:dyDescent="0.25">
      <c r="A50" s="171">
        <v>45155</v>
      </c>
      <c r="B50" s="172" t="s">
        <v>510</v>
      </c>
      <c r="C50" s="172" t="s">
        <v>143</v>
      </c>
      <c r="D50" s="645" t="s">
        <v>14</v>
      </c>
      <c r="E50" s="167">
        <v>319000</v>
      </c>
      <c r="F50" s="161"/>
      <c r="G50" s="306">
        <f t="shared" si="2"/>
        <v>-135700</v>
      </c>
      <c r="H50" s="631" t="s">
        <v>42</v>
      </c>
      <c r="I50" s="180" t="s">
        <v>18</v>
      </c>
      <c r="J50" s="405" t="s">
        <v>752</v>
      </c>
      <c r="K50" s="184" t="s">
        <v>64</v>
      </c>
      <c r="L50" s="180" t="s">
        <v>45</v>
      </c>
      <c r="M50" s="180"/>
      <c r="N50" s="465"/>
    </row>
    <row r="51" spans="1:14" ht="15.75" customHeight="1" x14ac:dyDescent="0.25">
      <c r="A51" s="471">
        <v>45156</v>
      </c>
      <c r="B51" s="618" t="s">
        <v>113</v>
      </c>
      <c r="C51" s="618" t="s">
        <v>49</v>
      </c>
      <c r="D51" s="647" t="s">
        <v>14</v>
      </c>
      <c r="E51" s="619"/>
      <c r="F51" s="622">
        <v>180000</v>
      </c>
      <c r="G51" s="627">
        <f t="shared" si="2"/>
        <v>44300</v>
      </c>
      <c r="H51" s="638" t="s">
        <v>42</v>
      </c>
      <c r="I51" s="623" t="s">
        <v>18</v>
      </c>
      <c r="J51" s="706" t="s">
        <v>755</v>
      </c>
      <c r="K51" s="624" t="s">
        <v>64</v>
      </c>
      <c r="L51" s="623" t="s">
        <v>45</v>
      </c>
      <c r="M51" s="623"/>
      <c r="N51" s="626"/>
    </row>
    <row r="52" spans="1:14" ht="15" customHeight="1" x14ac:dyDescent="0.25">
      <c r="A52" s="171">
        <v>45156</v>
      </c>
      <c r="B52" s="635" t="s">
        <v>511</v>
      </c>
      <c r="C52" s="157" t="s">
        <v>119</v>
      </c>
      <c r="D52" s="179" t="s">
        <v>81</v>
      </c>
      <c r="E52" s="161">
        <v>180000</v>
      </c>
      <c r="F52" s="161"/>
      <c r="G52" s="305">
        <f t="shared" si="2"/>
        <v>-135700</v>
      </c>
      <c r="H52" s="631" t="s">
        <v>42</v>
      </c>
      <c r="I52" s="180" t="s">
        <v>18</v>
      </c>
      <c r="J52" s="482" t="s">
        <v>753</v>
      </c>
      <c r="K52" s="184" t="s">
        <v>64</v>
      </c>
      <c r="L52" s="180" t="s">
        <v>45</v>
      </c>
      <c r="M52" s="180"/>
      <c r="N52" s="465"/>
    </row>
    <row r="53" spans="1:14" x14ac:dyDescent="0.25">
      <c r="A53" s="171">
        <v>45160</v>
      </c>
      <c r="B53" s="635" t="s">
        <v>565</v>
      </c>
      <c r="C53" s="157" t="s">
        <v>49</v>
      </c>
      <c r="D53" s="179" t="s">
        <v>14</v>
      </c>
      <c r="E53" s="161"/>
      <c r="F53" s="152">
        <v>21400</v>
      </c>
      <c r="G53" s="305">
        <f t="shared" si="2"/>
        <v>-114300</v>
      </c>
      <c r="H53" s="292" t="s">
        <v>42</v>
      </c>
      <c r="I53" s="155" t="s">
        <v>18</v>
      </c>
      <c r="J53" s="405" t="s">
        <v>566</v>
      </c>
      <c r="K53" s="391" t="s">
        <v>64</v>
      </c>
      <c r="L53" s="155" t="s">
        <v>45</v>
      </c>
      <c r="M53" s="155"/>
      <c r="N53" s="157"/>
    </row>
    <row r="54" spans="1:14" x14ac:dyDescent="0.25">
      <c r="A54" s="171">
        <v>45161</v>
      </c>
      <c r="B54" s="172" t="s">
        <v>575</v>
      </c>
      <c r="C54" s="172" t="s">
        <v>138</v>
      </c>
      <c r="D54" s="499" t="s">
        <v>81</v>
      </c>
      <c r="E54" s="167">
        <v>4000</v>
      </c>
      <c r="F54" s="152">
        <v>4000</v>
      </c>
      <c r="G54" s="305">
        <f t="shared" si="2"/>
        <v>-114300</v>
      </c>
      <c r="H54" s="292" t="s">
        <v>42</v>
      </c>
      <c r="I54" s="155" t="s">
        <v>18</v>
      </c>
      <c r="J54" s="482" t="s">
        <v>567</v>
      </c>
      <c r="K54" s="391" t="s">
        <v>64</v>
      </c>
      <c r="L54" s="155" t="s">
        <v>45</v>
      </c>
      <c r="M54" s="155"/>
      <c r="N54" s="157"/>
    </row>
    <row r="55" spans="1:14" x14ac:dyDescent="0.25">
      <c r="A55" s="171">
        <v>45162</v>
      </c>
      <c r="B55" s="172" t="s">
        <v>590</v>
      </c>
      <c r="C55" s="157" t="s">
        <v>138</v>
      </c>
      <c r="D55" s="499" t="s">
        <v>81</v>
      </c>
      <c r="E55" s="167">
        <v>4000</v>
      </c>
      <c r="F55" s="152">
        <v>4000</v>
      </c>
      <c r="G55" s="305">
        <f t="shared" si="2"/>
        <v>-114300</v>
      </c>
      <c r="H55" s="292" t="s">
        <v>42</v>
      </c>
      <c r="I55" s="155" t="s">
        <v>18</v>
      </c>
      <c r="J55" s="482" t="s">
        <v>567</v>
      </c>
      <c r="K55" s="391" t="s">
        <v>64</v>
      </c>
      <c r="L55" s="155" t="s">
        <v>45</v>
      </c>
      <c r="M55" s="155"/>
      <c r="N55" s="157"/>
    </row>
    <row r="56" spans="1:14" x14ac:dyDescent="0.25">
      <c r="A56" s="171">
        <v>45163</v>
      </c>
      <c r="B56" s="172" t="s">
        <v>590</v>
      </c>
      <c r="C56" s="172" t="s">
        <v>138</v>
      </c>
      <c r="D56" s="499" t="s">
        <v>81</v>
      </c>
      <c r="E56" s="167">
        <v>4000</v>
      </c>
      <c r="F56" s="152">
        <v>4000</v>
      </c>
      <c r="G56" s="305">
        <f t="shared" si="2"/>
        <v>-114300</v>
      </c>
      <c r="H56" s="292" t="s">
        <v>42</v>
      </c>
      <c r="I56" s="155" t="s">
        <v>18</v>
      </c>
      <c r="J56" s="405" t="s">
        <v>567</v>
      </c>
      <c r="K56" s="391" t="s">
        <v>64</v>
      </c>
      <c r="L56" s="155" t="s">
        <v>45</v>
      </c>
      <c r="M56" s="155"/>
      <c r="N56" s="157"/>
    </row>
    <row r="57" spans="1:14" x14ac:dyDescent="0.25">
      <c r="A57" s="471">
        <v>45164</v>
      </c>
      <c r="B57" s="472" t="s">
        <v>113</v>
      </c>
      <c r="C57" s="472" t="s">
        <v>49</v>
      </c>
      <c r="D57" s="634" t="s">
        <v>14</v>
      </c>
      <c r="E57" s="619"/>
      <c r="F57" s="474">
        <v>19000</v>
      </c>
      <c r="G57" s="627">
        <f t="shared" si="2"/>
        <v>-95300</v>
      </c>
      <c r="H57" s="476" t="s">
        <v>42</v>
      </c>
      <c r="I57" s="477" t="s">
        <v>18</v>
      </c>
      <c r="J57" s="620" t="s">
        <v>637</v>
      </c>
      <c r="K57" s="472" t="s">
        <v>64</v>
      </c>
      <c r="L57" s="477" t="s">
        <v>45</v>
      </c>
      <c r="M57" s="477"/>
      <c r="N57" s="618"/>
    </row>
    <row r="58" spans="1:14" x14ac:dyDescent="0.25">
      <c r="A58" s="171">
        <v>45164</v>
      </c>
      <c r="B58" s="172" t="s">
        <v>115</v>
      </c>
      <c r="C58" s="172" t="s">
        <v>116</v>
      </c>
      <c r="D58" s="499" t="s">
        <v>14</v>
      </c>
      <c r="E58" s="167">
        <v>7000</v>
      </c>
      <c r="F58" s="152"/>
      <c r="G58" s="305">
        <f t="shared" si="2"/>
        <v>-102300</v>
      </c>
      <c r="H58" s="292" t="s">
        <v>42</v>
      </c>
      <c r="I58" s="155" t="s">
        <v>18</v>
      </c>
      <c r="J58" s="405" t="s">
        <v>637</v>
      </c>
      <c r="K58" s="391" t="s">
        <v>64</v>
      </c>
      <c r="L58" s="155" t="s">
        <v>45</v>
      </c>
      <c r="M58" s="155"/>
      <c r="N58" s="157" t="s">
        <v>638</v>
      </c>
    </row>
    <row r="59" spans="1:14" x14ac:dyDescent="0.25">
      <c r="A59" s="171">
        <v>45164</v>
      </c>
      <c r="B59" s="172" t="s">
        <v>115</v>
      </c>
      <c r="C59" s="172" t="s">
        <v>116</v>
      </c>
      <c r="D59" s="499" t="s">
        <v>14</v>
      </c>
      <c r="E59" s="167">
        <v>5000</v>
      </c>
      <c r="F59" s="152"/>
      <c r="G59" s="305">
        <f t="shared" si="2"/>
        <v>-107300</v>
      </c>
      <c r="H59" s="292" t="s">
        <v>42</v>
      </c>
      <c r="I59" s="155" t="s">
        <v>18</v>
      </c>
      <c r="J59" s="405" t="s">
        <v>637</v>
      </c>
      <c r="K59" s="391" t="s">
        <v>64</v>
      </c>
      <c r="L59" s="155" t="s">
        <v>45</v>
      </c>
      <c r="M59" s="155"/>
      <c r="N59" s="157" t="s">
        <v>639</v>
      </c>
    </row>
    <row r="60" spans="1:14" x14ac:dyDescent="0.25">
      <c r="A60" s="171">
        <v>45164</v>
      </c>
      <c r="B60" s="172" t="s">
        <v>115</v>
      </c>
      <c r="C60" s="172" t="s">
        <v>116</v>
      </c>
      <c r="D60" s="173" t="s">
        <v>14</v>
      </c>
      <c r="E60" s="167">
        <v>7000</v>
      </c>
      <c r="F60" s="152"/>
      <c r="G60" s="305">
        <f t="shared" si="2"/>
        <v>-114300</v>
      </c>
      <c r="H60" s="292" t="s">
        <v>42</v>
      </c>
      <c r="I60" s="155" t="s">
        <v>18</v>
      </c>
      <c r="J60" s="405" t="s">
        <v>637</v>
      </c>
      <c r="K60" s="391" t="s">
        <v>64</v>
      </c>
      <c r="L60" s="155" t="s">
        <v>45</v>
      </c>
      <c r="M60" s="155"/>
      <c r="N60" s="157" t="s">
        <v>640</v>
      </c>
    </row>
    <row r="61" spans="1:14" x14ac:dyDescent="0.25">
      <c r="A61" s="171">
        <v>45164</v>
      </c>
      <c r="B61" s="172" t="s">
        <v>123</v>
      </c>
      <c r="C61" s="172" t="s">
        <v>49</v>
      </c>
      <c r="D61" s="499" t="s">
        <v>14</v>
      </c>
      <c r="E61" s="167"/>
      <c r="F61" s="152">
        <v>-48200</v>
      </c>
      <c r="G61" s="305">
        <f t="shared" si="2"/>
        <v>-162500</v>
      </c>
      <c r="H61" s="292" t="s">
        <v>42</v>
      </c>
      <c r="I61" s="155" t="s">
        <v>18</v>
      </c>
      <c r="J61" s="405" t="s">
        <v>637</v>
      </c>
      <c r="K61" s="391" t="s">
        <v>64</v>
      </c>
      <c r="L61" s="155" t="s">
        <v>45</v>
      </c>
      <c r="M61" s="155"/>
      <c r="N61" s="157"/>
    </row>
    <row r="62" spans="1:14" ht="14.25" customHeight="1" x14ac:dyDescent="0.25">
      <c r="A62" s="171">
        <v>45166</v>
      </c>
      <c r="B62" s="172" t="s">
        <v>113</v>
      </c>
      <c r="C62" s="172" t="s">
        <v>49</v>
      </c>
      <c r="D62" s="173" t="s">
        <v>14</v>
      </c>
      <c r="E62" s="412"/>
      <c r="F62" s="152">
        <v>83000</v>
      </c>
      <c r="G62" s="305">
        <f t="shared" si="2"/>
        <v>-79500</v>
      </c>
      <c r="H62" s="292" t="s">
        <v>42</v>
      </c>
      <c r="I62" s="155" t="s">
        <v>18</v>
      </c>
      <c r="J62" s="405" t="s">
        <v>663</v>
      </c>
      <c r="K62" s="391" t="s">
        <v>64</v>
      </c>
      <c r="L62" s="155" t="s">
        <v>45</v>
      </c>
      <c r="M62" s="155"/>
      <c r="N62" s="157"/>
    </row>
    <row r="63" spans="1:14" ht="15.75" customHeight="1" x14ac:dyDescent="0.25">
      <c r="A63" s="171">
        <v>45166</v>
      </c>
      <c r="B63" s="172" t="s">
        <v>113</v>
      </c>
      <c r="C63" s="172" t="s">
        <v>49</v>
      </c>
      <c r="D63" s="173" t="s">
        <v>14</v>
      </c>
      <c r="E63" s="412"/>
      <c r="F63" s="152">
        <v>38000</v>
      </c>
      <c r="G63" s="305">
        <f t="shared" si="2"/>
        <v>-41500</v>
      </c>
      <c r="H63" s="292" t="s">
        <v>42</v>
      </c>
      <c r="I63" s="155" t="s">
        <v>18</v>
      </c>
      <c r="J63" s="405" t="s">
        <v>664</v>
      </c>
      <c r="K63" s="391" t="s">
        <v>64</v>
      </c>
      <c r="L63" s="155" t="s">
        <v>45</v>
      </c>
      <c r="M63" s="155"/>
      <c r="N63" s="157"/>
    </row>
    <row r="64" spans="1:14" x14ac:dyDescent="0.25">
      <c r="A64" s="171">
        <v>45166</v>
      </c>
      <c r="B64" s="172" t="s">
        <v>113</v>
      </c>
      <c r="C64" s="172" t="s">
        <v>49</v>
      </c>
      <c r="D64" s="173" t="s">
        <v>14</v>
      </c>
      <c r="E64" s="412"/>
      <c r="F64" s="152">
        <v>24000</v>
      </c>
      <c r="G64" s="305">
        <f t="shared" si="2"/>
        <v>-17500</v>
      </c>
      <c r="H64" s="292" t="s">
        <v>42</v>
      </c>
      <c r="I64" s="155" t="s">
        <v>18</v>
      </c>
      <c r="J64" s="405" t="s">
        <v>665</v>
      </c>
      <c r="K64" s="391" t="s">
        <v>64</v>
      </c>
      <c r="L64" s="155" t="s">
        <v>45</v>
      </c>
      <c r="M64" s="155"/>
      <c r="N64" s="157"/>
    </row>
    <row r="65" spans="1:14" x14ac:dyDescent="0.25">
      <c r="A65" s="171">
        <v>45167</v>
      </c>
      <c r="B65" s="172" t="s">
        <v>113</v>
      </c>
      <c r="C65" s="172" t="s">
        <v>49</v>
      </c>
      <c r="D65" s="499" t="s">
        <v>14</v>
      </c>
      <c r="E65" s="463"/>
      <c r="F65" s="152">
        <v>84000</v>
      </c>
      <c r="G65" s="305">
        <f t="shared" si="2"/>
        <v>66500</v>
      </c>
      <c r="H65" s="292" t="s">
        <v>42</v>
      </c>
      <c r="I65" s="155" t="s">
        <v>18</v>
      </c>
      <c r="J65" s="405" t="s">
        <v>764</v>
      </c>
      <c r="K65" s="391" t="s">
        <v>64</v>
      </c>
      <c r="L65" s="155" t="s">
        <v>45</v>
      </c>
      <c r="M65" s="155"/>
      <c r="N65" s="157"/>
    </row>
    <row r="66" spans="1:14" x14ac:dyDescent="0.25">
      <c r="A66" s="171">
        <v>45167</v>
      </c>
      <c r="B66" s="172" t="s">
        <v>669</v>
      </c>
      <c r="C66" s="172" t="s">
        <v>119</v>
      </c>
      <c r="D66" s="664" t="s">
        <v>81</v>
      </c>
      <c r="E66" s="463">
        <v>84000</v>
      </c>
      <c r="F66" s="152"/>
      <c r="G66" s="305">
        <f t="shared" si="2"/>
        <v>-17500</v>
      </c>
      <c r="H66" s="292" t="s">
        <v>42</v>
      </c>
      <c r="I66" s="155" t="s">
        <v>18</v>
      </c>
      <c r="J66" s="648" t="s">
        <v>763</v>
      </c>
      <c r="K66" s="391" t="s">
        <v>64</v>
      </c>
      <c r="L66" s="155" t="s">
        <v>45</v>
      </c>
      <c r="M66" s="155"/>
      <c r="N66" s="157"/>
    </row>
    <row r="67" spans="1:14" x14ac:dyDescent="0.25">
      <c r="A67" s="471">
        <v>45167</v>
      </c>
      <c r="B67" s="472" t="s">
        <v>113</v>
      </c>
      <c r="C67" s="472" t="s">
        <v>49</v>
      </c>
      <c r="D67" s="673" t="s">
        <v>14</v>
      </c>
      <c r="E67" s="621"/>
      <c r="F67" s="474">
        <v>26000</v>
      </c>
      <c r="G67" s="627">
        <f t="shared" si="2"/>
        <v>8500</v>
      </c>
      <c r="H67" s="476" t="s">
        <v>42</v>
      </c>
      <c r="I67" s="477" t="s">
        <v>18</v>
      </c>
      <c r="J67" s="620" t="s">
        <v>683</v>
      </c>
      <c r="K67" s="472" t="s">
        <v>64</v>
      </c>
      <c r="L67" s="477" t="s">
        <v>45</v>
      </c>
      <c r="M67" s="477"/>
      <c r="N67" s="618"/>
    </row>
    <row r="68" spans="1:14" x14ac:dyDescent="0.25">
      <c r="A68" s="471">
        <v>45167</v>
      </c>
      <c r="B68" s="472" t="s">
        <v>113</v>
      </c>
      <c r="C68" s="472" t="s">
        <v>49</v>
      </c>
      <c r="D68" s="673" t="s">
        <v>14</v>
      </c>
      <c r="E68" s="621"/>
      <c r="F68" s="474">
        <v>205000</v>
      </c>
      <c r="G68" s="627">
        <f t="shared" si="2"/>
        <v>213500</v>
      </c>
      <c r="H68" s="476" t="s">
        <v>42</v>
      </c>
      <c r="I68" s="477" t="s">
        <v>18</v>
      </c>
      <c r="J68" s="620" t="s">
        <v>767</v>
      </c>
      <c r="K68" s="472" t="s">
        <v>64</v>
      </c>
      <c r="L68" s="477" t="s">
        <v>45</v>
      </c>
      <c r="M68" s="477"/>
      <c r="N68" s="618"/>
    </row>
    <row r="69" spans="1:14" x14ac:dyDescent="0.25">
      <c r="A69" s="171">
        <v>45167</v>
      </c>
      <c r="B69" s="157" t="s">
        <v>115</v>
      </c>
      <c r="C69" s="157" t="s">
        <v>116</v>
      </c>
      <c r="D69" s="179" t="s">
        <v>14</v>
      </c>
      <c r="E69" s="167">
        <v>6000</v>
      </c>
      <c r="F69" s="152"/>
      <c r="G69" s="305">
        <f t="shared" si="2"/>
        <v>207500</v>
      </c>
      <c r="H69" s="292" t="s">
        <v>42</v>
      </c>
      <c r="I69" s="155" t="s">
        <v>18</v>
      </c>
      <c r="J69" s="405" t="s">
        <v>683</v>
      </c>
      <c r="K69" s="391" t="s">
        <v>64</v>
      </c>
      <c r="L69" s="155" t="s">
        <v>45</v>
      </c>
      <c r="M69" s="155"/>
      <c r="N69" s="157" t="s">
        <v>684</v>
      </c>
    </row>
    <row r="70" spans="1:14" x14ac:dyDescent="0.25">
      <c r="A70" s="171">
        <v>45167</v>
      </c>
      <c r="B70" s="157" t="s">
        <v>115</v>
      </c>
      <c r="C70" s="157" t="s">
        <v>116</v>
      </c>
      <c r="D70" s="179" t="s">
        <v>14</v>
      </c>
      <c r="E70" s="167">
        <v>5000</v>
      </c>
      <c r="F70" s="152"/>
      <c r="G70" s="305">
        <f t="shared" si="2"/>
        <v>202500</v>
      </c>
      <c r="H70" s="292" t="s">
        <v>42</v>
      </c>
      <c r="I70" s="155" t="s">
        <v>18</v>
      </c>
      <c r="J70" s="405" t="s">
        <v>683</v>
      </c>
      <c r="K70" s="391" t="s">
        <v>64</v>
      </c>
      <c r="L70" s="155" t="s">
        <v>45</v>
      </c>
      <c r="M70" s="155"/>
      <c r="N70" s="157" t="s">
        <v>685</v>
      </c>
    </row>
    <row r="71" spans="1:14" x14ac:dyDescent="0.25">
      <c r="A71" s="171">
        <v>45167</v>
      </c>
      <c r="B71" s="172" t="s">
        <v>115</v>
      </c>
      <c r="C71" s="157" t="s">
        <v>116</v>
      </c>
      <c r="D71" s="179" t="s">
        <v>14</v>
      </c>
      <c r="E71" s="167">
        <v>5000</v>
      </c>
      <c r="F71" s="152"/>
      <c r="G71" s="305">
        <f t="shared" si="2"/>
        <v>197500</v>
      </c>
      <c r="H71" s="292" t="s">
        <v>42</v>
      </c>
      <c r="I71" s="155" t="s">
        <v>18</v>
      </c>
      <c r="J71" s="405" t="s">
        <v>683</v>
      </c>
      <c r="K71" s="391" t="s">
        <v>64</v>
      </c>
      <c r="L71" s="155" t="s">
        <v>45</v>
      </c>
      <c r="M71" s="155"/>
      <c r="N71" s="157" t="s">
        <v>686</v>
      </c>
    </row>
    <row r="72" spans="1:14" x14ac:dyDescent="0.25">
      <c r="A72" s="171">
        <v>45167</v>
      </c>
      <c r="B72" s="172" t="s">
        <v>115</v>
      </c>
      <c r="C72" s="157" t="s">
        <v>116</v>
      </c>
      <c r="D72" s="179" t="s">
        <v>14</v>
      </c>
      <c r="E72" s="167">
        <v>10000</v>
      </c>
      <c r="F72" s="152"/>
      <c r="G72" s="305">
        <f t="shared" si="2"/>
        <v>187500</v>
      </c>
      <c r="H72" s="292" t="s">
        <v>42</v>
      </c>
      <c r="I72" s="155" t="s">
        <v>18</v>
      </c>
      <c r="J72" s="405" t="s">
        <v>683</v>
      </c>
      <c r="K72" s="391" t="s">
        <v>64</v>
      </c>
      <c r="L72" s="155" t="s">
        <v>45</v>
      </c>
      <c r="M72" s="155"/>
      <c r="N72" s="157" t="s">
        <v>687</v>
      </c>
    </row>
    <row r="73" spans="1:14" x14ac:dyDescent="0.25">
      <c r="A73" s="171">
        <v>45167</v>
      </c>
      <c r="B73" s="172" t="s">
        <v>688</v>
      </c>
      <c r="C73" s="172" t="s">
        <v>137</v>
      </c>
      <c r="D73" s="499" t="s">
        <v>81</v>
      </c>
      <c r="E73" s="167">
        <v>202000</v>
      </c>
      <c r="F73" s="152"/>
      <c r="G73" s="305">
        <f t="shared" si="2"/>
        <v>-14500</v>
      </c>
      <c r="H73" s="292" t="s">
        <v>42</v>
      </c>
      <c r="I73" s="155" t="s">
        <v>18</v>
      </c>
      <c r="J73" s="648" t="s">
        <v>766</v>
      </c>
      <c r="K73" s="391" t="s">
        <v>64</v>
      </c>
      <c r="L73" s="155" t="s">
        <v>45</v>
      </c>
      <c r="M73" s="155"/>
      <c r="N73" s="157"/>
    </row>
    <row r="74" spans="1:14" x14ac:dyDescent="0.25">
      <c r="A74" s="171">
        <v>45167</v>
      </c>
      <c r="B74" s="172" t="s">
        <v>315</v>
      </c>
      <c r="C74" s="172" t="s">
        <v>137</v>
      </c>
      <c r="D74" s="664" t="s">
        <v>81</v>
      </c>
      <c r="E74" s="167">
        <v>3800</v>
      </c>
      <c r="F74" s="152"/>
      <c r="G74" s="305">
        <f t="shared" si="2"/>
        <v>-18300</v>
      </c>
      <c r="H74" s="604" t="s">
        <v>42</v>
      </c>
      <c r="I74" s="155" t="s">
        <v>18</v>
      </c>
      <c r="J74" s="707" t="s">
        <v>768</v>
      </c>
      <c r="K74" s="172" t="s">
        <v>64</v>
      </c>
      <c r="L74" s="155" t="s">
        <v>45</v>
      </c>
      <c r="M74" s="155"/>
      <c r="N74" s="157"/>
    </row>
    <row r="75" spans="1:14" x14ac:dyDescent="0.25">
      <c r="A75" s="471">
        <v>45168</v>
      </c>
      <c r="B75" s="472" t="s">
        <v>113</v>
      </c>
      <c r="C75" s="472" t="s">
        <v>49</v>
      </c>
      <c r="D75" s="673" t="s">
        <v>14</v>
      </c>
      <c r="E75" s="619"/>
      <c r="F75" s="474">
        <v>12000</v>
      </c>
      <c r="G75" s="627">
        <f t="shared" si="2"/>
        <v>-6300</v>
      </c>
      <c r="H75" s="476" t="s">
        <v>42</v>
      </c>
      <c r="I75" s="477" t="s">
        <v>18</v>
      </c>
      <c r="J75" s="620" t="s">
        <v>711</v>
      </c>
      <c r="K75" s="472" t="s">
        <v>64</v>
      </c>
      <c r="L75" s="477" t="s">
        <v>45</v>
      </c>
      <c r="M75" s="477"/>
      <c r="N75" s="618"/>
    </row>
    <row r="76" spans="1:14" x14ac:dyDescent="0.25">
      <c r="A76" s="471">
        <v>45168</v>
      </c>
      <c r="B76" s="472" t="s">
        <v>113</v>
      </c>
      <c r="C76" s="472" t="s">
        <v>49</v>
      </c>
      <c r="D76" s="673" t="s">
        <v>14</v>
      </c>
      <c r="E76" s="619"/>
      <c r="F76" s="474">
        <v>255000</v>
      </c>
      <c r="G76" s="627">
        <f t="shared" si="2"/>
        <v>248700</v>
      </c>
      <c r="H76" s="476" t="s">
        <v>42</v>
      </c>
      <c r="I76" s="477" t="s">
        <v>18</v>
      </c>
      <c r="J76" s="620" t="s">
        <v>712</v>
      </c>
      <c r="K76" s="472" t="s">
        <v>64</v>
      </c>
      <c r="L76" s="477" t="s">
        <v>45</v>
      </c>
      <c r="M76" s="477"/>
      <c r="N76" s="618"/>
    </row>
    <row r="77" spans="1:14" x14ac:dyDescent="0.25">
      <c r="A77" s="171">
        <v>45169</v>
      </c>
      <c r="B77" s="172" t="s">
        <v>115</v>
      </c>
      <c r="C77" s="172" t="s">
        <v>116</v>
      </c>
      <c r="D77" s="664" t="s">
        <v>14</v>
      </c>
      <c r="E77" s="167">
        <v>6000</v>
      </c>
      <c r="F77" s="152"/>
      <c r="G77" s="305">
        <f t="shared" si="2"/>
        <v>242700</v>
      </c>
      <c r="H77" s="292" t="s">
        <v>42</v>
      </c>
      <c r="I77" s="155" t="s">
        <v>18</v>
      </c>
      <c r="J77" s="405" t="s">
        <v>711</v>
      </c>
      <c r="K77" s="391" t="s">
        <v>64</v>
      </c>
      <c r="L77" s="155" t="s">
        <v>45</v>
      </c>
      <c r="M77" s="155"/>
      <c r="N77" s="157"/>
    </row>
    <row r="78" spans="1:14" x14ac:dyDescent="0.25">
      <c r="A78" s="171">
        <v>45169</v>
      </c>
      <c r="B78" s="172" t="s">
        <v>115</v>
      </c>
      <c r="C78" s="172" t="s">
        <v>116</v>
      </c>
      <c r="D78" s="664" t="s">
        <v>14</v>
      </c>
      <c r="E78" s="167">
        <v>6000</v>
      </c>
      <c r="F78" s="152"/>
      <c r="G78" s="305">
        <f t="shared" si="2"/>
        <v>236700</v>
      </c>
      <c r="H78" s="292" t="s">
        <v>42</v>
      </c>
      <c r="I78" s="155" t="s">
        <v>18</v>
      </c>
      <c r="J78" s="405" t="s">
        <v>711</v>
      </c>
      <c r="K78" s="391" t="s">
        <v>64</v>
      </c>
      <c r="L78" s="155" t="s">
        <v>45</v>
      </c>
      <c r="M78" s="155"/>
      <c r="N78" s="157"/>
    </row>
    <row r="79" spans="1:14" x14ac:dyDescent="0.25">
      <c r="A79" s="171">
        <v>45169</v>
      </c>
      <c r="B79" s="172" t="s">
        <v>710</v>
      </c>
      <c r="C79" s="172" t="s">
        <v>127</v>
      </c>
      <c r="D79" s="664" t="s">
        <v>81</v>
      </c>
      <c r="E79" s="167">
        <v>255000</v>
      </c>
      <c r="F79" s="152"/>
      <c r="G79" s="305">
        <f t="shared" si="2"/>
        <v>-18300</v>
      </c>
      <c r="H79" s="292" t="s">
        <v>42</v>
      </c>
      <c r="I79" s="155" t="s">
        <v>18</v>
      </c>
      <c r="J79" s="405"/>
      <c r="K79" s="391" t="s">
        <v>64</v>
      </c>
      <c r="L79" s="155" t="s">
        <v>45</v>
      </c>
      <c r="M79" s="155"/>
      <c r="N79" s="157"/>
    </row>
    <row r="80" spans="1:14" x14ac:dyDescent="0.25">
      <c r="A80" s="171">
        <v>45169</v>
      </c>
      <c r="B80" s="172" t="s">
        <v>113</v>
      </c>
      <c r="C80" s="172" t="s">
        <v>49</v>
      </c>
      <c r="D80" s="664" t="s">
        <v>14</v>
      </c>
      <c r="E80" s="167"/>
      <c r="F80" s="152">
        <v>200000</v>
      </c>
      <c r="G80" s="305">
        <f t="shared" si="2"/>
        <v>181700</v>
      </c>
      <c r="H80" s="292" t="s">
        <v>42</v>
      </c>
      <c r="I80" s="155" t="s">
        <v>18</v>
      </c>
      <c r="J80" s="405" t="s">
        <v>720</v>
      </c>
      <c r="K80" s="391" t="s">
        <v>64</v>
      </c>
      <c r="L80" s="155" t="s">
        <v>45</v>
      </c>
      <c r="M80" s="155"/>
      <c r="N80" s="157"/>
    </row>
    <row r="81" spans="1:14" ht="15.75" thickBot="1" x14ac:dyDescent="0.3">
      <c r="A81" s="171">
        <v>45169</v>
      </c>
      <c r="B81" s="157" t="s">
        <v>719</v>
      </c>
      <c r="C81" s="157" t="s">
        <v>119</v>
      </c>
      <c r="D81" s="179" t="s">
        <v>81</v>
      </c>
      <c r="E81" s="167">
        <v>200000</v>
      </c>
      <c r="F81" s="152"/>
      <c r="G81" s="305">
        <f t="shared" si="2"/>
        <v>-18300</v>
      </c>
      <c r="H81" s="292" t="s">
        <v>42</v>
      </c>
      <c r="I81" s="155" t="s">
        <v>18</v>
      </c>
      <c r="J81" s="482" t="s">
        <v>720</v>
      </c>
      <c r="K81" s="391" t="s">
        <v>64</v>
      </c>
      <c r="L81" s="155" t="s">
        <v>45</v>
      </c>
      <c r="M81" s="155"/>
      <c r="N81" s="157"/>
    </row>
    <row r="82" spans="1:14" ht="15.75" thickBot="1" x14ac:dyDescent="0.3">
      <c r="E82" s="492">
        <f>SUM(E4:E81)</f>
        <v>1891000</v>
      </c>
      <c r="F82" s="493">
        <f>SUM(F4:F81)+G4</f>
        <v>1872700</v>
      </c>
      <c r="G82" s="494">
        <f>F82-E82</f>
        <v>-18300</v>
      </c>
    </row>
  </sheetData>
  <autoFilter ref="A1:N29">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0"/>
  <sheetViews>
    <sheetView topLeftCell="A30" zoomScaleNormal="100" workbookViewId="0">
      <selection activeCell="B47" sqref="B47"/>
    </sheetView>
  </sheetViews>
  <sheetFormatPr defaultColWidth="10.85546875" defaultRowHeight="15" x14ac:dyDescent="0.25"/>
  <cols>
    <col min="1" max="1" width="13.140625" style="18" customWidth="1"/>
    <col min="2" max="2" width="29.85546875" style="18" customWidth="1"/>
    <col min="3" max="3" width="18" style="18" customWidth="1"/>
    <col min="4" max="4" width="14.7109375" style="18" customWidth="1"/>
    <col min="5" max="5" width="18.85546875" style="307" bestFit="1" customWidth="1"/>
    <col min="6" max="6" width="15.85546875" style="307" customWidth="1"/>
    <col min="7" max="7" width="18.7109375" style="307"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5" s="67" customFormat="1" ht="31.5" x14ac:dyDescent="0.25">
      <c r="A1" s="753" t="s">
        <v>44</v>
      </c>
      <c r="B1" s="753"/>
      <c r="C1" s="753"/>
      <c r="D1" s="753"/>
      <c r="E1" s="753"/>
      <c r="F1" s="753"/>
      <c r="G1" s="753"/>
      <c r="H1" s="753"/>
      <c r="I1" s="753"/>
      <c r="J1" s="753"/>
      <c r="K1" s="753"/>
      <c r="L1" s="753"/>
      <c r="M1" s="753"/>
      <c r="N1" s="753"/>
    </row>
    <row r="2" spans="1:15" s="67" customFormat="1" ht="18.75" x14ac:dyDescent="0.25">
      <c r="A2" s="754" t="s">
        <v>122</v>
      </c>
      <c r="B2" s="754"/>
      <c r="C2" s="754"/>
      <c r="D2" s="754"/>
      <c r="E2" s="754"/>
      <c r="F2" s="754"/>
      <c r="G2" s="754"/>
      <c r="H2" s="754"/>
      <c r="I2" s="754"/>
      <c r="J2" s="754"/>
      <c r="K2" s="754"/>
      <c r="L2" s="754"/>
      <c r="M2" s="754"/>
      <c r="N2" s="754"/>
    </row>
    <row r="3" spans="1:15" s="67" customFormat="1" ht="45.75" thickBot="1" x14ac:dyDescent="0.3">
      <c r="A3" s="148" t="s">
        <v>0</v>
      </c>
      <c r="B3" s="149" t="s">
        <v>5</v>
      </c>
      <c r="C3" s="149" t="s">
        <v>10</v>
      </c>
      <c r="D3" s="150" t="s">
        <v>8</v>
      </c>
      <c r="E3" s="150" t="s">
        <v>13</v>
      </c>
      <c r="F3" s="150" t="s">
        <v>34</v>
      </c>
      <c r="G3" s="150" t="s">
        <v>41</v>
      </c>
      <c r="H3" s="150" t="s">
        <v>2</v>
      </c>
      <c r="I3" s="150" t="s">
        <v>3</v>
      </c>
      <c r="J3" s="149" t="s">
        <v>9</v>
      </c>
      <c r="K3" s="149" t="s">
        <v>1</v>
      </c>
      <c r="L3" s="149" t="s">
        <v>4</v>
      </c>
      <c r="M3" s="149" t="s">
        <v>12</v>
      </c>
      <c r="N3" s="151" t="s">
        <v>11</v>
      </c>
    </row>
    <row r="4" spans="1:15" s="14" customFormat="1" ht="27.95" customHeight="1" x14ac:dyDescent="0.25">
      <c r="A4" s="413">
        <v>45139</v>
      </c>
      <c r="B4" s="414" t="s">
        <v>169</v>
      </c>
      <c r="C4" s="414"/>
      <c r="D4" s="452"/>
      <c r="E4" s="453"/>
      <c r="F4" s="453"/>
      <c r="G4" s="454">
        <v>0</v>
      </c>
      <c r="H4" s="455"/>
      <c r="I4" s="456"/>
      <c r="J4" s="457"/>
      <c r="K4" s="458"/>
      <c r="L4" s="185"/>
      <c r="M4" s="459"/>
      <c r="N4" s="460"/>
    </row>
    <row r="5" spans="1:15" s="14" customFormat="1" ht="13.5" customHeight="1" x14ac:dyDescent="0.25">
      <c r="A5" s="608">
        <v>45139</v>
      </c>
      <c r="B5" s="609" t="s">
        <v>113</v>
      </c>
      <c r="C5" s="609" t="s">
        <v>49</v>
      </c>
      <c r="D5" s="610" t="s">
        <v>114</v>
      </c>
      <c r="E5" s="611"/>
      <c r="F5" s="611">
        <v>17000</v>
      </c>
      <c r="G5" s="612">
        <f>G4-E5+F5</f>
        <v>17000</v>
      </c>
      <c r="H5" s="613" t="s">
        <v>124</v>
      </c>
      <c r="I5" s="613" t="s">
        <v>18</v>
      </c>
      <c r="J5" s="617"/>
      <c r="K5" s="614" t="s">
        <v>64</v>
      </c>
      <c r="L5" s="614" t="s">
        <v>45</v>
      </c>
      <c r="M5" s="615"/>
      <c r="N5" s="616"/>
    </row>
    <row r="6" spans="1:15" s="14" customFormat="1" ht="13.5" customHeight="1" x14ac:dyDescent="0.25">
      <c r="A6" s="171">
        <v>45139</v>
      </c>
      <c r="B6" s="172" t="s">
        <v>115</v>
      </c>
      <c r="C6" s="172" t="s">
        <v>116</v>
      </c>
      <c r="D6" s="173" t="s">
        <v>114</v>
      </c>
      <c r="E6" s="152">
        <v>9000</v>
      </c>
      <c r="F6" s="152"/>
      <c r="G6" s="306">
        <f t="shared" ref="G6:G46" si="0">G5-E6+F6</f>
        <v>8000</v>
      </c>
      <c r="H6" s="292" t="s">
        <v>124</v>
      </c>
      <c r="I6" s="292" t="s">
        <v>18</v>
      </c>
      <c r="J6" s="405" t="s">
        <v>152</v>
      </c>
      <c r="K6" s="391" t="s">
        <v>64</v>
      </c>
      <c r="L6" s="391" t="s">
        <v>45</v>
      </c>
      <c r="M6" s="469"/>
      <c r="N6" s="470" t="s">
        <v>175</v>
      </c>
    </row>
    <row r="7" spans="1:15" x14ac:dyDescent="0.25">
      <c r="A7" s="171">
        <v>45139</v>
      </c>
      <c r="B7" s="172" t="s">
        <v>115</v>
      </c>
      <c r="C7" s="172" t="s">
        <v>116</v>
      </c>
      <c r="D7" s="173" t="s">
        <v>114</v>
      </c>
      <c r="E7" s="152">
        <v>8000</v>
      </c>
      <c r="F7" s="152"/>
      <c r="G7" s="306">
        <f>G6-E7+F7</f>
        <v>0</v>
      </c>
      <c r="H7" s="292" t="s">
        <v>124</v>
      </c>
      <c r="I7" s="155" t="s">
        <v>18</v>
      </c>
      <c r="J7" s="405" t="s">
        <v>152</v>
      </c>
      <c r="K7" s="391" t="s">
        <v>64</v>
      </c>
      <c r="L7" s="155" t="s">
        <v>45</v>
      </c>
      <c r="M7" s="155"/>
      <c r="N7" s="470" t="s">
        <v>176</v>
      </c>
    </row>
    <row r="8" spans="1:15" x14ac:dyDescent="0.25">
      <c r="A8" s="471">
        <v>45142</v>
      </c>
      <c r="B8" s="472" t="s">
        <v>113</v>
      </c>
      <c r="C8" s="472" t="s">
        <v>49</v>
      </c>
      <c r="D8" s="473" t="s">
        <v>114</v>
      </c>
      <c r="E8" s="474"/>
      <c r="F8" s="474">
        <v>25000</v>
      </c>
      <c r="G8" s="475">
        <f t="shared" ref="G8:G14" si="1">G7-E8+F8</f>
        <v>25000</v>
      </c>
      <c r="H8" s="476" t="s">
        <v>124</v>
      </c>
      <c r="I8" s="477" t="s">
        <v>18</v>
      </c>
      <c r="J8" s="620" t="s">
        <v>235</v>
      </c>
      <c r="K8" s="472" t="s">
        <v>64</v>
      </c>
      <c r="L8" s="477" t="s">
        <v>45</v>
      </c>
      <c r="M8" s="477"/>
      <c r="N8" s="478"/>
    </row>
    <row r="9" spans="1:15" x14ac:dyDescent="0.25">
      <c r="A9" s="171">
        <v>45142</v>
      </c>
      <c r="B9" s="172" t="s">
        <v>115</v>
      </c>
      <c r="C9" s="172" t="s">
        <v>116</v>
      </c>
      <c r="D9" s="173" t="s">
        <v>114</v>
      </c>
      <c r="E9" s="152">
        <v>9000</v>
      </c>
      <c r="F9" s="152"/>
      <c r="G9" s="306">
        <f t="shared" si="1"/>
        <v>16000</v>
      </c>
      <c r="H9" s="292" t="s">
        <v>124</v>
      </c>
      <c r="I9" s="155" t="s">
        <v>18</v>
      </c>
      <c r="J9" s="405" t="s">
        <v>235</v>
      </c>
      <c r="K9" s="391" t="s">
        <v>64</v>
      </c>
      <c r="L9" s="155" t="s">
        <v>45</v>
      </c>
      <c r="M9" s="155"/>
      <c r="N9" s="470" t="s">
        <v>236</v>
      </c>
    </row>
    <row r="10" spans="1:15" x14ac:dyDescent="0.25">
      <c r="A10" s="171">
        <v>45142</v>
      </c>
      <c r="B10" s="172" t="s">
        <v>115</v>
      </c>
      <c r="C10" s="172" t="s">
        <v>116</v>
      </c>
      <c r="D10" s="173" t="s">
        <v>114</v>
      </c>
      <c r="E10" s="152">
        <v>6000</v>
      </c>
      <c r="F10" s="152"/>
      <c r="G10" s="306">
        <f t="shared" si="1"/>
        <v>10000</v>
      </c>
      <c r="H10" s="292" t="s">
        <v>124</v>
      </c>
      <c r="I10" s="155" t="s">
        <v>18</v>
      </c>
      <c r="J10" s="405" t="s">
        <v>235</v>
      </c>
      <c r="K10" s="391" t="s">
        <v>64</v>
      </c>
      <c r="L10" s="155" t="s">
        <v>45</v>
      </c>
      <c r="M10" s="155"/>
      <c r="N10" s="470" t="s">
        <v>237</v>
      </c>
    </row>
    <row r="11" spans="1:15" x14ac:dyDescent="0.25">
      <c r="A11" s="171">
        <v>45142</v>
      </c>
      <c r="B11" s="172" t="s">
        <v>115</v>
      </c>
      <c r="C11" s="172" t="s">
        <v>116</v>
      </c>
      <c r="D11" s="173" t="s">
        <v>114</v>
      </c>
      <c r="E11" s="152">
        <v>10000</v>
      </c>
      <c r="F11" s="152"/>
      <c r="G11" s="306">
        <f t="shared" si="1"/>
        <v>0</v>
      </c>
      <c r="H11" s="292" t="s">
        <v>124</v>
      </c>
      <c r="I11" s="155" t="s">
        <v>18</v>
      </c>
      <c r="J11" s="405" t="s">
        <v>235</v>
      </c>
      <c r="K11" s="391" t="s">
        <v>64</v>
      </c>
      <c r="L11" s="155" t="s">
        <v>45</v>
      </c>
      <c r="M11" s="155"/>
      <c r="N11" s="470" t="s">
        <v>238</v>
      </c>
    </row>
    <row r="12" spans="1:15" x14ac:dyDescent="0.25">
      <c r="A12" s="471">
        <v>45145</v>
      </c>
      <c r="B12" s="472" t="s">
        <v>113</v>
      </c>
      <c r="C12" s="472" t="s">
        <v>49</v>
      </c>
      <c r="D12" s="473" t="s">
        <v>114</v>
      </c>
      <c r="E12" s="474"/>
      <c r="F12" s="474">
        <v>31000</v>
      </c>
      <c r="G12" s="475">
        <f t="shared" si="1"/>
        <v>31000</v>
      </c>
      <c r="H12" s="476" t="s">
        <v>124</v>
      </c>
      <c r="I12" s="477" t="s">
        <v>18</v>
      </c>
      <c r="J12" s="620" t="s">
        <v>278</v>
      </c>
      <c r="K12" s="472" t="s">
        <v>64</v>
      </c>
      <c r="L12" s="477" t="s">
        <v>45</v>
      </c>
      <c r="M12" s="477"/>
      <c r="N12" s="478"/>
    </row>
    <row r="13" spans="1:15" x14ac:dyDescent="0.25">
      <c r="A13" s="171">
        <v>45145</v>
      </c>
      <c r="B13" s="172" t="s">
        <v>115</v>
      </c>
      <c r="C13" s="172" t="s">
        <v>116</v>
      </c>
      <c r="D13" s="173" t="s">
        <v>114</v>
      </c>
      <c r="E13" s="167">
        <v>10000</v>
      </c>
      <c r="F13" s="152"/>
      <c r="G13" s="306">
        <f t="shared" si="1"/>
        <v>21000</v>
      </c>
      <c r="H13" s="292" t="s">
        <v>124</v>
      </c>
      <c r="I13" s="155" t="s">
        <v>18</v>
      </c>
      <c r="J13" s="405" t="s">
        <v>278</v>
      </c>
      <c r="K13" s="391" t="s">
        <v>64</v>
      </c>
      <c r="L13" s="155" t="s">
        <v>45</v>
      </c>
      <c r="M13" s="155"/>
      <c r="N13" s="470" t="s">
        <v>279</v>
      </c>
    </row>
    <row r="14" spans="1:15" x14ac:dyDescent="0.25">
      <c r="A14" s="171">
        <v>45145</v>
      </c>
      <c r="B14" s="172" t="s">
        <v>115</v>
      </c>
      <c r="C14" s="172" t="s">
        <v>116</v>
      </c>
      <c r="D14" s="173" t="s">
        <v>114</v>
      </c>
      <c r="E14" s="167">
        <v>8000</v>
      </c>
      <c r="F14" s="161"/>
      <c r="G14" s="306">
        <f t="shared" si="1"/>
        <v>13000</v>
      </c>
      <c r="H14" s="292" t="s">
        <v>124</v>
      </c>
      <c r="I14" s="180" t="s">
        <v>18</v>
      </c>
      <c r="J14" s="405" t="s">
        <v>278</v>
      </c>
      <c r="K14" s="184" t="s">
        <v>64</v>
      </c>
      <c r="L14" s="180" t="s">
        <v>45</v>
      </c>
      <c r="M14" s="180"/>
      <c r="N14" s="157" t="s">
        <v>280</v>
      </c>
    </row>
    <row r="15" spans="1:15" x14ac:dyDescent="0.25">
      <c r="A15" s="171">
        <v>45145</v>
      </c>
      <c r="B15" s="172" t="s">
        <v>115</v>
      </c>
      <c r="C15" s="172" t="s">
        <v>116</v>
      </c>
      <c r="D15" s="173" t="s">
        <v>114</v>
      </c>
      <c r="E15" s="167">
        <v>6000</v>
      </c>
      <c r="F15" s="152"/>
      <c r="G15" s="306">
        <f t="shared" si="0"/>
        <v>7000</v>
      </c>
      <c r="H15" s="292" t="s">
        <v>124</v>
      </c>
      <c r="I15" s="155" t="s">
        <v>18</v>
      </c>
      <c r="J15" s="405" t="s">
        <v>278</v>
      </c>
      <c r="K15" s="391" t="s">
        <v>64</v>
      </c>
      <c r="L15" s="155" t="s">
        <v>45</v>
      </c>
      <c r="M15" s="155"/>
      <c r="N15" s="157" t="s">
        <v>281</v>
      </c>
    </row>
    <row r="16" spans="1:15" x14ac:dyDescent="0.25">
      <c r="A16" s="171">
        <v>45145</v>
      </c>
      <c r="B16" s="172" t="s">
        <v>115</v>
      </c>
      <c r="C16" s="172" t="s">
        <v>116</v>
      </c>
      <c r="D16" s="173" t="s">
        <v>114</v>
      </c>
      <c r="E16" s="167">
        <v>7000</v>
      </c>
      <c r="F16" s="464"/>
      <c r="G16" s="306">
        <f t="shared" si="0"/>
        <v>0</v>
      </c>
      <c r="H16" s="292" t="s">
        <v>124</v>
      </c>
      <c r="I16" s="155" t="s">
        <v>18</v>
      </c>
      <c r="J16" s="405" t="s">
        <v>278</v>
      </c>
      <c r="K16" s="391" t="s">
        <v>64</v>
      </c>
      <c r="L16" s="155" t="s">
        <v>45</v>
      </c>
      <c r="M16" s="155"/>
      <c r="N16" s="157" t="s">
        <v>282</v>
      </c>
      <c r="O16" s="419"/>
    </row>
    <row r="17" spans="1:14" ht="15.75" customHeight="1" x14ac:dyDescent="0.25">
      <c r="A17" s="471">
        <v>45146</v>
      </c>
      <c r="B17" s="472" t="s">
        <v>113</v>
      </c>
      <c r="C17" s="472" t="s">
        <v>49</v>
      </c>
      <c r="D17" s="473" t="s">
        <v>114</v>
      </c>
      <c r="E17" s="632"/>
      <c r="F17" s="622">
        <v>17000</v>
      </c>
      <c r="G17" s="475">
        <f t="shared" si="0"/>
        <v>17000</v>
      </c>
      <c r="H17" s="476" t="s">
        <v>124</v>
      </c>
      <c r="I17" s="477" t="s">
        <v>18</v>
      </c>
      <c r="J17" s="620" t="s">
        <v>300</v>
      </c>
      <c r="K17" s="472" t="s">
        <v>64</v>
      </c>
      <c r="L17" s="477" t="s">
        <v>45</v>
      </c>
      <c r="M17" s="477"/>
      <c r="N17" s="618"/>
    </row>
    <row r="18" spans="1:14" x14ac:dyDescent="0.25">
      <c r="A18" s="171">
        <v>45146</v>
      </c>
      <c r="B18" s="172" t="s">
        <v>115</v>
      </c>
      <c r="C18" s="172" t="s">
        <v>116</v>
      </c>
      <c r="D18" s="173" t="s">
        <v>114</v>
      </c>
      <c r="E18" s="161">
        <v>9000</v>
      </c>
      <c r="F18" s="152"/>
      <c r="G18" s="306">
        <f t="shared" si="0"/>
        <v>8000</v>
      </c>
      <c r="H18" s="292" t="s">
        <v>124</v>
      </c>
      <c r="I18" s="155" t="s">
        <v>18</v>
      </c>
      <c r="J18" s="405" t="s">
        <v>300</v>
      </c>
      <c r="K18" s="391" t="s">
        <v>64</v>
      </c>
      <c r="L18" s="155" t="s">
        <v>45</v>
      </c>
      <c r="M18" s="155"/>
      <c r="N18" s="157" t="s">
        <v>301</v>
      </c>
    </row>
    <row r="19" spans="1:14" x14ac:dyDescent="0.25">
      <c r="A19" s="171">
        <v>45146</v>
      </c>
      <c r="B19" s="172" t="s">
        <v>115</v>
      </c>
      <c r="C19" s="172" t="s">
        <v>116</v>
      </c>
      <c r="D19" s="173" t="s">
        <v>114</v>
      </c>
      <c r="E19" s="167">
        <v>8000</v>
      </c>
      <c r="F19" s="152"/>
      <c r="G19" s="306">
        <f t="shared" si="0"/>
        <v>0</v>
      </c>
      <c r="H19" s="292" t="s">
        <v>124</v>
      </c>
      <c r="I19" s="155" t="s">
        <v>18</v>
      </c>
      <c r="J19" s="405" t="s">
        <v>300</v>
      </c>
      <c r="K19" s="391" t="s">
        <v>64</v>
      </c>
      <c r="L19" s="155" t="s">
        <v>45</v>
      </c>
      <c r="M19" s="155"/>
      <c r="N19" s="157" t="s">
        <v>302</v>
      </c>
    </row>
    <row r="20" spans="1:14" x14ac:dyDescent="0.25">
      <c r="A20" s="471">
        <v>45147</v>
      </c>
      <c r="B20" s="472" t="s">
        <v>113</v>
      </c>
      <c r="C20" s="472" t="s">
        <v>49</v>
      </c>
      <c r="D20" s="473" t="s">
        <v>114</v>
      </c>
      <c r="E20" s="619"/>
      <c r="F20" s="474">
        <v>40000</v>
      </c>
      <c r="G20" s="475">
        <f t="shared" si="0"/>
        <v>40000</v>
      </c>
      <c r="H20" s="476" t="s">
        <v>124</v>
      </c>
      <c r="I20" s="477" t="s">
        <v>18</v>
      </c>
      <c r="J20" s="620" t="s">
        <v>326</v>
      </c>
      <c r="K20" s="472" t="s">
        <v>64</v>
      </c>
      <c r="L20" s="477" t="s">
        <v>45</v>
      </c>
      <c r="M20" s="477"/>
      <c r="N20" s="618"/>
    </row>
    <row r="21" spans="1:14" x14ac:dyDescent="0.25">
      <c r="A21" s="171">
        <v>45147</v>
      </c>
      <c r="B21" s="172" t="s">
        <v>115</v>
      </c>
      <c r="C21" s="172" t="s">
        <v>116</v>
      </c>
      <c r="D21" s="173" t="s">
        <v>114</v>
      </c>
      <c r="E21" s="167">
        <v>8000</v>
      </c>
      <c r="F21" s="152"/>
      <c r="G21" s="306">
        <f>G20-E21+F21</f>
        <v>32000</v>
      </c>
      <c r="H21" s="292" t="s">
        <v>124</v>
      </c>
      <c r="I21" s="155" t="s">
        <v>18</v>
      </c>
      <c r="J21" s="405" t="s">
        <v>326</v>
      </c>
      <c r="K21" s="391" t="s">
        <v>64</v>
      </c>
      <c r="L21" s="155" t="s">
        <v>45</v>
      </c>
      <c r="M21" s="155"/>
      <c r="N21" s="157" t="s">
        <v>327</v>
      </c>
    </row>
    <row r="22" spans="1:14" x14ac:dyDescent="0.25">
      <c r="A22" s="171">
        <v>45147</v>
      </c>
      <c r="B22" s="172" t="s">
        <v>115</v>
      </c>
      <c r="C22" s="172" t="s">
        <v>116</v>
      </c>
      <c r="D22" s="173" t="s">
        <v>114</v>
      </c>
      <c r="E22" s="167">
        <v>6000</v>
      </c>
      <c r="F22" s="152"/>
      <c r="G22" s="306">
        <f t="shared" si="0"/>
        <v>26000</v>
      </c>
      <c r="H22" s="292" t="s">
        <v>124</v>
      </c>
      <c r="I22" s="155" t="s">
        <v>18</v>
      </c>
      <c r="J22" s="405" t="s">
        <v>326</v>
      </c>
      <c r="K22" s="391" t="s">
        <v>64</v>
      </c>
      <c r="L22" s="155" t="s">
        <v>45</v>
      </c>
      <c r="M22" s="155"/>
      <c r="N22" s="157" t="s">
        <v>328</v>
      </c>
    </row>
    <row r="23" spans="1:14" x14ac:dyDescent="0.25">
      <c r="A23" s="171">
        <v>45147</v>
      </c>
      <c r="B23" s="172" t="s">
        <v>115</v>
      </c>
      <c r="C23" s="172" t="s">
        <v>116</v>
      </c>
      <c r="D23" s="173" t="s">
        <v>114</v>
      </c>
      <c r="E23" s="167">
        <v>5000</v>
      </c>
      <c r="F23" s="152"/>
      <c r="G23" s="306">
        <f t="shared" si="0"/>
        <v>21000</v>
      </c>
      <c r="H23" s="292" t="s">
        <v>124</v>
      </c>
      <c r="I23" s="155" t="s">
        <v>18</v>
      </c>
      <c r="J23" s="405" t="s">
        <v>326</v>
      </c>
      <c r="K23" s="391" t="s">
        <v>64</v>
      </c>
      <c r="L23" s="155" t="s">
        <v>45</v>
      </c>
      <c r="M23" s="155"/>
      <c r="N23" s="157" t="s">
        <v>329</v>
      </c>
    </row>
    <row r="24" spans="1:14" x14ac:dyDescent="0.25">
      <c r="A24" s="171">
        <v>45147</v>
      </c>
      <c r="B24" s="172" t="s">
        <v>115</v>
      </c>
      <c r="C24" s="172" t="s">
        <v>116</v>
      </c>
      <c r="D24" s="173" t="s">
        <v>114</v>
      </c>
      <c r="E24" s="167">
        <v>9000</v>
      </c>
      <c r="F24" s="152"/>
      <c r="G24" s="306">
        <f t="shared" si="0"/>
        <v>12000</v>
      </c>
      <c r="H24" s="292" t="s">
        <v>124</v>
      </c>
      <c r="I24" s="155" t="s">
        <v>18</v>
      </c>
      <c r="J24" s="405" t="s">
        <v>326</v>
      </c>
      <c r="K24" s="391" t="s">
        <v>64</v>
      </c>
      <c r="L24" s="155" t="s">
        <v>45</v>
      </c>
      <c r="M24" s="155"/>
      <c r="N24" s="157" t="s">
        <v>330</v>
      </c>
    </row>
    <row r="25" spans="1:14" x14ac:dyDescent="0.25">
      <c r="A25" s="171">
        <v>45147</v>
      </c>
      <c r="B25" s="172" t="s">
        <v>115</v>
      </c>
      <c r="C25" s="172" t="s">
        <v>116</v>
      </c>
      <c r="D25" s="173" t="s">
        <v>114</v>
      </c>
      <c r="E25" s="167">
        <v>10000</v>
      </c>
      <c r="F25" s="152"/>
      <c r="G25" s="306">
        <f t="shared" si="0"/>
        <v>2000</v>
      </c>
      <c r="H25" s="292" t="s">
        <v>124</v>
      </c>
      <c r="I25" s="155" t="s">
        <v>18</v>
      </c>
      <c r="J25" s="405" t="s">
        <v>326</v>
      </c>
      <c r="K25" s="391" t="s">
        <v>64</v>
      </c>
      <c r="L25" s="155" t="s">
        <v>45</v>
      </c>
      <c r="M25" s="155"/>
      <c r="N25" s="157" t="s">
        <v>331</v>
      </c>
    </row>
    <row r="26" spans="1:14" x14ac:dyDescent="0.25">
      <c r="A26" s="171">
        <v>45147</v>
      </c>
      <c r="B26" s="172" t="s">
        <v>115</v>
      </c>
      <c r="C26" s="172" t="s">
        <v>116</v>
      </c>
      <c r="D26" s="173" t="s">
        <v>114</v>
      </c>
      <c r="E26" s="161">
        <v>2000</v>
      </c>
      <c r="F26" s="152"/>
      <c r="G26" s="306">
        <f t="shared" si="0"/>
        <v>0</v>
      </c>
      <c r="H26" s="292" t="s">
        <v>124</v>
      </c>
      <c r="I26" s="155" t="s">
        <v>18</v>
      </c>
      <c r="J26" s="405" t="s">
        <v>326</v>
      </c>
      <c r="K26" s="391" t="s">
        <v>64</v>
      </c>
      <c r="L26" s="155" t="s">
        <v>45</v>
      </c>
      <c r="M26" s="155"/>
      <c r="N26" s="157" t="s">
        <v>332</v>
      </c>
    </row>
    <row r="27" spans="1:14" x14ac:dyDescent="0.25">
      <c r="A27" s="471">
        <v>45152</v>
      </c>
      <c r="B27" s="472" t="s">
        <v>113</v>
      </c>
      <c r="C27" s="472" t="s">
        <v>49</v>
      </c>
      <c r="D27" s="473" t="s">
        <v>114</v>
      </c>
      <c r="E27" s="621"/>
      <c r="F27" s="622">
        <v>28000</v>
      </c>
      <c r="G27" s="612">
        <f t="shared" si="0"/>
        <v>28000</v>
      </c>
      <c r="H27" s="476" t="s">
        <v>124</v>
      </c>
      <c r="I27" s="623" t="s">
        <v>18</v>
      </c>
      <c r="J27" s="620" t="s">
        <v>368</v>
      </c>
      <c r="K27" s="624" t="s">
        <v>64</v>
      </c>
      <c r="L27" s="623" t="s">
        <v>45</v>
      </c>
      <c r="M27" s="623"/>
      <c r="N27" s="626"/>
    </row>
    <row r="28" spans="1:14" x14ac:dyDescent="0.25">
      <c r="A28" s="171">
        <v>45152</v>
      </c>
      <c r="B28" s="172" t="s">
        <v>115</v>
      </c>
      <c r="C28" s="172" t="s">
        <v>116</v>
      </c>
      <c r="D28" s="173" t="s">
        <v>114</v>
      </c>
      <c r="E28" s="463">
        <v>10000</v>
      </c>
      <c r="F28" s="161"/>
      <c r="G28" s="306">
        <f t="shared" si="0"/>
        <v>18000</v>
      </c>
      <c r="H28" s="292" t="s">
        <v>124</v>
      </c>
      <c r="I28" s="180" t="s">
        <v>18</v>
      </c>
      <c r="J28" s="405" t="s">
        <v>368</v>
      </c>
      <c r="K28" s="184" t="s">
        <v>64</v>
      </c>
      <c r="L28" s="180" t="s">
        <v>45</v>
      </c>
      <c r="M28" s="180"/>
      <c r="N28" s="465" t="s">
        <v>403</v>
      </c>
    </row>
    <row r="29" spans="1:14" x14ac:dyDescent="0.25">
      <c r="A29" s="171">
        <v>45152</v>
      </c>
      <c r="B29" s="172" t="s">
        <v>115</v>
      </c>
      <c r="C29" s="172" t="s">
        <v>116</v>
      </c>
      <c r="D29" s="173" t="s">
        <v>114</v>
      </c>
      <c r="E29" s="463">
        <v>5000</v>
      </c>
      <c r="F29" s="161"/>
      <c r="G29" s="306">
        <f t="shared" si="0"/>
        <v>13000</v>
      </c>
      <c r="H29" s="292" t="s">
        <v>124</v>
      </c>
      <c r="I29" s="180" t="s">
        <v>18</v>
      </c>
      <c r="J29" s="405" t="s">
        <v>368</v>
      </c>
      <c r="K29" s="184" t="s">
        <v>64</v>
      </c>
      <c r="L29" s="180" t="s">
        <v>45</v>
      </c>
      <c r="M29" s="180"/>
      <c r="N29" s="465" t="s">
        <v>404</v>
      </c>
    </row>
    <row r="30" spans="1:14" x14ac:dyDescent="0.25">
      <c r="A30" s="171">
        <v>45152</v>
      </c>
      <c r="B30" s="172" t="s">
        <v>115</v>
      </c>
      <c r="C30" s="172" t="s">
        <v>116</v>
      </c>
      <c r="D30" s="173" t="s">
        <v>114</v>
      </c>
      <c r="E30" s="463">
        <v>8000</v>
      </c>
      <c r="F30" s="161"/>
      <c r="G30" s="306">
        <f t="shared" si="0"/>
        <v>5000</v>
      </c>
      <c r="H30" s="292" t="s">
        <v>124</v>
      </c>
      <c r="I30" s="180" t="s">
        <v>18</v>
      </c>
      <c r="J30" s="405" t="s">
        <v>368</v>
      </c>
      <c r="K30" s="184" t="s">
        <v>64</v>
      </c>
      <c r="L30" s="180" t="s">
        <v>45</v>
      </c>
      <c r="M30" s="180"/>
      <c r="N30" s="465" t="s">
        <v>405</v>
      </c>
    </row>
    <row r="31" spans="1:14" x14ac:dyDescent="0.25">
      <c r="A31" s="171">
        <v>45152</v>
      </c>
      <c r="B31" s="172" t="s">
        <v>115</v>
      </c>
      <c r="C31" s="172" t="s">
        <v>116</v>
      </c>
      <c r="D31" s="173" t="s">
        <v>114</v>
      </c>
      <c r="E31" s="463">
        <v>5000</v>
      </c>
      <c r="F31" s="161"/>
      <c r="G31" s="305">
        <f t="shared" si="0"/>
        <v>0</v>
      </c>
      <c r="H31" s="292" t="s">
        <v>124</v>
      </c>
      <c r="I31" s="180" t="s">
        <v>18</v>
      </c>
      <c r="J31" s="405" t="s">
        <v>368</v>
      </c>
      <c r="K31" s="184" t="s">
        <v>64</v>
      </c>
      <c r="L31" s="180" t="s">
        <v>45</v>
      </c>
      <c r="M31" s="180"/>
      <c r="N31" s="465" t="s">
        <v>406</v>
      </c>
    </row>
    <row r="32" spans="1:14" x14ac:dyDescent="0.25">
      <c r="A32" s="471">
        <v>45153</v>
      </c>
      <c r="B32" s="472" t="s">
        <v>113</v>
      </c>
      <c r="C32" s="472" t="s">
        <v>49</v>
      </c>
      <c r="D32" s="473" t="s">
        <v>114</v>
      </c>
      <c r="E32" s="621"/>
      <c r="F32" s="622">
        <v>17000</v>
      </c>
      <c r="G32" s="627">
        <f t="shared" si="0"/>
        <v>17000</v>
      </c>
      <c r="H32" s="476" t="s">
        <v>124</v>
      </c>
      <c r="I32" s="623" t="s">
        <v>18</v>
      </c>
      <c r="J32" s="620" t="s">
        <v>402</v>
      </c>
      <c r="K32" s="624" t="s">
        <v>64</v>
      </c>
      <c r="L32" s="623" t="s">
        <v>45</v>
      </c>
      <c r="M32" s="623"/>
      <c r="N32" s="626"/>
    </row>
    <row r="33" spans="1:14" x14ac:dyDescent="0.25">
      <c r="A33" s="171">
        <v>45153</v>
      </c>
      <c r="B33" s="172" t="s">
        <v>181</v>
      </c>
      <c r="C33" s="172" t="s">
        <v>116</v>
      </c>
      <c r="D33" s="173" t="s">
        <v>114</v>
      </c>
      <c r="E33" s="463">
        <v>9000</v>
      </c>
      <c r="F33" s="161"/>
      <c r="G33" s="305">
        <f t="shared" si="0"/>
        <v>8000</v>
      </c>
      <c r="H33" s="292" t="s">
        <v>124</v>
      </c>
      <c r="I33" s="180" t="s">
        <v>18</v>
      </c>
      <c r="J33" s="405" t="s">
        <v>402</v>
      </c>
      <c r="K33" s="184" t="s">
        <v>64</v>
      </c>
      <c r="L33" s="180" t="s">
        <v>45</v>
      </c>
      <c r="M33" s="180"/>
      <c r="N33" s="465" t="s">
        <v>301</v>
      </c>
    </row>
    <row r="34" spans="1:14" x14ac:dyDescent="0.25">
      <c r="A34" s="171">
        <v>45153</v>
      </c>
      <c r="B34" s="172" t="s">
        <v>115</v>
      </c>
      <c r="C34" s="172" t="s">
        <v>116</v>
      </c>
      <c r="D34" s="173" t="s">
        <v>114</v>
      </c>
      <c r="E34" s="463">
        <v>8000</v>
      </c>
      <c r="F34" s="161"/>
      <c r="G34" s="305">
        <f t="shared" si="0"/>
        <v>0</v>
      </c>
      <c r="H34" s="292" t="s">
        <v>124</v>
      </c>
      <c r="I34" s="180" t="s">
        <v>18</v>
      </c>
      <c r="J34" s="405" t="s">
        <v>402</v>
      </c>
      <c r="K34" s="184" t="s">
        <v>64</v>
      </c>
      <c r="L34" s="180" t="s">
        <v>45</v>
      </c>
      <c r="M34" s="180"/>
      <c r="N34" s="465" t="s">
        <v>302</v>
      </c>
    </row>
    <row r="35" spans="1:14" x14ac:dyDescent="0.25">
      <c r="A35" s="471">
        <v>45154</v>
      </c>
      <c r="B35" s="472" t="s">
        <v>113</v>
      </c>
      <c r="C35" s="472" t="s">
        <v>49</v>
      </c>
      <c r="D35" s="473" t="s">
        <v>114</v>
      </c>
      <c r="E35" s="621"/>
      <c r="F35" s="622">
        <v>29000</v>
      </c>
      <c r="G35" s="627">
        <f t="shared" si="0"/>
        <v>29000</v>
      </c>
      <c r="H35" s="476" t="s">
        <v>124</v>
      </c>
      <c r="I35" s="623" t="s">
        <v>18</v>
      </c>
      <c r="J35" s="620" t="s">
        <v>408</v>
      </c>
      <c r="K35" s="624" t="s">
        <v>64</v>
      </c>
      <c r="L35" s="623" t="s">
        <v>45</v>
      </c>
      <c r="M35" s="623"/>
      <c r="N35" s="626"/>
    </row>
    <row r="36" spans="1:14" x14ac:dyDescent="0.25">
      <c r="A36" s="171">
        <v>45154</v>
      </c>
      <c r="B36" s="172" t="s">
        <v>115</v>
      </c>
      <c r="C36" s="172" t="s">
        <v>116</v>
      </c>
      <c r="D36" s="173" t="s">
        <v>114</v>
      </c>
      <c r="E36" s="463">
        <v>5000</v>
      </c>
      <c r="F36" s="161"/>
      <c r="G36" s="305">
        <f t="shared" si="0"/>
        <v>24000</v>
      </c>
      <c r="H36" s="292" t="s">
        <v>124</v>
      </c>
      <c r="I36" s="180" t="s">
        <v>18</v>
      </c>
      <c r="J36" s="405" t="s">
        <v>408</v>
      </c>
      <c r="K36" s="184" t="s">
        <v>64</v>
      </c>
      <c r="L36" s="180" t="s">
        <v>45</v>
      </c>
      <c r="M36" s="180"/>
      <c r="N36" s="465" t="s">
        <v>466</v>
      </c>
    </row>
    <row r="37" spans="1:14" x14ac:dyDescent="0.25">
      <c r="A37" s="171">
        <v>45154</v>
      </c>
      <c r="B37" s="172" t="s">
        <v>115</v>
      </c>
      <c r="C37" s="172" t="s">
        <v>116</v>
      </c>
      <c r="D37" s="173" t="s">
        <v>114</v>
      </c>
      <c r="E37" s="463">
        <v>6000</v>
      </c>
      <c r="F37" s="161"/>
      <c r="G37" s="305">
        <f t="shared" si="0"/>
        <v>18000</v>
      </c>
      <c r="H37" s="292" t="s">
        <v>124</v>
      </c>
      <c r="I37" s="180" t="s">
        <v>18</v>
      </c>
      <c r="J37" s="405" t="s">
        <v>408</v>
      </c>
      <c r="K37" s="184" t="s">
        <v>64</v>
      </c>
      <c r="L37" s="180" t="s">
        <v>45</v>
      </c>
      <c r="M37" s="180"/>
      <c r="N37" s="465" t="s">
        <v>467</v>
      </c>
    </row>
    <row r="38" spans="1:14" x14ac:dyDescent="0.25">
      <c r="A38" s="171">
        <v>45154</v>
      </c>
      <c r="B38" s="172" t="s">
        <v>115</v>
      </c>
      <c r="C38" s="172" t="s">
        <v>116</v>
      </c>
      <c r="D38" s="173" t="s">
        <v>114</v>
      </c>
      <c r="E38" s="463">
        <v>9000</v>
      </c>
      <c r="F38" s="161"/>
      <c r="G38" s="305">
        <f t="shared" si="0"/>
        <v>9000</v>
      </c>
      <c r="H38" s="292" t="s">
        <v>124</v>
      </c>
      <c r="I38" s="180" t="s">
        <v>18</v>
      </c>
      <c r="J38" s="405" t="s">
        <v>408</v>
      </c>
      <c r="K38" s="184" t="s">
        <v>64</v>
      </c>
      <c r="L38" s="180" t="s">
        <v>45</v>
      </c>
      <c r="M38" s="180"/>
      <c r="N38" s="465" t="s">
        <v>468</v>
      </c>
    </row>
    <row r="39" spans="1:14" x14ac:dyDescent="0.25">
      <c r="A39" s="171">
        <v>45154</v>
      </c>
      <c r="B39" s="172" t="s">
        <v>115</v>
      </c>
      <c r="C39" s="172" t="s">
        <v>116</v>
      </c>
      <c r="D39" s="173" t="s">
        <v>114</v>
      </c>
      <c r="E39" s="463">
        <v>9000</v>
      </c>
      <c r="F39" s="161"/>
      <c r="G39" s="305">
        <f t="shared" si="0"/>
        <v>0</v>
      </c>
      <c r="H39" s="292" t="s">
        <v>124</v>
      </c>
      <c r="I39" s="180" t="s">
        <v>18</v>
      </c>
      <c r="J39" s="405" t="s">
        <v>408</v>
      </c>
      <c r="K39" s="184" t="s">
        <v>64</v>
      </c>
      <c r="L39" s="180" t="s">
        <v>45</v>
      </c>
      <c r="M39" s="180"/>
      <c r="N39" s="465" t="s">
        <v>469</v>
      </c>
    </row>
    <row r="40" spans="1:14" x14ac:dyDescent="0.25">
      <c r="A40" s="471">
        <v>45156</v>
      </c>
      <c r="B40" s="472" t="s">
        <v>113</v>
      </c>
      <c r="C40" s="472" t="s">
        <v>49</v>
      </c>
      <c r="D40" s="473" t="s">
        <v>114</v>
      </c>
      <c r="E40" s="621"/>
      <c r="F40" s="622">
        <v>15000</v>
      </c>
      <c r="G40" s="627">
        <f t="shared" si="0"/>
        <v>15000</v>
      </c>
      <c r="H40" s="476" t="s">
        <v>124</v>
      </c>
      <c r="I40" s="623" t="s">
        <v>18</v>
      </c>
      <c r="J40" s="620" t="s">
        <v>465</v>
      </c>
      <c r="K40" s="624" t="s">
        <v>64</v>
      </c>
      <c r="L40" s="623" t="s">
        <v>45</v>
      </c>
      <c r="M40" s="623"/>
      <c r="N40" s="626"/>
    </row>
    <row r="41" spans="1:14" x14ac:dyDescent="0.25">
      <c r="A41" s="171">
        <v>45156</v>
      </c>
      <c r="B41" s="172" t="s">
        <v>115</v>
      </c>
      <c r="C41" s="172" t="s">
        <v>116</v>
      </c>
      <c r="D41" s="173" t="s">
        <v>114</v>
      </c>
      <c r="E41" s="463">
        <v>8000</v>
      </c>
      <c r="F41" s="161"/>
      <c r="G41" s="305">
        <f t="shared" si="0"/>
        <v>7000</v>
      </c>
      <c r="H41" s="292" t="s">
        <v>124</v>
      </c>
      <c r="I41" s="180" t="s">
        <v>18</v>
      </c>
      <c r="J41" s="405" t="s">
        <v>465</v>
      </c>
      <c r="K41" s="184" t="s">
        <v>64</v>
      </c>
      <c r="L41" s="180" t="s">
        <v>45</v>
      </c>
      <c r="M41" s="180"/>
      <c r="N41" s="465" t="s">
        <v>327</v>
      </c>
    </row>
    <row r="42" spans="1:14" x14ac:dyDescent="0.25">
      <c r="A42" s="171">
        <v>45156</v>
      </c>
      <c r="B42" s="172" t="s">
        <v>115</v>
      </c>
      <c r="C42" s="172" t="s">
        <v>116</v>
      </c>
      <c r="D42" s="173" t="s">
        <v>114</v>
      </c>
      <c r="E42" s="463">
        <v>7000</v>
      </c>
      <c r="F42" s="161"/>
      <c r="G42" s="305">
        <f t="shared" si="0"/>
        <v>0</v>
      </c>
      <c r="H42" s="292" t="s">
        <v>124</v>
      </c>
      <c r="I42" s="180" t="s">
        <v>18</v>
      </c>
      <c r="J42" s="405" t="s">
        <v>465</v>
      </c>
      <c r="K42" s="184" t="s">
        <v>64</v>
      </c>
      <c r="L42" s="180" t="s">
        <v>45</v>
      </c>
      <c r="M42" s="180"/>
      <c r="N42" s="465" t="s">
        <v>508</v>
      </c>
    </row>
    <row r="43" spans="1:14" x14ac:dyDescent="0.25">
      <c r="A43" s="471">
        <v>45157</v>
      </c>
      <c r="B43" s="472" t="s">
        <v>113</v>
      </c>
      <c r="C43" s="472" t="s">
        <v>49</v>
      </c>
      <c r="D43" s="473" t="s">
        <v>114</v>
      </c>
      <c r="E43" s="621"/>
      <c r="F43" s="622">
        <v>19000</v>
      </c>
      <c r="G43" s="627">
        <f t="shared" si="0"/>
        <v>19000</v>
      </c>
      <c r="H43" s="476" t="s">
        <v>124</v>
      </c>
      <c r="I43" s="623" t="s">
        <v>18</v>
      </c>
      <c r="J43" s="620" t="s">
        <v>507</v>
      </c>
      <c r="K43" s="624" t="s">
        <v>64</v>
      </c>
      <c r="L43" s="623" t="s">
        <v>45</v>
      </c>
      <c r="M43" s="623"/>
      <c r="N43" s="626"/>
    </row>
    <row r="44" spans="1:14" x14ac:dyDescent="0.25">
      <c r="A44" s="171">
        <v>45157</v>
      </c>
      <c r="B44" s="172" t="s">
        <v>115</v>
      </c>
      <c r="C44" s="172" t="s">
        <v>116</v>
      </c>
      <c r="D44" s="173" t="s">
        <v>114</v>
      </c>
      <c r="E44" s="463">
        <v>15000</v>
      </c>
      <c r="F44" s="161"/>
      <c r="G44" s="305">
        <f t="shared" si="0"/>
        <v>4000</v>
      </c>
      <c r="H44" s="292" t="s">
        <v>124</v>
      </c>
      <c r="I44" s="180" t="s">
        <v>18</v>
      </c>
      <c r="J44" s="405" t="s">
        <v>507</v>
      </c>
      <c r="K44" s="184" t="s">
        <v>64</v>
      </c>
      <c r="L44" s="180" t="s">
        <v>45</v>
      </c>
      <c r="M44" s="180"/>
      <c r="N44" s="465" t="s">
        <v>519</v>
      </c>
    </row>
    <row r="45" spans="1:14" x14ac:dyDescent="0.25">
      <c r="A45" s="171">
        <v>45157</v>
      </c>
      <c r="B45" s="172" t="s">
        <v>115</v>
      </c>
      <c r="C45" s="172" t="s">
        <v>116</v>
      </c>
      <c r="D45" s="173" t="s">
        <v>114</v>
      </c>
      <c r="E45" s="463">
        <v>10000</v>
      </c>
      <c r="F45" s="161"/>
      <c r="G45" s="305">
        <f t="shared" si="0"/>
        <v>-6000</v>
      </c>
      <c r="H45" s="292" t="s">
        <v>124</v>
      </c>
      <c r="I45" s="180" t="s">
        <v>18</v>
      </c>
      <c r="J45" s="405" t="s">
        <v>507</v>
      </c>
      <c r="K45" s="184" t="s">
        <v>64</v>
      </c>
      <c r="L45" s="180" t="s">
        <v>45</v>
      </c>
      <c r="M45" s="180"/>
      <c r="N45" s="465" t="s">
        <v>520</v>
      </c>
    </row>
    <row r="46" spans="1:14" ht="15.75" thickBot="1" x14ac:dyDescent="0.3">
      <c r="A46" s="171">
        <v>45157</v>
      </c>
      <c r="B46" s="172" t="s">
        <v>521</v>
      </c>
      <c r="C46" s="172" t="s">
        <v>49</v>
      </c>
      <c r="D46" s="173" t="s">
        <v>114</v>
      </c>
      <c r="E46" s="463"/>
      <c r="F46" s="161">
        <v>6000</v>
      </c>
      <c r="G46" s="305">
        <f t="shared" si="0"/>
        <v>0</v>
      </c>
      <c r="H46" s="292" t="s">
        <v>124</v>
      </c>
      <c r="I46" s="180" t="s">
        <v>18</v>
      </c>
      <c r="J46" s="405" t="s">
        <v>507</v>
      </c>
      <c r="K46" s="184" t="s">
        <v>64</v>
      </c>
      <c r="L46" s="180" t="s">
        <v>45</v>
      </c>
      <c r="M46" s="180"/>
      <c r="N46" s="465"/>
    </row>
    <row r="47" spans="1:14" ht="15.75" thickBot="1" x14ac:dyDescent="0.3">
      <c r="A47" s="155"/>
      <c r="B47" s="155"/>
      <c r="C47" s="155"/>
      <c r="D47" s="155"/>
      <c r="E47" s="506">
        <f>SUM(E4:E46)</f>
        <v>244000</v>
      </c>
      <c r="F47" s="506">
        <f>SUM(F4:F46)</f>
        <v>244000</v>
      </c>
      <c r="G47" s="507">
        <f>F47-E47</f>
        <v>0</v>
      </c>
      <c r="H47" s="166"/>
      <c r="I47" s="155"/>
      <c r="J47" s="155"/>
      <c r="K47" s="391"/>
      <c r="L47" s="155"/>
      <c r="M47" s="155"/>
      <c r="N47" s="157"/>
    </row>
    <row r="48" spans="1:14" x14ac:dyDescent="0.25">
      <c r="A48" s="155"/>
      <c r="B48" s="155"/>
      <c r="C48" s="155"/>
      <c r="D48" s="155"/>
      <c r="E48" s="495"/>
      <c r="F48" s="463"/>
      <c r="G48" s="466"/>
      <c r="H48" s="155"/>
      <c r="I48" s="155"/>
      <c r="J48" s="155"/>
      <c r="K48" s="391"/>
      <c r="L48" s="155"/>
      <c r="M48" s="155"/>
      <c r="N48" s="157"/>
    </row>
    <row r="49" spans="1:14" x14ac:dyDescent="0.25">
      <c r="A49" s="155"/>
      <c r="B49" s="155"/>
      <c r="C49" s="155"/>
      <c r="D49" s="155"/>
      <c r="E49" s="487"/>
      <c r="F49" s="167"/>
      <c r="G49" s="704"/>
      <c r="H49" s="155"/>
      <c r="I49" s="155"/>
      <c r="J49" s="155"/>
      <c r="K49" s="155"/>
      <c r="L49" s="155"/>
      <c r="M49" s="155"/>
      <c r="N49" s="157"/>
    </row>
    <row r="50" spans="1:14" x14ac:dyDescent="0.25">
      <c r="A50" s="17"/>
      <c r="B50" s="17"/>
      <c r="C50" s="17"/>
      <c r="D50" s="17"/>
      <c r="E50" s="662"/>
      <c r="F50" s="403"/>
      <c r="G50" s="705"/>
      <c r="H50" s="17"/>
      <c r="I50" s="17"/>
      <c r="J50" s="17"/>
      <c r="K50" s="17"/>
      <c r="L50" s="17"/>
      <c r="M50" s="17"/>
      <c r="N50" s="16"/>
    </row>
    <row r="51" spans="1:14" x14ac:dyDescent="0.25">
      <c r="E51" s="481"/>
      <c r="F51" s="491"/>
    </row>
    <row r="52" spans="1:14" x14ac:dyDescent="0.25">
      <c r="E52" s="481"/>
      <c r="F52" s="491"/>
    </row>
    <row r="53" spans="1:14" x14ac:dyDescent="0.25">
      <c r="E53" s="481"/>
      <c r="F53" s="491"/>
    </row>
    <row r="54" spans="1:14" x14ac:dyDescent="0.25">
      <c r="E54" s="481"/>
      <c r="F54" s="491"/>
    </row>
    <row r="55" spans="1:14" x14ac:dyDescent="0.25">
      <c r="E55" s="481"/>
      <c r="F55" s="491"/>
    </row>
    <row r="56" spans="1:14" x14ac:dyDescent="0.25">
      <c r="E56" s="481"/>
      <c r="F56" s="491"/>
    </row>
    <row r="57" spans="1:14" x14ac:dyDescent="0.25">
      <c r="E57" s="481"/>
      <c r="F57" s="491"/>
    </row>
    <row r="58" spans="1:14" x14ac:dyDescent="0.25">
      <c r="E58" s="481"/>
      <c r="F58" s="491"/>
    </row>
    <row r="59" spans="1:14" x14ac:dyDescent="0.25">
      <c r="E59" s="481"/>
      <c r="F59" s="491"/>
    </row>
    <row r="60" spans="1:14" x14ac:dyDescent="0.25">
      <c r="E60" s="481"/>
      <c r="F60" s="491"/>
    </row>
    <row r="61" spans="1:14" x14ac:dyDescent="0.25">
      <c r="E61" s="481"/>
      <c r="F61" s="491"/>
    </row>
    <row r="62" spans="1:14" x14ac:dyDescent="0.25">
      <c r="E62" s="481"/>
      <c r="F62" s="491"/>
    </row>
    <row r="63" spans="1:14" x14ac:dyDescent="0.25">
      <c r="E63" s="481"/>
    </row>
    <row r="64" spans="1:14" x14ac:dyDescent="0.25">
      <c r="E64" s="481"/>
    </row>
    <row r="65" spans="5:5" x14ac:dyDescent="0.25">
      <c r="E65" s="481"/>
    </row>
    <row r="66" spans="5:5" x14ac:dyDescent="0.25">
      <c r="E66" s="481"/>
    </row>
    <row r="67" spans="5:5" x14ac:dyDescent="0.25">
      <c r="E67" s="481"/>
    </row>
    <row r="68" spans="5:5" x14ac:dyDescent="0.25">
      <c r="E68" s="481"/>
    </row>
    <row r="69" spans="5:5" x14ac:dyDescent="0.25">
      <c r="E69" s="481"/>
    </row>
    <row r="70" spans="5:5" x14ac:dyDescent="0.25">
      <c r="E70" s="481"/>
    </row>
    <row r="71" spans="5:5" x14ac:dyDescent="0.25">
      <c r="E71" s="481"/>
    </row>
    <row r="72" spans="5:5" x14ac:dyDescent="0.25">
      <c r="E72" s="481"/>
    </row>
    <row r="73" spans="5:5" x14ac:dyDescent="0.25">
      <c r="E73" s="481"/>
    </row>
    <row r="74" spans="5:5" x14ac:dyDescent="0.25">
      <c r="E74" s="481"/>
    </row>
    <row r="75" spans="5:5" x14ac:dyDescent="0.25">
      <c r="E75" s="481"/>
    </row>
    <row r="76" spans="5:5" x14ac:dyDescent="0.25">
      <c r="E76" s="481"/>
    </row>
    <row r="77" spans="5:5" x14ac:dyDescent="0.25">
      <c r="E77" s="481"/>
    </row>
    <row r="78" spans="5:5" x14ac:dyDescent="0.25">
      <c r="E78" s="481"/>
    </row>
    <row r="79" spans="5:5" x14ac:dyDescent="0.25">
      <c r="E79" s="481"/>
    </row>
    <row r="80" spans="5:5" x14ac:dyDescent="0.25">
      <c r="E80" s="481"/>
    </row>
    <row r="81" spans="5:5" x14ac:dyDescent="0.25">
      <c r="E81" s="481"/>
    </row>
    <row r="82" spans="5:5" x14ac:dyDescent="0.25">
      <c r="E82" s="481"/>
    </row>
    <row r="83" spans="5:5" x14ac:dyDescent="0.25">
      <c r="E83" s="481"/>
    </row>
    <row r="84" spans="5:5" x14ac:dyDescent="0.25">
      <c r="E84" s="481"/>
    </row>
    <row r="85" spans="5:5" x14ac:dyDescent="0.25">
      <c r="E85" s="481"/>
    </row>
    <row r="86" spans="5:5" x14ac:dyDescent="0.25">
      <c r="E86" s="481"/>
    </row>
    <row r="87" spans="5:5" x14ac:dyDescent="0.25">
      <c r="E87" s="481"/>
    </row>
    <row r="88" spans="5:5" x14ac:dyDescent="0.25">
      <c r="E88" s="481"/>
    </row>
    <row r="89" spans="5:5" x14ac:dyDescent="0.25">
      <c r="E89" s="481"/>
    </row>
    <row r="90" spans="5:5" x14ac:dyDescent="0.25">
      <c r="E90" s="481"/>
    </row>
    <row r="91" spans="5:5" x14ac:dyDescent="0.25">
      <c r="E91" s="481"/>
    </row>
    <row r="92" spans="5:5" x14ac:dyDescent="0.25">
      <c r="E92" s="481"/>
    </row>
    <row r="93" spans="5:5" x14ac:dyDescent="0.25">
      <c r="E93" s="481"/>
    </row>
    <row r="94" spans="5:5" x14ac:dyDescent="0.25">
      <c r="E94" s="481"/>
    </row>
    <row r="95" spans="5:5" x14ac:dyDescent="0.25">
      <c r="E95" s="481"/>
    </row>
    <row r="96" spans="5:5" x14ac:dyDescent="0.25">
      <c r="E96" s="481"/>
    </row>
    <row r="97" spans="5:5" x14ac:dyDescent="0.25">
      <c r="E97" s="481"/>
    </row>
    <row r="98" spans="5:5" x14ac:dyDescent="0.25">
      <c r="E98" s="481"/>
    </row>
    <row r="99" spans="5:5" x14ac:dyDescent="0.25">
      <c r="E99" s="481"/>
    </row>
    <row r="100" spans="5:5" x14ac:dyDescent="0.25">
      <c r="E100" s="481"/>
    </row>
    <row r="101" spans="5:5" x14ac:dyDescent="0.25">
      <c r="E101" s="481"/>
    </row>
    <row r="102" spans="5:5" x14ac:dyDescent="0.25">
      <c r="E102" s="481"/>
    </row>
    <row r="103" spans="5:5" x14ac:dyDescent="0.25">
      <c r="E103" s="481"/>
    </row>
    <row r="104" spans="5:5" x14ac:dyDescent="0.25">
      <c r="E104" s="481"/>
    </row>
    <row r="105" spans="5:5" x14ac:dyDescent="0.25">
      <c r="E105" s="481"/>
    </row>
    <row r="106" spans="5:5" x14ac:dyDescent="0.25">
      <c r="E106" s="481"/>
    </row>
    <row r="107" spans="5:5" x14ac:dyDescent="0.25">
      <c r="E107" s="481"/>
    </row>
    <row r="108" spans="5:5" x14ac:dyDescent="0.25">
      <c r="E108" s="481"/>
    </row>
    <row r="109" spans="5:5" x14ac:dyDescent="0.25">
      <c r="E109" s="481"/>
    </row>
    <row r="110" spans="5:5" x14ac:dyDescent="0.25">
      <c r="E110" s="481"/>
    </row>
    <row r="111" spans="5:5" x14ac:dyDescent="0.25">
      <c r="E111" s="481"/>
    </row>
    <row r="112" spans="5:5" x14ac:dyDescent="0.25">
      <c r="E112" s="481"/>
    </row>
    <row r="113" spans="5:5" x14ac:dyDescent="0.25">
      <c r="E113" s="481"/>
    </row>
    <row r="114" spans="5:5" x14ac:dyDescent="0.25">
      <c r="E114" s="481"/>
    </row>
    <row r="115" spans="5:5" x14ac:dyDescent="0.25">
      <c r="E115" s="481"/>
    </row>
    <row r="116" spans="5:5" x14ac:dyDescent="0.25">
      <c r="E116" s="481"/>
    </row>
    <row r="117" spans="5:5" x14ac:dyDescent="0.25">
      <c r="E117" s="481"/>
    </row>
    <row r="118" spans="5:5" x14ac:dyDescent="0.25">
      <c r="E118" s="481"/>
    </row>
    <row r="119" spans="5:5" x14ac:dyDescent="0.25">
      <c r="E119" s="481"/>
    </row>
    <row r="120" spans="5:5" x14ac:dyDescent="0.25">
      <c r="E120" s="481"/>
    </row>
    <row r="121" spans="5:5" x14ac:dyDescent="0.25">
      <c r="E121" s="481"/>
    </row>
    <row r="122" spans="5:5" x14ac:dyDescent="0.25">
      <c r="E122" s="481"/>
    </row>
    <row r="123" spans="5:5" x14ac:dyDescent="0.25">
      <c r="E123" s="481"/>
    </row>
    <row r="124" spans="5:5" x14ac:dyDescent="0.25">
      <c r="E124" s="481"/>
    </row>
    <row r="125" spans="5:5" x14ac:dyDescent="0.25">
      <c r="E125" s="481"/>
    </row>
    <row r="126" spans="5:5" x14ac:dyDescent="0.25">
      <c r="E126" s="481"/>
    </row>
    <row r="127" spans="5:5" x14ac:dyDescent="0.25">
      <c r="E127" s="481"/>
    </row>
    <row r="128" spans="5:5" x14ac:dyDescent="0.25">
      <c r="E128" s="481"/>
    </row>
    <row r="129" spans="5:5" x14ac:dyDescent="0.25">
      <c r="E129" s="481"/>
    </row>
    <row r="130" spans="5:5" x14ac:dyDescent="0.25">
      <c r="E130" s="481"/>
    </row>
    <row r="131" spans="5:5" x14ac:dyDescent="0.25">
      <c r="E131" s="481"/>
    </row>
    <row r="132" spans="5:5" x14ac:dyDescent="0.25">
      <c r="E132" s="481"/>
    </row>
    <row r="133" spans="5:5" x14ac:dyDescent="0.25">
      <c r="E133" s="481"/>
    </row>
    <row r="134" spans="5:5" x14ac:dyDescent="0.25">
      <c r="E134" s="481"/>
    </row>
    <row r="135" spans="5:5" x14ac:dyDescent="0.25">
      <c r="E135" s="481"/>
    </row>
    <row r="136" spans="5:5" x14ac:dyDescent="0.25">
      <c r="E136" s="481"/>
    </row>
    <row r="137" spans="5:5" x14ac:dyDescent="0.25">
      <c r="E137" s="481"/>
    </row>
    <row r="138" spans="5:5" x14ac:dyDescent="0.25">
      <c r="E138" s="481"/>
    </row>
    <row r="139" spans="5:5" x14ac:dyDescent="0.25">
      <c r="E139" s="481"/>
    </row>
    <row r="140" spans="5:5" x14ac:dyDescent="0.25">
      <c r="E140" s="481"/>
    </row>
  </sheetData>
  <autoFilter ref="A1:N18">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3"/>
  <sheetViews>
    <sheetView topLeftCell="A46" zoomScaleNormal="100" workbookViewId="0">
      <selection activeCell="F66" sqref="F66"/>
    </sheetView>
  </sheetViews>
  <sheetFormatPr defaultColWidth="10.85546875" defaultRowHeight="15" x14ac:dyDescent="0.25"/>
  <cols>
    <col min="1" max="1" width="13.140625" style="18" customWidth="1"/>
    <col min="2" max="2" width="29.85546875" style="18" customWidth="1"/>
    <col min="3" max="3" width="18" style="18" customWidth="1"/>
    <col min="4" max="4" width="14.7109375" style="18" customWidth="1"/>
    <col min="5" max="5" width="18.85546875" style="307" bestFit="1" customWidth="1"/>
    <col min="6" max="6" width="15.85546875" style="307" customWidth="1"/>
    <col min="7" max="7" width="18.7109375" style="307"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5" s="67" customFormat="1" ht="31.5" x14ac:dyDescent="0.25">
      <c r="A1" s="753" t="s">
        <v>44</v>
      </c>
      <c r="B1" s="753"/>
      <c r="C1" s="753"/>
      <c r="D1" s="753"/>
      <c r="E1" s="753"/>
      <c r="F1" s="753"/>
      <c r="G1" s="753"/>
      <c r="H1" s="753"/>
      <c r="I1" s="753"/>
      <c r="J1" s="753"/>
      <c r="K1" s="753"/>
      <c r="L1" s="753"/>
      <c r="M1" s="753"/>
      <c r="N1" s="753"/>
    </row>
    <row r="2" spans="1:15" s="67" customFormat="1" ht="18.75" x14ac:dyDescent="0.25">
      <c r="A2" s="754" t="s">
        <v>122</v>
      </c>
      <c r="B2" s="754"/>
      <c r="C2" s="754"/>
      <c r="D2" s="754"/>
      <c r="E2" s="754"/>
      <c r="F2" s="754"/>
      <c r="G2" s="754"/>
      <c r="H2" s="754"/>
      <c r="I2" s="754"/>
      <c r="J2" s="754"/>
      <c r="K2" s="754"/>
      <c r="L2" s="754"/>
      <c r="M2" s="754"/>
      <c r="N2" s="754"/>
    </row>
    <row r="3" spans="1:15" s="67" customFormat="1" ht="45.75" thickBot="1" x14ac:dyDescent="0.3">
      <c r="A3" s="148" t="s">
        <v>0</v>
      </c>
      <c r="B3" s="149" t="s">
        <v>5</v>
      </c>
      <c r="C3" s="149" t="s">
        <v>10</v>
      </c>
      <c r="D3" s="150" t="s">
        <v>8</v>
      </c>
      <c r="E3" s="150" t="s">
        <v>13</v>
      </c>
      <c r="F3" s="150" t="s">
        <v>34</v>
      </c>
      <c r="G3" s="150" t="s">
        <v>41</v>
      </c>
      <c r="H3" s="150" t="s">
        <v>2</v>
      </c>
      <c r="I3" s="150" t="s">
        <v>3</v>
      </c>
      <c r="J3" s="149" t="s">
        <v>9</v>
      </c>
      <c r="K3" s="149" t="s">
        <v>1</v>
      </c>
      <c r="L3" s="149" t="s">
        <v>4</v>
      </c>
      <c r="M3" s="149" t="s">
        <v>12</v>
      </c>
      <c r="N3" s="151" t="s">
        <v>11</v>
      </c>
    </row>
    <row r="4" spans="1:15" s="14" customFormat="1" ht="27.95" customHeight="1" x14ac:dyDescent="0.25">
      <c r="A4" s="413">
        <v>45139</v>
      </c>
      <c r="B4" s="414" t="s">
        <v>169</v>
      </c>
      <c r="C4" s="414"/>
      <c r="D4" s="452"/>
      <c r="E4" s="453"/>
      <c r="F4" s="453"/>
      <c r="G4" s="454">
        <v>0</v>
      </c>
      <c r="H4" s="455"/>
      <c r="I4" s="456"/>
      <c r="J4" s="457"/>
      <c r="K4" s="458"/>
      <c r="L4" s="185"/>
      <c r="M4" s="459"/>
      <c r="N4" s="460"/>
    </row>
    <row r="5" spans="1:15" s="14" customFormat="1" ht="13.5" customHeight="1" x14ac:dyDescent="0.25">
      <c r="A5" s="471">
        <v>45139</v>
      </c>
      <c r="B5" s="472" t="s">
        <v>113</v>
      </c>
      <c r="C5" s="472" t="s">
        <v>49</v>
      </c>
      <c r="D5" s="473" t="s">
        <v>114</v>
      </c>
      <c r="E5" s="474"/>
      <c r="F5" s="474">
        <v>25000</v>
      </c>
      <c r="G5" s="475">
        <f>G4-E5+F5</f>
        <v>25000</v>
      </c>
      <c r="H5" s="476" t="s">
        <v>153</v>
      </c>
      <c r="I5" s="476" t="s">
        <v>18</v>
      </c>
      <c r="J5" s="620"/>
      <c r="K5" s="472" t="s">
        <v>64</v>
      </c>
      <c r="L5" s="472" t="s">
        <v>45</v>
      </c>
      <c r="M5" s="479"/>
      <c r="N5" s="478"/>
    </row>
    <row r="6" spans="1:15" s="14" customFormat="1" ht="13.5" customHeight="1" x14ac:dyDescent="0.25">
      <c r="A6" s="171">
        <v>45139</v>
      </c>
      <c r="B6" s="172" t="s">
        <v>115</v>
      </c>
      <c r="C6" s="172" t="s">
        <v>116</v>
      </c>
      <c r="D6" s="173" t="s">
        <v>114</v>
      </c>
      <c r="E6" s="152">
        <v>13000</v>
      </c>
      <c r="F6" s="152"/>
      <c r="G6" s="306">
        <f t="shared" ref="G6:G79" si="0">G5-E6+F6</f>
        <v>12000</v>
      </c>
      <c r="H6" s="604" t="s">
        <v>153</v>
      </c>
      <c r="I6" s="292" t="s">
        <v>18</v>
      </c>
      <c r="J6" s="405" t="s">
        <v>154</v>
      </c>
      <c r="K6" s="391" t="s">
        <v>64</v>
      </c>
      <c r="L6" s="391" t="s">
        <v>45</v>
      </c>
      <c r="M6" s="469"/>
      <c r="N6" s="470" t="s">
        <v>177</v>
      </c>
    </row>
    <row r="7" spans="1:15" x14ac:dyDescent="0.25">
      <c r="A7" s="171">
        <v>45139</v>
      </c>
      <c r="B7" s="172" t="s">
        <v>115</v>
      </c>
      <c r="C7" s="172" t="s">
        <v>116</v>
      </c>
      <c r="D7" s="173" t="s">
        <v>114</v>
      </c>
      <c r="E7" s="152">
        <v>12000</v>
      </c>
      <c r="F7" s="152"/>
      <c r="G7" s="306">
        <f>G6-E7+F7</f>
        <v>0</v>
      </c>
      <c r="H7" s="604" t="s">
        <v>153</v>
      </c>
      <c r="I7" s="155" t="s">
        <v>18</v>
      </c>
      <c r="J7" s="405" t="s">
        <v>154</v>
      </c>
      <c r="K7" s="391" t="s">
        <v>64</v>
      </c>
      <c r="L7" s="155" t="s">
        <v>45</v>
      </c>
      <c r="M7" s="155"/>
      <c r="N7" s="470" t="s">
        <v>178</v>
      </c>
    </row>
    <row r="8" spans="1:15" x14ac:dyDescent="0.25">
      <c r="A8" s="471">
        <v>45140</v>
      </c>
      <c r="B8" s="472" t="s">
        <v>113</v>
      </c>
      <c r="C8" s="472" t="s">
        <v>49</v>
      </c>
      <c r="D8" s="473" t="s">
        <v>114</v>
      </c>
      <c r="E8" s="474"/>
      <c r="F8" s="474">
        <v>23000</v>
      </c>
      <c r="G8" s="475">
        <f t="shared" ref="G8:G14" si="1">G7-E8+F8</f>
        <v>23000</v>
      </c>
      <c r="H8" s="476" t="s">
        <v>153</v>
      </c>
      <c r="I8" s="477" t="s">
        <v>18</v>
      </c>
      <c r="J8" s="620" t="s">
        <v>163</v>
      </c>
      <c r="K8" s="472" t="s">
        <v>64</v>
      </c>
      <c r="L8" s="477" t="s">
        <v>45</v>
      </c>
      <c r="M8" s="477"/>
      <c r="N8" s="478"/>
    </row>
    <row r="9" spans="1:15" x14ac:dyDescent="0.25">
      <c r="A9" s="171">
        <v>45140</v>
      </c>
      <c r="B9" s="172" t="s">
        <v>115</v>
      </c>
      <c r="C9" s="172" t="s">
        <v>116</v>
      </c>
      <c r="D9" s="173" t="s">
        <v>114</v>
      </c>
      <c r="E9" s="152">
        <v>12000</v>
      </c>
      <c r="F9" s="152"/>
      <c r="G9" s="306">
        <f t="shared" si="1"/>
        <v>11000</v>
      </c>
      <c r="H9" s="604" t="s">
        <v>153</v>
      </c>
      <c r="I9" s="155" t="s">
        <v>18</v>
      </c>
      <c r="J9" s="405" t="s">
        <v>163</v>
      </c>
      <c r="K9" s="391" t="s">
        <v>64</v>
      </c>
      <c r="L9" s="155" t="s">
        <v>45</v>
      </c>
      <c r="M9" s="155"/>
      <c r="N9" s="470" t="s">
        <v>177</v>
      </c>
    </row>
    <row r="10" spans="1:15" x14ac:dyDescent="0.25">
      <c r="A10" s="171">
        <v>45140</v>
      </c>
      <c r="B10" s="172" t="s">
        <v>115</v>
      </c>
      <c r="C10" s="172" t="s">
        <v>116</v>
      </c>
      <c r="D10" s="173" t="s">
        <v>114</v>
      </c>
      <c r="E10" s="152">
        <v>11000</v>
      </c>
      <c r="F10" s="152"/>
      <c r="G10" s="306">
        <f t="shared" si="1"/>
        <v>0</v>
      </c>
      <c r="H10" s="604" t="s">
        <v>153</v>
      </c>
      <c r="I10" s="155" t="s">
        <v>18</v>
      </c>
      <c r="J10" s="405" t="s">
        <v>163</v>
      </c>
      <c r="K10" s="391" t="s">
        <v>64</v>
      </c>
      <c r="L10" s="155" t="s">
        <v>45</v>
      </c>
      <c r="M10" s="155"/>
      <c r="N10" s="470" t="s">
        <v>178</v>
      </c>
    </row>
    <row r="11" spans="1:15" x14ac:dyDescent="0.25">
      <c r="A11" s="471">
        <v>45141</v>
      </c>
      <c r="B11" s="472" t="s">
        <v>113</v>
      </c>
      <c r="C11" s="472" t="s">
        <v>49</v>
      </c>
      <c r="D11" s="473" t="s">
        <v>114</v>
      </c>
      <c r="E11" s="474"/>
      <c r="F11" s="474">
        <v>23000</v>
      </c>
      <c r="G11" s="475">
        <f t="shared" si="1"/>
        <v>23000</v>
      </c>
      <c r="H11" s="476" t="s">
        <v>153</v>
      </c>
      <c r="I11" s="477" t="s">
        <v>18</v>
      </c>
      <c r="J11" s="620" t="s">
        <v>168</v>
      </c>
      <c r="K11" s="472" t="s">
        <v>64</v>
      </c>
      <c r="L11" s="477" t="s">
        <v>45</v>
      </c>
      <c r="M11" s="477"/>
      <c r="N11" s="478"/>
    </row>
    <row r="12" spans="1:15" x14ac:dyDescent="0.25">
      <c r="A12" s="171">
        <v>45141</v>
      </c>
      <c r="B12" s="172" t="s">
        <v>115</v>
      </c>
      <c r="C12" s="172" t="s">
        <v>116</v>
      </c>
      <c r="D12" s="173" t="s">
        <v>114</v>
      </c>
      <c r="E12" s="152">
        <v>12000</v>
      </c>
      <c r="F12" s="152"/>
      <c r="G12" s="306">
        <f t="shared" si="1"/>
        <v>11000</v>
      </c>
      <c r="H12" s="604" t="s">
        <v>153</v>
      </c>
      <c r="I12" s="155" t="s">
        <v>18</v>
      </c>
      <c r="J12" s="405" t="s">
        <v>168</v>
      </c>
      <c r="K12" s="391" t="s">
        <v>64</v>
      </c>
      <c r="L12" s="155" t="s">
        <v>45</v>
      </c>
      <c r="M12" s="155"/>
      <c r="N12" s="470" t="s">
        <v>177</v>
      </c>
    </row>
    <row r="13" spans="1:15" x14ac:dyDescent="0.25">
      <c r="A13" s="171">
        <v>45141</v>
      </c>
      <c r="B13" s="172" t="s">
        <v>115</v>
      </c>
      <c r="C13" s="172" t="s">
        <v>116</v>
      </c>
      <c r="D13" s="173" t="s">
        <v>114</v>
      </c>
      <c r="E13" s="167">
        <v>11000</v>
      </c>
      <c r="F13" s="152"/>
      <c r="G13" s="306">
        <f t="shared" si="1"/>
        <v>0</v>
      </c>
      <c r="H13" s="604" t="s">
        <v>153</v>
      </c>
      <c r="I13" s="155" t="s">
        <v>18</v>
      </c>
      <c r="J13" s="405" t="s">
        <v>168</v>
      </c>
      <c r="K13" s="391" t="s">
        <v>64</v>
      </c>
      <c r="L13" s="155" t="s">
        <v>45</v>
      </c>
      <c r="M13" s="155"/>
      <c r="N13" s="470" t="s">
        <v>178</v>
      </c>
    </row>
    <row r="14" spans="1:15" x14ac:dyDescent="0.25">
      <c r="A14" s="471">
        <v>45142</v>
      </c>
      <c r="B14" s="472" t="s">
        <v>113</v>
      </c>
      <c r="C14" s="472" t="s">
        <v>49</v>
      </c>
      <c r="D14" s="473" t="s">
        <v>114</v>
      </c>
      <c r="E14" s="619"/>
      <c r="F14" s="622">
        <v>23000</v>
      </c>
      <c r="G14" s="475">
        <f t="shared" si="1"/>
        <v>23000</v>
      </c>
      <c r="H14" s="476" t="s">
        <v>153</v>
      </c>
      <c r="I14" s="623" t="s">
        <v>18</v>
      </c>
      <c r="J14" s="620" t="s">
        <v>239</v>
      </c>
      <c r="K14" s="624" t="s">
        <v>64</v>
      </c>
      <c r="L14" s="623" t="s">
        <v>45</v>
      </c>
      <c r="M14" s="623"/>
      <c r="N14" s="618"/>
    </row>
    <row r="15" spans="1:15" x14ac:dyDescent="0.25">
      <c r="A15" s="171">
        <v>45142</v>
      </c>
      <c r="B15" s="172" t="s">
        <v>115</v>
      </c>
      <c r="C15" s="172" t="s">
        <v>116</v>
      </c>
      <c r="D15" s="173" t="s">
        <v>114</v>
      </c>
      <c r="E15" s="167">
        <v>11000</v>
      </c>
      <c r="F15" s="152"/>
      <c r="G15" s="306">
        <f t="shared" si="0"/>
        <v>12000</v>
      </c>
      <c r="H15" s="604" t="s">
        <v>153</v>
      </c>
      <c r="I15" s="155" t="s">
        <v>18</v>
      </c>
      <c r="J15" s="405" t="s">
        <v>239</v>
      </c>
      <c r="K15" s="391" t="s">
        <v>64</v>
      </c>
      <c r="L15" s="155" t="s">
        <v>45</v>
      </c>
      <c r="M15" s="155"/>
      <c r="N15" s="157" t="s">
        <v>177</v>
      </c>
    </row>
    <row r="16" spans="1:15" x14ac:dyDescent="0.25">
      <c r="A16" s="171">
        <v>45142</v>
      </c>
      <c r="B16" s="172" t="s">
        <v>115</v>
      </c>
      <c r="C16" s="172" t="s">
        <v>116</v>
      </c>
      <c r="D16" s="173" t="s">
        <v>114</v>
      </c>
      <c r="E16" s="167">
        <v>12000</v>
      </c>
      <c r="F16" s="464"/>
      <c r="G16" s="306">
        <f t="shared" si="0"/>
        <v>0</v>
      </c>
      <c r="H16" s="604" t="s">
        <v>153</v>
      </c>
      <c r="I16" s="155" t="s">
        <v>18</v>
      </c>
      <c r="J16" s="405" t="s">
        <v>239</v>
      </c>
      <c r="K16" s="391" t="s">
        <v>64</v>
      </c>
      <c r="L16" s="155" t="s">
        <v>45</v>
      </c>
      <c r="M16" s="155"/>
      <c r="N16" s="157" t="s">
        <v>178</v>
      </c>
      <c r="O16" s="419"/>
    </row>
    <row r="17" spans="1:14" ht="15.75" customHeight="1" x14ac:dyDescent="0.25">
      <c r="A17" s="471">
        <v>45143</v>
      </c>
      <c r="B17" s="472" t="s">
        <v>113</v>
      </c>
      <c r="C17" s="472" t="s">
        <v>49</v>
      </c>
      <c r="D17" s="473" t="s">
        <v>114</v>
      </c>
      <c r="E17" s="632"/>
      <c r="F17" s="622">
        <v>23000</v>
      </c>
      <c r="G17" s="475">
        <f t="shared" si="0"/>
        <v>23000</v>
      </c>
      <c r="H17" s="476" t="s">
        <v>153</v>
      </c>
      <c r="I17" s="477" t="s">
        <v>18</v>
      </c>
      <c r="J17" s="620" t="s">
        <v>260</v>
      </c>
      <c r="K17" s="472" t="s">
        <v>64</v>
      </c>
      <c r="L17" s="477" t="s">
        <v>45</v>
      </c>
      <c r="M17" s="477"/>
      <c r="N17" s="618"/>
    </row>
    <row r="18" spans="1:14" x14ac:dyDescent="0.25">
      <c r="A18" s="171">
        <v>45143</v>
      </c>
      <c r="B18" s="172" t="s">
        <v>115</v>
      </c>
      <c r="C18" s="172" t="s">
        <v>116</v>
      </c>
      <c r="D18" s="173" t="s">
        <v>114</v>
      </c>
      <c r="E18" s="161">
        <v>12000</v>
      </c>
      <c r="F18" s="152"/>
      <c r="G18" s="306">
        <f t="shared" si="0"/>
        <v>11000</v>
      </c>
      <c r="H18" s="604" t="s">
        <v>153</v>
      </c>
      <c r="I18" s="155" t="s">
        <v>18</v>
      </c>
      <c r="J18" s="405" t="s">
        <v>260</v>
      </c>
      <c r="K18" s="391" t="s">
        <v>64</v>
      </c>
      <c r="L18" s="155" t="s">
        <v>45</v>
      </c>
      <c r="M18" s="155"/>
      <c r="N18" s="157" t="s">
        <v>253</v>
      </c>
    </row>
    <row r="19" spans="1:14" x14ac:dyDescent="0.25">
      <c r="A19" s="171">
        <v>45143</v>
      </c>
      <c r="B19" s="172" t="s">
        <v>115</v>
      </c>
      <c r="C19" s="172" t="s">
        <v>116</v>
      </c>
      <c r="D19" s="173" t="s">
        <v>114</v>
      </c>
      <c r="E19" s="167">
        <v>11000</v>
      </c>
      <c r="F19" s="152"/>
      <c r="G19" s="306">
        <f t="shared" si="0"/>
        <v>0</v>
      </c>
      <c r="H19" s="604" t="s">
        <v>153</v>
      </c>
      <c r="I19" s="155" t="s">
        <v>18</v>
      </c>
      <c r="J19" s="405" t="s">
        <v>260</v>
      </c>
      <c r="K19" s="391" t="s">
        <v>64</v>
      </c>
      <c r="L19" s="155" t="s">
        <v>45</v>
      </c>
      <c r="M19" s="155"/>
      <c r="N19" s="157" t="s">
        <v>178</v>
      </c>
    </row>
    <row r="20" spans="1:14" x14ac:dyDescent="0.25">
      <c r="A20" s="471">
        <v>45145</v>
      </c>
      <c r="B20" s="472" t="s">
        <v>113</v>
      </c>
      <c r="C20" s="472" t="s">
        <v>49</v>
      </c>
      <c r="D20" s="473" t="s">
        <v>114</v>
      </c>
      <c r="E20" s="619"/>
      <c r="F20" s="474">
        <v>23000</v>
      </c>
      <c r="G20" s="475">
        <f t="shared" si="0"/>
        <v>23000</v>
      </c>
      <c r="H20" s="476" t="s">
        <v>153</v>
      </c>
      <c r="I20" s="477" t="s">
        <v>18</v>
      </c>
      <c r="J20" s="620" t="s">
        <v>283</v>
      </c>
      <c r="K20" s="472" t="s">
        <v>64</v>
      </c>
      <c r="L20" s="477" t="s">
        <v>45</v>
      </c>
      <c r="M20" s="477"/>
      <c r="N20" s="618"/>
    </row>
    <row r="21" spans="1:14" x14ac:dyDescent="0.25">
      <c r="A21" s="171">
        <v>45145</v>
      </c>
      <c r="B21" s="172" t="s">
        <v>115</v>
      </c>
      <c r="C21" s="172" t="s">
        <v>116</v>
      </c>
      <c r="D21" s="173" t="s">
        <v>114</v>
      </c>
      <c r="E21" s="167">
        <v>12000</v>
      </c>
      <c r="F21" s="152"/>
      <c r="G21" s="306">
        <f>G20-E21+F21</f>
        <v>11000</v>
      </c>
      <c r="H21" s="604" t="s">
        <v>153</v>
      </c>
      <c r="I21" s="155" t="s">
        <v>18</v>
      </c>
      <c r="J21" s="405" t="s">
        <v>283</v>
      </c>
      <c r="K21" s="391" t="s">
        <v>64</v>
      </c>
      <c r="L21" s="155" t="s">
        <v>45</v>
      </c>
      <c r="M21" s="155"/>
      <c r="N21" s="157" t="s">
        <v>177</v>
      </c>
    </row>
    <row r="22" spans="1:14" x14ac:dyDescent="0.25">
      <c r="A22" s="171">
        <v>45145</v>
      </c>
      <c r="B22" s="172" t="s">
        <v>115</v>
      </c>
      <c r="C22" s="172" t="s">
        <v>116</v>
      </c>
      <c r="D22" s="173" t="s">
        <v>114</v>
      </c>
      <c r="E22" s="167">
        <v>11000</v>
      </c>
      <c r="F22" s="152"/>
      <c r="G22" s="306">
        <f t="shared" si="0"/>
        <v>0</v>
      </c>
      <c r="H22" s="604" t="s">
        <v>153</v>
      </c>
      <c r="I22" s="155" t="s">
        <v>18</v>
      </c>
      <c r="J22" s="405" t="s">
        <v>283</v>
      </c>
      <c r="K22" s="391" t="s">
        <v>64</v>
      </c>
      <c r="L22" s="155" t="s">
        <v>45</v>
      </c>
      <c r="M22" s="155"/>
      <c r="N22" s="157" t="s">
        <v>178</v>
      </c>
    </row>
    <row r="23" spans="1:14" x14ac:dyDescent="0.25">
      <c r="A23" s="471">
        <v>45146</v>
      </c>
      <c r="B23" s="472" t="s">
        <v>113</v>
      </c>
      <c r="C23" s="472" t="s">
        <v>49</v>
      </c>
      <c r="D23" s="473" t="s">
        <v>114</v>
      </c>
      <c r="E23" s="619"/>
      <c r="F23" s="474">
        <v>23000</v>
      </c>
      <c r="G23" s="475">
        <f t="shared" si="0"/>
        <v>23000</v>
      </c>
      <c r="H23" s="476" t="s">
        <v>153</v>
      </c>
      <c r="I23" s="477" t="s">
        <v>18</v>
      </c>
      <c r="J23" s="620" t="s">
        <v>308</v>
      </c>
      <c r="K23" s="472" t="s">
        <v>64</v>
      </c>
      <c r="L23" s="477" t="s">
        <v>45</v>
      </c>
      <c r="M23" s="477"/>
      <c r="N23" s="618"/>
    </row>
    <row r="24" spans="1:14" x14ac:dyDescent="0.25">
      <c r="A24" s="171">
        <v>45146</v>
      </c>
      <c r="B24" s="172" t="s">
        <v>115</v>
      </c>
      <c r="C24" s="172" t="s">
        <v>116</v>
      </c>
      <c r="D24" s="173" t="s">
        <v>114</v>
      </c>
      <c r="E24" s="167">
        <v>12000</v>
      </c>
      <c r="F24" s="152"/>
      <c r="G24" s="306">
        <f t="shared" si="0"/>
        <v>11000</v>
      </c>
      <c r="H24" s="604" t="s">
        <v>153</v>
      </c>
      <c r="I24" s="155" t="s">
        <v>18</v>
      </c>
      <c r="J24" s="405" t="s">
        <v>308</v>
      </c>
      <c r="K24" s="391" t="s">
        <v>64</v>
      </c>
      <c r="L24" s="155" t="s">
        <v>45</v>
      </c>
      <c r="M24" s="155"/>
      <c r="N24" s="157" t="s">
        <v>253</v>
      </c>
    </row>
    <row r="25" spans="1:14" x14ac:dyDescent="0.25">
      <c r="A25" s="171">
        <v>45146</v>
      </c>
      <c r="B25" s="172" t="s">
        <v>115</v>
      </c>
      <c r="C25" s="172" t="s">
        <v>116</v>
      </c>
      <c r="D25" s="173" t="s">
        <v>114</v>
      </c>
      <c r="E25" s="167">
        <v>11000</v>
      </c>
      <c r="F25" s="152"/>
      <c r="G25" s="306">
        <f t="shared" si="0"/>
        <v>0</v>
      </c>
      <c r="H25" s="604" t="s">
        <v>153</v>
      </c>
      <c r="I25" s="155" t="s">
        <v>18</v>
      </c>
      <c r="J25" s="405" t="s">
        <v>308</v>
      </c>
      <c r="K25" s="391" t="s">
        <v>64</v>
      </c>
      <c r="L25" s="155" t="s">
        <v>45</v>
      </c>
      <c r="M25" s="155"/>
      <c r="N25" s="157" t="s">
        <v>178</v>
      </c>
    </row>
    <row r="26" spans="1:14" x14ac:dyDescent="0.25">
      <c r="A26" s="471">
        <v>45147</v>
      </c>
      <c r="B26" s="472" t="s">
        <v>113</v>
      </c>
      <c r="C26" s="472" t="s">
        <v>49</v>
      </c>
      <c r="D26" s="473" t="s">
        <v>114</v>
      </c>
      <c r="E26" s="622"/>
      <c r="F26" s="474">
        <v>38000</v>
      </c>
      <c r="G26" s="475">
        <f t="shared" si="0"/>
        <v>38000</v>
      </c>
      <c r="H26" s="476" t="s">
        <v>153</v>
      </c>
      <c r="I26" s="477" t="s">
        <v>18</v>
      </c>
      <c r="J26" s="620" t="s">
        <v>340</v>
      </c>
      <c r="K26" s="472" t="s">
        <v>64</v>
      </c>
      <c r="L26" s="477" t="s">
        <v>45</v>
      </c>
      <c r="M26" s="477"/>
      <c r="N26" s="618"/>
    </row>
    <row r="27" spans="1:14" x14ac:dyDescent="0.25">
      <c r="A27" s="171">
        <v>45147</v>
      </c>
      <c r="B27" s="172" t="s">
        <v>115</v>
      </c>
      <c r="C27" s="172" t="s">
        <v>116</v>
      </c>
      <c r="D27" s="173" t="s">
        <v>114</v>
      </c>
      <c r="E27" s="161">
        <v>8000</v>
      </c>
      <c r="F27" s="152"/>
      <c r="G27" s="306">
        <f t="shared" si="0"/>
        <v>30000</v>
      </c>
      <c r="H27" s="604" t="s">
        <v>153</v>
      </c>
      <c r="I27" s="155" t="s">
        <v>18</v>
      </c>
      <c r="J27" s="405" t="s">
        <v>340</v>
      </c>
      <c r="K27" s="391" t="s">
        <v>64</v>
      </c>
      <c r="L27" s="155" t="s">
        <v>45</v>
      </c>
      <c r="M27" s="155"/>
      <c r="N27" s="157" t="s">
        <v>341</v>
      </c>
    </row>
    <row r="28" spans="1:14" x14ac:dyDescent="0.25">
      <c r="A28" s="171">
        <v>45147</v>
      </c>
      <c r="B28" s="172" t="s">
        <v>115</v>
      </c>
      <c r="C28" s="172" t="s">
        <v>116</v>
      </c>
      <c r="D28" s="173" t="s">
        <v>114</v>
      </c>
      <c r="E28" s="463">
        <v>7000</v>
      </c>
      <c r="F28" s="161"/>
      <c r="G28" s="305">
        <f t="shared" si="0"/>
        <v>23000</v>
      </c>
      <c r="H28" s="604" t="s">
        <v>153</v>
      </c>
      <c r="I28" s="180" t="s">
        <v>18</v>
      </c>
      <c r="J28" s="405" t="s">
        <v>340</v>
      </c>
      <c r="K28" s="184" t="s">
        <v>64</v>
      </c>
      <c r="L28" s="180" t="s">
        <v>45</v>
      </c>
      <c r="M28" s="180"/>
      <c r="N28" s="465" t="s">
        <v>342</v>
      </c>
    </row>
    <row r="29" spans="1:14" x14ac:dyDescent="0.25">
      <c r="A29" s="171">
        <v>45147</v>
      </c>
      <c r="B29" s="172" t="s">
        <v>115</v>
      </c>
      <c r="C29" s="172" t="s">
        <v>116</v>
      </c>
      <c r="D29" s="173" t="s">
        <v>114</v>
      </c>
      <c r="E29" s="463">
        <v>12000</v>
      </c>
      <c r="F29" s="161"/>
      <c r="G29" s="305">
        <f t="shared" si="0"/>
        <v>11000</v>
      </c>
      <c r="H29" s="604" t="s">
        <v>153</v>
      </c>
      <c r="I29" s="180" t="s">
        <v>18</v>
      </c>
      <c r="J29" s="405" t="s">
        <v>340</v>
      </c>
      <c r="K29" s="184" t="s">
        <v>64</v>
      </c>
      <c r="L29" s="180" t="s">
        <v>45</v>
      </c>
      <c r="M29" s="180"/>
      <c r="N29" s="465" t="s">
        <v>177</v>
      </c>
    </row>
    <row r="30" spans="1:14" x14ac:dyDescent="0.25">
      <c r="A30" s="171">
        <v>45147</v>
      </c>
      <c r="B30" s="172" t="s">
        <v>115</v>
      </c>
      <c r="C30" s="172" t="s">
        <v>116</v>
      </c>
      <c r="D30" s="173" t="s">
        <v>114</v>
      </c>
      <c r="E30" s="463">
        <v>11000</v>
      </c>
      <c r="F30" s="161"/>
      <c r="G30" s="305">
        <f t="shared" si="0"/>
        <v>0</v>
      </c>
      <c r="H30" s="604" t="s">
        <v>153</v>
      </c>
      <c r="I30" s="180" t="s">
        <v>18</v>
      </c>
      <c r="J30" s="405" t="s">
        <v>340</v>
      </c>
      <c r="K30" s="184" t="s">
        <v>64</v>
      </c>
      <c r="L30" s="180" t="s">
        <v>45</v>
      </c>
      <c r="M30" s="180"/>
      <c r="N30" s="465" t="s">
        <v>178</v>
      </c>
    </row>
    <row r="31" spans="1:14" x14ac:dyDescent="0.25">
      <c r="A31" s="471">
        <v>45148</v>
      </c>
      <c r="B31" s="472" t="s">
        <v>113</v>
      </c>
      <c r="C31" s="472" t="s">
        <v>49</v>
      </c>
      <c r="D31" s="473" t="s">
        <v>114</v>
      </c>
      <c r="E31" s="621"/>
      <c r="F31" s="622">
        <v>23000</v>
      </c>
      <c r="G31" s="627">
        <f t="shared" si="0"/>
        <v>23000</v>
      </c>
      <c r="H31" s="476" t="s">
        <v>153</v>
      </c>
      <c r="I31" s="623" t="s">
        <v>18</v>
      </c>
      <c r="J31" s="620" t="s">
        <v>354</v>
      </c>
      <c r="K31" s="624" t="s">
        <v>64</v>
      </c>
      <c r="L31" s="623" t="s">
        <v>45</v>
      </c>
      <c r="M31" s="623"/>
      <c r="N31" s="626"/>
    </row>
    <row r="32" spans="1:14" x14ac:dyDescent="0.25">
      <c r="A32" s="171">
        <v>45148</v>
      </c>
      <c r="B32" s="172" t="s">
        <v>115</v>
      </c>
      <c r="C32" s="172" t="s">
        <v>116</v>
      </c>
      <c r="D32" s="173" t="s">
        <v>114</v>
      </c>
      <c r="E32" s="463">
        <v>12000</v>
      </c>
      <c r="F32" s="161"/>
      <c r="G32" s="305">
        <f t="shared" si="0"/>
        <v>11000</v>
      </c>
      <c r="H32" s="604" t="s">
        <v>153</v>
      </c>
      <c r="I32" s="180" t="s">
        <v>18</v>
      </c>
      <c r="J32" s="405" t="s">
        <v>354</v>
      </c>
      <c r="K32" s="184" t="s">
        <v>64</v>
      </c>
      <c r="L32" s="180" t="s">
        <v>45</v>
      </c>
      <c r="M32" s="180"/>
      <c r="N32" s="465" t="s">
        <v>177</v>
      </c>
    </row>
    <row r="33" spans="1:14" x14ac:dyDescent="0.25">
      <c r="A33" s="171">
        <v>45148</v>
      </c>
      <c r="B33" s="172" t="s">
        <v>115</v>
      </c>
      <c r="C33" s="172" t="s">
        <v>116</v>
      </c>
      <c r="D33" s="173" t="s">
        <v>114</v>
      </c>
      <c r="E33" s="463">
        <v>11000</v>
      </c>
      <c r="F33" s="161"/>
      <c r="G33" s="305">
        <f t="shared" si="0"/>
        <v>0</v>
      </c>
      <c r="H33" s="604" t="s">
        <v>153</v>
      </c>
      <c r="I33" s="180" t="s">
        <v>18</v>
      </c>
      <c r="J33" s="405" t="s">
        <v>354</v>
      </c>
      <c r="K33" s="184" t="s">
        <v>64</v>
      </c>
      <c r="L33" s="180" t="s">
        <v>45</v>
      </c>
      <c r="M33" s="180"/>
      <c r="N33" s="465" t="s">
        <v>178</v>
      </c>
    </row>
    <row r="34" spans="1:14" x14ac:dyDescent="0.25">
      <c r="A34" s="471">
        <v>45118</v>
      </c>
      <c r="B34" s="472" t="s">
        <v>113</v>
      </c>
      <c r="C34" s="472" t="s">
        <v>49</v>
      </c>
      <c r="D34" s="473" t="s">
        <v>114</v>
      </c>
      <c r="E34" s="621"/>
      <c r="F34" s="622">
        <v>23000</v>
      </c>
      <c r="G34" s="627">
        <f t="shared" si="0"/>
        <v>23000</v>
      </c>
      <c r="H34" s="476" t="s">
        <v>153</v>
      </c>
      <c r="I34" s="623" t="s">
        <v>18</v>
      </c>
      <c r="J34" s="620" t="s">
        <v>367</v>
      </c>
      <c r="K34" s="624" t="s">
        <v>64</v>
      </c>
      <c r="L34" s="623" t="s">
        <v>45</v>
      </c>
      <c r="M34" s="623"/>
      <c r="N34" s="626"/>
    </row>
    <row r="35" spans="1:14" x14ac:dyDescent="0.25">
      <c r="A35" s="171">
        <v>45118</v>
      </c>
      <c r="B35" s="172" t="s">
        <v>115</v>
      </c>
      <c r="C35" s="172" t="s">
        <v>116</v>
      </c>
      <c r="D35" s="173" t="s">
        <v>114</v>
      </c>
      <c r="E35" s="463">
        <v>12000</v>
      </c>
      <c r="F35" s="161"/>
      <c r="G35" s="305">
        <f t="shared" si="0"/>
        <v>11000</v>
      </c>
      <c r="H35" s="604" t="s">
        <v>153</v>
      </c>
      <c r="I35" s="180" t="s">
        <v>18</v>
      </c>
      <c r="J35" s="405" t="s">
        <v>367</v>
      </c>
      <c r="K35" s="184" t="s">
        <v>64</v>
      </c>
      <c r="L35" s="180" t="s">
        <v>45</v>
      </c>
      <c r="M35" s="180"/>
      <c r="N35" s="465" t="s">
        <v>177</v>
      </c>
    </row>
    <row r="36" spans="1:14" x14ac:dyDescent="0.25">
      <c r="A36" s="171">
        <v>45118</v>
      </c>
      <c r="B36" s="172" t="s">
        <v>115</v>
      </c>
      <c r="C36" s="172" t="s">
        <v>116</v>
      </c>
      <c r="D36" s="173" t="s">
        <v>114</v>
      </c>
      <c r="E36" s="463">
        <v>11000</v>
      </c>
      <c r="F36" s="161"/>
      <c r="G36" s="305">
        <f t="shared" si="0"/>
        <v>0</v>
      </c>
      <c r="H36" s="604" t="s">
        <v>153</v>
      </c>
      <c r="I36" s="180" t="s">
        <v>18</v>
      </c>
      <c r="J36" s="405" t="s">
        <v>367</v>
      </c>
      <c r="K36" s="184" t="s">
        <v>64</v>
      </c>
      <c r="L36" s="180" t="s">
        <v>45</v>
      </c>
      <c r="M36" s="180"/>
      <c r="N36" s="465" t="s">
        <v>178</v>
      </c>
    </row>
    <row r="37" spans="1:14" x14ac:dyDescent="0.25">
      <c r="A37" s="471">
        <v>45152</v>
      </c>
      <c r="B37" s="472" t="s">
        <v>113</v>
      </c>
      <c r="C37" s="472" t="s">
        <v>49</v>
      </c>
      <c r="D37" s="473" t="s">
        <v>114</v>
      </c>
      <c r="E37" s="621"/>
      <c r="F37" s="622">
        <v>23000</v>
      </c>
      <c r="G37" s="627">
        <f t="shared" si="0"/>
        <v>23000</v>
      </c>
      <c r="H37" s="476" t="s">
        <v>153</v>
      </c>
      <c r="I37" s="623" t="s">
        <v>18</v>
      </c>
      <c r="J37" s="620" t="s">
        <v>394</v>
      </c>
      <c r="K37" s="624" t="s">
        <v>64</v>
      </c>
      <c r="L37" s="623" t="s">
        <v>45</v>
      </c>
      <c r="M37" s="623"/>
      <c r="N37" s="626"/>
    </row>
    <row r="38" spans="1:14" x14ac:dyDescent="0.25">
      <c r="A38" s="171">
        <v>45152</v>
      </c>
      <c r="B38" s="172" t="s">
        <v>115</v>
      </c>
      <c r="C38" s="172" t="s">
        <v>116</v>
      </c>
      <c r="D38" s="173" t="s">
        <v>114</v>
      </c>
      <c r="E38" s="463">
        <v>12000</v>
      </c>
      <c r="F38" s="161"/>
      <c r="G38" s="305">
        <f t="shared" si="0"/>
        <v>11000</v>
      </c>
      <c r="H38" s="604" t="s">
        <v>153</v>
      </c>
      <c r="I38" s="180" t="s">
        <v>18</v>
      </c>
      <c r="J38" s="405" t="s">
        <v>394</v>
      </c>
      <c r="K38" s="184" t="s">
        <v>64</v>
      </c>
      <c r="L38" s="180" t="s">
        <v>45</v>
      </c>
      <c r="M38" s="180"/>
      <c r="N38" s="465" t="s">
        <v>177</v>
      </c>
    </row>
    <row r="39" spans="1:14" x14ac:dyDescent="0.25">
      <c r="A39" s="171">
        <v>45152</v>
      </c>
      <c r="B39" s="172" t="s">
        <v>115</v>
      </c>
      <c r="C39" s="172" t="s">
        <v>116</v>
      </c>
      <c r="D39" s="173" t="s">
        <v>114</v>
      </c>
      <c r="E39" s="463">
        <v>11000</v>
      </c>
      <c r="F39" s="161"/>
      <c r="G39" s="305">
        <f t="shared" si="0"/>
        <v>0</v>
      </c>
      <c r="H39" s="604" t="s">
        <v>153</v>
      </c>
      <c r="I39" s="180" t="s">
        <v>18</v>
      </c>
      <c r="J39" s="405" t="s">
        <v>394</v>
      </c>
      <c r="K39" s="184" t="s">
        <v>64</v>
      </c>
      <c r="L39" s="180" t="s">
        <v>45</v>
      </c>
      <c r="M39" s="180"/>
      <c r="N39" s="465" t="s">
        <v>178</v>
      </c>
    </row>
    <row r="40" spans="1:14" x14ac:dyDescent="0.25">
      <c r="A40" s="471">
        <v>45153</v>
      </c>
      <c r="B40" s="472" t="s">
        <v>113</v>
      </c>
      <c r="C40" s="472" t="s">
        <v>49</v>
      </c>
      <c r="D40" s="473" t="s">
        <v>114</v>
      </c>
      <c r="E40" s="621"/>
      <c r="F40" s="622">
        <v>23000</v>
      </c>
      <c r="G40" s="627">
        <f t="shared" si="0"/>
        <v>23000</v>
      </c>
      <c r="H40" s="476" t="s">
        <v>153</v>
      </c>
      <c r="I40" s="623" t="s">
        <v>18</v>
      </c>
      <c r="J40" s="620" t="s">
        <v>425</v>
      </c>
      <c r="K40" s="624" t="s">
        <v>64</v>
      </c>
      <c r="L40" s="623" t="s">
        <v>45</v>
      </c>
      <c r="M40" s="623"/>
      <c r="N40" s="626"/>
    </row>
    <row r="41" spans="1:14" x14ac:dyDescent="0.25">
      <c r="A41" s="171">
        <v>45153</v>
      </c>
      <c r="B41" s="172" t="s">
        <v>115</v>
      </c>
      <c r="C41" s="172" t="s">
        <v>116</v>
      </c>
      <c r="D41" s="173" t="s">
        <v>114</v>
      </c>
      <c r="E41" s="463">
        <v>12000</v>
      </c>
      <c r="F41" s="161"/>
      <c r="G41" s="305">
        <f t="shared" si="0"/>
        <v>11000</v>
      </c>
      <c r="H41" s="604" t="s">
        <v>153</v>
      </c>
      <c r="I41" s="180" t="s">
        <v>18</v>
      </c>
      <c r="J41" s="405" t="s">
        <v>425</v>
      </c>
      <c r="K41" s="184" t="s">
        <v>64</v>
      </c>
      <c r="L41" s="180" t="s">
        <v>45</v>
      </c>
      <c r="M41" s="180"/>
      <c r="N41" s="465" t="s">
        <v>177</v>
      </c>
    </row>
    <row r="42" spans="1:14" x14ac:dyDescent="0.25">
      <c r="A42" s="171">
        <v>45153</v>
      </c>
      <c r="B42" s="172" t="s">
        <v>115</v>
      </c>
      <c r="C42" s="172" t="s">
        <v>116</v>
      </c>
      <c r="D42" s="173" t="s">
        <v>114</v>
      </c>
      <c r="E42" s="463">
        <v>11000</v>
      </c>
      <c r="F42" s="161"/>
      <c r="G42" s="305">
        <f t="shared" si="0"/>
        <v>0</v>
      </c>
      <c r="H42" s="604" t="s">
        <v>153</v>
      </c>
      <c r="I42" s="180" t="s">
        <v>18</v>
      </c>
      <c r="J42" s="405" t="s">
        <v>425</v>
      </c>
      <c r="K42" s="184" t="s">
        <v>64</v>
      </c>
      <c r="L42" s="180" t="s">
        <v>45</v>
      </c>
      <c r="M42" s="180"/>
      <c r="N42" s="465" t="s">
        <v>178</v>
      </c>
    </row>
    <row r="43" spans="1:14" x14ac:dyDescent="0.25">
      <c r="A43" s="471">
        <v>45154</v>
      </c>
      <c r="B43" s="472" t="s">
        <v>113</v>
      </c>
      <c r="C43" s="472" t="s">
        <v>49</v>
      </c>
      <c r="D43" s="473" t="s">
        <v>114</v>
      </c>
      <c r="E43" s="621"/>
      <c r="F43" s="622">
        <v>36000</v>
      </c>
      <c r="G43" s="627">
        <f t="shared" si="0"/>
        <v>36000</v>
      </c>
      <c r="H43" s="476" t="s">
        <v>153</v>
      </c>
      <c r="I43" s="623" t="s">
        <v>18</v>
      </c>
      <c r="J43" s="620" t="s">
        <v>470</v>
      </c>
      <c r="K43" s="624" t="s">
        <v>64</v>
      </c>
      <c r="L43" s="623" t="s">
        <v>45</v>
      </c>
      <c r="M43" s="623"/>
      <c r="N43" s="626"/>
    </row>
    <row r="44" spans="1:14" x14ac:dyDescent="0.25">
      <c r="A44" s="171">
        <v>45154</v>
      </c>
      <c r="B44" s="172" t="s">
        <v>115</v>
      </c>
      <c r="C44" s="172" t="s">
        <v>116</v>
      </c>
      <c r="D44" s="173" t="s">
        <v>114</v>
      </c>
      <c r="E44" s="463">
        <v>12000</v>
      </c>
      <c r="F44" s="161"/>
      <c r="G44" s="305">
        <f t="shared" si="0"/>
        <v>24000</v>
      </c>
      <c r="H44" s="604" t="s">
        <v>153</v>
      </c>
      <c r="I44" s="180" t="s">
        <v>18</v>
      </c>
      <c r="J44" s="405" t="s">
        <v>470</v>
      </c>
      <c r="K44" s="184" t="s">
        <v>64</v>
      </c>
      <c r="L44" s="180" t="s">
        <v>45</v>
      </c>
      <c r="M44" s="180"/>
      <c r="N44" s="465" t="s">
        <v>253</v>
      </c>
    </row>
    <row r="45" spans="1:14" x14ac:dyDescent="0.25">
      <c r="A45" s="171">
        <v>45154</v>
      </c>
      <c r="B45" s="172" t="s">
        <v>115</v>
      </c>
      <c r="C45" s="172" t="s">
        <v>116</v>
      </c>
      <c r="D45" s="173" t="s">
        <v>114</v>
      </c>
      <c r="E45" s="463">
        <v>7000</v>
      </c>
      <c r="F45" s="161"/>
      <c r="G45" s="305">
        <f t="shared" si="0"/>
        <v>17000</v>
      </c>
      <c r="H45" s="604" t="s">
        <v>153</v>
      </c>
      <c r="I45" s="180" t="s">
        <v>18</v>
      </c>
      <c r="J45" s="405" t="s">
        <v>470</v>
      </c>
      <c r="K45" s="184" t="s">
        <v>64</v>
      </c>
      <c r="L45" s="180" t="s">
        <v>45</v>
      </c>
      <c r="M45" s="180"/>
      <c r="N45" s="465" t="s">
        <v>341</v>
      </c>
    </row>
    <row r="46" spans="1:14" x14ac:dyDescent="0.25">
      <c r="A46" s="171">
        <v>45154</v>
      </c>
      <c r="B46" s="172" t="s">
        <v>115</v>
      </c>
      <c r="C46" s="172" t="s">
        <v>116</v>
      </c>
      <c r="D46" s="173" t="s">
        <v>114</v>
      </c>
      <c r="E46" s="463">
        <v>6000</v>
      </c>
      <c r="F46" s="161"/>
      <c r="G46" s="305">
        <f t="shared" si="0"/>
        <v>11000</v>
      </c>
      <c r="H46" s="604" t="s">
        <v>153</v>
      </c>
      <c r="I46" s="180" t="s">
        <v>18</v>
      </c>
      <c r="J46" s="405" t="s">
        <v>470</v>
      </c>
      <c r="K46" s="184" t="s">
        <v>64</v>
      </c>
      <c r="L46" s="180" t="s">
        <v>45</v>
      </c>
      <c r="M46" s="180"/>
      <c r="N46" s="465" t="s">
        <v>342</v>
      </c>
    </row>
    <row r="47" spans="1:14" x14ac:dyDescent="0.25">
      <c r="A47" s="171">
        <v>45154</v>
      </c>
      <c r="B47" s="172" t="s">
        <v>115</v>
      </c>
      <c r="C47" s="172" t="s">
        <v>116</v>
      </c>
      <c r="D47" s="173" t="s">
        <v>114</v>
      </c>
      <c r="E47" s="463">
        <v>11000</v>
      </c>
      <c r="F47" s="161"/>
      <c r="G47" s="305">
        <f t="shared" si="0"/>
        <v>0</v>
      </c>
      <c r="H47" s="604" t="s">
        <v>153</v>
      </c>
      <c r="I47" s="180" t="s">
        <v>18</v>
      </c>
      <c r="J47" s="405" t="s">
        <v>470</v>
      </c>
      <c r="K47" s="184" t="s">
        <v>64</v>
      </c>
      <c r="L47" s="180" t="s">
        <v>45</v>
      </c>
      <c r="M47" s="180"/>
      <c r="N47" s="465" t="s">
        <v>178</v>
      </c>
    </row>
    <row r="48" spans="1:14" x14ac:dyDescent="0.25">
      <c r="A48" s="471">
        <v>45155</v>
      </c>
      <c r="B48" s="472" t="s">
        <v>113</v>
      </c>
      <c r="C48" s="472" t="s">
        <v>49</v>
      </c>
      <c r="D48" s="473" t="s">
        <v>114</v>
      </c>
      <c r="E48" s="621"/>
      <c r="F48" s="622">
        <v>40000</v>
      </c>
      <c r="G48" s="627">
        <f t="shared" si="0"/>
        <v>40000</v>
      </c>
      <c r="H48" s="476" t="s">
        <v>153</v>
      </c>
      <c r="I48" s="623" t="s">
        <v>18</v>
      </c>
      <c r="J48" s="620" t="s">
        <v>489</v>
      </c>
      <c r="K48" s="624" t="s">
        <v>64</v>
      </c>
      <c r="L48" s="623" t="s">
        <v>45</v>
      </c>
      <c r="M48" s="623"/>
      <c r="N48" s="626"/>
    </row>
    <row r="49" spans="1:14" x14ac:dyDescent="0.25">
      <c r="A49" s="171">
        <v>45155</v>
      </c>
      <c r="B49" s="172" t="s">
        <v>115</v>
      </c>
      <c r="C49" s="172" t="s">
        <v>116</v>
      </c>
      <c r="D49" s="173" t="s">
        <v>114</v>
      </c>
      <c r="E49" s="463">
        <v>12000</v>
      </c>
      <c r="F49" s="161"/>
      <c r="G49" s="305">
        <f t="shared" si="0"/>
        <v>28000</v>
      </c>
      <c r="H49" s="604" t="s">
        <v>153</v>
      </c>
      <c r="I49" s="180" t="s">
        <v>18</v>
      </c>
      <c r="J49" s="405" t="s">
        <v>489</v>
      </c>
      <c r="K49" s="184" t="s">
        <v>64</v>
      </c>
      <c r="L49" s="180" t="s">
        <v>45</v>
      </c>
      <c r="M49" s="180"/>
      <c r="N49" s="465" t="s">
        <v>177</v>
      </c>
    </row>
    <row r="50" spans="1:14" x14ac:dyDescent="0.25">
      <c r="A50" s="171">
        <v>45155</v>
      </c>
      <c r="B50" s="172" t="s">
        <v>115</v>
      </c>
      <c r="C50" s="172" t="s">
        <v>116</v>
      </c>
      <c r="D50" s="173" t="s">
        <v>114</v>
      </c>
      <c r="E50" s="463">
        <v>9000</v>
      </c>
      <c r="F50" s="161"/>
      <c r="G50" s="305">
        <f t="shared" si="0"/>
        <v>19000</v>
      </c>
      <c r="H50" s="604" t="s">
        <v>153</v>
      </c>
      <c r="I50" s="180" t="s">
        <v>18</v>
      </c>
      <c r="J50" s="405" t="s">
        <v>489</v>
      </c>
      <c r="K50" s="184" t="s">
        <v>64</v>
      </c>
      <c r="L50" s="180" t="s">
        <v>45</v>
      </c>
      <c r="M50" s="180"/>
      <c r="N50" s="465" t="s">
        <v>301</v>
      </c>
    </row>
    <row r="51" spans="1:14" ht="15.75" customHeight="1" x14ac:dyDescent="0.25">
      <c r="A51" s="171">
        <v>45155</v>
      </c>
      <c r="B51" s="172" t="s">
        <v>115</v>
      </c>
      <c r="C51" s="172" t="s">
        <v>116</v>
      </c>
      <c r="D51" s="173" t="s">
        <v>114</v>
      </c>
      <c r="E51" s="167">
        <v>8000</v>
      </c>
      <c r="F51" s="161"/>
      <c r="G51" s="305">
        <f t="shared" si="0"/>
        <v>11000</v>
      </c>
      <c r="H51" s="604" t="s">
        <v>153</v>
      </c>
      <c r="I51" s="180" t="s">
        <v>18</v>
      </c>
      <c r="J51" s="405" t="s">
        <v>489</v>
      </c>
      <c r="K51" s="184" t="s">
        <v>64</v>
      </c>
      <c r="L51" s="180" t="s">
        <v>45</v>
      </c>
      <c r="M51" s="180"/>
      <c r="N51" s="465" t="s">
        <v>302</v>
      </c>
    </row>
    <row r="52" spans="1:14" x14ac:dyDescent="0.25">
      <c r="A52" s="171">
        <v>45155</v>
      </c>
      <c r="B52" s="172" t="s">
        <v>115</v>
      </c>
      <c r="C52" s="172" t="s">
        <v>116</v>
      </c>
      <c r="D52" s="173" t="s">
        <v>114</v>
      </c>
      <c r="E52" s="161">
        <v>11000</v>
      </c>
      <c r="F52" s="161"/>
      <c r="G52" s="305">
        <f t="shared" si="0"/>
        <v>0</v>
      </c>
      <c r="H52" s="604" t="s">
        <v>153</v>
      </c>
      <c r="I52" s="180" t="s">
        <v>18</v>
      </c>
      <c r="J52" s="405" t="s">
        <v>489</v>
      </c>
      <c r="K52" s="184" t="s">
        <v>64</v>
      </c>
      <c r="L52" s="180" t="s">
        <v>45</v>
      </c>
      <c r="M52" s="180"/>
      <c r="N52" s="465" t="s">
        <v>178</v>
      </c>
    </row>
    <row r="53" spans="1:14" x14ac:dyDescent="0.25">
      <c r="A53" s="471">
        <v>45156</v>
      </c>
      <c r="B53" s="472" t="s">
        <v>113</v>
      </c>
      <c r="C53" s="472" t="s">
        <v>49</v>
      </c>
      <c r="D53" s="473" t="s">
        <v>114</v>
      </c>
      <c r="E53" s="622"/>
      <c r="F53" s="622">
        <v>23000</v>
      </c>
      <c r="G53" s="627">
        <f t="shared" si="0"/>
        <v>23000</v>
      </c>
      <c r="H53" s="476" t="s">
        <v>153</v>
      </c>
      <c r="I53" s="623" t="s">
        <v>18</v>
      </c>
      <c r="J53" s="620" t="s">
        <v>509</v>
      </c>
      <c r="K53" s="624" t="s">
        <v>64</v>
      </c>
      <c r="L53" s="623" t="s">
        <v>45</v>
      </c>
      <c r="M53" s="623"/>
      <c r="N53" s="626"/>
    </row>
    <row r="54" spans="1:14" x14ac:dyDescent="0.25">
      <c r="A54" s="171">
        <v>45156</v>
      </c>
      <c r="B54" s="172" t="s">
        <v>115</v>
      </c>
      <c r="C54" s="172" t="s">
        <v>116</v>
      </c>
      <c r="D54" s="173" t="s">
        <v>114</v>
      </c>
      <c r="E54" s="161">
        <v>12000</v>
      </c>
      <c r="F54" s="161"/>
      <c r="G54" s="305">
        <f t="shared" si="0"/>
        <v>11000</v>
      </c>
      <c r="H54" s="604" t="s">
        <v>153</v>
      </c>
      <c r="I54" s="180" t="s">
        <v>18</v>
      </c>
      <c r="J54" s="405" t="s">
        <v>509</v>
      </c>
      <c r="K54" s="184" t="s">
        <v>64</v>
      </c>
      <c r="L54" s="180" t="s">
        <v>45</v>
      </c>
      <c r="M54" s="180"/>
      <c r="N54" s="465" t="s">
        <v>177</v>
      </c>
    </row>
    <row r="55" spans="1:14" x14ac:dyDescent="0.25">
      <c r="A55" s="171">
        <v>45156</v>
      </c>
      <c r="B55" s="172" t="s">
        <v>115</v>
      </c>
      <c r="C55" s="172" t="s">
        <v>116</v>
      </c>
      <c r="D55" s="173" t="s">
        <v>114</v>
      </c>
      <c r="E55" s="161">
        <v>11000</v>
      </c>
      <c r="F55" s="161"/>
      <c r="G55" s="305">
        <f t="shared" si="0"/>
        <v>0</v>
      </c>
      <c r="H55" s="604" t="s">
        <v>153</v>
      </c>
      <c r="I55" s="180" t="s">
        <v>18</v>
      </c>
      <c r="J55" s="405" t="s">
        <v>509</v>
      </c>
      <c r="K55" s="184" t="s">
        <v>64</v>
      </c>
      <c r="L55" s="180" t="s">
        <v>45</v>
      </c>
      <c r="M55" s="180"/>
      <c r="N55" s="465" t="s">
        <v>178</v>
      </c>
    </row>
    <row r="56" spans="1:14" x14ac:dyDescent="0.25">
      <c r="A56" s="471">
        <v>45157</v>
      </c>
      <c r="B56" s="472" t="s">
        <v>113</v>
      </c>
      <c r="C56" s="472" t="s">
        <v>49</v>
      </c>
      <c r="D56" s="473" t="s">
        <v>114</v>
      </c>
      <c r="E56" s="622"/>
      <c r="F56" s="622">
        <v>23000</v>
      </c>
      <c r="G56" s="627">
        <f t="shared" si="0"/>
        <v>23000</v>
      </c>
      <c r="H56" s="476" t="s">
        <v>153</v>
      </c>
      <c r="I56" s="623" t="s">
        <v>18</v>
      </c>
      <c r="J56" s="620" t="s">
        <v>514</v>
      </c>
      <c r="K56" s="624" t="s">
        <v>64</v>
      </c>
      <c r="L56" s="623" t="s">
        <v>45</v>
      </c>
      <c r="M56" s="623"/>
      <c r="N56" s="626"/>
    </row>
    <row r="57" spans="1:14" x14ac:dyDescent="0.25">
      <c r="A57" s="171">
        <v>45157</v>
      </c>
      <c r="B57" s="172" t="s">
        <v>115</v>
      </c>
      <c r="C57" s="172" t="s">
        <v>116</v>
      </c>
      <c r="D57" s="173" t="s">
        <v>114</v>
      </c>
      <c r="E57" s="161">
        <v>12000</v>
      </c>
      <c r="F57" s="161"/>
      <c r="G57" s="305">
        <f t="shared" si="0"/>
        <v>11000</v>
      </c>
      <c r="H57" s="604" t="s">
        <v>153</v>
      </c>
      <c r="I57" s="180" t="s">
        <v>18</v>
      </c>
      <c r="J57" s="405" t="s">
        <v>514</v>
      </c>
      <c r="K57" s="184" t="s">
        <v>64</v>
      </c>
      <c r="L57" s="180" t="s">
        <v>45</v>
      </c>
      <c r="M57" s="180"/>
      <c r="N57" s="465" t="s">
        <v>177</v>
      </c>
    </row>
    <row r="58" spans="1:14" x14ac:dyDescent="0.25">
      <c r="A58" s="171">
        <v>45157</v>
      </c>
      <c r="B58" s="172" t="s">
        <v>115</v>
      </c>
      <c r="C58" s="172" t="s">
        <v>116</v>
      </c>
      <c r="D58" s="173" t="s">
        <v>114</v>
      </c>
      <c r="E58" s="161">
        <v>11000</v>
      </c>
      <c r="F58" s="161"/>
      <c r="G58" s="305">
        <f t="shared" si="0"/>
        <v>0</v>
      </c>
      <c r="H58" s="604" t="s">
        <v>153</v>
      </c>
      <c r="I58" s="180" t="s">
        <v>18</v>
      </c>
      <c r="J58" s="405" t="s">
        <v>514</v>
      </c>
      <c r="K58" s="184" t="s">
        <v>64</v>
      </c>
      <c r="L58" s="180" t="s">
        <v>45</v>
      </c>
      <c r="M58" s="180"/>
      <c r="N58" s="465" t="s">
        <v>178</v>
      </c>
    </row>
    <row r="59" spans="1:14" x14ac:dyDescent="0.25">
      <c r="A59" s="471">
        <v>45159</v>
      </c>
      <c r="B59" s="472" t="s">
        <v>113</v>
      </c>
      <c r="C59" s="472" t="s">
        <v>49</v>
      </c>
      <c r="D59" s="473" t="s">
        <v>114</v>
      </c>
      <c r="E59" s="622"/>
      <c r="F59" s="622">
        <v>23000</v>
      </c>
      <c r="G59" s="627">
        <f t="shared" si="0"/>
        <v>23000</v>
      </c>
      <c r="H59" s="476" t="s">
        <v>153</v>
      </c>
      <c r="I59" s="623" t="s">
        <v>18</v>
      </c>
      <c r="J59" s="620" t="s">
        <v>517</v>
      </c>
      <c r="K59" s="624" t="s">
        <v>64</v>
      </c>
      <c r="L59" s="623" t="s">
        <v>45</v>
      </c>
      <c r="M59" s="623"/>
      <c r="N59" s="626"/>
    </row>
    <row r="60" spans="1:14" x14ac:dyDescent="0.25">
      <c r="A60" s="171">
        <v>45159</v>
      </c>
      <c r="B60" s="172" t="s">
        <v>115</v>
      </c>
      <c r="C60" s="172" t="s">
        <v>116</v>
      </c>
      <c r="D60" s="173" t="s">
        <v>114</v>
      </c>
      <c r="E60" s="161">
        <v>12000</v>
      </c>
      <c r="F60" s="161"/>
      <c r="G60" s="305">
        <f t="shared" si="0"/>
        <v>11000</v>
      </c>
      <c r="H60" s="604" t="s">
        <v>153</v>
      </c>
      <c r="I60" s="180" t="s">
        <v>18</v>
      </c>
      <c r="J60" s="405" t="s">
        <v>517</v>
      </c>
      <c r="K60" s="184" t="s">
        <v>64</v>
      </c>
      <c r="L60" s="180" t="s">
        <v>45</v>
      </c>
      <c r="M60" s="180"/>
      <c r="N60" s="465" t="s">
        <v>177</v>
      </c>
    </row>
    <row r="61" spans="1:14" x14ac:dyDescent="0.25">
      <c r="A61" s="171">
        <v>45159</v>
      </c>
      <c r="B61" s="172" t="s">
        <v>115</v>
      </c>
      <c r="C61" s="172" t="s">
        <v>116</v>
      </c>
      <c r="D61" s="173" t="s">
        <v>114</v>
      </c>
      <c r="E61" s="161">
        <v>11000</v>
      </c>
      <c r="F61" s="161"/>
      <c r="G61" s="305">
        <f t="shared" si="0"/>
        <v>0</v>
      </c>
      <c r="H61" s="604" t="s">
        <v>153</v>
      </c>
      <c r="I61" s="180" t="s">
        <v>18</v>
      </c>
      <c r="J61" s="405" t="s">
        <v>517</v>
      </c>
      <c r="K61" s="184" t="s">
        <v>64</v>
      </c>
      <c r="L61" s="180" t="s">
        <v>45</v>
      </c>
      <c r="M61" s="180"/>
      <c r="N61" s="465" t="s">
        <v>178</v>
      </c>
    </row>
    <row r="62" spans="1:14" x14ac:dyDescent="0.25">
      <c r="A62" s="471">
        <v>45160</v>
      </c>
      <c r="B62" s="472" t="s">
        <v>113</v>
      </c>
      <c r="C62" s="472" t="s">
        <v>49</v>
      </c>
      <c r="D62" s="473" t="s">
        <v>114</v>
      </c>
      <c r="E62" s="622"/>
      <c r="F62" s="622">
        <v>23000</v>
      </c>
      <c r="G62" s="627">
        <f t="shared" si="0"/>
        <v>23000</v>
      </c>
      <c r="H62" s="476" t="s">
        <v>153</v>
      </c>
      <c r="I62" s="623" t="s">
        <v>18</v>
      </c>
      <c r="J62" s="620" t="s">
        <v>546</v>
      </c>
      <c r="K62" s="624" t="s">
        <v>64</v>
      </c>
      <c r="L62" s="623" t="s">
        <v>45</v>
      </c>
      <c r="M62" s="623"/>
      <c r="N62" s="626"/>
    </row>
    <row r="63" spans="1:14" x14ac:dyDescent="0.25">
      <c r="A63" s="171">
        <v>45160</v>
      </c>
      <c r="B63" s="172" t="s">
        <v>115</v>
      </c>
      <c r="C63" s="172" t="s">
        <v>116</v>
      </c>
      <c r="D63" s="173" t="s">
        <v>114</v>
      </c>
      <c r="E63" s="161">
        <v>12000</v>
      </c>
      <c r="F63" s="161"/>
      <c r="G63" s="305">
        <f t="shared" si="0"/>
        <v>11000</v>
      </c>
      <c r="H63" s="604" t="s">
        <v>153</v>
      </c>
      <c r="I63" s="180" t="s">
        <v>18</v>
      </c>
      <c r="J63" s="405" t="s">
        <v>546</v>
      </c>
      <c r="K63" s="184" t="s">
        <v>64</v>
      </c>
      <c r="L63" s="180" t="s">
        <v>45</v>
      </c>
      <c r="M63" s="180"/>
      <c r="N63" s="465" t="s">
        <v>545</v>
      </c>
    </row>
    <row r="64" spans="1:14" x14ac:dyDescent="0.25">
      <c r="A64" s="171">
        <v>45160</v>
      </c>
      <c r="B64" s="172" t="s">
        <v>115</v>
      </c>
      <c r="C64" s="172" t="s">
        <v>116</v>
      </c>
      <c r="D64" s="173" t="s">
        <v>114</v>
      </c>
      <c r="E64" s="161">
        <v>11000</v>
      </c>
      <c r="F64" s="161"/>
      <c r="G64" s="305">
        <f t="shared" si="0"/>
        <v>0</v>
      </c>
      <c r="H64" s="604" t="s">
        <v>153</v>
      </c>
      <c r="I64" s="180" t="s">
        <v>18</v>
      </c>
      <c r="J64" s="405" t="s">
        <v>546</v>
      </c>
      <c r="K64" s="184" t="s">
        <v>64</v>
      </c>
      <c r="L64" s="180" t="s">
        <v>45</v>
      </c>
      <c r="M64" s="180"/>
      <c r="N64" s="465" t="s">
        <v>547</v>
      </c>
    </row>
    <row r="65" spans="1:14" x14ac:dyDescent="0.25">
      <c r="A65" s="471">
        <v>45161</v>
      </c>
      <c r="B65" s="472" t="s">
        <v>113</v>
      </c>
      <c r="C65" s="472" t="s">
        <v>49</v>
      </c>
      <c r="D65" s="473" t="s">
        <v>114</v>
      </c>
      <c r="E65" s="622"/>
      <c r="F65" s="622">
        <v>37000</v>
      </c>
      <c r="G65" s="627">
        <f t="shared" si="0"/>
        <v>37000</v>
      </c>
      <c r="H65" s="476" t="s">
        <v>153</v>
      </c>
      <c r="I65" s="623" t="s">
        <v>18</v>
      </c>
      <c r="J65" s="620" t="s">
        <v>568</v>
      </c>
      <c r="K65" s="624" t="s">
        <v>64</v>
      </c>
      <c r="L65" s="623" t="s">
        <v>45</v>
      </c>
      <c r="M65" s="623"/>
      <c r="N65" s="626"/>
    </row>
    <row r="66" spans="1:14" x14ac:dyDescent="0.25">
      <c r="A66" s="171">
        <v>45161</v>
      </c>
      <c r="B66" s="172" t="s">
        <v>115</v>
      </c>
      <c r="C66" s="172" t="s">
        <v>116</v>
      </c>
      <c r="D66" s="173" t="s">
        <v>114</v>
      </c>
      <c r="E66" s="161">
        <v>12000</v>
      </c>
      <c r="F66" s="161"/>
      <c r="G66" s="305">
        <f t="shared" si="0"/>
        <v>25000</v>
      </c>
      <c r="H66" s="604" t="s">
        <v>153</v>
      </c>
      <c r="I66" s="180" t="s">
        <v>18</v>
      </c>
      <c r="J66" s="405" t="s">
        <v>568</v>
      </c>
      <c r="K66" s="184" t="s">
        <v>64</v>
      </c>
      <c r="L66" s="180" t="s">
        <v>45</v>
      </c>
      <c r="M66" s="180"/>
      <c r="N66" s="465" t="s">
        <v>177</v>
      </c>
    </row>
    <row r="67" spans="1:14" x14ac:dyDescent="0.25">
      <c r="A67" s="171">
        <v>45161</v>
      </c>
      <c r="B67" s="172" t="s">
        <v>115</v>
      </c>
      <c r="C67" s="172" t="s">
        <v>116</v>
      </c>
      <c r="D67" s="173" t="s">
        <v>114</v>
      </c>
      <c r="E67" s="161">
        <v>7000</v>
      </c>
      <c r="F67" s="161"/>
      <c r="G67" s="305">
        <f t="shared" si="0"/>
        <v>18000</v>
      </c>
      <c r="H67" s="604" t="s">
        <v>153</v>
      </c>
      <c r="I67" s="180" t="s">
        <v>18</v>
      </c>
      <c r="J67" s="405" t="s">
        <v>568</v>
      </c>
      <c r="K67" s="184" t="s">
        <v>64</v>
      </c>
      <c r="L67" s="180" t="s">
        <v>45</v>
      </c>
      <c r="M67" s="180"/>
      <c r="N67" s="465" t="s">
        <v>341</v>
      </c>
    </row>
    <row r="68" spans="1:14" x14ac:dyDescent="0.25">
      <c r="A68" s="171">
        <v>45161</v>
      </c>
      <c r="B68" s="172" t="s">
        <v>115</v>
      </c>
      <c r="C68" s="172" t="s">
        <v>116</v>
      </c>
      <c r="D68" s="173" t="s">
        <v>114</v>
      </c>
      <c r="E68" s="161">
        <v>6000</v>
      </c>
      <c r="F68" s="161"/>
      <c r="G68" s="305">
        <f t="shared" si="0"/>
        <v>12000</v>
      </c>
      <c r="H68" s="604" t="s">
        <v>153</v>
      </c>
      <c r="I68" s="180" t="s">
        <v>18</v>
      </c>
      <c r="J68" s="405" t="s">
        <v>568</v>
      </c>
      <c r="K68" s="184" t="s">
        <v>64</v>
      </c>
      <c r="L68" s="180" t="s">
        <v>45</v>
      </c>
      <c r="M68" s="180"/>
      <c r="N68" s="465" t="s">
        <v>342</v>
      </c>
    </row>
    <row r="69" spans="1:14" x14ac:dyDescent="0.25">
      <c r="A69" s="171">
        <v>45161</v>
      </c>
      <c r="B69" s="172" t="s">
        <v>115</v>
      </c>
      <c r="C69" s="172" t="s">
        <v>116</v>
      </c>
      <c r="D69" s="173" t="s">
        <v>114</v>
      </c>
      <c r="E69" s="161">
        <v>11000</v>
      </c>
      <c r="F69" s="161"/>
      <c r="G69" s="305">
        <f t="shared" si="0"/>
        <v>1000</v>
      </c>
      <c r="H69" s="604" t="s">
        <v>153</v>
      </c>
      <c r="I69" s="180" t="s">
        <v>18</v>
      </c>
      <c r="J69" s="405" t="s">
        <v>568</v>
      </c>
      <c r="K69" s="184" t="s">
        <v>64</v>
      </c>
      <c r="L69" s="180" t="s">
        <v>45</v>
      </c>
      <c r="M69" s="180"/>
      <c r="N69" s="465" t="s">
        <v>178</v>
      </c>
    </row>
    <row r="70" spans="1:14" x14ac:dyDescent="0.25">
      <c r="A70" s="471">
        <v>45162</v>
      </c>
      <c r="B70" s="472" t="s">
        <v>113</v>
      </c>
      <c r="C70" s="472" t="s">
        <v>49</v>
      </c>
      <c r="D70" s="473" t="s">
        <v>114</v>
      </c>
      <c r="E70" s="622"/>
      <c r="F70" s="622">
        <v>41000</v>
      </c>
      <c r="G70" s="627">
        <f t="shared" si="0"/>
        <v>42000</v>
      </c>
      <c r="H70" s="476" t="s">
        <v>153</v>
      </c>
      <c r="I70" s="623" t="s">
        <v>18</v>
      </c>
      <c r="J70" s="620" t="s">
        <v>592</v>
      </c>
      <c r="K70" s="624" t="s">
        <v>64</v>
      </c>
      <c r="L70" s="623" t="s">
        <v>45</v>
      </c>
      <c r="M70" s="623"/>
      <c r="N70" s="626"/>
    </row>
    <row r="71" spans="1:14" x14ac:dyDescent="0.25">
      <c r="A71" s="171">
        <v>45162</v>
      </c>
      <c r="B71" s="172" t="s">
        <v>115</v>
      </c>
      <c r="C71" s="172" t="s">
        <v>116</v>
      </c>
      <c r="D71" s="173" t="s">
        <v>114</v>
      </c>
      <c r="E71" s="161">
        <v>12000</v>
      </c>
      <c r="F71" s="161"/>
      <c r="G71" s="305">
        <f t="shared" si="0"/>
        <v>30000</v>
      </c>
      <c r="H71" s="604" t="s">
        <v>153</v>
      </c>
      <c r="I71" s="180" t="s">
        <v>18</v>
      </c>
      <c r="J71" s="405" t="s">
        <v>592</v>
      </c>
      <c r="K71" s="184" t="s">
        <v>64</v>
      </c>
      <c r="L71" s="180" t="s">
        <v>45</v>
      </c>
      <c r="M71" s="180"/>
      <c r="N71" s="465" t="s">
        <v>177</v>
      </c>
    </row>
    <row r="72" spans="1:14" x14ac:dyDescent="0.25">
      <c r="A72" s="171">
        <v>45162</v>
      </c>
      <c r="B72" s="172" t="s">
        <v>115</v>
      </c>
      <c r="C72" s="172" t="s">
        <v>116</v>
      </c>
      <c r="D72" s="173" t="s">
        <v>114</v>
      </c>
      <c r="E72" s="161">
        <v>9000</v>
      </c>
      <c r="F72" s="161"/>
      <c r="G72" s="305">
        <f t="shared" si="0"/>
        <v>21000</v>
      </c>
      <c r="H72" s="604" t="s">
        <v>153</v>
      </c>
      <c r="I72" s="180" t="s">
        <v>18</v>
      </c>
      <c r="J72" s="405" t="s">
        <v>592</v>
      </c>
      <c r="K72" s="184" t="s">
        <v>64</v>
      </c>
      <c r="L72" s="180" t="s">
        <v>45</v>
      </c>
      <c r="M72" s="180"/>
      <c r="N72" s="465" t="s">
        <v>301</v>
      </c>
    </row>
    <row r="73" spans="1:14" x14ac:dyDescent="0.25">
      <c r="A73" s="171">
        <v>45162</v>
      </c>
      <c r="B73" s="172" t="s">
        <v>115</v>
      </c>
      <c r="C73" s="172" t="s">
        <v>116</v>
      </c>
      <c r="D73" s="173" t="s">
        <v>114</v>
      </c>
      <c r="E73" s="161">
        <v>8000</v>
      </c>
      <c r="F73" s="161"/>
      <c r="G73" s="305">
        <f t="shared" si="0"/>
        <v>13000</v>
      </c>
      <c r="H73" s="604" t="s">
        <v>153</v>
      </c>
      <c r="I73" s="180" t="s">
        <v>18</v>
      </c>
      <c r="J73" s="405" t="s">
        <v>592</v>
      </c>
      <c r="K73" s="184" t="s">
        <v>64</v>
      </c>
      <c r="L73" s="180" t="s">
        <v>45</v>
      </c>
      <c r="M73" s="180"/>
      <c r="N73" s="465" t="s">
        <v>302</v>
      </c>
    </row>
    <row r="74" spans="1:14" x14ac:dyDescent="0.25">
      <c r="A74" s="171">
        <v>45162</v>
      </c>
      <c r="B74" s="172" t="s">
        <v>115</v>
      </c>
      <c r="C74" s="172" t="s">
        <v>116</v>
      </c>
      <c r="D74" s="173" t="s">
        <v>114</v>
      </c>
      <c r="E74" s="161">
        <v>11000</v>
      </c>
      <c r="F74" s="161"/>
      <c r="G74" s="305">
        <f t="shared" si="0"/>
        <v>2000</v>
      </c>
      <c r="H74" s="604" t="s">
        <v>153</v>
      </c>
      <c r="I74" s="180" t="s">
        <v>18</v>
      </c>
      <c r="J74" s="405" t="s">
        <v>592</v>
      </c>
      <c r="K74" s="184" t="s">
        <v>64</v>
      </c>
      <c r="L74" s="180" t="s">
        <v>45</v>
      </c>
      <c r="M74" s="180"/>
      <c r="N74" s="465" t="s">
        <v>178</v>
      </c>
    </row>
    <row r="75" spans="1:14" x14ac:dyDescent="0.25">
      <c r="A75" s="171">
        <v>45162</v>
      </c>
      <c r="B75" s="172" t="s">
        <v>591</v>
      </c>
      <c r="C75" s="172" t="s">
        <v>138</v>
      </c>
      <c r="D75" s="173" t="s">
        <v>81</v>
      </c>
      <c r="E75" s="161">
        <v>1000</v>
      </c>
      <c r="F75" s="161"/>
      <c r="G75" s="305">
        <f t="shared" si="0"/>
        <v>1000</v>
      </c>
      <c r="H75" s="604" t="s">
        <v>153</v>
      </c>
      <c r="I75" s="180" t="s">
        <v>18</v>
      </c>
      <c r="J75" s="405" t="s">
        <v>592</v>
      </c>
      <c r="K75" s="184" t="s">
        <v>64</v>
      </c>
      <c r="L75" s="180" t="s">
        <v>45</v>
      </c>
      <c r="M75" s="180"/>
      <c r="N75" s="465"/>
    </row>
    <row r="76" spans="1:14" x14ac:dyDescent="0.25">
      <c r="A76" s="471">
        <v>45163</v>
      </c>
      <c r="B76" s="472" t="s">
        <v>113</v>
      </c>
      <c r="C76" s="472" t="s">
        <v>49</v>
      </c>
      <c r="D76" s="473" t="s">
        <v>114</v>
      </c>
      <c r="E76" s="622"/>
      <c r="F76" s="622">
        <v>23500</v>
      </c>
      <c r="G76" s="627">
        <f t="shared" si="0"/>
        <v>24500</v>
      </c>
      <c r="H76" s="476" t="s">
        <v>153</v>
      </c>
      <c r="I76" s="623" t="s">
        <v>18</v>
      </c>
      <c r="J76" s="620" t="s">
        <v>593</v>
      </c>
      <c r="K76" s="624" t="s">
        <v>64</v>
      </c>
      <c r="L76" s="623" t="s">
        <v>45</v>
      </c>
      <c r="M76" s="623"/>
      <c r="N76" s="626"/>
    </row>
    <row r="77" spans="1:14" x14ac:dyDescent="0.25">
      <c r="A77" s="171">
        <v>45163</v>
      </c>
      <c r="B77" s="172" t="s">
        <v>115</v>
      </c>
      <c r="C77" s="172" t="s">
        <v>116</v>
      </c>
      <c r="D77" s="173" t="s">
        <v>114</v>
      </c>
      <c r="E77" s="161">
        <v>12000</v>
      </c>
      <c r="F77" s="161"/>
      <c r="G77" s="305">
        <f t="shared" si="0"/>
        <v>12500</v>
      </c>
      <c r="H77" s="604" t="s">
        <v>153</v>
      </c>
      <c r="I77" s="180" t="s">
        <v>18</v>
      </c>
      <c r="J77" s="405" t="s">
        <v>593</v>
      </c>
      <c r="K77" s="184" t="s">
        <v>64</v>
      </c>
      <c r="L77" s="180" t="s">
        <v>45</v>
      </c>
      <c r="M77" s="180"/>
      <c r="N77" s="465" t="s">
        <v>253</v>
      </c>
    </row>
    <row r="78" spans="1:14" x14ac:dyDescent="0.25">
      <c r="A78" s="171">
        <v>45163</v>
      </c>
      <c r="B78" s="172" t="s">
        <v>115</v>
      </c>
      <c r="C78" s="172" t="s">
        <v>116</v>
      </c>
      <c r="D78" s="173" t="s">
        <v>114</v>
      </c>
      <c r="E78" s="161">
        <v>11000</v>
      </c>
      <c r="F78" s="161"/>
      <c r="G78" s="305">
        <f t="shared" si="0"/>
        <v>1500</v>
      </c>
      <c r="H78" s="604" t="s">
        <v>153</v>
      </c>
      <c r="I78" s="180" t="s">
        <v>18</v>
      </c>
      <c r="J78" s="405" t="s">
        <v>593</v>
      </c>
      <c r="K78" s="184" t="s">
        <v>64</v>
      </c>
      <c r="L78" s="180" t="s">
        <v>45</v>
      </c>
      <c r="M78" s="180"/>
      <c r="N78" s="465" t="s">
        <v>547</v>
      </c>
    </row>
    <row r="79" spans="1:14" ht="15.75" thickBot="1" x14ac:dyDescent="0.3">
      <c r="A79" s="171">
        <v>45163</v>
      </c>
      <c r="B79" s="172" t="s">
        <v>591</v>
      </c>
      <c r="C79" s="172" t="s">
        <v>138</v>
      </c>
      <c r="D79" s="173" t="s">
        <v>114</v>
      </c>
      <c r="E79" s="161">
        <v>500</v>
      </c>
      <c r="F79" s="161"/>
      <c r="G79" s="305">
        <f t="shared" si="0"/>
        <v>1000</v>
      </c>
      <c r="H79" s="604" t="s">
        <v>153</v>
      </c>
      <c r="I79" s="180" t="s">
        <v>18</v>
      </c>
      <c r="J79" s="405" t="s">
        <v>593</v>
      </c>
      <c r="K79" s="184" t="s">
        <v>64</v>
      </c>
      <c r="L79" s="180" t="s">
        <v>45</v>
      </c>
      <c r="M79" s="180"/>
      <c r="N79" s="465"/>
    </row>
    <row r="80" spans="1:14" ht="15.75" thickBot="1" x14ac:dyDescent="0.3">
      <c r="A80" s="155"/>
      <c r="B80" s="155"/>
      <c r="C80" s="155"/>
      <c r="D80" s="155"/>
      <c r="E80" s="506">
        <f>SUM(E4:E79)</f>
        <v>561500</v>
      </c>
      <c r="F80" s="506">
        <f>SUM(F4:F79)</f>
        <v>562500</v>
      </c>
      <c r="G80" s="507">
        <f>F80-E80</f>
        <v>1000</v>
      </c>
      <c r="H80" s="166"/>
      <c r="I80" s="155"/>
      <c r="J80" s="155"/>
      <c r="K80" s="391"/>
      <c r="L80" s="155"/>
      <c r="M80" s="155"/>
      <c r="N80" s="157"/>
    </row>
    <row r="81" spans="1:14" x14ac:dyDescent="0.25">
      <c r="A81" s="155"/>
      <c r="B81" s="155"/>
      <c r="C81" s="155"/>
      <c r="D81" s="155"/>
      <c r="E81" s="495"/>
      <c r="F81" s="463"/>
      <c r="G81" s="466"/>
      <c r="H81" s="155"/>
      <c r="I81" s="155"/>
      <c r="J81" s="155"/>
      <c r="K81" s="391"/>
      <c r="L81" s="155"/>
      <c r="M81" s="155"/>
      <c r="N81" s="157"/>
    </row>
    <row r="82" spans="1:14" x14ac:dyDescent="0.25">
      <c r="A82" s="419"/>
      <c r="B82" s="419"/>
      <c r="C82" s="419"/>
      <c r="D82" s="419"/>
      <c r="E82" s="487"/>
      <c r="F82" s="497"/>
      <c r="G82" s="498"/>
      <c r="H82" s="419"/>
      <c r="I82" s="419"/>
      <c r="J82" s="419"/>
      <c r="K82" s="419"/>
      <c r="L82" s="419"/>
      <c r="M82" s="419"/>
      <c r="N82" s="423"/>
    </row>
    <row r="83" spans="1:14" x14ac:dyDescent="0.25">
      <c r="E83" s="496"/>
      <c r="F83" s="491"/>
    </row>
    <row r="84" spans="1:14" x14ac:dyDescent="0.25">
      <c r="E84" s="481"/>
      <c r="F84" s="491"/>
    </row>
    <row r="85" spans="1:14" x14ac:dyDescent="0.25">
      <c r="E85" s="481"/>
      <c r="F85" s="491"/>
    </row>
    <row r="86" spans="1:14" x14ac:dyDescent="0.25">
      <c r="E86" s="481"/>
      <c r="F86" s="491"/>
    </row>
    <row r="87" spans="1:14" x14ac:dyDescent="0.25">
      <c r="E87" s="481"/>
      <c r="F87" s="491"/>
    </row>
    <row r="88" spans="1:14" x14ac:dyDescent="0.25">
      <c r="E88" s="481"/>
      <c r="F88" s="491"/>
    </row>
    <row r="89" spans="1:14" x14ac:dyDescent="0.25">
      <c r="E89" s="481"/>
      <c r="F89" s="491"/>
    </row>
    <row r="90" spans="1:14" x14ac:dyDescent="0.25">
      <c r="E90" s="481"/>
      <c r="F90" s="491"/>
    </row>
    <row r="91" spans="1:14" x14ac:dyDescent="0.25">
      <c r="E91" s="481"/>
      <c r="F91" s="491"/>
    </row>
    <row r="92" spans="1:14" x14ac:dyDescent="0.25">
      <c r="E92" s="481"/>
      <c r="F92" s="491"/>
    </row>
    <row r="93" spans="1:14" x14ac:dyDescent="0.25">
      <c r="E93" s="481"/>
      <c r="F93" s="491"/>
    </row>
    <row r="94" spans="1:14" x14ac:dyDescent="0.25">
      <c r="E94" s="481"/>
      <c r="F94" s="491"/>
    </row>
    <row r="95" spans="1:14" x14ac:dyDescent="0.25">
      <c r="E95" s="481"/>
      <c r="F95" s="491"/>
    </row>
    <row r="96" spans="1:14" x14ac:dyDescent="0.25">
      <c r="E96" s="481"/>
    </row>
    <row r="97" spans="5:5" x14ac:dyDescent="0.25">
      <c r="E97" s="481"/>
    </row>
    <row r="98" spans="5:5" x14ac:dyDescent="0.25">
      <c r="E98" s="481"/>
    </row>
    <row r="99" spans="5:5" x14ac:dyDescent="0.25">
      <c r="E99" s="481"/>
    </row>
    <row r="100" spans="5:5" x14ac:dyDescent="0.25">
      <c r="E100" s="481"/>
    </row>
    <row r="101" spans="5:5" x14ac:dyDescent="0.25">
      <c r="E101" s="481"/>
    </row>
    <row r="102" spans="5:5" x14ac:dyDescent="0.25">
      <c r="E102" s="481"/>
    </row>
    <row r="103" spans="5:5" x14ac:dyDescent="0.25">
      <c r="E103" s="481"/>
    </row>
    <row r="104" spans="5:5" x14ac:dyDescent="0.25">
      <c r="E104" s="481"/>
    </row>
    <row r="105" spans="5:5" x14ac:dyDescent="0.25">
      <c r="E105" s="481"/>
    </row>
    <row r="106" spans="5:5" x14ac:dyDescent="0.25">
      <c r="E106" s="481"/>
    </row>
    <row r="107" spans="5:5" x14ac:dyDescent="0.25">
      <c r="E107" s="481"/>
    </row>
    <row r="108" spans="5:5" x14ac:dyDescent="0.25">
      <c r="E108" s="481"/>
    </row>
    <row r="109" spans="5:5" x14ac:dyDescent="0.25">
      <c r="E109" s="481"/>
    </row>
    <row r="110" spans="5:5" x14ac:dyDescent="0.25">
      <c r="E110" s="481"/>
    </row>
    <row r="111" spans="5:5" x14ac:dyDescent="0.25">
      <c r="E111" s="481"/>
    </row>
    <row r="112" spans="5:5" x14ac:dyDescent="0.25">
      <c r="E112" s="481"/>
    </row>
    <row r="113" spans="5:5" x14ac:dyDescent="0.25">
      <c r="E113" s="481"/>
    </row>
    <row r="114" spans="5:5" x14ac:dyDescent="0.25">
      <c r="E114" s="481"/>
    </row>
    <row r="115" spans="5:5" x14ac:dyDescent="0.25">
      <c r="E115" s="481"/>
    </row>
    <row r="116" spans="5:5" x14ac:dyDescent="0.25">
      <c r="E116" s="481"/>
    </row>
    <row r="117" spans="5:5" x14ac:dyDescent="0.25">
      <c r="E117" s="481"/>
    </row>
    <row r="118" spans="5:5" x14ac:dyDescent="0.25">
      <c r="E118" s="481"/>
    </row>
    <row r="119" spans="5:5" x14ac:dyDescent="0.25">
      <c r="E119" s="481"/>
    </row>
    <row r="120" spans="5:5" x14ac:dyDescent="0.25">
      <c r="E120" s="481"/>
    </row>
    <row r="121" spans="5:5" x14ac:dyDescent="0.25">
      <c r="E121" s="481"/>
    </row>
    <row r="122" spans="5:5" x14ac:dyDescent="0.25">
      <c r="E122" s="481"/>
    </row>
    <row r="123" spans="5:5" x14ac:dyDescent="0.25">
      <c r="E123" s="481"/>
    </row>
    <row r="124" spans="5:5" x14ac:dyDescent="0.25">
      <c r="E124" s="481"/>
    </row>
    <row r="125" spans="5:5" x14ac:dyDescent="0.25">
      <c r="E125" s="481"/>
    </row>
    <row r="126" spans="5:5" x14ac:dyDescent="0.25">
      <c r="E126" s="481"/>
    </row>
    <row r="127" spans="5:5" x14ac:dyDescent="0.25">
      <c r="E127" s="481"/>
    </row>
    <row r="128" spans="5:5" x14ac:dyDescent="0.25">
      <c r="E128" s="481"/>
    </row>
    <row r="129" spans="5:5" x14ac:dyDescent="0.25">
      <c r="E129" s="481"/>
    </row>
    <row r="130" spans="5:5" x14ac:dyDescent="0.25">
      <c r="E130" s="481"/>
    </row>
    <row r="131" spans="5:5" x14ac:dyDescent="0.25">
      <c r="E131" s="481"/>
    </row>
    <row r="132" spans="5:5" x14ac:dyDescent="0.25">
      <c r="E132" s="481"/>
    </row>
    <row r="133" spans="5:5" x14ac:dyDescent="0.25">
      <c r="E133" s="481"/>
    </row>
    <row r="134" spans="5:5" x14ac:dyDescent="0.25">
      <c r="E134" s="481"/>
    </row>
    <row r="135" spans="5:5" x14ac:dyDescent="0.25">
      <c r="E135" s="481"/>
    </row>
    <row r="136" spans="5:5" x14ac:dyDescent="0.25">
      <c r="E136" s="481"/>
    </row>
    <row r="137" spans="5:5" x14ac:dyDescent="0.25">
      <c r="E137" s="481"/>
    </row>
    <row r="138" spans="5:5" x14ac:dyDescent="0.25">
      <c r="E138" s="481"/>
    </row>
    <row r="139" spans="5:5" x14ac:dyDescent="0.25">
      <c r="E139" s="481"/>
    </row>
    <row r="140" spans="5:5" x14ac:dyDescent="0.25">
      <c r="E140" s="481"/>
    </row>
    <row r="141" spans="5:5" x14ac:dyDescent="0.25">
      <c r="E141" s="481"/>
    </row>
    <row r="142" spans="5:5" x14ac:dyDescent="0.25">
      <c r="E142" s="481"/>
    </row>
    <row r="143" spans="5:5" x14ac:dyDescent="0.25">
      <c r="E143" s="481"/>
    </row>
    <row r="144" spans="5:5" x14ac:dyDescent="0.25">
      <c r="E144" s="481"/>
    </row>
    <row r="145" spans="5:5" x14ac:dyDescent="0.25">
      <c r="E145" s="481"/>
    </row>
    <row r="146" spans="5:5" x14ac:dyDescent="0.25">
      <c r="E146" s="481"/>
    </row>
    <row r="147" spans="5:5" x14ac:dyDescent="0.25">
      <c r="E147" s="481"/>
    </row>
    <row r="148" spans="5:5" x14ac:dyDescent="0.25">
      <c r="E148" s="481"/>
    </row>
    <row r="149" spans="5:5" x14ac:dyDescent="0.25">
      <c r="E149" s="481"/>
    </row>
    <row r="150" spans="5:5" x14ac:dyDescent="0.25">
      <c r="E150" s="481"/>
    </row>
    <row r="151" spans="5:5" x14ac:dyDescent="0.25">
      <c r="E151" s="481"/>
    </row>
    <row r="152" spans="5:5" x14ac:dyDescent="0.25">
      <c r="E152" s="481"/>
    </row>
    <row r="153" spans="5:5" x14ac:dyDescent="0.25">
      <c r="E153" s="481"/>
    </row>
    <row r="154" spans="5:5" x14ac:dyDescent="0.25">
      <c r="E154" s="481"/>
    </row>
    <row r="155" spans="5:5" x14ac:dyDescent="0.25">
      <c r="E155" s="481"/>
    </row>
    <row r="156" spans="5:5" x14ac:dyDescent="0.25">
      <c r="E156" s="481"/>
    </row>
    <row r="157" spans="5:5" x14ac:dyDescent="0.25">
      <c r="E157" s="481"/>
    </row>
    <row r="158" spans="5:5" x14ac:dyDescent="0.25">
      <c r="E158" s="481"/>
    </row>
    <row r="159" spans="5:5" x14ac:dyDescent="0.25">
      <c r="E159" s="481"/>
    </row>
    <row r="160" spans="5:5" x14ac:dyDescent="0.25">
      <c r="E160" s="481"/>
    </row>
    <row r="161" spans="5:5" x14ac:dyDescent="0.25">
      <c r="E161" s="481"/>
    </row>
    <row r="162" spans="5:5" x14ac:dyDescent="0.25">
      <c r="E162" s="481"/>
    </row>
    <row r="163" spans="5:5" x14ac:dyDescent="0.25">
      <c r="E163" s="481"/>
    </row>
    <row r="164" spans="5:5" x14ac:dyDescent="0.25">
      <c r="E164" s="481"/>
    </row>
    <row r="165" spans="5:5" x14ac:dyDescent="0.25">
      <c r="E165" s="481"/>
    </row>
    <row r="166" spans="5:5" x14ac:dyDescent="0.25">
      <c r="E166" s="481"/>
    </row>
    <row r="167" spans="5:5" x14ac:dyDescent="0.25">
      <c r="E167" s="481"/>
    </row>
    <row r="168" spans="5:5" x14ac:dyDescent="0.25">
      <c r="E168" s="481"/>
    </row>
    <row r="169" spans="5:5" x14ac:dyDescent="0.25">
      <c r="E169" s="481"/>
    </row>
    <row r="170" spans="5:5" x14ac:dyDescent="0.25">
      <c r="E170" s="481"/>
    </row>
    <row r="171" spans="5:5" x14ac:dyDescent="0.25">
      <c r="E171" s="481"/>
    </row>
    <row r="172" spans="5:5" x14ac:dyDescent="0.25">
      <c r="E172" s="481"/>
    </row>
    <row r="173" spans="5:5" x14ac:dyDescent="0.25">
      <c r="E173" s="481"/>
    </row>
  </sheetData>
  <autoFilter ref="A1:N18">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3"/>
  <sheetViews>
    <sheetView topLeftCell="A53" zoomScaleNormal="100" workbookViewId="0">
      <selection activeCell="A56" sqref="A56"/>
    </sheetView>
  </sheetViews>
  <sheetFormatPr defaultColWidth="10.85546875" defaultRowHeight="15" x14ac:dyDescent="0.25"/>
  <cols>
    <col min="1" max="1" width="13.140625" style="18" customWidth="1"/>
    <col min="2" max="2" width="29.85546875" style="18" customWidth="1"/>
    <col min="3" max="3" width="18" style="18" customWidth="1"/>
    <col min="4" max="4" width="14.7109375" style="18" customWidth="1"/>
    <col min="5" max="5" width="18.85546875" style="307" bestFit="1" customWidth="1"/>
    <col min="6" max="6" width="15.85546875" style="307" customWidth="1"/>
    <col min="7" max="7" width="18.7109375" style="307"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5" s="67" customFormat="1" ht="31.5" x14ac:dyDescent="0.25">
      <c r="A1" s="753" t="s">
        <v>44</v>
      </c>
      <c r="B1" s="753"/>
      <c r="C1" s="753"/>
      <c r="D1" s="753"/>
      <c r="E1" s="753"/>
      <c r="F1" s="753"/>
      <c r="G1" s="753"/>
      <c r="H1" s="753"/>
      <c r="I1" s="753"/>
      <c r="J1" s="753"/>
      <c r="K1" s="753"/>
      <c r="L1" s="753"/>
      <c r="M1" s="753"/>
      <c r="N1" s="753"/>
    </row>
    <row r="2" spans="1:15" s="67" customFormat="1" ht="18.75" x14ac:dyDescent="0.25">
      <c r="A2" s="754" t="s">
        <v>174</v>
      </c>
      <c r="B2" s="754"/>
      <c r="C2" s="754"/>
      <c r="D2" s="754"/>
      <c r="E2" s="754"/>
      <c r="F2" s="754"/>
      <c r="G2" s="754"/>
      <c r="H2" s="754"/>
      <c r="I2" s="754"/>
      <c r="J2" s="754"/>
      <c r="K2" s="754"/>
      <c r="L2" s="754"/>
      <c r="M2" s="754"/>
      <c r="N2" s="754"/>
    </row>
    <row r="3" spans="1:15" s="67" customFormat="1" ht="45.75" thickBot="1" x14ac:dyDescent="0.3">
      <c r="A3" s="148" t="s">
        <v>0</v>
      </c>
      <c r="B3" s="149" t="s">
        <v>5</v>
      </c>
      <c r="C3" s="149" t="s">
        <v>10</v>
      </c>
      <c r="D3" s="150" t="s">
        <v>8</v>
      </c>
      <c r="E3" s="150" t="s">
        <v>13</v>
      </c>
      <c r="F3" s="150" t="s">
        <v>34</v>
      </c>
      <c r="G3" s="150" t="s">
        <v>41</v>
      </c>
      <c r="H3" s="150" t="s">
        <v>2</v>
      </c>
      <c r="I3" s="150" t="s">
        <v>3</v>
      </c>
      <c r="J3" s="149" t="s">
        <v>9</v>
      </c>
      <c r="K3" s="149" t="s">
        <v>1</v>
      </c>
      <c r="L3" s="149" t="s">
        <v>4</v>
      </c>
      <c r="M3" s="149" t="s">
        <v>12</v>
      </c>
      <c r="N3" s="151" t="s">
        <v>11</v>
      </c>
    </row>
    <row r="4" spans="1:15" s="14" customFormat="1" ht="27.95" customHeight="1" x14ac:dyDescent="0.25">
      <c r="A4" s="413">
        <v>45139</v>
      </c>
      <c r="B4" s="414" t="s">
        <v>169</v>
      </c>
      <c r="C4" s="414"/>
      <c r="D4" s="452"/>
      <c r="E4" s="453"/>
      <c r="F4" s="453"/>
      <c r="G4" s="454">
        <v>0</v>
      </c>
      <c r="H4" s="455"/>
      <c r="I4" s="456"/>
      <c r="J4" s="457"/>
      <c r="K4" s="458"/>
      <c r="L4" s="185"/>
      <c r="M4" s="459"/>
      <c r="N4" s="460"/>
    </row>
    <row r="5" spans="1:15" s="14" customFormat="1" ht="13.5" customHeight="1" x14ac:dyDescent="0.25">
      <c r="A5" s="471">
        <v>45139</v>
      </c>
      <c r="B5" s="472" t="s">
        <v>113</v>
      </c>
      <c r="C5" s="472" t="s">
        <v>49</v>
      </c>
      <c r="D5" s="473" t="s">
        <v>130</v>
      </c>
      <c r="E5" s="474"/>
      <c r="F5" s="474">
        <v>16000</v>
      </c>
      <c r="G5" s="475">
        <f>G4-E5+F5</f>
        <v>16000</v>
      </c>
      <c r="H5" s="476" t="s">
        <v>159</v>
      </c>
      <c r="I5" s="476" t="s">
        <v>18</v>
      </c>
      <c r="J5" s="620" t="s">
        <v>160</v>
      </c>
      <c r="K5" s="472" t="s">
        <v>64</v>
      </c>
      <c r="L5" s="472" t="s">
        <v>45</v>
      </c>
      <c r="M5" s="479"/>
      <c r="N5" s="478"/>
    </row>
    <row r="6" spans="1:15" s="14" customFormat="1" ht="13.5" customHeight="1" x14ac:dyDescent="0.25">
      <c r="A6" s="171">
        <v>45139</v>
      </c>
      <c r="B6" s="172" t="s">
        <v>115</v>
      </c>
      <c r="C6" s="172" t="s">
        <v>116</v>
      </c>
      <c r="D6" s="173" t="s">
        <v>130</v>
      </c>
      <c r="E6" s="152">
        <v>9000</v>
      </c>
      <c r="F6" s="152"/>
      <c r="G6" s="306">
        <f t="shared" ref="G6:G79" si="0">G5-E6+F6</f>
        <v>7000</v>
      </c>
      <c r="H6" s="604" t="s">
        <v>159</v>
      </c>
      <c r="I6" s="292" t="s">
        <v>18</v>
      </c>
      <c r="J6" s="405" t="s">
        <v>160</v>
      </c>
      <c r="K6" s="391" t="s">
        <v>64</v>
      </c>
      <c r="L6" s="391" t="s">
        <v>45</v>
      </c>
      <c r="M6" s="469"/>
      <c r="N6" s="470" t="s">
        <v>177</v>
      </c>
    </row>
    <row r="7" spans="1:15" x14ac:dyDescent="0.25">
      <c r="A7" s="171">
        <v>45139</v>
      </c>
      <c r="B7" s="172" t="s">
        <v>115</v>
      </c>
      <c r="C7" s="172" t="s">
        <v>116</v>
      </c>
      <c r="D7" s="173" t="s">
        <v>130</v>
      </c>
      <c r="E7" s="152">
        <v>4000</v>
      </c>
      <c r="F7" s="152"/>
      <c r="G7" s="306">
        <f>G6-E7+F7</f>
        <v>3000</v>
      </c>
      <c r="H7" s="604" t="s">
        <v>159</v>
      </c>
      <c r="I7" s="155" t="s">
        <v>18</v>
      </c>
      <c r="J7" s="405" t="s">
        <v>160</v>
      </c>
      <c r="K7" s="391" t="s">
        <v>64</v>
      </c>
      <c r="L7" s="155" t="s">
        <v>45</v>
      </c>
      <c r="M7" s="155"/>
      <c r="N7" s="470" t="s">
        <v>182</v>
      </c>
    </row>
    <row r="8" spans="1:15" x14ac:dyDescent="0.25">
      <c r="A8" s="171">
        <v>45139</v>
      </c>
      <c r="B8" s="172" t="s">
        <v>115</v>
      </c>
      <c r="C8" s="172" t="s">
        <v>116</v>
      </c>
      <c r="D8" s="173" t="s">
        <v>130</v>
      </c>
      <c r="E8" s="152">
        <v>2000</v>
      </c>
      <c r="F8" s="152"/>
      <c r="G8" s="306">
        <f t="shared" ref="G8:G14" si="1">G7-E8+F8</f>
        <v>1000</v>
      </c>
      <c r="H8" s="604" t="s">
        <v>159</v>
      </c>
      <c r="I8" s="155" t="s">
        <v>18</v>
      </c>
      <c r="J8" s="405" t="s">
        <v>160</v>
      </c>
      <c r="K8" s="391" t="s">
        <v>64</v>
      </c>
      <c r="L8" s="155" t="s">
        <v>45</v>
      </c>
      <c r="M8" s="155"/>
      <c r="N8" s="470" t="s">
        <v>183</v>
      </c>
    </row>
    <row r="9" spans="1:15" x14ac:dyDescent="0.25">
      <c r="A9" s="171">
        <v>45140</v>
      </c>
      <c r="B9" s="172" t="s">
        <v>123</v>
      </c>
      <c r="C9" s="172" t="s">
        <v>49</v>
      </c>
      <c r="D9" s="173" t="s">
        <v>130</v>
      </c>
      <c r="E9" s="152"/>
      <c r="F9" s="152">
        <v>-1000</v>
      </c>
      <c r="G9" s="306">
        <f t="shared" si="1"/>
        <v>0</v>
      </c>
      <c r="H9" s="604" t="s">
        <v>159</v>
      </c>
      <c r="I9" s="155" t="s">
        <v>18</v>
      </c>
      <c r="J9" s="405" t="s">
        <v>160</v>
      </c>
      <c r="K9" s="391" t="s">
        <v>64</v>
      </c>
      <c r="L9" s="155" t="s">
        <v>45</v>
      </c>
      <c r="M9" s="155"/>
      <c r="N9" s="470"/>
    </row>
    <row r="10" spans="1:15" x14ac:dyDescent="0.25">
      <c r="A10" s="471">
        <v>45140</v>
      </c>
      <c r="B10" s="472" t="s">
        <v>113</v>
      </c>
      <c r="C10" s="472" t="s">
        <v>49</v>
      </c>
      <c r="D10" s="473" t="s">
        <v>130</v>
      </c>
      <c r="E10" s="474"/>
      <c r="F10" s="474">
        <v>16000</v>
      </c>
      <c r="G10" s="475">
        <f t="shared" si="1"/>
        <v>16000</v>
      </c>
      <c r="H10" s="476" t="s">
        <v>159</v>
      </c>
      <c r="I10" s="477" t="s">
        <v>18</v>
      </c>
      <c r="J10" s="620" t="s">
        <v>161</v>
      </c>
      <c r="K10" s="472" t="s">
        <v>64</v>
      </c>
      <c r="L10" s="477" t="s">
        <v>45</v>
      </c>
      <c r="M10" s="477"/>
      <c r="N10" s="478"/>
    </row>
    <row r="11" spans="1:15" x14ac:dyDescent="0.25">
      <c r="A11" s="171">
        <v>45140</v>
      </c>
      <c r="B11" s="172" t="s">
        <v>115</v>
      </c>
      <c r="C11" s="172" t="s">
        <v>116</v>
      </c>
      <c r="D11" s="173" t="s">
        <v>130</v>
      </c>
      <c r="E11" s="152">
        <v>9000</v>
      </c>
      <c r="F11" s="152"/>
      <c r="G11" s="306">
        <f t="shared" si="1"/>
        <v>7000</v>
      </c>
      <c r="H11" s="604" t="s">
        <v>159</v>
      </c>
      <c r="I11" s="155" t="s">
        <v>18</v>
      </c>
      <c r="J11" s="405" t="s">
        <v>161</v>
      </c>
      <c r="K11" s="391" t="s">
        <v>64</v>
      </c>
      <c r="L11" s="155" t="s">
        <v>45</v>
      </c>
      <c r="M11" s="155"/>
      <c r="N11" s="470" t="s">
        <v>177</v>
      </c>
    </row>
    <row r="12" spans="1:15" x14ac:dyDescent="0.25">
      <c r="A12" s="171">
        <v>45140</v>
      </c>
      <c r="B12" s="172" t="s">
        <v>115</v>
      </c>
      <c r="C12" s="172" t="s">
        <v>116</v>
      </c>
      <c r="D12" s="173" t="s">
        <v>130</v>
      </c>
      <c r="E12" s="152">
        <v>2000</v>
      </c>
      <c r="F12" s="152"/>
      <c r="G12" s="306">
        <f t="shared" si="1"/>
        <v>5000</v>
      </c>
      <c r="H12" s="604" t="s">
        <v>159</v>
      </c>
      <c r="I12" s="155" t="s">
        <v>18</v>
      </c>
      <c r="J12" s="405" t="s">
        <v>161</v>
      </c>
      <c r="K12" s="391" t="s">
        <v>64</v>
      </c>
      <c r="L12" s="155" t="s">
        <v>45</v>
      </c>
      <c r="M12" s="155"/>
      <c r="N12" s="470" t="s">
        <v>184</v>
      </c>
    </row>
    <row r="13" spans="1:15" x14ac:dyDescent="0.25">
      <c r="A13" s="171">
        <v>45140</v>
      </c>
      <c r="B13" s="172" t="s">
        <v>115</v>
      </c>
      <c r="C13" s="172" t="s">
        <v>116</v>
      </c>
      <c r="D13" s="173" t="s">
        <v>130</v>
      </c>
      <c r="E13" s="167">
        <v>3500</v>
      </c>
      <c r="F13" s="152"/>
      <c r="G13" s="306">
        <f t="shared" si="1"/>
        <v>1500</v>
      </c>
      <c r="H13" s="604" t="s">
        <v>159</v>
      </c>
      <c r="I13" s="155" t="s">
        <v>18</v>
      </c>
      <c r="J13" s="405" t="s">
        <v>161</v>
      </c>
      <c r="K13" s="391" t="s">
        <v>64</v>
      </c>
      <c r="L13" s="155" t="s">
        <v>45</v>
      </c>
      <c r="M13" s="155"/>
      <c r="N13" s="470" t="s">
        <v>185</v>
      </c>
    </row>
    <row r="14" spans="1:15" x14ac:dyDescent="0.25">
      <c r="A14" s="171">
        <v>45141</v>
      </c>
      <c r="B14" s="172" t="s">
        <v>123</v>
      </c>
      <c r="C14" s="172" t="s">
        <v>49</v>
      </c>
      <c r="D14" s="173" t="s">
        <v>130</v>
      </c>
      <c r="E14" s="167"/>
      <c r="F14" s="161">
        <v>-1500</v>
      </c>
      <c r="G14" s="306">
        <f t="shared" si="1"/>
        <v>0</v>
      </c>
      <c r="H14" s="604" t="s">
        <v>159</v>
      </c>
      <c r="I14" s="180" t="s">
        <v>18</v>
      </c>
      <c r="J14" s="405" t="s">
        <v>161</v>
      </c>
      <c r="K14" s="184" t="s">
        <v>64</v>
      </c>
      <c r="L14" s="180" t="s">
        <v>45</v>
      </c>
      <c r="M14" s="180"/>
      <c r="N14" s="157"/>
    </row>
    <row r="15" spans="1:15" x14ac:dyDescent="0.25">
      <c r="A15" s="471">
        <v>45141</v>
      </c>
      <c r="B15" s="472" t="s">
        <v>113</v>
      </c>
      <c r="C15" s="472" t="s">
        <v>49</v>
      </c>
      <c r="D15" s="473" t="s">
        <v>130</v>
      </c>
      <c r="E15" s="619"/>
      <c r="F15" s="474">
        <v>45000</v>
      </c>
      <c r="G15" s="475">
        <f t="shared" si="0"/>
        <v>45000</v>
      </c>
      <c r="H15" s="476" t="s">
        <v>159</v>
      </c>
      <c r="I15" s="477" t="s">
        <v>18</v>
      </c>
      <c r="J15" s="620" t="s">
        <v>199</v>
      </c>
      <c r="K15" s="472" t="s">
        <v>64</v>
      </c>
      <c r="L15" s="477" t="s">
        <v>45</v>
      </c>
      <c r="M15" s="477"/>
      <c r="N15" s="618"/>
    </row>
    <row r="16" spans="1:15" x14ac:dyDescent="0.25">
      <c r="A16" s="171">
        <v>45141</v>
      </c>
      <c r="B16" s="172" t="s">
        <v>115</v>
      </c>
      <c r="C16" s="172" t="s">
        <v>116</v>
      </c>
      <c r="D16" s="173" t="s">
        <v>130</v>
      </c>
      <c r="E16" s="167">
        <v>7000</v>
      </c>
      <c r="F16" s="464"/>
      <c r="G16" s="306">
        <f t="shared" si="0"/>
        <v>38000</v>
      </c>
      <c r="H16" s="604" t="s">
        <v>159</v>
      </c>
      <c r="I16" s="155" t="s">
        <v>18</v>
      </c>
      <c r="J16" s="405" t="s">
        <v>199</v>
      </c>
      <c r="K16" s="391" t="s">
        <v>64</v>
      </c>
      <c r="L16" s="155" t="s">
        <v>45</v>
      </c>
      <c r="M16" s="155"/>
      <c r="N16" s="157" t="s">
        <v>200</v>
      </c>
      <c r="O16" s="419"/>
    </row>
    <row r="17" spans="1:14" ht="15.75" customHeight="1" x14ac:dyDescent="0.25">
      <c r="A17" s="171">
        <v>45141</v>
      </c>
      <c r="B17" s="172" t="s">
        <v>115</v>
      </c>
      <c r="C17" s="172" t="s">
        <v>116</v>
      </c>
      <c r="D17" s="173" t="s">
        <v>130</v>
      </c>
      <c r="E17" s="177">
        <v>8000</v>
      </c>
      <c r="F17" s="161"/>
      <c r="G17" s="306">
        <f t="shared" si="0"/>
        <v>30000</v>
      </c>
      <c r="H17" s="604" t="s">
        <v>159</v>
      </c>
      <c r="I17" s="155" t="s">
        <v>18</v>
      </c>
      <c r="J17" s="405" t="s">
        <v>199</v>
      </c>
      <c r="K17" s="391" t="s">
        <v>64</v>
      </c>
      <c r="L17" s="155" t="s">
        <v>45</v>
      </c>
      <c r="M17" s="155"/>
      <c r="N17" s="157" t="s">
        <v>201</v>
      </c>
    </row>
    <row r="18" spans="1:14" x14ac:dyDescent="0.25">
      <c r="A18" s="171">
        <v>45141</v>
      </c>
      <c r="B18" s="172" t="s">
        <v>115</v>
      </c>
      <c r="C18" s="172" t="s">
        <v>116</v>
      </c>
      <c r="D18" s="173" t="s">
        <v>130</v>
      </c>
      <c r="E18" s="161">
        <v>10000</v>
      </c>
      <c r="F18" s="152"/>
      <c r="G18" s="306">
        <f t="shared" si="0"/>
        <v>20000</v>
      </c>
      <c r="H18" s="604" t="s">
        <v>159</v>
      </c>
      <c r="I18" s="155" t="s">
        <v>18</v>
      </c>
      <c r="J18" s="405" t="s">
        <v>199</v>
      </c>
      <c r="K18" s="391" t="s">
        <v>64</v>
      </c>
      <c r="L18" s="155" t="s">
        <v>45</v>
      </c>
      <c r="M18" s="155"/>
      <c r="N18" s="157" t="s">
        <v>202</v>
      </c>
    </row>
    <row r="19" spans="1:14" x14ac:dyDescent="0.25">
      <c r="A19" s="171">
        <v>45141</v>
      </c>
      <c r="B19" s="172" t="s">
        <v>115</v>
      </c>
      <c r="C19" s="172" t="s">
        <v>116</v>
      </c>
      <c r="D19" s="173" t="s">
        <v>130</v>
      </c>
      <c r="E19" s="167">
        <v>13000</v>
      </c>
      <c r="F19" s="152"/>
      <c r="G19" s="306">
        <f t="shared" si="0"/>
        <v>7000</v>
      </c>
      <c r="H19" s="604" t="s">
        <v>159</v>
      </c>
      <c r="I19" s="155" t="s">
        <v>18</v>
      </c>
      <c r="J19" s="405" t="s">
        <v>199</v>
      </c>
      <c r="K19" s="391" t="s">
        <v>64</v>
      </c>
      <c r="L19" s="155" t="s">
        <v>45</v>
      </c>
      <c r="M19" s="155"/>
      <c r="N19" s="157" t="s">
        <v>203</v>
      </c>
    </row>
    <row r="20" spans="1:14" x14ac:dyDescent="0.25">
      <c r="A20" s="171">
        <v>45142</v>
      </c>
      <c r="B20" s="172" t="s">
        <v>123</v>
      </c>
      <c r="C20" s="172" t="s">
        <v>49</v>
      </c>
      <c r="D20" s="173" t="s">
        <v>130</v>
      </c>
      <c r="E20" s="167"/>
      <c r="F20" s="152">
        <v>-7000</v>
      </c>
      <c r="G20" s="306">
        <f t="shared" si="0"/>
        <v>0</v>
      </c>
      <c r="H20" s="604" t="s">
        <v>159</v>
      </c>
      <c r="I20" s="155" t="s">
        <v>18</v>
      </c>
      <c r="J20" s="405" t="s">
        <v>199</v>
      </c>
      <c r="K20" s="391" t="s">
        <v>64</v>
      </c>
      <c r="L20" s="155" t="s">
        <v>45</v>
      </c>
      <c r="M20" s="155"/>
      <c r="N20" s="157"/>
    </row>
    <row r="21" spans="1:14" x14ac:dyDescent="0.25">
      <c r="A21" s="471">
        <v>45142</v>
      </c>
      <c r="B21" s="472" t="s">
        <v>113</v>
      </c>
      <c r="C21" s="472" t="s">
        <v>49</v>
      </c>
      <c r="D21" s="473" t="s">
        <v>130</v>
      </c>
      <c r="E21" s="619"/>
      <c r="F21" s="474">
        <v>49000</v>
      </c>
      <c r="G21" s="475">
        <f>G20-E21+F21</f>
        <v>49000</v>
      </c>
      <c r="H21" s="476" t="s">
        <v>159</v>
      </c>
      <c r="I21" s="477" t="s">
        <v>18</v>
      </c>
      <c r="J21" s="620" t="s">
        <v>240</v>
      </c>
      <c r="K21" s="472" t="s">
        <v>64</v>
      </c>
      <c r="L21" s="477" t="s">
        <v>45</v>
      </c>
      <c r="M21" s="477"/>
      <c r="N21" s="618"/>
    </row>
    <row r="22" spans="1:14" x14ac:dyDescent="0.25">
      <c r="A22" s="171">
        <v>45142</v>
      </c>
      <c r="B22" s="172" t="s">
        <v>115</v>
      </c>
      <c r="C22" s="172" t="s">
        <v>116</v>
      </c>
      <c r="D22" s="173" t="s">
        <v>130</v>
      </c>
      <c r="E22" s="167">
        <v>9000</v>
      </c>
      <c r="F22" s="152"/>
      <c r="G22" s="306">
        <f t="shared" si="0"/>
        <v>40000</v>
      </c>
      <c r="H22" s="604" t="s">
        <v>159</v>
      </c>
      <c r="I22" s="155" t="s">
        <v>18</v>
      </c>
      <c r="J22" s="405" t="s">
        <v>240</v>
      </c>
      <c r="K22" s="391" t="s">
        <v>64</v>
      </c>
      <c r="L22" s="155" t="s">
        <v>45</v>
      </c>
      <c r="M22" s="155"/>
      <c r="N22" s="157" t="s">
        <v>177</v>
      </c>
    </row>
    <row r="23" spans="1:14" x14ac:dyDescent="0.25">
      <c r="A23" s="171">
        <v>45142</v>
      </c>
      <c r="B23" s="172" t="s">
        <v>115</v>
      </c>
      <c r="C23" s="172" t="s">
        <v>116</v>
      </c>
      <c r="D23" s="173" t="s">
        <v>130</v>
      </c>
      <c r="E23" s="167">
        <v>8000</v>
      </c>
      <c r="F23" s="152"/>
      <c r="G23" s="306">
        <f t="shared" si="0"/>
        <v>32000</v>
      </c>
      <c r="H23" s="604" t="s">
        <v>159</v>
      </c>
      <c r="I23" s="155" t="s">
        <v>18</v>
      </c>
      <c r="J23" s="405" t="s">
        <v>240</v>
      </c>
      <c r="K23" s="391" t="s">
        <v>64</v>
      </c>
      <c r="L23" s="155" t="s">
        <v>45</v>
      </c>
      <c r="M23" s="155"/>
      <c r="N23" s="157" t="s">
        <v>241</v>
      </c>
    </row>
    <row r="24" spans="1:14" x14ac:dyDescent="0.25">
      <c r="A24" s="171">
        <v>45142</v>
      </c>
      <c r="B24" s="172" t="s">
        <v>115</v>
      </c>
      <c r="C24" s="172" t="s">
        <v>116</v>
      </c>
      <c r="D24" s="173" t="s">
        <v>130</v>
      </c>
      <c r="E24" s="167">
        <v>10000</v>
      </c>
      <c r="F24" s="152"/>
      <c r="G24" s="306">
        <f t="shared" si="0"/>
        <v>22000</v>
      </c>
      <c r="H24" s="604" t="s">
        <v>159</v>
      </c>
      <c r="I24" s="155" t="s">
        <v>18</v>
      </c>
      <c r="J24" s="405" t="s">
        <v>240</v>
      </c>
      <c r="K24" s="391" t="s">
        <v>64</v>
      </c>
      <c r="L24" s="155" t="s">
        <v>45</v>
      </c>
      <c r="M24" s="155"/>
      <c r="N24" s="157" t="s">
        <v>242</v>
      </c>
    </row>
    <row r="25" spans="1:14" x14ac:dyDescent="0.25">
      <c r="A25" s="171">
        <v>45142</v>
      </c>
      <c r="B25" s="172" t="s">
        <v>115</v>
      </c>
      <c r="C25" s="172" t="s">
        <v>116</v>
      </c>
      <c r="D25" s="173" t="s">
        <v>130</v>
      </c>
      <c r="E25" s="167">
        <v>10000</v>
      </c>
      <c r="F25" s="152"/>
      <c r="G25" s="306">
        <f t="shared" si="0"/>
        <v>12000</v>
      </c>
      <c r="H25" s="604" t="s">
        <v>159</v>
      </c>
      <c r="I25" s="155" t="s">
        <v>18</v>
      </c>
      <c r="J25" s="405" t="s">
        <v>240</v>
      </c>
      <c r="K25" s="391" t="s">
        <v>64</v>
      </c>
      <c r="L25" s="155" t="s">
        <v>45</v>
      </c>
      <c r="M25" s="155"/>
      <c r="N25" s="157" t="s">
        <v>243</v>
      </c>
    </row>
    <row r="26" spans="1:14" x14ac:dyDescent="0.25">
      <c r="A26" s="171">
        <v>45142</v>
      </c>
      <c r="B26" s="172" t="s">
        <v>115</v>
      </c>
      <c r="C26" s="172" t="s">
        <v>116</v>
      </c>
      <c r="D26" s="173" t="s">
        <v>130</v>
      </c>
      <c r="E26" s="161">
        <v>8000</v>
      </c>
      <c r="F26" s="152"/>
      <c r="G26" s="306">
        <f t="shared" si="0"/>
        <v>4000</v>
      </c>
      <c r="H26" s="604" t="s">
        <v>159</v>
      </c>
      <c r="I26" s="155" t="s">
        <v>18</v>
      </c>
      <c r="J26" s="405" t="s">
        <v>240</v>
      </c>
      <c r="K26" s="391" t="s">
        <v>64</v>
      </c>
      <c r="L26" s="155" t="s">
        <v>45</v>
      </c>
      <c r="M26" s="155"/>
      <c r="N26" s="157" t="s">
        <v>244</v>
      </c>
    </row>
    <row r="27" spans="1:14" x14ac:dyDescent="0.25">
      <c r="A27" s="171">
        <v>45143</v>
      </c>
      <c r="B27" s="172" t="s">
        <v>123</v>
      </c>
      <c r="C27" s="172" t="s">
        <v>49</v>
      </c>
      <c r="D27" s="173" t="s">
        <v>130</v>
      </c>
      <c r="E27" s="161"/>
      <c r="F27" s="152">
        <v>-4000</v>
      </c>
      <c r="G27" s="306">
        <f t="shared" si="0"/>
        <v>0</v>
      </c>
      <c r="H27" s="604" t="s">
        <v>159</v>
      </c>
      <c r="I27" s="155" t="s">
        <v>18</v>
      </c>
      <c r="J27" s="405" t="s">
        <v>240</v>
      </c>
      <c r="K27" s="391" t="s">
        <v>64</v>
      </c>
      <c r="L27" s="155" t="s">
        <v>45</v>
      </c>
      <c r="M27" s="155"/>
      <c r="N27" s="157"/>
    </row>
    <row r="28" spans="1:14" x14ac:dyDescent="0.25">
      <c r="A28" s="471">
        <v>45143</v>
      </c>
      <c r="B28" s="472" t="s">
        <v>113</v>
      </c>
      <c r="C28" s="472" t="s">
        <v>49</v>
      </c>
      <c r="D28" s="473" t="s">
        <v>130</v>
      </c>
      <c r="E28" s="621"/>
      <c r="F28" s="622">
        <v>19000</v>
      </c>
      <c r="G28" s="627">
        <f t="shared" si="0"/>
        <v>19000</v>
      </c>
      <c r="H28" s="476" t="s">
        <v>159</v>
      </c>
      <c r="I28" s="623" t="s">
        <v>18</v>
      </c>
      <c r="J28" s="620" t="s">
        <v>262</v>
      </c>
      <c r="K28" s="624" t="s">
        <v>64</v>
      </c>
      <c r="L28" s="623" t="s">
        <v>45</v>
      </c>
      <c r="M28" s="623"/>
      <c r="N28" s="626"/>
    </row>
    <row r="29" spans="1:14" x14ac:dyDescent="0.25">
      <c r="A29" s="171">
        <v>45143</v>
      </c>
      <c r="B29" s="172" t="s">
        <v>115</v>
      </c>
      <c r="C29" s="172" t="s">
        <v>116</v>
      </c>
      <c r="D29" s="173" t="s">
        <v>130</v>
      </c>
      <c r="E29" s="463">
        <v>9000</v>
      </c>
      <c r="F29" s="161"/>
      <c r="G29" s="305">
        <f t="shared" si="0"/>
        <v>10000</v>
      </c>
      <c r="H29" s="604" t="s">
        <v>159</v>
      </c>
      <c r="I29" s="180" t="s">
        <v>18</v>
      </c>
      <c r="J29" s="405" t="s">
        <v>262</v>
      </c>
      <c r="K29" s="184" t="s">
        <v>64</v>
      </c>
      <c r="L29" s="180" t="s">
        <v>45</v>
      </c>
      <c r="M29" s="180"/>
      <c r="N29" s="465"/>
    </row>
    <row r="30" spans="1:14" x14ac:dyDescent="0.25">
      <c r="A30" s="171">
        <v>45143</v>
      </c>
      <c r="B30" s="172" t="s">
        <v>115</v>
      </c>
      <c r="C30" s="172" t="s">
        <v>116</v>
      </c>
      <c r="D30" s="173" t="s">
        <v>130</v>
      </c>
      <c r="E30" s="463">
        <v>10000</v>
      </c>
      <c r="F30" s="161"/>
      <c r="G30" s="305">
        <f t="shared" si="0"/>
        <v>0</v>
      </c>
      <c r="H30" s="604" t="s">
        <v>159</v>
      </c>
      <c r="I30" s="180" t="s">
        <v>18</v>
      </c>
      <c r="J30" s="405" t="s">
        <v>262</v>
      </c>
      <c r="K30" s="184" t="s">
        <v>64</v>
      </c>
      <c r="L30" s="180" t="s">
        <v>45</v>
      </c>
      <c r="M30" s="180"/>
      <c r="N30" s="465"/>
    </row>
    <row r="31" spans="1:14" ht="15.75" customHeight="1" x14ac:dyDescent="0.25">
      <c r="A31" s="471">
        <v>45145</v>
      </c>
      <c r="B31" s="472" t="s">
        <v>113</v>
      </c>
      <c r="C31" s="472" t="s">
        <v>49</v>
      </c>
      <c r="D31" s="473" t="s">
        <v>130</v>
      </c>
      <c r="E31" s="619"/>
      <c r="F31" s="622">
        <v>59000</v>
      </c>
      <c r="G31" s="627">
        <f t="shared" si="0"/>
        <v>59000</v>
      </c>
      <c r="H31" s="476" t="s">
        <v>159</v>
      </c>
      <c r="I31" s="623" t="s">
        <v>18</v>
      </c>
      <c r="J31" s="620" t="s">
        <v>271</v>
      </c>
      <c r="K31" s="624" t="s">
        <v>64</v>
      </c>
      <c r="L31" s="623" t="s">
        <v>45</v>
      </c>
      <c r="M31" s="623"/>
      <c r="N31" s="626"/>
    </row>
    <row r="32" spans="1:14" ht="15.75" customHeight="1" x14ac:dyDescent="0.25">
      <c r="A32" s="171">
        <v>45145</v>
      </c>
      <c r="B32" s="172" t="s">
        <v>115</v>
      </c>
      <c r="C32" s="172" t="s">
        <v>116</v>
      </c>
      <c r="D32" s="173" t="s">
        <v>130</v>
      </c>
      <c r="E32" s="167">
        <v>9000</v>
      </c>
      <c r="F32" s="161"/>
      <c r="G32" s="305">
        <f t="shared" si="0"/>
        <v>50000</v>
      </c>
      <c r="H32" s="604" t="s">
        <v>159</v>
      </c>
      <c r="I32" s="180" t="s">
        <v>18</v>
      </c>
      <c r="J32" s="405" t="s">
        <v>271</v>
      </c>
      <c r="K32" s="184" t="s">
        <v>64</v>
      </c>
      <c r="L32" s="180" t="s">
        <v>45</v>
      </c>
      <c r="M32" s="180"/>
      <c r="N32" s="465" t="s">
        <v>177</v>
      </c>
    </row>
    <row r="33" spans="1:14" ht="15.75" customHeight="1" x14ac:dyDescent="0.25">
      <c r="A33" s="171">
        <v>45145</v>
      </c>
      <c r="B33" s="172" t="s">
        <v>115</v>
      </c>
      <c r="C33" s="172" t="s">
        <v>116</v>
      </c>
      <c r="D33" s="173" t="s">
        <v>130</v>
      </c>
      <c r="E33" s="167">
        <v>10000</v>
      </c>
      <c r="F33" s="161"/>
      <c r="G33" s="305">
        <f t="shared" si="0"/>
        <v>40000</v>
      </c>
      <c r="H33" s="604" t="s">
        <v>159</v>
      </c>
      <c r="I33" s="180" t="s">
        <v>18</v>
      </c>
      <c r="J33" s="405" t="s">
        <v>271</v>
      </c>
      <c r="K33" s="184" t="s">
        <v>64</v>
      </c>
      <c r="L33" s="180" t="s">
        <v>45</v>
      </c>
      <c r="M33" s="180"/>
      <c r="N33" s="465" t="s">
        <v>272</v>
      </c>
    </row>
    <row r="34" spans="1:14" ht="15.75" customHeight="1" x14ac:dyDescent="0.25">
      <c r="A34" s="171">
        <v>45145</v>
      </c>
      <c r="B34" s="172" t="s">
        <v>115</v>
      </c>
      <c r="C34" s="172" t="s">
        <v>116</v>
      </c>
      <c r="D34" s="173" t="s">
        <v>130</v>
      </c>
      <c r="E34" s="167">
        <v>10000</v>
      </c>
      <c r="F34" s="161"/>
      <c r="G34" s="305">
        <f t="shared" si="0"/>
        <v>30000</v>
      </c>
      <c r="H34" s="604" t="s">
        <v>159</v>
      </c>
      <c r="I34" s="180" t="s">
        <v>18</v>
      </c>
      <c r="J34" s="405" t="s">
        <v>271</v>
      </c>
      <c r="K34" s="184" t="s">
        <v>64</v>
      </c>
      <c r="L34" s="180" t="s">
        <v>45</v>
      </c>
      <c r="M34" s="180"/>
      <c r="N34" s="465" t="s">
        <v>273</v>
      </c>
    </row>
    <row r="35" spans="1:14" ht="15.75" customHeight="1" x14ac:dyDescent="0.25">
      <c r="A35" s="171">
        <v>45145</v>
      </c>
      <c r="B35" s="172" t="s">
        <v>115</v>
      </c>
      <c r="C35" s="172" t="s">
        <v>116</v>
      </c>
      <c r="D35" s="173" t="s">
        <v>130</v>
      </c>
      <c r="E35" s="167">
        <v>8000</v>
      </c>
      <c r="F35" s="161"/>
      <c r="G35" s="305">
        <f t="shared" si="0"/>
        <v>22000</v>
      </c>
      <c r="H35" s="604" t="s">
        <v>159</v>
      </c>
      <c r="I35" s="180" t="s">
        <v>18</v>
      </c>
      <c r="J35" s="405" t="s">
        <v>271</v>
      </c>
      <c r="K35" s="184" t="s">
        <v>64</v>
      </c>
      <c r="L35" s="180" t="s">
        <v>45</v>
      </c>
      <c r="M35" s="180"/>
      <c r="N35" s="465" t="s">
        <v>274</v>
      </c>
    </row>
    <row r="36" spans="1:14" x14ac:dyDescent="0.25">
      <c r="A36" s="171">
        <v>45145</v>
      </c>
      <c r="B36" s="172" t="s">
        <v>115</v>
      </c>
      <c r="C36" s="172" t="s">
        <v>116</v>
      </c>
      <c r="D36" s="173" t="s">
        <v>130</v>
      </c>
      <c r="E36" s="161">
        <v>7000</v>
      </c>
      <c r="F36" s="161"/>
      <c r="G36" s="305">
        <f t="shared" si="0"/>
        <v>15000</v>
      </c>
      <c r="H36" s="604" t="s">
        <v>159</v>
      </c>
      <c r="I36" s="180" t="s">
        <v>18</v>
      </c>
      <c r="J36" s="405" t="s">
        <v>271</v>
      </c>
      <c r="K36" s="184" t="s">
        <v>64</v>
      </c>
      <c r="L36" s="180" t="s">
        <v>45</v>
      </c>
      <c r="M36" s="180"/>
      <c r="N36" s="465" t="s">
        <v>275</v>
      </c>
    </row>
    <row r="37" spans="1:14" x14ac:dyDescent="0.25">
      <c r="A37" s="171">
        <v>45145</v>
      </c>
      <c r="B37" s="172" t="s">
        <v>115</v>
      </c>
      <c r="C37" s="172" t="s">
        <v>116</v>
      </c>
      <c r="D37" s="173" t="s">
        <v>130</v>
      </c>
      <c r="E37" s="161">
        <v>5000</v>
      </c>
      <c r="F37" s="161"/>
      <c r="G37" s="305">
        <f t="shared" si="0"/>
        <v>10000</v>
      </c>
      <c r="H37" s="604" t="s">
        <v>159</v>
      </c>
      <c r="I37" s="180" t="s">
        <v>18</v>
      </c>
      <c r="J37" s="405" t="s">
        <v>271</v>
      </c>
      <c r="K37" s="184" t="s">
        <v>64</v>
      </c>
      <c r="L37" s="180" t="s">
        <v>45</v>
      </c>
      <c r="M37" s="180"/>
      <c r="N37" s="465" t="s">
        <v>276</v>
      </c>
    </row>
    <row r="38" spans="1:14" x14ac:dyDescent="0.25">
      <c r="A38" s="171">
        <v>45145</v>
      </c>
      <c r="B38" s="172" t="s">
        <v>277</v>
      </c>
      <c r="C38" s="172" t="s">
        <v>196</v>
      </c>
      <c r="D38" s="173" t="s">
        <v>130</v>
      </c>
      <c r="E38" s="161">
        <v>6000</v>
      </c>
      <c r="F38" s="161"/>
      <c r="G38" s="305">
        <f t="shared" si="0"/>
        <v>4000</v>
      </c>
      <c r="H38" s="604" t="s">
        <v>159</v>
      </c>
      <c r="I38" s="180" t="s">
        <v>18</v>
      </c>
      <c r="J38" s="405" t="s">
        <v>271</v>
      </c>
      <c r="K38" s="184" t="s">
        <v>64</v>
      </c>
      <c r="L38" s="180" t="s">
        <v>45</v>
      </c>
      <c r="M38" s="180"/>
      <c r="N38" s="465"/>
    </row>
    <row r="39" spans="1:14" x14ac:dyDescent="0.25">
      <c r="A39" s="171">
        <v>45146</v>
      </c>
      <c r="B39" s="172" t="s">
        <v>123</v>
      </c>
      <c r="C39" s="172" t="s">
        <v>49</v>
      </c>
      <c r="D39" s="173" t="s">
        <v>130</v>
      </c>
      <c r="E39" s="161"/>
      <c r="F39" s="161">
        <v>-4000</v>
      </c>
      <c r="G39" s="305">
        <f t="shared" si="0"/>
        <v>0</v>
      </c>
      <c r="H39" s="604" t="s">
        <v>159</v>
      </c>
      <c r="I39" s="180" t="s">
        <v>18</v>
      </c>
      <c r="J39" s="405" t="s">
        <v>271</v>
      </c>
      <c r="K39" s="184" t="s">
        <v>64</v>
      </c>
      <c r="L39" s="180" t="s">
        <v>45</v>
      </c>
      <c r="M39" s="180"/>
      <c r="N39" s="465"/>
    </row>
    <row r="40" spans="1:14" x14ac:dyDescent="0.25">
      <c r="A40" s="471">
        <v>45146</v>
      </c>
      <c r="B40" s="472" t="s">
        <v>113</v>
      </c>
      <c r="C40" s="472" t="s">
        <v>49</v>
      </c>
      <c r="D40" s="473" t="s">
        <v>130</v>
      </c>
      <c r="E40" s="622"/>
      <c r="F40" s="622">
        <v>59000</v>
      </c>
      <c r="G40" s="627">
        <f t="shared" si="0"/>
        <v>59000</v>
      </c>
      <c r="H40" s="476" t="s">
        <v>159</v>
      </c>
      <c r="I40" s="623" t="s">
        <v>18</v>
      </c>
      <c r="J40" s="620" t="s">
        <v>310</v>
      </c>
      <c r="K40" s="624" t="s">
        <v>64</v>
      </c>
      <c r="L40" s="623" t="s">
        <v>45</v>
      </c>
      <c r="M40" s="623"/>
      <c r="N40" s="626"/>
    </row>
    <row r="41" spans="1:14" x14ac:dyDescent="0.25">
      <c r="A41" s="171">
        <v>45146</v>
      </c>
      <c r="B41" s="172" t="s">
        <v>115</v>
      </c>
      <c r="C41" s="172" t="s">
        <v>116</v>
      </c>
      <c r="D41" s="173" t="s">
        <v>130</v>
      </c>
      <c r="E41" s="161">
        <v>9000</v>
      </c>
      <c r="F41" s="161"/>
      <c r="G41" s="305">
        <f t="shared" si="0"/>
        <v>50000</v>
      </c>
      <c r="H41" s="604" t="s">
        <v>159</v>
      </c>
      <c r="I41" s="180" t="s">
        <v>18</v>
      </c>
      <c r="J41" s="405" t="s">
        <v>310</v>
      </c>
      <c r="K41" s="184" t="s">
        <v>64</v>
      </c>
      <c r="L41" s="180" t="s">
        <v>45</v>
      </c>
      <c r="M41" s="180"/>
      <c r="N41" s="465" t="s">
        <v>177</v>
      </c>
    </row>
    <row r="42" spans="1:14" x14ac:dyDescent="0.25">
      <c r="A42" s="171">
        <v>45146</v>
      </c>
      <c r="B42" s="172" t="s">
        <v>115</v>
      </c>
      <c r="C42" s="172" t="s">
        <v>116</v>
      </c>
      <c r="D42" s="173" t="s">
        <v>130</v>
      </c>
      <c r="E42" s="161">
        <v>10000</v>
      </c>
      <c r="F42" s="161"/>
      <c r="G42" s="305">
        <f t="shared" si="0"/>
        <v>40000</v>
      </c>
      <c r="H42" s="604" t="s">
        <v>159</v>
      </c>
      <c r="I42" s="180" t="s">
        <v>18</v>
      </c>
      <c r="J42" s="405" t="s">
        <v>310</v>
      </c>
      <c r="K42" s="184" t="s">
        <v>64</v>
      </c>
      <c r="L42" s="180" t="s">
        <v>45</v>
      </c>
      <c r="M42" s="180"/>
      <c r="N42" s="465" t="s">
        <v>311</v>
      </c>
    </row>
    <row r="43" spans="1:14" x14ac:dyDescent="0.25">
      <c r="A43" s="171">
        <v>45146</v>
      </c>
      <c r="B43" s="172" t="s">
        <v>115</v>
      </c>
      <c r="C43" s="172" t="s">
        <v>116</v>
      </c>
      <c r="D43" s="173" t="s">
        <v>130</v>
      </c>
      <c r="E43" s="161">
        <v>10000</v>
      </c>
      <c r="F43" s="161"/>
      <c r="G43" s="305">
        <f t="shared" si="0"/>
        <v>30000</v>
      </c>
      <c r="H43" s="604" t="s">
        <v>159</v>
      </c>
      <c r="I43" s="180" t="s">
        <v>18</v>
      </c>
      <c r="J43" s="405" t="s">
        <v>310</v>
      </c>
      <c r="K43" s="184" t="s">
        <v>64</v>
      </c>
      <c r="L43" s="180" t="s">
        <v>45</v>
      </c>
      <c r="M43" s="180"/>
      <c r="N43" s="465" t="s">
        <v>312</v>
      </c>
    </row>
    <row r="44" spans="1:14" x14ac:dyDescent="0.25">
      <c r="A44" s="171">
        <v>45146</v>
      </c>
      <c r="B44" s="172" t="s">
        <v>115</v>
      </c>
      <c r="C44" s="172" t="s">
        <v>116</v>
      </c>
      <c r="D44" s="173" t="s">
        <v>130</v>
      </c>
      <c r="E44" s="161">
        <v>12000</v>
      </c>
      <c r="F44" s="161"/>
      <c r="G44" s="305">
        <f t="shared" si="0"/>
        <v>18000</v>
      </c>
      <c r="H44" s="604" t="s">
        <v>159</v>
      </c>
      <c r="I44" s="180" t="s">
        <v>18</v>
      </c>
      <c r="J44" s="405" t="s">
        <v>310</v>
      </c>
      <c r="K44" s="184" t="s">
        <v>64</v>
      </c>
      <c r="L44" s="180" t="s">
        <v>45</v>
      </c>
      <c r="M44" s="180"/>
      <c r="N44" s="465" t="s">
        <v>313</v>
      </c>
    </row>
    <row r="45" spans="1:14" x14ac:dyDescent="0.25">
      <c r="A45" s="171">
        <v>45146</v>
      </c>
      <c r="B45" s="172" t="s">
        <v>115</v>
      </c>
      <c r="C45" s="172" t="s">
        <v>116</v>
      </c>
      <c r="D45" s="173" t="s">
        <v>130</v>
      </c>
      <c r="E45" s="161">
        <v>8000</v>
      </c>
      <c r="F45" s="161"/>
      <c r="G45" s="305">
        <f t="shared" si="0"/>
        <v>10000</v>
      </c>
      <c r="H45" s="604" t="s">
        <v>159</v>
      </c>
      <c r="I45" s="180" t="s">
        <v>18</v>
      </c>
      <c r="J45" s="405" t="s">
        <v>310</v>
      </c>
      <c r="K45" s="184" t="s">
        <v>64</v>
      </c>
      <c r="L45" s="180" t="s">
        <v>45</v>
      </c>
      <c r="M45" s="180"/>
      <c r="N45" s="465" t="s">
        <v>291</v>
      </c>
    </row>
    <row r="46" spans="1:14" x14ac:dyDescent="0.25">
      <c r="A46" s="171">
        <v>45146</v>
      </c>
      <c r="B46" s="172" t="s">
        <v>277</v>
      </c>
      <c r="C46" s="172" t="s">
        <v>196</v>
      </c>
      <c r="D46" s="173" t="s">
        <v>130</v>
      </c>
      <c r="E46" s="161">
        <v>7000</v>
      </c>
      <c r="F46" s="161"/>
      <c r="G46" s="305">
        <f t="shared" si="0"/>
        <v>3000</v>
      </c>
      <c r="H46" s="604" t="s">
        <v>159</v>
      </c>
      <c r="I46" s="180" t="s">
        <v>18</v>
      </c>
      <c r="J46" s="405" t="s">
        <v>310</v>
      </c>
      <c r="K46" s="184" t="s">
        <v>64</v>
      </c>
      <c r="L46" s="180" t="s">
        <v>45</v>
      </c>
      <c r="M46" s="180"/>
      <c r="N46" s="465"/>
    </row>
    <row r="47" spans="1:14" x14ac:dyDescent="0.25">
      <c r="A47" s="502" t="s">
        <v>309</v>
      </c>
      <c r="B47" s="172" t="s">
        <v>123</v>
      </c>
      <c r="C47" s="172" t="s">
        <v>49</v>
      </c>
      <c r="D47" s="173" t="s">
        <v>130</v>
      </c>
      <c r="E47" s="161"/>
      <c r="F47" s="161">
        <v>-3000</v>
      </c>
      <c r="G47" s="305">
        <f t="shared" si="0"/>
        <v>0</v>
      </c>
      <c r="H47" s="604" t="s">
        <v>159</v>
      </c>
      <c r="I47" s="180" t="s">
        <v>18</v>
      </c>
      <c r="J47" s="405" t="s">
        <v>310</v>
      </c>
      <c r="K47" s="184" t="s">
        <v>64</v>
      </c>
      <c r="L47" s="180" t="s">
        <v>45</v>
      </c>
      <c r="M47" s="180"/>
      <c r="N47" s="465"/>
    </row>
    <row r="48" spans="1:14" x14ac:dyDescent="0.25">
      <c r="A48" s="471">
        <v>45147</v>
      </c>
      <c r="B48" s="472" t="s">
        <v>113</v>
      </c>
      <c r="C48" s="472" t="s">
        <v>49</v>
      </c>
      <c r="D48" s="473" t="s">
        <v>130</v>
      </c>
      <c r="E48" s="622"/>
      <c r="F48" s="622">
        <v>56000</v>
      </c>
      <c r="G48" s="627">
        <f t="shared" si="0"/>
        <v>56000</v>
      </c>
      <c r="H48" s="476" t="s">
        <v>159</v>
      </c>
      <c r="I48" s="623" t="s">
        <v>18</v>
      </c>
      <c r="J48" s="620" t="s">
        <v>349</v>
      </c>
      <c r="K48" s="624" t="s">
        <v>64</v>
      </c>
      <c r="L48" s="623" t="s">
        <v>45</v>
      </c>
      <c r="M48" s="623"/>
      <c r="N48" s="626"/>
    </row>
    <row r="49" spans="1:14" x14ac:dyDescent="0.25">
      <c r="A49" s="171">
        <v>45147</v>
      </c>
      <c r="B49" s="172" t="s">
        <v>115</v>
      </c>
      <c r="C49" s="172" t="s">
        <v>116</v>
      </c>
      <c r="D49" s="173" t="s">
        <v>130</v>
      </c>
      <c r="E49" s="161">
        <v>9000</v>
      </c>
      <c r="F49" s="161"/>
      <c r="G49" s="305">
        <f t="shared" si="0"/>
        <v>47000</v>
      </c>
      <c r="H49" s="604" t="s">
        <v>159</v>
      </c>
      <c r="I49" s="180" t="s">
        <v>18</v>
      </c>
      <c r="J49" s="405" t="s">
        <v>349</v>
      </c>
      <c r="K49" s="184" t="s">
        <v>64</v>
      </c>
      <c r="L49" s="180" t="s">
        <v>45</v>
      </c>
      <c r="M49" s="180"/>
      <c r="N49" s="465" t="s">
        <v>177</v>
      </c>
    </row>
    <row r="50" spans="1:14" x14ac:dyDescent="0.25">
      <c r="A50" s="171">
        <v>45147</v>
      </c>
      <c r="B50" s="172" t="s">
        <v>115</v>
      </c>
      <c r="C50" s="172" t="s">
        <v>116</v>
      </c>
      <c r="D50" s="173" t="s">
        <v>130</v>
      </c>
      <c r="E50" s="161">
        <v>10000</v>
      </c>
      <c r="F50" s="161"/>
      <c r="G50" s="305">
        <f t="shared" si="0"/>
        <v>37000</v>
      </c>
      <c r="H50" s="604" t="s">
        <v>159</v>
      </c>
      <c r="I50" s="180" t="s">
        <v>18</v>
      </c>
      <c r="J50" s="405" t="s">
        <v>349</v>
      </c>
      <c r="K50" s="184" t="s">
        <v>64</v>
      </c>
      <c r="L50" s="180" t="s">
        <v>45</v>
      </c>
      <c r="M50" s="180"/>
      <c r="N50" s="465" t="s">
        <v>350</v>
      </c>
    </row>
    <row r="51" spans="1:14" x14ac:dyDescent="0.25">
      <c r="A51" s="171">
        <v>45147</v>
      </c>
      <c r="B51" s="172" t="s">
        <v>115</v>
      </c>
      <c r="C51" s="172" t="s">
        <v>116</v>
      </c>
      <c r="D51" s="173" t="s">
        <v>130</v>
      </c>
      <c r="E51" s="161">
        <v>10000</v>
      </c>
      <c r="F51" s="161"/>
      <c r="G51" s="305">
        <f t="shared" si="0"/>
        <v>27000</v>
      </c>
      <c r="H51" s="604" t="s">
        <v>159</v>
      </c>
      <c r="I51" s="180" t="s">
        <v>18</v>
      </c>
      <c r="J51" s="405" t="s">
        <v>349</v>
      </c>
      <c r="K51" s="184" t="s">
        <v>64</v>
      </c>
      <c r="L51" s="180" t="s">
        <v>45</v>
      </c>
      <c r="M51" s="180"/>
      <c r="N51" s="465" t="s">
        <v>351</v>
      </c>
    </row>
    <row r="52" spans="1:14" x14ac:dyDescent="0.25">
      <c r="A52" s="171">
        <v>45147</v>
      </c>
      <c r="B52" s="172" t="s">
        <v>115</v>
      </c>
      <c r="C52" s="172" t="s">
        <v>116</v>
      </c>
      <c r="D52" s="173" t="s">
        <v>130</v>
      </c>
      <c r="E52" s="161">
        <v>12000</v>
      </c>
      <c r="F52" s="161"/>
      <c r="G52" s="305">
        <f t="shared" si="0"/>
        <v>15000</v>
      </c>
      <c r="H52" s="604" t="s">
        <v>159</v>
      </c>
      <c r="I52" s="180" t="s">
        <v>18</v>
      </c>
      <c r="J52" s="405" t="s">
        <v>349</v>
      </c>
      <c r="K52" s="184" t="s">
        <v>64</v>
      </c>
      <c r="L52" s="180" t="s">
        <v>45</v>
      </c>
      <c r="M52" s="180"/>
      <c r="N52" s="465" t="s">
        <v>352</v>
      </c>
    </row>
    <row r="53" spans="1:14" x14ac:dyDescent="0.25">
      <c r="A53" s="171">
        <v>45147</v>
      </c>
      <c r="B53" s="172" t="s">
        <v>115</v>
      </c>
      <c r="C53" s="172" t="s">
        <v>116</v>
      </c>
      <c r="D53" s="173" t="s">
        <v>130</v>
      </c>
      <c r="E53" s="161">
        <v>5000</v>
      </c>
      <c r="F53" s="161"/>
      <c r="G53" s="305">
        <f t="shared" si="0"/>
        <v>10000</v>
      </c>
      <c r="H53" s="604" t="s">
        <v>159</v>
      </c>
      <c r="I53" s="180" t="s">
        <v>18</v>
      </c>
      <c r="J53" s="405" t="s">
        <v>349</v>
      </c>
      <c r="K53" s="184" t="s">
        <v>64</v>
      </c>
      <c r="L53" s="180" t="s">
        <v>45</v>
      </c>
      <c r="M53" s="180"/>
      <c r="N53" s="465" t="s">
        <v>353</v>
      </c>
    </row>
    <row r="54" spans="1:14" x14ac:dyDescent="0.25">
      <c r="A54" s="171">
        <v>45147</v>
      </c>
      <c r="B54" s="172" t="s">
        <v>277</v>
      </c>
      <c r="C54" s="172" t="s">
        <v>196</v>
      </c>
      <c r="D54" s="173" t="s">
        <v>130</v>
      </c>
      <c r="E54" s="161">
        <v>5000</v>
      </c>
      <c r="F54" s="161"/>
      <c r="G54" s="305">
        <f t="shared" si="0"/>
        <v>5000</v>
      </c>
      <c r="H54" s="604" t="s">
        <v>159</v>
      </c>
      <c r="I54" s="180" t="s">
        <v>18</v>
      </c>
      <c r="J54" s="405" t="s">
        <v>349</v>
      </c>
      <c r="K54" s="184" t="s">
        <v>64</v>
      </c>
      <c r="L54" s="180" t="s">
        <v>45</v>
      </c>
      <c r="M54" s="180"/>
      <c r="N54" s="465"/>
    </row>
    <row r="55" spans="1:14" x14ac:dyDescent="0.25">
      <c r="A55" s="171">
        <v>45148</v>
      </c>
      <c r="B55" s="172" t="s">
        <v>123</v>
      </c>
      <c r="C55" s="172" t="s">
        <v>49</v>
      </c>
      <c r="D55" s="173" t="s">
        <v>130</v>
      </c>
      <c r="E55" s="161"/>
      <c r="F55" s="161">
        <v>-5000</v>
      </c>
      <c r="G55" s="305">
        <f t="shared" si="0"/>
        <v>0</v>
      </c>
      <c r="H55" s="604" t="s">
        <v>159</v>
      </c>
      <c r="I55" s="180" t="s">
        <v>18</v>
      </c>
      <c r="J55" s="405" t="s">
        <v>349</v>
      </c>
      <c r="K55" s="184" t="s">
        <v>64</v>
      </c>
      <c r="L55" s="180" t="s">
        <v>45</v>
      </c>
      <c r="M55" s="180"/>
      <c r="N55" s="465"/>
    </row>
    <row r="56" spans="1:14" x14ac:dyDescent="0.25">
      <c r="A56" s="471">
        <v>45148</v>
      </c>
      <c r="B56" s="472" t="s">
        <v>113</v>
      </c>
      <c r="C56" s="472" t="s">
        <v>49</v>
      </c>
      <c r="D56" s="473" t="s">
        <v>130</v>
      </c>
      <c r="E56" s="622"/>
      <c r="F56" s="622">
        <v>65000</v>
      </c>
      <c r="G56" s="627">
        <f t="shared" si="0"/>
        <v>65000</v>
      </c>
      <c r="H56" s="476" t="s">
        <v>159</v>
      </c>
      <c r="I56" s="623" t="s">
        <v>18</v>
      </c>
      <c r="J56" s="620" t="s">
        <v>355</v>
      </c>
      <c r="K56" s="624" t="s">
        <v>64</v>
      </c>
      <c r="L56" s="623" t="s">
        <v>45</v>
      </c>
      <c r="M56" s="623"/>
      <c r="N56" s="626"/>
    </row>
    <row r="57" spans="1:14" x14ac:dyDescent="0.25">
      <c r="A57" s="171">
        <v>45148</v>
      </c>
      <c r="B57" s="172" t="s">
        <v>115</v>
      </c>
      <c r="C57" s="172" t="s">
        <v>116</v>
      </c>
      <c r="D57" s="173" t="s">
        <v>130</v>
      </c>
      <c r="E57" s="161">
        <v>9000</v>
      </c>
      <c r="F57" s="161"/>
      <c r="G57" s="305">
        <f t="shared" si="0"/>
        <v>56000</v>
      </c>
      <c r="H57" s="604" t="s">
        <v>159</v>
      </c>
      <c r="I57" s="180" t="s">
        <v>18</v>
      </c>
      <c r="J57" s="405" t="s">
        <v>355</v>
      </c>
      <c r="K57" s="184" t="s">
        <v>64</v>
      </c>
      <c r="L57" s="180" t="s">
        <v>45</v>
      </c>
      <c r="M57" s="180"/>
      <c r="N57" s="465" t="s">
        <v>177</v>
      </c>
    </row>
    <row r="58" spans="1:14" x14ac:dyDescent="0.25">
      <c r="A58" s="171">
        <v>45148</v>
      </c>
      <c r="B58" s="172" t="s">
        <v>115</v>
      </c>
      <c r="C58" s="172" t="s">
        <v>116</v>
      </c>
      <c r="D58" s="173" t="s">
        <v>130</v>
      </c>
      <c r="E58" s="161">
        <v>10000</v>
      </c>
      <c r="F58" s="161"/>
      <c r="G58" s="305">
        <f t="shared" si="0"/>
        <v>46000</v>
      </c>
      <c r="H58" s="604" t="s">
        <v>159</v>
      </c>
      <c r="I58" s="180" t="s">
        <v>18</v>
      </c>
      <c r="J58" s="405" t="s">
        <v>355</v>
      </c>
      <c r="K58" s="184" t="s">
        <v>64</v>
      </c>
      <c r="L58" s="180" t="s">
        <v>45</v>
      </c>
      <c r="M58" s="180"/>
      <c r="N58" s="465" t="s">
        <v>357</v>
      </c>
    </row>
    <row r="59" spans="1:14" x14ac:dyDescent="0.25">
      <c r="A59" s="171">
        <v>45148</v>
      </c>
      <c r="B59" s="172" t="s">
        <v>115</v>
      </c>
      <c r="C59" s="172" t="s">
        <v>116</v>
      </c>
      <c r="D59" s="173" t="s">
        <v>130</v>
      </c>
      <c r="E59" s="161">
        <v>15000</v>
      </c>
      <c r="F59" s="161"/>
      <c r="G59" s="305">
        <f t="shared" si="0"/>
        <v>31000</v>
      </c>
      <c r="H59" s="604" t="s">
        <v>159</v>
      </c>
      <c r="I59" s="180" t="s">
        <v>18</v>
      </c>
      <c r="J59" s="405" t="s">
        <v>355</v>
      </c>
      <c r="K59" s="184" t="s">
        <v>64</v>
      </c>
      <c r="L59" s="180" t="s">
        <v>45</v>
      </c>
      <c r="M59" s="180"/>
      <c r="N59" s="465" t="s">
        <v>358</v>
      </c>
    </row>
    <row r="60" spans="1:14" x14ac:dyDescent="0.25">
      <c r="A60" s="171">
        <v>45148</v>
      </c>
      <c r="B60" s="172" t="s">
        <v>115</v>
      </c>
      <c r="C60" s="172" t="s">
        <v>116</v>
      </c>
      <c r="D60" s="173" t="s">
        <v>130</v>
      </c>
      <c r="E60" s="161">
        <v>10000</v>
      </c>
      <c r="F60" s="161"/>
      <c r="G60" s="305">
        <f t="shared" si="0"/>
        <v>21000</v>
      </c>
      <c r="H60" s="604" t="s">
        <v>159</v>
      </c>
      <c r="I60" s="180" t="s">
        <v>18</v>
      </c>
      <c r="J60" s="405" t="s">
        <v>355</v>
      </c>
      <c r="K60" s="184" t="s">
        <v>64</v>
      </c>
      <c r="L60" s="180" t="s">
        <v>45</v>
      </c>
      <c r="M60" s="180"/>
      <c r="N60" s="465" t="s">
        <v>359</v>
      </c>
    </row>
    <row r="61" spans="1:14" x14ac:dyDescent="0.25">
      <c r="A61" s="171">
        <v>45148</v>
      </c>
      <c r="B61" s="172" t="s">
        <v>115</v>
      </c>
      <c r="C61" s="172" t="s">
        <v>116</v>
      </c>
      <c r="D61" s="173" t="s">
        <v>130</v>
      </c>
      <c r="E61" s="161">
        <v>9000</v>
      </c>
      <c r="F61" s="161"/>
      <c r="G61" s="305">
        <f t="shared" si="0"/>
        <v>12000</v>
      </c>
      <c r="H61" s="604" t="s">
        <v>159</v>
      </c>
      <c r="I61" s="180" t="s">
        <v>18</v>
      </c>
      <c r="J61" s="405" t="s">
        <v>355</v>
      </c>
      <c r="K61" s="184" t="s">
        <v>64</v>
      </c>
      <c r="L61" s="180" t="s">
        <v>45</v>
      </c>
      <c r="M61" s="180"/>
      <c r="N61" s="465" t="s">
        <v>360</v>
      </c>
    </row>
    <row r="62" spans="1:14" x14ac:dyDescent="0.25">
      <c r="A62" s="171">
        <v>45148</v>
      </c>
      <c r="B62" s="172" t="s">
        <v>277</v>
      </c>
      <c r="C62" s="172" t="s">
        <v>196</v>
      </c>
      <c r="D62" s="173" t="s">
        <v>130</v>
      </c>
      <c r="E62" s="161">
        <v>4000</v>
      </c>
      <c r="F62" s="161"/>
      <c r="G62" s="305">
        <f t="shared" si="0"/>
        <v>8000</v>
      </c>
      <c r="H62" s="604" t="s">
        <v>159</v>
      </c>
      <c r="I62" s="180" t="s">
        <v>18</v>
      </c>
      <c r="J62" s="405" t="s">
        <v>355</v>
      </c>
      <c r="K62" s="184" t="s">
        <v>64</v>
      </c>
      <c r="L62" s="180" t="s">
        <v>45</v>
      </c>
      <c r="M62" s="180"/>
      <c r="N62" s="465"/>
    </row>
    <row r="63" spans="1:14" x14ac:dyDescent="0.25">
      <c r="A63" s="171">
        <v>45148</v>
      </c>
      <c r="B63" s="172" t="s">
        <v>277</v>
      </c>
      <c r="C63" s="172" t="s">
        <v>196</v>
      </c>
      <c r="D63" s="173" t="s">
        <v>130</v>
      </c>
      <c r="E63" s="161">
        <v>4000</v>
      </c>
      <c r="F63" s="161"/>
      <c r="G63" s="305">
        <f t="shared" si="0"/>
        <v>4000</v>
      </c>
      <c r="H63" s="604" t="s">
        <v>159</v>
      </c>
      <c r="I63" s="180" t="s">
        <v>18</v>
      </c>
      <c r="J63" s="405" t="s">
        <v>355</v>
      </c>
      <c r="K63" s="184" t="s">
        <v>64</v>
      </c>
      <c r="L63" s="180" t="s">
        <v>45</v>
      </c>
      <c r="M63" s="180"/>
      <c r="N63" s="465"/>
    </row>
    <row r="64" spans="1:14" x14ac:dyDescent="0.25">
      <c r="A64" s="171">
        <v>45148</v>
      </c>
      <c r="B64" s="172" t="s">
        <v>277</v>
      </c>
      <c r="C64" s="172" t="s">
        <v>196</v>
      </c>
      <c r="D64" s="173" t="s">
        <v>130</v>
      </c>
      <c r="E64" s="161">
        <v>1000</v>
      </c>
      <c r="F64" s="161"/>
      <c r="G64" s="305">
        <f t="shared" si="0"/>
        <v>3000</v>
      </c>
      <c r="H64" s="604" t="s">
        <v>159</v>
      </c>
      <c r="I64" s="180" t="s">
        <v>18</v>
      </c>
      <c r="J64" s="405" t="s">
        <v>355</v>
      </c>
      <c r="K64" s="184" t="s">
        <v>64</v>
      </c>
      <c r="L64" s="180" t="s">
        <v>45</v>
      </c>
      <c r="M64" s="180"/>
      <c r="N64" s="465"/>
    </row>
    <row r="65" spans="1:14" x14ac:dyDescent="0.25">
      <c r="A65" s="171">
        <v>45149</v>
      </c>
      <c r="B65" s="172" t="s">
        <v>123</v>
      </c>
      <c r="C65" s="172" t="s">
        <v>49</v>
      </c>
      <c r="D65" s="173" t="s">
        <v>130</v>
      </c>
      <c r="E65" s="161"/>
      <c r="F65" s="161">
        <v>-3000</v>
      </c>
      <c r="G65" s="305">
        <f t="shared" si="0"/>
        <v>0</v>
      </c>
      <c r="H65" s="604" t="s">
        <v>159</v>
      </c>
      <c r="I65" s="180" t="s">
        <v>18</v>
      </c>
      <c r="J65" s="405" t="s">
        <v>355</v>
      </c>
      <c r="K65" s="184" t="s">
        <v>64</v>
      </c>
      <c r="L65" s="180" t="s">
        <v>45</v>
      </c>
      <c r="M65" s="180"/>
      <c r="N65" s="465"/>
    </row>
    <row r="66" spans="1:14" x14ac:dyDescent="0.25">
      <c r="A66" s="471">
        <v>45149</v>
      </c>
      <c r="B66" s="472" t="s">
        <v>113</v>
      </c>
      <c r="C66" s="472" t="s">
        <v>49</v>
      </c>
      <c r="D66" s="473" t="s">
        <v>130</v>
      </c>
      <c r="E66" s="622"/>
      <c r="F66" s="622">
        <v>63000</v>
      </c>
      <c r="G66" s="627">
        <f t="shared" si="0"/>
        <v>63000</v>
      </c>
      <c r="H66" s="476" t="s">
        <v>159</v>
      </c>
      <c r="I66" s="623" t="s">
        <v>18</v>
      </c>
      <c r="J66" s="620" t="s">
        <v>356</v>
      </c>
      <c r="K66" s="624" t="s">
        <v>64</v>
      </c>
      <c r="L66" s="623" t="s">
        <v>45</v>
      </c>
      <c r="M66" s="623"/>
      <c r="N66" s="626"/>
    </row>
    <row r="67" spans="1:14" x14ac:dyDescent="0.25">
      <c r="A67" s="171">
        <v>45149</v>
      </c>
      <c r="B67" s="172" t="s">
        <v>115</v>
      </c>
      <c r="C67" s="172" t="s">
        <v>116</v>
      </c>
      <c r="D67" s="173" t="s">
        <v>130</v>
      </c>
      <c r="E67" s="161">
        <v>9000</v>
      </c>
      <c r="F67" s="161"/>
      <c r="G67" s="305">
        <f t="shared" si="0"/>
        <v>54000</v>
      </c>
      <c r="H67" s="604" t="s">
        <v>159</v>
      </c>
      <c r="I67" s="180" t="s">
        <v>18</v>
      </c>
      <c r="J67" s="405" t="s">
        <v>356</v>
      </c>
      <c r="K67" s="184" t="s">
        <v>64</v>
      </c>
      <c r="L67" s="180" t="s">
        <v>45</v>
      </c>
      <c r="M67" s="180"/>
      <c r="N67" s="465" t="s">
        <v>177</v>
      </c>
    </row>
    <row r="68" spans="1:14" x14ac:dyDescent="0.25">
      <c r="A68" s="171">
        <v>45149</v>
      </c>
      <c r="B68" s="172" t="s">
        <v>115</v>
      </c>
      <c r="C68" s="172" t="s">
        <v>116</v>
      </c>
      <c r="D68" s="173" t="s">
        <v>130</v>
      </c>
      <c r="E68" s="161">
        <v>10000</v>
      </c>
      <c r="F68" s="161"/>
      <c r="G68" s="305">
        <f t="shared" si="0"/>
        <v>44000</v>
      </c>
      <c r="H68" s="604" t="s">
        <v>159</v>
      </c>
      <c r="I68" s="180" t="s">
        <v>18</v>
      </c>
      <c r="J68" s="405" t="s">
        <v>356</v>
      </c>
      <c r="K68" s="184" t="s">
        <v>64</v>
      </c>
      <c r="L68" s="180" t="s">
        <v>45</v>
      </c>
      <c r="M68" s="180"/>
      <c r="N68" s="465" t="s">
        <v>362</v>
      </c>
    </row>
    <row r="69" spans="1:14" x14ac:dyDescent="0.25">
      <c r="A69" s="171">
        <v>45149</v>
      </c>
      <c r="B69" s="172" t="s">
        <v>115</v>
      </c>
      <c r="C69" s="172" t="s">
        <v>116</v>
      </c>
      <c r="D69" s="173" t="s">
        <v>130</v>
      </c>
      <c r="E69" s="161">
        <v>10000</v>
      </c>
      <c r="F69" s="161"/>
      <c r="G69" s="305">
        <f t="shared" si="0"/>
        <v>34000</v>
      </c>
      <c r="H69" s="604" t="s">
        <v>159</v>
      </c>
      <c r="I69" s="180" t="s">
        <v>18</v>
      </c>
      <c r="J69" s="405" t="s">
        <v>356</v>
      </c>
      <c r="K69" s="184" t="s">
        <v>64</v>
      </c>
      <c r="L69" s="180" t="s">
        <v>45</v>
      </c>
      <c r="M69" s="180"/>
      <c r="N69" s="465" t="s">
        <v>373</v>
      </c>
    </row>
    <row r="70" spans="1:14" x14ac:dyDescent="0.25">
      <c r="A70" s="171">
        <v>45149</v>
      </c>
      <c r="B70" s="172" t="s">
        <v>115</v>
      </c>
      <c r="C70" s="172" t="s">
        <v>116</v>
      </c>
      <c r="D70" s="173" t="s">
        <v>130</v>
      </c>
      <c r="E70" s="161">
        <v>10000</v>
      </c>
      <c r="F70" s="161"/>
      <c r="G70" s="305">
        <f t="shared" si="0"/>
        <v>24000</v>
      </c>
      <c r="H70" s="604" t="s">
        <v>159</v>
      </c>
      <c r="I70" s="180" t="s">
        <v>18</v>
      </c>
      <c r="J70" s="405" t="s">
        <v>356</v>
      </c>
      <c r="K70" s="184" t="s">
        <v>64</v>
      </c>
      <c r="L70" s="180" t="s">
        <v>45</v>
      </c>
      <c r="M70" s="180"/>
      <c r="N70" s="465" t="s">
        <v>364</v>
      </c>
    </row>
    <row r="71" spans="1:14" x14ac:dyDescent="0.25">
      <c r="A71" s="171">
        <v>45149</v>
      </c>
      <c r="B71" s="172" t="s">
        <v>115</v>
      </c>
      <c r="C71" s="172" t="s">
        <v>116</v>
      </c>
      <c r="D71" s="173" t="s">
        <v>130</v>
      </c>
      <c r="E71" s="161">
        <v>10000</v>
      </c>
      <c r="F71" s="161"/>
      <c r="G71" s="305">
        <f t="shared" si="0"/>
        <v>14000</v>
      </c>
      <c r="H71" s="604" t="s">
        <v>159</v>
      </c>
      <c r="I71" s="180" t="s">
        <v>18</v>
      </c>
      <c r="J71" s="405" t="s">
        <v>356</v>
      </c>
      <c r="K71" s="184" t="s">
        <v>64</v>
      </c>
      <c r="L71" s="180" t="s">
        <v>45</v>
      </c>
      <c r="M71" s="180"/>
      <c r="N71" s="465" t="s">
        <v>374</v>
      </c>
    </row>
    <row r="72" spans="1:14" x14ac:dyDescent="0.25">
      <c r="A72" s="171">
        <v>45149</v>
      </c>
      <c r="B72" s="172" t="s">
        <v>115</v>
      </c>
      <c r="C72" s="172" t="s">
        <v>116</v>
      </c>
      <c r="D72" s="173" t="s">
        <v>130</v>
      </c>
      <c r="E72" s="161">
        <v>5000</v>
      </c>
      <c r="F72" s="161"/>
      <c r="G72" s="305">
        <f t="shared" si="0"/>
        <v>9000</v>
      </c>
      <c r="H72" s="604" t="s">
        <v>159</v>
      </c>
      <c r="I72" s="180" t="s">
        <v>18</v>
      </c>
      <c r="J72" s="405" t="s">
        <v>356</v>
      </c>
      <c r="K72" s="184" t="s">
        <v>64</v>
      </c>
      <c r="L72" s="180" t="s">
        <v>45</v>
      </c>
      <c r="M72" s="180"/>
      <c r="N72" s="465" t="s">
        <v>375</v>
      </c>
    </row>
    <row r="73" spans="1:14" x14ac:dyDescent="0.25">
      <c r="A73" s="502">
        <v>45149</v>
      </c>
      <c r="B73" s="172" t="s">
        <v>277</v>
      </c>
      <c r="C73" s="172" t="s">
        <v>196</v>
      </c>
      <c r="D73" s="173" t="s">
        <v>130</v>
      </c>
      <c r="E73" s="161">
        <v>4000</v>
      </c>
      <c r="F73" s="161"/>
      <c r="G73" s="305">
        <f t="shared" si="0"/>
        <v>5000</v>
      </c>
      <c r="H73" s="604" t="s">
        <v>159</v>
      </c>
      <c r="I73" s="180" t="s">
        <v>18</v>
      </c>
      <c r="J73" s="405" t="s">
        <v>356</v>
      </c>
      <c r="K73" s="184" t="s">
        <v>64</v>
      </c>
      <c r="L73" s="180" t="s">
        <v>45</v>
      </c>
      <c r="M73" s="180"/>
      <c r="N73" s="465"/>
    </row>
    <row r="74" spans="1:14" x14ac:dyDescent="0.25">
      <c r="A74" s="171">
        <v>45149</v>
      </c>
      <c r="B74" s="172" t="s">
        <v>277</v>
      </c>
      <c r="C74" s="172" t="s">
        <v>196</v>
      </c>
      <c r="D74" s="173" t="s">
        <v>130</v>
      </c>
      <c r="E74" s="161">
        <v>4000</v>
      </c>
      <c r="F74" s="161"/>
      <c r="G74" s="305">
        <f t="shared" si="0"/>
        <v>1000</v>
      </c>
      <c r="H74" s="604" t="s">
        <v>159</v>
      </c>
      <c r="I74" s="180" t="s">
        <v>18</v>
      </c>
      <c r="J74" s="405" t="s">
        <v>356</v>
      </c>
      <c r="K74" s="184" t="s">
        <v>64</v>
      </c>
      <c r="L74" s="180" t="s">
        <v>45</v>
      </c>
      <c r="M74" s="180"/>
      <c r="N74" s="465"/>
    </row>
    <row r="75" spans="1:14" x14ac:dyDescent="0.25">
      <c r="A75" s="171">
        <v>45149</v>
      </c>
      <c r="B75" s="172" t="s">
        <v>115</v>
      </c>
      <c r="C75" s="172" t="s">
        <v>196</v>
      </c>
      <c r="D75" s="173" t="s">
        <v>130</v>
      </c>
      <c r="E75" s="161">
        <v>2000</v>
      </c>
      <c r="F75" s="161"/>
      <c r="G75" s="305">
        <f t="shared" si="0"/>
        <v>-1000</v>
      </c>
      <c r="H75" s="604" t="s">
        <v>159</v>
      </c>
      <c r="I75" s="180" t="s">
        <v>18</v>
      </c>
      <c r="J75" s="405" t="s">
        <v>356</v>
      </c>
      <c r="K75" s="184" t="s">
        <v>64</v>
      </c>
      <c r="L75" s="180" t="s">
        <v>45</v>
      </c>
      <c r="M75" s="180"/>
      <c r="N75" s="465"/>
    </row>
    <row r="76" spans="1:14" x14ac:dyDescent="0.25">
      <c r="A76" s="171">
        <v>45150</v>
      </c>
      <c r="B76" s="172" t="s">
        <v>372</v>
      </c>
      <c r="C76" s="172" t="s">
        <v>49</v>
      </c>
      <c r="D76" s="173" t="s">
        <v>130</v>
      </c>
      <c r="E76" s="161"/>
      <c r="F76" s="161">
        <v>1000</v>
      </c>
      <c r="G76" s="305">
        <f t="shared" si="0"/>
        <v>0</v>
      </c>
      <c r="H76" s="604" t="s">
        <v>159</v>
      </c>
      <c r="I76" s="180" t="s">
        <v>18</v>
      </c>
      <c r="J76" s="405" t="s">
        <v>356</v>
      </c>
      <c r="K76" s="184" t="s">
        <v>64</v>
      </c>
      <c r="L76" s="180" t="s">
        <v>45</v>
      </c>
      <c r="M76" s="180"/>
      <c r="N76" s="465"/>
    </row>
    <row r="77" spans="1:14" x14ac:dyDescent="0.25">
      <c r="A77" s="471">
        <v>45152</v>
      </c>
      <c r="B77" s="472" t="s">
        <v>113</v>
      </c>
      <c r="C77" s="472" t="s">
        <v>49</v>
      </c>
      <c r="D77" s="473" t="s">
        <v>130</v>
      </c>
      <c r="E77" s="622"/>
      <c r="F77" s="622">
        <v>18000</v>
      </c>
      <c r="G77" s="627">
        <f t="shared" si="0"/>
        <v>18000</v>
      </c>
      <c r="H77" s="476" t="s">
        <v>159</v>
      </c>
      <c r="I77" s="623" t="s">
        <v>18</v>
      </c>
      <c r="J77" s="620" t="s">
        <v>415</v>
      </c>
      <c r="K77" s="624" t="s">
        <v>64</v>
      </c>
      <c r="L77" s="623" t="s">
        <v>45</v>
      </c>
      <c r="M77" s="623"/>
      <c r="N77" s="626"/>
    </row>
    <row r="78" spans="1:14" x14ac:dyDescent="0.25">
      <c r="A78" s="171">
        <v>45152</v>
      </c>
      <c r="B78" s="172" t="s">
        <v>115</v>
      </c>
      <c r="C78" s="172" t="s">
        <v>116</v>
      </c>
      <c r="D78" s="173" t="s">
        <v>130</v>
      </c>
      <c r="E78" s="161">
        <v>9000</v>
      </c>
      <c r="F78" s="161"/>
      <c r="G78" s="305">
        <f t="shared" si="0"/>
        <v>9000</v>
      </c>
      <c r="H78" s="604" t="s">
        <v>159</v>
      </c>
      <c r="I78" s="180" t="s">
        <v>18</v>
      </c>
      <c r="J78" s="405" t="s">
        <v>415</v>
      </c>
      <c r="K78" s="184" t="s">
        <v>64</v>
      </c>
      <c r="L78" s="180" t="s">
        <v>45</v>
      </c>
      <c r="M78" s="180"/>
      <c r="N78" s="465" t="s">
        <v>177</v>
      </c>
    </row>
    <row r="79" spans="1:14" ht="15.75" thickBot="1" x14ac:dyDescent="0.3">
      <c r="A79" s="171">
        <v>45152</v>
      </c>
      <c r="B79" s="172" t="s">
        <v>115</v>
      </c>
      <c r="C79" s="172" t="s">
        <v>116</v>
      </c>
      <c r="D79" s="173" t="s">
        <v>130</v>
      </c>
      <c r="E79" s="161">
        <v>9000</v>
      </c>
      <c r="F79" s="161"/>
      <c r="G79" s="305">
        <f t="shared" si="0"/>
        <v>0</v>
      </c>
      <c r="H79" s="604" t="s">
        <v>159</v>
      </c>
      <c r="I79" s="180" t="s">
        <v>18</v>
      </c>
      <c r="J79" s="405" t="s">
        <v>415</v>
      </c>
      <c r="K79" s="184" t="s">
        <v>64</v>
      </c>
      <c r="L79" s="180" t="s">
        <v>45</v>
      </c>
      <c r="M79" s="180"/>
      <c r="N79" s="465" t="s">
        <v>178</v>
      </c>
    </row>
    <row r="80" spans="1:14" ht="15.75" thickBot="1" x14ac:dyDescent="0.3">
      <c r="A80" s="171"/>
      <c r="B80" s="155"/>
      <c r="C80" s="155"/>
      <c r="D80" s="630"/>
      <c r="E80" s="506">
        <f>SUM(E4:E79)</f>
        <v>437500</v>
      </c>
      <c r="F80" s="506">
        <f>SUM(F4:F79)</f>
        <v>437500</v>
      </c>
      <c r="G80" s="507">
        <f>F80-E80</f>
        <v>0</v>
      </c>
      <c r="H80" s="166"/>
      <c r="I80" s="155"/>
      <c r="J80" s="155"/>
      <c r="K80" s="391"/>
      <c r="L80" s="155"/>
      <c r="M80" s="155"/>
      <c r="N80" s="157"/>
    </row>
    <row r="81" spans="1:14" x14ac:dyDescent="0.25">
      <c r="A81" s="155"/>
      <c r="B81" s="155"/>
      <c r="C81" s="155"/>
      <c r="D81" s="155"/>
      <c r="E81" s="495"/>
      <c r="F81" s="463"/>
      <c r="G81" s="466"/>
      <c r="H81" s="155"/>
      <c r="I81" s="155"/>
      <c r="J81" s="155"/>
      <c r="K81" s="391"/>
      <c r="L81" s="155"/>
      <c r="M81" s="155"/>
      <c r="N81" s="157"/>
    </row>
    <row r="82" spans="1:14" x14ac:dyDescent="0.25">
      <c r="A82" s="155"/>
      <c r="B82" s="419"/>
      <c r="C82" s="419"/>
      <c r="D82" s="155"/>
      <c r="E82" s="487"/>
      <c r="F82" s="497"/>
      <c r="G82" s="498"/>
      <c r="H82" s="419"/>
      <c r="I82" s="419"/>
      <c r="J82" s="419"/>
      <c r="K82" s="419"/>
      <c r="L82" s="419"/>
      <c r="M82" s="419"/>
      <c r="N82" s="423"/>
    </row>
    <row r="83" spans="1:14" x14ac:dyDescent="0.25">
      <c r="A83" s="419"/>
      <c r="D83" s="419"/>
      <c r="E83" s="496"/>
      <c r="F83" s="491"/>
    </row>
    <row r="84" spans="1:14" x14ac:dyDescent="0.25">
      <c r="E84" s="481"/>
      <c r="F84" s="491"/>
    </row>
    <row r="85" spans="1:14" x14ac:dyDescent="0.25">
      <c r="E85" s="481"/>
      <c r="F85" s="491"/>
    </row>
    <row r="86" spans="1:14" x14ac:dyDescent="0.25">
      <c r="E86" s="481"/>
      <c r="F86" s="491"/>
    </row>
    <row r="87" spans="1:14" x14ac:dyDescent="0.25">
      <c r="E87" s="481"/>
      <c r="F87" s="491"/>
    </row>
    <row r="88" spans="1:14" x14ac:dyDescent="0.25">
      <c r="E88" s="481"/>
      <c r="F88" s="491"/>
    </row>
    <row r="89" spans="1:14" x14ac:dyDescent="0.25">
      <c r="E89" s="481"/>
      <c r="F89" s="491"/>
    </row>
    <row r="90" spans="1:14" x14ac:dyDescent="0.25">
      <c r="E90" s="481"/>
      <c r="F90" s="491"/>
    </row>
    <row r="91" spans="1:14" x14ac:dyDescent="0.25">
      <c r="E91" s="481"/>
      <c r="F91" s="491"/>
    </row>
    <row r="92" spans="1:14" x14ac:dyDescent="0.25">
      <c r="E92" s="481"/>
      <c r="F92" s="491"/>
    </row>
    <row r="93" spans="1:14" x14ac:dyDescent="0.25">
      <c r="E93" s="481"/>
      <c r="F93" s="491"/>
    </row>
    <row r="94" spans="1:14" x14ac:dyDescent="0.25">
      <c r="E94" s="481"/>
      <c r="F94" s="491"/>
    </row>
    <row r="95" spans="1:14" x14ac:dyDescent="0.25">
      <c r="E95" s="481"/>
      <c r="F95" s="491"/>
    </row>
    <row r="96" spans="1:14" x14ac:dyDescent="0.25">
      <c r="E96" s="481"/>
    </row>
    <row r="97" spans="5:5" x14ac:dyDescent="0.25">
      <c r="E97" s="481"/>
    </row>
    <row r="98" spans="5:5" x14ac:dyDescent="0.25">
      <c r="E98" s="481"/>
    </row>
    <row r="99" spans="5:5" x14ac:dyDescent="0.25">
      <c r="E99" s="481"/>
    </row>
    <row r="100" spans="5:5" x14ac:dyDescent="0.25">
      <c r="E100" s="481"/>
    </row>
    <row r="101" spans="5:5" x14ac:dyDescent="0.25">
      <c r="E101" s="481"/>
    </row>
    <row r="102" spans="5:5" x14ac:dyDescent="0.25">
      <c r="E102" s="481"/>
    </row>
    <row r="103" spans="5:5" x14ac:dyDescent="0.25">
      <c r="E103" s="481"/>
    </row>
    <row r="104" spans="5:5" x14ac:dyDescent="0.25">
      <c r="E104" s="481"/>
    </row>
    <row r="105" spans="5:5" x14ac:dyDescent="0.25">
      <c r="E105" s="481"/>
    </row>
    <row r="106" spans="5:5" x14ac:dyDescent="0.25">
      <c r="E106" s="481"/>
    </row>
    <row r="107" spans="5:5" x14ac:dyDescent="0.25">
      <c r="E107" s="481"/>
    </row>
    <row r="108" spans="5:5" x14ac:dyDescent="0.25">
      <c r="E108" s="481"/>
    </row>
    <row r="109" spans="5:5" x14ac:dyDescent="0.25">
      <c r="E109" s="481"/>
    </row>
    <row r="110" spans="5:5" x14ac:dyDescent="0.25">
      <c r="E110" s="481"/>
    </row>
    <row r="111" spans="5:5" x14ac:dyDescent="0.25">
      <c r="E111" s="481"/>
    </row>
    <row r="112" spans="5:5" x14ac:dyDescent="0.25">
      <c r="E112" s="481"/>
    </row>
    <row r="113" spans="5:5" x14ac:dyDescent="0.25">
      <c r="E113" s="481"/>
    </row>
    <row r="114" spans="5:5" x14ac:dyDescent="0.25">
      <c r="E114" s="481"/>
    </row>
    <row r="115" spans="5:5" x14ac:dyDescent="0.25">
      <c r="E115" s="481"/>
    </row>
    <row r="116" spans="5:5" x14ac:dyDescent="0.25">
      <c r="E116" s="481"/>
    </row>
    <row r="117" spans="5:5" x14ac:dyDescent="0.25">
      <c r="E117" s="481"/>
    </row>
    <row r="118" spans="5:5" x14ac:dyDescent="0.25">
      <c r="E118" s="481"/>
    </row>
    <row r="119" spans="5:5" x14ac:dyDescent="0.25">
      <c r="E119" s="481"/>
    </row>
    <row r="120" spans="5:5" x14ac:dyDescent="0.25">
      <c r="E120" s="481"/>
    </row>
    <row r="121" spans="5:5" x14ac:dyDescent="0.25">
      <c r="E121" s="481"/>
    </row>
    <row r="122" spans="5:5" x14ac:dyDescent="0.25">
      <c r="E122" s="481"/>
    </row>
    <row r="123" spans="5:5" x14ac:dyDescent="0.25">
      <c r="E123" s="481"/>
    </row>
    <row r="124" spans="5:5" x14ac:dyDescent="0.25">
      <c r="E124" s="481"/>
    </row>
    <row r="125" spans="5:5" x14ac:dyDescent="0.25">
      <c r="E125" s="481"/>
    </row>
    <row r="126" spans="5:5" x14ac:dyDescent="0.25">
      <c r="E126" s="481"/>
    </row>
    <row r="127" spans="5:5" x14ac:dyDescent="0.25">
      <c r="E127" s="481"/>
    </row>
    <row r="128" spans="5:5" x14ac:dyDescent="0.25">
      <c r="E128" s="481"/>
    </row>
    <row r="129" spans="5:5" x14ac:dyDescent="0.25">
      <c r="E129" s="481"/>
    </row>
    <row r="130" spans="5:5" x14ac:dyDescent="0.25">
      <c r="E130" s="481"/>
    </row>
    <row r="131" spans="5:5" x14ac:dyDescent="0.25">
      <c r="E131" s="481"/>
    </row>
    <row r="132" spans="5:5" x14ac:dyDescent="0.25">
      <c r="E132" s="481"/>
    </row>
    <row r="133" spans="5:5" x14ac:dyDescent="0.25">
      <c r="E133" s="481"/>
    </row>
    <row r="134" spans="5:5" x14ac:dyDescent="0.25">
      <c r="E134" s="481"/>
    </row>
    <row r="135" spans="5:5" x14ac:dyDescent="0.25">
      <c r="E135" s="481"/>
    </row>
    <row r="136" spans="5:5" x14ac:dyDescent="0.25">
      <c r="E136" s="481"/>
    </row>
    <row r="137" spans="5:5" x14ac:dyDescent="0.25">
      <c r="E137" s="481"/>
    </row>
    <row r="138" spans="5:5" x14ac:dyDescent="0.25">
      <c r="E138" s="481"/>
    </row>
    <row r="139" spans="5:5" x14ac:dyDescent="0.25">
      <c r="E139" s="481"/>
    </row>
    <row r="140" spans="5:5" x14ac:dyDescent="0.25">
      <c r="E140" s="481"/>
    </row>
    <row r="141" spans="5:5" x14ac:dyDescent="0.25">
      <c r="E141" s="481"/>
    </row>
    <row r="142" spans="5:5" x14ac:dyDescent="0.25">
      <c r="E142" s="481"/>
    </row>
    <row r="143" spans="5:5" x14ac:dyDescent="0.25">
      <c r="E143" s="481"/>
    </row>
    <row r="144" spans="5:5" x14ac:dyDescent="0.25">
      <c r="E144" s="481"/>
    </row>
    <row r="145" spans="5:5" x14ac:dyDescent="0.25">
      <c r="E145" s="481"/>
    </row>
    <row r="146" spans="5:5" x14ac:dyDescent="0.25">
      <c r="E146" s="481"/>
    </row>
    <row r="147" spans="5:5" x14ac:dyDescent="0.25">
      <c r="E147" s="481"/>
    </row>
    <row r="148" spans="5:5" x14ac:dyDescent="0.25">
      <c r="E148" s="481"/>
    </row>
    <row r="149" spans="5:5" x14ac:dyDescent="0.25">
      <c r="E149" s="481"/>
    </row>
    <row r="150" spans="5:5" x14ac:dyDescent="0.25">
      <c r="E150" s="481"/>
    </row>
    <row r="151" spans="5:5" x14ac:dyDescent="0.25">
      <c r="E151" s="481"/>
    </row>
    <row r="152" spans="5:5" x14ac:dyDescent="0.25">
      <c r="E152" s="481"/>
    </row>
    <row r="153" spans="5:5" x14ac:dyDescent="0.25">
      <c r="E153" s="481"/>
    </row>
    <row r="154" spans="5:5" x14ac:dyDescent="0.25">
      <c r="E154" s="481"/>
    </row>
    <row r="155" spans="5:5" x14ac:dyDescent="0.25">
      <c r="E155" s="481"/>
    </row>
    <row r="156" spans="5:5" x14ac:dyDescent="0.25">
      <c r="E156" s="481"/>
    </row>
    <row r="157" spans="5:5" x14ac:dyDescent="0.25">
      <c r="E157" s="481"/>
    </row>
    <row r="158" spans="5:5" x14ac:dyDescent="0.25">
      <c r="E158" s="481"/>
    </row>
    <row r="159" spans="5:5" x14ac:dyDescent="0.25">
      <c r="E159" s="481"/>
    </row>
    <row r="160" spans="5:5" x14ac:dyDescent="0.25">
      <c r="E160" s="481"/>
    </row>
    <row r="161" spans="5:5" x14ac:dyDescent="0.25">
      <c r="E161" s="481"/>
    </row>
    <row r="162" spans="5:5" x14ac:dyDescent="0.25">
      <c r="E162" s="481"/>
    </row>
    <row r="163" spans="5:5" x14ac:dyDescent="0.25">
      <c r="E163" s="481"/>
    </row>
    <row r="164" spans="5:5" x14ac:dyDescent="0.25">
      <c r="E164" s="481"/>
    </row>
    <row r="165" spans="5:5" x14ac:dyDescent="0.25">
      <c r="E165" s="481"/>
    </row>
    <row r="166" spans="5:5" x14ac:dyDescent="0.25">
      <c r="E166" s="481"/>
    </row>
    <row r="167" spans="5:5" x14ac:dyDescent="0.25">
      <c r="E167" s="481"/>
    </row>
    <row r="168" spans="5:5" x14ac:dyDescent="0.25">
      <c r="E168" s="481"/>
    </row>
    <row r="169" spans="5:5" x14ac:dyDescent="0.25">
      <c r="E169" s="481"/>
    </row>
    <row r="170" spans="5:5" x14ac:dyDescent="0.25">
      <c r="E170" s="481"/>
    </row>
    <row r="171" spans="5:5" x14ac:dyDescent="0.25">
      <c r="E171" s="481"/>
    </row>
    <row r="172" spans="5:5" x14ac:dyDescent="0.25">
      <c r="E172" s="481"/>
    </row>
    <row r="173" spans="5:5" x14ac:dyDescent="0.25">
      <c r="E173" s="481"/>
    </row>
  </sheetData>
  <autoFilter ref="A1:N18">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9"/>
  <sheetViews>
    <sheetView topLeftCell="B120" zoomScaleNormal="100" workbookViewId="0">
      <selection activeCell="F137" sqref="F137"/>
    </sheetView>
  </sheetViews>
  <sheetFormatPr defaultColWidth="10.85546875" defaultRowHeight="15" x14ac:dyDescent="0.25"/>
  <cols>
    <col min="1" max="1" width="13.140625" style="18" customWidth="1"/>
    <col min="2" max="2" width="29.85546875" style="18" customWidth="1"/>
    <col min="3" max="3" width="18" style="18" customWidth="1"/>
    <col min="4" max="4" width="14.7109375" style="18" customWidth="1"/>
    <col min="5" max="5" width="18.85546875" style="307" bestFit="1" customWidth="1"/>
    <col min="6" max="6" width="15.85546875" style="307" customWidth="1"/>
    <col min="7" max="7" width="18.7109375" style="307"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4" s="67" customFormat="1" ht="31.5" x14ac:dyDescent="0.25">
      <c r="A1" s="753" t="s">
        <v>44</v>
      </c>
      <c r="B1" s="753"/>
      <c r="C1" s="753"/>
      <c r="D1" s="753"/>
      <c r="E1" s="753"/>
      <c r="F1" s="753"/>
      <c r="G1" s="753"/>
      <c r="H1" s="753"/>
      <c r="I1" s="753"/>
      <c r="J1" s="753"/>
      <c r="K1" s="753"/>
      <c r="L1" s="753"/>
      <c r="M1" s="753"/>
      <c r="N1" s="753"/>
    </row>
    <row r="2" spans="1:14" s="67" customFormat="1" ht="18.75" x14ac:dyDescent="0.25">
      <c r="A2" s="754" t="s">
        <v>173</v>
      </c>
      <c r="B2" s="754"/>
      <c r="C2" s="754"/>
      <c r="D2" s="754"/>
      <c r="E2" s="754"/>
      <c r="F2" s="754"/>
      <c r="G2" s="754"/>
      <c r="H2" s="754"/>
      <c r="I2" s="754"/>
      <c r="J2" s="754"/>
      <c r="K2" s="754"/>
      <c r="L2" s="754"/>
      <c r="M2" s="754"/>
      <c r="N2" s="754"/>
    </row>
    <row r="3" spans="1:14" s="67" customFormat="1" ht="45.75" thickBot="1" x14ac:dyDescent="0.3">
      <c r="A3" s="148" t="s">
        <v>0</v>
      </c>
      <c r="B3" s="149" t="s">
        <v>5</v>
      </c>
      <c r="C3" s="149" t="s">
        <v>10</v>
      </c>
      <c r="D3" s="150" t="s">
        <v>8</v>
      </c>
      <c r="E3" s="150" t="s">
        <v>13</v>
      </c>
      <c r="F3" s="150" t="s">
        <v>34</v>
      </c>
      <c r="G3" s="150" t="s">
        <v>41</v>
      </c>
      <c r="H3" s="150" t="s">
        <v>2</v>
      </c>
      <c r="I3" s="150" t="s">
        <v>3</v>
      </c>
      <c r="J3" s="149" t="s">
        <v>9</v>
      </c>
      <c r="K3" s="149" t="s">
        <v>1</v>
      </c>
      <c r="L3" s="149" t="s">
        <v>4</v>
      </c>
      <c r="M3" s="149" t="s">
        <v>12</v>
      </c>
      <c r="N3" s="151" t="s">
        <v>11</v>
      </c>
    </row>
    <row r="4" spans="1:14" s="14" customFormat="1" ht="27.95" customHeight="1" x14ac:dyDescent="0.25">
      <c r="A4" s="413">
        <v>45139</v>
      </c>
      <c r="B4" s="414" t="s">
        <v>169</v>
      </c>
      <c r="C4" s="414"/>
      <c r="D4" s="452"/>
      <c r="E4" s="453"/>
      <c r="F4" s="453"/>
      <c r="G4" s="454">
        <v>0</v>
      </c>
      <c r="H4" s="455"/>
      <c r="I4" s="456"/>
      <c r="J4" s="457"/>
      <c r="K4" s="458"/>
      <c r="L4" s="185"/>
      <c r="M4" s="459"/>
      <c r="N4" s="460"/>
    </row>
    <row r="5" spans="1:14" s="14" customFormat="1" ht="13.5" customHeight="1" x14ac:dyDescent="0.25">
      <c r="A5" s="471">
        <v>45149</v>
      </c>
      <c r="B5" s="472" t="s">
        <v>113</v>
      </c>
      <c r="C5" s="472" t="s">
        <v>49</v>
      </c>
      <c r="D5" s="473" t="s">
        <v>130</v>
      </c>
      <c r="E5" s="474"/>
      <c r="F5" s="474">
        <v>22000</v>
      </c>
      <c r="G5" s="475">
        <f>G4-E5+F5</f>
        <v>22000</v>
      </c>
      <c r="H5" s="476" t="s">
        <v>294</v>
      </c>
      <c r="I5" s="476" t="s">
        <v>18</v>
      </c>
      <c r="J5" s="620" t="s">
        <v>387</v>
      </c>
      <c r="K5" s="472" t="s">
        <v>64</v>
      </c>
      <c r="L5" s="472" t="s">
        <v>45</v>
      </c>
      <c r="M5" s="479"/>
      <c r="N5" s="478"/>
    </row>
    <row r="6" spans="1:14" s="14" customFormat="1" ht="13.5" customHeight="1" x14ac:dyDescent="0.25">
      <c r="A6" s="171">
        <v>45149</v>
      </c>
      <c r="B6" s="172" t="s">
        <v>115</v>
      </c>
      <c r="C6" s="172" t="s">
        <v>116</v>
      </c>
      <c r="D6" s="173" t="s">
        <v>130</v>
      </c>
      <c r="E6" s="152">
        <v>6000</v>
      </c>
      <c r="F6" s="152"/>
      <c r="G6" s="306">
        <f t="shared" ref="G6:G78" si="0">G5-E6+F6</f>
        <v>16000</v>
      </c>
      <c r="H6" s="604" t="s">
        <v>294</v>
      </c>
      <c r="I6" s="292" t="s">
        <v>18</v>
      </c>
      <c r="J6" s="405" t="s">
        <v>387</v>
      </c>
      <c r="K6" s="391" t="s">
        <v>64</v>
      </c>
      <c r="L6" s="391" t="s">
        <v>45</v>
      </c>
      <c r="M6" s="469"/>
      <c r="N6" s="470" t="s">
        <v>177</v>
      </c>
    </row>
    <row r="7" spans="1:14" x14ac:dyDescent="0.25">
      <c r="A7" s="171">
        <v>45149</v>
      </c>
      <c r="B7" s="172" t="s">
        <v>115</v>
      </c>
      <c r="C7" s="172" t="s">
        <v>116</v>
      </c>
      <c r="D7" s="173" t="s">
        <v>130</v>
      </c>
      <c r="E7" s="152">
        <v>9000</v>
      </c>
      <c r="F7" s="152"/>
      <c r="G7" s="306">
        <f>G6-E7+F7</f>
        <v>7000</v>
      </c>
      <c r="H7" s="604" t="s">
        <v>294</v>
      </c>
      <c r="I7" s="155" t="s">
        <v>18</v>
      </c>
      <c r="J7" s="405" t="s">
        <v>387</v>
      </c>
      <c r="K7" s="391" t="s">
        <v>64</v>
      </c>
      <c r="L7" s="155" t="s">
        <v>45</v>
      </c>
      <c r="M7" s="155"/>
      <c r="N7" s="470" t="s">
        <v>388</v>
      </c>
    </row>
    <row r="8" spans="1:14" x14ac:dyDescent="0.25">
      <c r="A8" s="171">
        <v>45149</v>
      </c>
      <c r="B8" s="172" t="s">
        <v>115</v>
      </c>
      <c r="C8" s="172" t="s">
        <v>116</v>
      </c>
      <c r="D8" s="173" t="s">
        <v>130</v>
      </c>
      <c r="E8" s="152">
        <v>5000</v>
      </c>
      <c r="F8" s="152"/>
      <c r="G8" s="306">
        <f t="shared" ref="G8:G22" si="1">G7-E8+F8</f>
        <v>2000</v>
      </c>
      <c r="H8" s="604" t="s">
        <v>294</v>
      </c>
      <c r="I8" s="155" t="s">
        <v>18</v>
      </c>
      <c r="J8" s="405" t="s">
        <v>387</v>
      </c>
      <c r="K8" s="391" t="s">
        <v>64</v>
      </c>
      <c r="L8" s="155" t="s">
        <v>45</v>
      </c>
      <c r="M8" s="155"/>
      <c r="N8" s="470" t="s">
        <v>389</v>
      </c>
    </row>
    <row r="9" spans="1:14" x14ac:dyDescent="0.25">
      <c r="A9" s="471">
        <v>45152</v>
      </c>
      <c r="B9" s="472" t="s">
        <v>113</v>
      </c>
      <c r="C9" s="472" t="s">
        <v>49</v>
      </c>
      <c r="D9" s="473" t="s">
        <v>130</v>
      </c>
      <c r="E9" s="474"/>
      <c r="F9" s="474">
        <v>12000</v>
      </c>
      <c r="G9" s="475">
        <f t="shared" si="1"/>
        <v>14000</v>
      </c>
      <c r="H9" s="476" t="s">
        <v>294</v>
      </c>
      <c r="I9" s="477" t="s">
        <v>18</v>
      </c>
      <c r="J9" s="620" t="s">
        <v>417</v>
      </c>
      <c r="K9" s="472" t="s">
        <v>64</v>
      </c>
      <c r="L9" s="477" t="s">
        <v>45</v>
      </c>
      <c r="M9" s="477"/>
      <c r="N9" s="478"/>
    </row>
    <row r="10" spans="1:14" x14ac:dyDescent="0.25">
      <c r="A10" s="171">
        <v>45152</v>
      </c>
      <c r="B10" s="172" t="s">
        <v>115</v>
      </c>
      <c r="C10" s="172" t="s">
        <v>116</v>
      </c>
      <c r="D10" s="173" t="s">
        <v>130</v>
      </c>
      <c r="E10" s="152">
        <v>6000</v>
      </c>
      <c r="F10" s="152"/>
      <c r="G10" s="306">
        <f t="shared" si="1"/>
        <v>8000</v>
      </c>
      <c r="H10" s="604" t="s">
        <v>294</v>
      </c>
      <c r="I10" s="155" t="s">
        <v>18</v>
      </c>
      <c r="J10" s="405" t="s">
        <v>417</v>
      </c>
      <c r="K10" s="391" t="s">
        <v>64</v>
      </c>
      <c r="L10" s="155" t="s">
        <v>45</v>
      </c>
      <c r="M10" s="155"/>
      <c r="N10" s="470"/>
    </row>
    <row r="11" spans="1:14" x14ac:dyDescent="0.25">
      <c r="A11" s="171">
        <v>45152</v>
      </c>
      <c r="B11" s="172" t="s">
        <v>115</v>
      </c>
      <c r="C11" s="172" t="s">
        <v>116</v>
      </c>
      <c r="D11" s="173" t="s">
        <v>130</v>
      </c>
      <c r="E11" s="152">
        <v>6000</v>
      </c>
      <c r="F11" s="152"/>
      <c r="G11" s="306">
        <f t="shared" si="1"/>
        <v>2000</v>
      </c>
      <c r="H11" s="604" t="s">
        <v>294</v>
      </c>
      <c r="I11" s="155" t="s">
        <v>18</v>
      </c>
      <c r="J11" s="405" t="s">
        <v>417</v>
      </c>
      <c r="K11" s="391" t="s">
        <v>64</v>
      </c>
      <c r="L11" s="155" t="s">
        <v>45</v>
      </c>
      <c r="M11" s="155"/>
      <c r="N11" s="470"/>
    </row>
    <row r="12" spans="1:14" x14ac:dyDescent="0.25">
      <c r="A12" s="471">
        <v>45153</v>
      </c>
      <c r="B12" s="472" t="s">
        <v>113</v>
      </c>
      <c r="C12" s="472" t="s">
        <v>49</v>
      </c>
      <c r="D12" s="473" t="s">
        <v>130</v>
      </c>
      <c r="E12" s="474"/>
      <c r="F12" s="474">
        <v>38000</v>
      </c>
      <c r="G12" s="475">
        <f t="shared" si="1"/>
        <v>40000</v>
      </c>
      <c r="H12" s="476" t="s">
        <v>294</v>
      </c>
      <c r="I12" s="477" t="s">
        <v>18</v>
      </c>
      <c r="J12" s="620" t="s">
        <v>446</v>
      </c>
      <c r="K12" s="472" t="s">
        <v>64</v>
      </c>
      <c r="L12" s="477" t="s">
        <v>45</v>
      </c>
      <c r="M12" s="477"/>
      <c r="N12" s="478"/>
    </row>
    <row r="13" spans="1:14" x14ac:dyDescent="0.25">
      <c r="A13" s="171">
        <v>45153</v>
      </c>
      <c r="B13" s="172" t="s">
        <v>115</v>
      </c>
      <c r="C13" s="172" t="s">
        <v>116</v>
      </c>
      <c r="D13" s="173" t="s">
        <v>130</v>
      </c>
      <c r="E13" s="152">
        <v>6000</v>
      </c>
      <c r="F13" s="152"/>
      <c r="G13" s="306">
        <f t="shared" si="1"/>
        <v>34000</v>
      </c>
      <c r="H13" s="604" t="s">
        <v>294</v>
      </c>
      <c r="I13" s="155" t="s">
        <v>18</v>
      </c>
      <c r="J13" s="405" t="s">
        <v>446</v>
      </c>
      <c r="K13" s="391" t="s">
        <v>64</v>
      </c>
      <c r="L13" s="155" t="s">
        <v>45</v>
      </c>
      <c r="M13" s="155"/>
      <c r="N13" s="470" t="s">
        <v>177</v>
      </c>
    </row>
    <row r="14" spans="1:14" x14ac:dyDescent="0.25">
      <c r="A14" s="171">
        <v>45153</v>
      </c>
      <c r="B14" s="172" t="s">
        <v>115</v>
      </c>
      <c r="C14" s="172" t="s">
        <v>116</v>
      </c>
      <c r="D14" s="173" t="s">
        <v>130</v>
      </c>
      <c r="E14" s="152">
        <v>5000</v>
      </c>
      <c r="F14" s="152"/>
      <c r="G14" s="306">
        <f t="shared" si="1"/>
        <v>29000</v>
      </c>
      <c r="H14" s="604" t="s">
        <v>294</v>
      </c>
      <c r="I14" s="155" t="s">
        <v>18</v>
      </c>
      <c r="J14" s="405" t="s">
        <v>446</v>
      </c>
      <c r="K14" s="391" t="s">
        <v>64</v>
      </c>
      <c r="L14" s="155" t="s">
        <v>45</v>
      </c>
      <c r="M14" s="155"/>
      <c r="N14" s="470" t="s">
        <v>447</v>
      </c>
    </row>
    <row r="15" spans="1:14" x14ac:dyDescent="0.25">
      <c r="A15" s="171">
        <v>45153</v>
      </c>
      <c r="B15" s="172" t="s">
        <v>115</v>
      </c>
      <c r="C15" s="172" t="s">
        <v>116</v>
      </c>
      <c r="D15" s="173" t="s">
        <v>130</v>
      </c>
      <c r="E15" s="152">
        <v>2000</v>
      </c>
      <c r="F15" s="152"/>
      <c r="G15" s="306">
        <f t="shared" si="1"/>
        <v>27000</v>
      </c>
      <c r="H15" s="604" t="s">
        <v>294</v>
      </c>
      <c r="I15" s="155" t="s">
        <v>18</v>
      </c>
      <c r="J15" s="405" t="s">
        <v>446</v>
      </c>
      <c r="K15" s="391" t="s">
        <v>64</v>
      </c>
      <c r="L15" s="155" t="s">
        <v>45</v>
      </c>
      <c r="M15" s="155"/>
      <c r="N15" s="470" t="s">
        <v>728</v>
      </c>
    </row>
    <row r="16" spans="1:14" x14ac:dyDescent="0.25">
      <c r="A16" s="171">
        <v>45153</v>
      </c>
      <c r="B16" s="172" t="s">
        <v>115</v>
      </c>
      <c r="C16" s="172" t="s">
        <v>116</v>
      </c>
      <c r="D16" s="173" t="s">
        <v>130</v>
      </c>
      <c r="E16" s="152">
        <v>3000</v>
      </c>
      <c r="F16" s="152"/>
      <c r="G16" s="306">
        <f t="shared" si="1"/>
        <v>24000</v>
      </c>
      <c r="H16" s="604" t="s">
        <v>294</v>
      </c>
      <c r="I16" s="155" t="s">
        <v>18</v>
      </c>
      <c r="J16" s="405" t="s">
        <v>446</v>
      </c>
      <c r="K16" s="391" t="s">
        <v>64</v>
      </c>
      <c r="L16" s="155" t="s">
        <v>45</v>
      </c>
      <c r="M16" s="155"/>
      <c r="N16" s="470" t="s">
        <v>729</v>
      </c>
    </row>
    <row r="17" spans="1:15" x14ac:dyDescent="0.25">
      <c r="A17" s="171">
        <v>45153</v>
      </c>
      <c r="B17" s="172" t="s">
        <v>115</v>
      </c>
      <c r="C17" s="172" t="s">
        <v>116</v>
      </c>
      <c r="D17" s="173" t="s">
        <v>130</v>
      </c>
      <c r="E17" s="152">
        <v>5000</v>
      </c>
      <c r="F17" s="152"/>
      <c r="G17" s="306">
        <f t="shared" si="1"/>
        <v>19000</v>
      </c>
      <c r="H17" s="604" t="s">
        <v>294</v>
      </c>
      <c r="I17" s="155" t="s">
        <v>18</v>
      </c>
      <c r="J17" s="405" t="s">
        <v>446</v>
      </c>
      <c r="K17" s="172" t="s">
        <v>64</v>
      </c>
      <c r="L17" s="155" t="s">
        <v>45</v>
      </c>
      <c r="M17" s="155"/>
      <c r="N17" s="470" t="s">
        <v>730</v>
      </c>
    </row>
    <row r="18" spans="1:15" x14ac:dyDescent="0.25">
      <c r="A18" s="171">
        <v>45153</v>
      </c>
      <c r="B18" s="172" t="s">
        <v>115</v>
      </c>
      <c r="C18" s="172" t="s">
        <v>116</v>
      </c>
      <c r="D18" s="173" t="s">
        <v>130</v>
      </c>
      <c r="E18" s="152">
        <v>3000</v>
      </c>
      <c r="F18" s="152"/>
      <c r="G18" s="306">
        <f t="shared" si="1"/>
        <v>16000</v>
      </c>
      <c r="H18" s="604" t="s">
        <v>294</v>
      </c>
      <c r="I18" s="155" t="s">
        <v>18</v>
      </c>
      <c r="J18" s="405" t="s">
        <v>446</v>
      </c>
      <c r="K18" s="391" t="s">
        <v>64</v>
      </c>
      <c r="L18" s="155" t="s">
        <v>45</v>
      </c>
      <c r="M18" s="155"/>
      <c r="N18" s="470" t="s">
        <v>731</v>
      </c>
    </row>
    <row r="19" spans="1:15" x14ac:dyDescent="0.25">
      <c r="A19" s="171">
        <v>45153</v>
      </c>
      <c r="B19" s="172" t="s">
        <v>115</v>
      </c>
      <c r="C19" s="172" t="s">
        <v>116</v>
      </c>
      <c r="D19" s="173" t="s">
        <v>130</v>
      </c>
      <c r="E19" s="152">
        <v>14000</v>
      </c>
      <c r="F19" s="152"/>
      <c r="G19" s="306">
        <f t="shared" si="1"/>
        <v>2000</v>
      </c>
      <c r="H19" s="604" t="s">
        <v>294</v>
      </c>
      <c r="I19" s="155" t="s">
        <v>18</v>
      </c>
      <c r="J19" s="405" t="s">
        <v>446</v>
      </c>
      <c r="K19" s="391" t="s">
        <v>64</v>
      </c>
      <c r="L19" s="155" t="s">
        <v>45</v>
      </c>
      <c r="M19" s="155"/>
      <c r="N19" s="470" t="s">
        <v>732</v>
      </c>
    </row>
    <row r="20" spans="1:15" x14ac:dyDescent="0.25">
      <c r="A20" s="471">
        <v>45154</v>
      </c>
      <c r="B20" s="472" t="s">
        <v>113</v>
      </c>
      <c r="C20" s="472" t="s">
        <v>49</v>
      </c>
      <c r="D20" s="473" t="s">
        <v>130</v>
      </c>
      <c r="E20" s="474"/>
      <c r="F20" s="474">
        <v>30000</v>
      </c>
      <c r="G20" s="475">
        <f>G11-E20+F20</f>
        <v>32000</v>
      </c>
      <c r="H20" s="476" t="s">
        <v>294</v>
      </c>
      <c r="I20" s="477" t="s">
        <v>18</v>
      </c>
      <c r="J20" s="620" t="s">
        <v>484</v>
      </c>
      <c r="K20" s="472" t="s">
        <v>64</v>
      </c>
      <c r="L20" s="477" t="s">
        <v>45</v>
      </c>
      <c r="M20" s="477"/>
      <c r="N20" s="478"/>
    </row>
    <row r="21" spans="1:15" x14ac:dyDescent="0.25">
      <c r="A21" s="171">
        <v>45154</v>
      </c>
      <c r="B21" s="172" t="s">
        <v>115</v>
      </c>
      <c r="C21" s="172" t="s">
        <v>116</v>
      </c>
      <c r="D21" s="173" t="s">
        <v>130</v>
      </c>
      <c r="E21" s="167">
        <v>6000</v>
      </c>
      <c r="F21" s="152"/>
      <c r="G21" s="306">
        <f t="shared" si="1"/>
        <v>26000</v>
      </c>
      <c r="H21" s="604" t="s">
        <v>294</v>
      </c>
      <c r="I21" s="155" t="s">
        <v>18</v>
      </c>
      <c r="J21" s="405" t="s">
        <v>484</v>
      </c>
      <c r="K21" s="391" t="s">
        <v>64</v>
      </c>
      <c r="L21" s="155" t="s">
        <v>45</v>
      </c>
      <c r="M21" s="155"/>
      <c r="N21" s="470" t="s">
        <v>177</v>
      </c>
    </row>
    <row r="22" spans="1:15" x14ac:dyDescent="0.25">
      <c r="A22" s="171">
        <v>45154</v>
      </c>
      <c r="B22" s="172" t="s">
        <v>115</v>
      </c>
      <c r="C22" s="172" t="s">
        <v>116</v>
      </c>
      <c r="D22" s="173" t="s">
        <v>130</v>
      </c>
      <c r="E22" s="167">
        <v>4000</v>
      </c>
      <c r="F22" s="161"/>
      <c r="G22" s="306">
        <f t="shared" si="1"/>
        <v>22000</v>
      </c>
      <c r="H22" s="604" t="s">
        <v>294</v>
      </c>
      <c r="I22" s="180" t="s">
        <v>18</v>
      </c>
      <c r="J22" s="405" t="s">
        <v>484</v>
      </c>
      <c r="K22" s="184" t="s">
        <v>64</v>
      </c>
      <c r="L22" s="180" t="s">
        <v>45</v>
      </c>
      <c r="M22" s="180"/>
      <c r="N22" s="157" t="s">
        <v>447</v>
      </c>
    </row>
    <row r="23" spans="1:15" x14ac:dyDescent="0.25">
      <c r="A23" s="171">
        <v>45154</v>
      </c>
      <c r="B23" s="172" t="s">
        <v>115</v>
      </c>
      <c r="C23" s="172" t="s">
        <v>116</v>
      </c>
      <c r="D23" s="173" t="s">
        <v>130</v>
      </c>
      <c r="E23" s="167">
        <v>3000</v>
      </c>
      <c r="F23" s="152"/>
      <c r="G23" s="306">
        <f t="shared" si="0"/>
        <v>19000</v>
      </c>
      <c r="H23" s="292" t="s">
        <v>294</v>
      </c>
      <c r="I23" s="155" t="s">
        <v>18</v>
      </c>
      <c r="J23" s="405" t="s">
        <v>484</v>
      </c>
      <c r="K23" s="391" t="s">
        <v>64</v>
      </c>
      <c r="L23" s="155" t="s">
        <v>45</v>
      </c>
      <c r="M23" s="155"/>
      <c r="N23" s="157" t="s">
        <v>448</v>
      </c>
    </row>
    <row r="24" spans="1:15" x14ac:dyDescent="0.25">
      <c r="A24" s="171">
        <v>45154</v>
      </c>
      <c r="B24" s="172" t="s">
        <v>115</v>
      </c>
      <c r="C24" s="172" t="s">
        <v>116</v>
      </c>
      <c r="D24" s="173" t="s">
        <v>130</v>
      </c>
      <c r="E24" s="167">
        <v>6000</v>
      </c>
      <c r="F24" s="464"/>
      <c r="G24" s="306">
        <f t="shared" si="0"/>
        <v>13000</v>
      </c>
      <c r="H24" s="604" t="s">
        <v>294</v>
      </c>
      <c r="I24" s="155" t="s">
        <v>18</v>
      </c>
      <c r="J24" s="405" t="s">
        <v>484</v>
      </c>
      <c r="K24" s="391" t="s">
        <v>64</v>
      </c>
      <c r="L24" s="155" t="s">
        <v>45</v>
      </c>
      <c r="M24" s="155"/>
      <c r="N24" s="157" t="s">
        <v>449</v>
      </c>
      <c r="O24" s="419"/>
    </row>
    <row r="25" spans="1:15" ht="15.75" customHeight="1" x14ac:dyDescent="0.25">
      <c r="A25" s="171">
        <v>45154</v>
      </c>
      <c r="B25" s="172" t="s">
        <v>115</v>
      </c>
      <c r="C25" s="172" t="s">
        <v>116</v>
      </c>
      <c r="D25" s="173" t="s">
        <v>130</v>
      </c>
      <c r="E25" s="177">
        <v>6000</v>
      </c>
      <c r="F25" s="161"/>
      <c r="G25" s="306">
        <f t="shared" si="0"/>
        <v>7000</v>
      </c>
      <c r="H25" s="604" t="s">
        <v>294</v>
      </c>
      <c r="I25" s="155" t="s">
        <v>18</v>
      </c>
      <c r="J25" s="405" t="s">
        <v>484</v>
      </c>
      <c r="K25" s="391" t="s">
        <v>64</v>
      </c>
      <c r="L25" s="155" t="s">
        <v>45</v>
      </c>
      <c r="M25" s="155"/>
      <c r="N25" s="157" t="s">
        <v>450</v>
      </c>
    </row>
    <row r="26" spans="1:15" x14ac:dyDescent="0.25">
      <c r="A26" s="171">
        <v>45154</v>
      </c>
      <c r="B26" s="172" t="s">
        <v>115</v>
      </c>
      <c r="C26" s="172" t="s">
        <v>116</v>
      </c>
      <c r="D26" s="173" t="s">
        <v>130</v>
      </c>
      <c r="E26" s="161">
        <v>5000</v>
      </c>
      <c r="F26" s="152"/>
      <c r="G26" s="306">
        <f t="shared" si="0"/>
        <v>2000</v>
      </c>
      <c r="H26" s="292" t="s">
        <v>294</v>
      </c>
      <c r="I26" s="155" t="s">
        <v>18</v>
      </c>
      <c r="J26" s="405" t="s">
        <v>484</v>
      </c>
      <c r="K26" s="391" t="s">
        <v>64</v>
      </c>
      <c r="L26" s="155" t="s">
        <v>45</v>
      </c>
      <c r="M26" s="155"/>
      <c r="N26" s="157" t="s">
        <v>451</v>
      </c>
    </row>
    <row r="27" spans="1:15" x14ac:dyDescent="0.25">
      <c r="A27" s="171">
        <v>45154</v>
      </c>
      <c r="B27" s="172" t="s">
        <v>115</v>
      </c>
      <c r="C27" s="172" t="s">
        <v>116</v>
      </c>
      <c r="D27" s="173" t="s">
        <v>130</v>
      </c>
      <c r="E27" s="167">
        <v>4000</v>
      </c>
      <c r="F27" s="152"/>
      <c r="G27" s="306">
        <f t="shared" si="0"/>
        <v>-2000</v>
      </c>
      <c r="H27" s="604" t="s">
        <v>294</v>
      </c>
      <c r="I27" s="155" t="s">
        <v>18</v>
      </c>
      <c r="J27" s="405" t="s">
        <v>484</v>
      </c>
      <c r="K27" s="391" t="s">
        <v>64</v>
      </c>
      <c r="L27" s="155" t="s">
        <v>45</v>
      </c>
      <c r="M27" s="155"/>
      <c r="N27" s="157" t="s">
        <v>452</v>
      </c>
    </row>
    <row r="28" spans="1:15" x14ac:dyDescent="0.25">
      <c r="A28" s="171">
        <v>45155</v>
      </c>
      <c r="B28" s="172" t="s">
        <v>445</v>
      </c>
      <c r="C28" s="172" t="s">
        <v>49</v>
      </c>
      <c r="D28" s="173" t="s">
        <v>130</v>
      </c>
      <c r="E28" s="167"/>
      <c r="F28" s="152">
        <v>2000</v>
      </c>
      <c r="G28" s="306">
        <f t="shared" si="0"/>
        <v>0</v>
      </c>
      <c r="H28" s="604" t="s">
        <v>294</v>
      </c>
      <c r="I28" s="155" t="s">
        <v>18</v>
      </c>
      <c r="J28" s="405" t="s">
        <v>387</v>
      </c>
      <c r="K28" s="391" t="s">
        <v>64</v>
      </c>
      <c r="L28" s="155" t="s">
        <v>45</v>
      </c>
      <c r="M28" s="155"/>
      <c r="N28" s="157"/>
    </row>
    <row r="29" spans="1:15" x14ac:dyDescent="0.25">
      <c r="A29" s="471">
        <v>45155</v>
      </c>
      <c r="B29" s="472" t="s">
        <v>113</v>
      </c>
      <c r="C29" s="472" t="s">
        <v>49</v>
      </c>
      <c r="D29" s="473" t="s">
        <v>130</v>
      </c>
      <c r="E29" s="619"/>
      <c r="F29" s="474">
        <v>46000</v>
      </c>
      <c r="G29" s="475">
        <f>G28-E29+F29</f>
        <v>46000</v>
      </c>
      <c r="H29" s="476" t="s">
        <v>294</v>
      </c>
      <c r="I29" s="477" t="s">
        <v>18</v>
      </c>
      <c r="J29" s="620" t="s">
        <v>506</v>
      </c>
      <c r="K29" s="472" t="s">
        <v>64</v>
      </c>
      <c r="L29" s="477" t="s">
        <v>45</v>
      </c>
      <c r="M29" s="477"/>
      <c r="N29" s="618"/>
    </row>
    <row r="30" spans="1:15" x14ac:dyDescent="0.25">
      <c r="A30" s="171">
        <v>45155</v>
      </c>
      <c r="B30" s="172" t="s">
        <v>115</v>
      </c>
      <c r="C30" s="172" t="s">
        <v>116</v>
      </c>
      <c r="D30" s="173" t="s">
        <v>130</v>
      </c>
      <c r="E30" s="167">
        <v>6000</v>
      </c>
      <c r="F30" s="152"/>
      <c r="G30" s="306">
        <f t="shared" si="0"/>
        <v>40000</v>
      </c>
      <c r="H30" s="604" t="s">
        <v>294</v>
      </c>
      <c r="I30" s="155" t="s">
        <v>18</v>
      </c>
      <c r="J30" s="405" t="s">
        <v>506</v>
      </c>
      <c r="K30" s="391" t="s">
        <v>64</v>
      </c>
      <c r="L30" s="155" t="s">
        <v>45</v>
      </c>
      <c r="M30" s="155"/>
      <c r="N30" s="157" t="s">
        <v>177</v>
      </c>
    </row>
    <row r="31" spans="1:15" x14ac:dyDescent="0.25">
      <c r="A31" s="171">
        <v>45155</v>
      </c>
      <c r="B31" s="172" t="s">
        <v>115</v>
      </c>
      <c r="C31" s="172" t="s">
        <v>116</v>
      </c>
      <c r="D31" s="173" t="s">
        <v>130</v>
      </c>
      <c r="E31" s="167">
        <v>10000</v>
      </c>
      <c r="F31" s="152"/>
      <c r="G31" s="306">
        <f t="shared" si="0"/>
        <v>30000</v>
      </c>
      <c r="H31" s="292" t="s">
        <v>294</v>
      </c>
      <c r="I31" s="155" t="s">
        <v>18</v>
      </c>
      <c r="J31" s="405" t="s">
        <v>506</v>
      </c>
      <c r="K31" s="391" t="s">
        <v>64</v>
      </c>
      <c r="L31" s="155" t="s">
        <v>45</v>
      </c>
      <c r="M31" s="155"/>
      <c r="N31" s="157" t="s">
        <v>485</v>
      </c>
    </row>
    <row r="32" spans="1:15" x14ac:dyDescent="0.25">
      <c r="A32" s="171">
        <v>45155</v>
      </c>
      <c r="B32" s="172" t="s">
        <v>115</v>
      </c>
      <c r="C32" s="172" t="s">
        <v>116</v>
      </c>
      <c r="D32" s="173" t="s">
        <v>130</v>
      </c>
      <c r="E32" s="167">
        <v>5000</v>
      </c>
      <c r="F32" s="152"/>
      <c r="G32" s="306">
        <f t="shared" si="0"/>
        <v>25000</v>
      </c>
      <c r="H32" s="292" t="s">
        <v>294</v>
      </c>
      <c r="I32" s="155" t="s">
        <v>18</v>
      </c>
      <c r="J32" s="405" t="s">
        <v>506</v>
      </c>
      <c r="K32" s="391" t="s">
        <v>64</v>
      </c>
      <c r="L32" s="155" t="s">
        <v>45</v>
      </c>
      <c r="M32" s="155"/>
      <c r="N32" s="157" t="s">
        <v>486</v>
      </c>
    </row>
    <row r="33" spans="1:14" x14ac:dyDescent="0.25">
      <c r="A33" s="171">
        <v>45155</v>
      </c>
      <c r="B33" s="172" t="s">
        <v>115</v>
      </c>
      <c r="C33" s="172" t="s">
        <v>116</v>
      </c>
      <c r="D33" s="173" t="s">
        <v>130</v>
      </c>
      <c r="E33" s="167">
        <v>6000</v>
      </c>
      <c r="F33" s="152"/>
      <c r="G33" s="306">
        <f t="shared" si="0"/>
        <v>19000</v>
      </c>
      <c r="H33" s="292" t="s">
        <v>294</v>
      </c>
      <c r="I33" s="155" t="s">
        <v>18</v>
      </c>
      <c r="J33" s="405" t="s">
        <v>506</v>
      </c>
      <c r="K33" s="391" t="s">
        <v>64</v>
      </c>
      <c r="L33" s="155" t="s">
        <v>45</v>
      </c>
      <c r="M33" s="155"/>
      <c r="N33" s="157" t="s">
        <v>487</v>
      </c>
    </row>
    <row r="34" spans="1:14" x14ac:dyDescent="0.25">
      <c r="A34" s="171">
        <v>45155</v>
      </c>
      <c r="B34" s="172" t="s">
        <v>115</v>
      </c>
      <c r="C34" s="172" t="s">
        <v>116</v>
      </c>
      <c r="D34" s="173" t="s">
        <v>130</v>
      </c>
      <c r="E34" s="161">
        <v>4000</v>
      </c>
      <c r="F34" s="152"/>
      <c r="G34" s="306">
        <f t="shared" si="0"/>
        <v>15000</v>
      </c>
      <c r="H34" s="292" t="s">
        <v>294</v>
      </c>
      <c r="I34" s="155" t="s">
        <v>18</v>
      </c>
      <c r="J34" s="405" t="s">
        <v>506</v>
      </c>
      <c r="K34" s="391" t="s">
        <v>64</v>
      </c>
      <c r="L34" s="155" t="s">
        <v>45</v>
      </c>
      <c r="M34" s="155"/>
      <c r="N34" s="157" t="s">
        <v>488</v>
      </c>
    </row>
    <row r="35" spans="1:14" x14ac:dyDescent="0.25">
      <c r="A35" s="171">
        <v>45155</v>
      </c>
      <c r="B35" s="172" t="s">
        <v>115</v>
      </c>
      <c r="C35" s="172" t="s">
        <v>116</v>
      </c>
      <c r="D35" s="173" t="s">
        <v>130</v>
      </c>
      <c r="E35" s="161">
        <v>5000</v>
      </c>
      <c r="F35" s="152"/>
      <c r="G35" s="306">
        <f t="shared" si="0"/>
        <v>10000</v>
      </c>
      <c r="H35" s="292" t="s">
        <v>294</v>
      </c>
      <c r="I35" s="155" t="s">
        <v>18</v>
      </c>
      <c r="J35" s="405" t="s">
        <v>506</v>
      </c>
      <c r="K35" s="391" t="s">
        <v>64</v>
      </c>
      <c r="L35" s="155" t="s">
        <v>45</v>
      </c>
      <c r="M35" s="155"/>
      <c r="N35" s="157" t="s">
        <v>360</v>
      </c>
    </row>
    <row r="36" spans="1:14" x14ac:dyDescent="0.25">
      <c r="A36" s="171">
        <v>45155</v>
      </c>
      <c r="B36" s="172" t="s">
        <v>196</v>
      </c>
      <c r="C36" s="172" t="s">
        <v>196</v>
      </c>
      <c r="D36" s="173" t="s">
        <v>130</v>
      </c>
      <c r="E36" s="463">
        <v>5000</v>
      </c>
      <c r="F36" s="161"/>
      <c r="G36" s="305">
        <f t="shared" si="0"/>
        <v>5000</v>
      </c>
      <c r="H36" s="292" t="s">
        <v>294</v>
      </c>
      <c r="I36" s="180" t="s">
        <v>18</v>
      </c>
      <c r="J36" s="405" t="s">
        <v>506</v>
      </c>
      <c r="K36" s="184" t="s">
        <v>64</v>
      </c>
      <c r="L36" s="180" t="s">
        <v>45</v>
      </c>
      <c r="M36" s="180"/>
      <c r="N36" s="465"/>
    </row>
    <row r="37" spans="1:14" x14ac:dyDescent="0.25">
      <c r="A37" s="171">
        <v>45155</v>
      </c>
      <c r="B37" s="172" t="s">
        <v>196</v>
      </c>
      <c r="C37" s="172" t="s">
        <v>196</v>
      </c>
      <c r="D37" s="173" t="s">
        <v>130</v>
      </c>
      <c r="E37" s="463">
        <v>3000</v>
      </c>
      <c r="F37" s="161"/>
      <c r="G37" s="305">
        <f t="shared" si="0"/>
        <v>2000</v>
      </c>
      <c r="H37" s="292" t="s">
        <v>294</v>
      </c>
      <c r="I37" s="180" t="s">
        <v>18</v>
      </c>
      <c r="J37" s="405" t="s">
        <v>506</v>
      </c>
      <c r="K37" s="184" t="s">
        <v>64</v>
      </c>
      <c r="L37" s="180" t="s">
        <v>45</v>
      </c>
      <c r="M37" s="180"/>
      <c r="N37" s="465"/>
    </row>
    <row r="38" spans="1:14" x14ac:dyDescent="0.25">
      <c r="A38" s="171">
        <v>45155</v>
      </c>
      <c r="B38" s="172" t="s">
        <v>196</v>
      </c>
      <c r="C38" s="172" t="s">
        <v>196</v>
      </c>
      <c r="D38" s="173" t="s">
        <v>130</v>
      </c>
      <c r="E38" s="463">
        <v>2000</v>
      </c>
      <c r="F38" s="161"/>
      <c r="G38" s="305">
        <f t="shared" si="0"/>
        <v>0</v>
      </c>
      <c r="H38" s="292" t="s">
        <v>294</v>
      </c>
      <c r="I38" s="180" t="s">
        <v>18</v>
      </c>
      <c r="J38" s="405" t="s">
        <v>506</v>
      </c>
      <c r="K38" s="184" t="s">
        <v>64</v>
      </c>
      <c r="L38" s="180" t="s">
        <v>45</v>
      </c>
      <c r="M38" s="180"/>
      <c r="N38" s="465"/>
    </row>
    <row r="39" spans="1:14" ht="15.75" customHeight="1" x14ac:dyDescent="0.25">
      <c r="A39" s="471">
        <v>45156</v>
      </c>
      <c r="B39" s="472" t="s">
        <v>113</v>
      </c>
      <c r="C39" s="472" t="s">
        <v>49</v>
      </c>
      <c r="D39" s="473" t="s">
        <v>130</v>
      </c>
      <c r="E39" s="619"/>
      <c r="F39" s="622">
        <v>52000</v>
      </c>
      <c r="G39" s="627">
        <f t="shared" si="0"/>
        <v>52000</v>
      </c>
      <c r="H39" s="476" t="s">
        <v>294</v>
      </c>
      <c r="I39" s="623" t="s">
        <v>18</v>
      </c>
      <c r="J39" s="620" t="s">
        <v>527</v>
      </c>
      <c r="K39" s="624" t="s">
        <v>64</v>
      </c>
      <c r="L39" s="623" t="s">
        <v>45</v>
      </c>
      <c r="M39" s="623"/>
      <c r="N39" s="626"/>
    </row>
    <row r="40" spans="1:14" ht="15.75" customHeight="1" x14ac:dyDescent="0.25">
      <c r="A40" s="171">
        <v>45156</v>
      </c>
      <c r="B40" s="172" t="s">
        <v>115</v>
      </c>
      <c r="C40" s="172" t="s">
        <v>116</v>
      </c>
      <c r="D40" s="173" t="s">
        <v>130</v>
      </c>
      <c r="E40" s="167">
        <v>10000</v>
      </c>
      <c r="F40" s="161"/>
      <c r="G40" s="305">
        <f t="shared" si="0"/>
        <v>42000</v>
      </c>
      <c r="H40" s="604" t="s">
        <v>294</v>
      </c>
      <c r="I40" s="180" t="s">
        <v>18</v>
      </c>
      <c r="J40" s="405" t="s">
        <v>527</v>
      </c>
      <c r="K40" s="644" t="s">
        <v>64</v>
      </c>
      <c r="L40" s="180" t="s">
        <v>45</v>
      </c>
      <c r="M40" s="180"/>
      <c r="N40" s="465"/>
    </row>
    <row r="41" spans="1:14" ht="15.75" customHeight="1" x14ac:dyDescent="0.25">
      <c r="A41" s="171">
        <v>45156</v>
      </c>
      <c r="B41" s="172" t="s">
        <v>115</v>
      </c>
      <c r="C41" s="172" t="s">
        <v>116</v>
      </c>
      <c r="D41" s="173" t="s">
        <v>130</v>
      </c>
      <c r="E41" s="167">
        <v>6000</v>
      </c>
      <c r="F41" s="161"/>
      <c r="G41" s="305">
        <f t="shared" si="0"/>
        <v>36000</v>
      </c>
      <c r="H41" s="604" t="s">
        <v>294</v>
      </c>
      <c r="I41" s="180" t="s">
        <v>18</v>
      </c>
      <c r="J41" s="405" t="s">
        <v>527</v>
      </c>
      <c r="K41" s="184" t="s">
        <v>64</v>
      </c>
      <c r="L41" s="180" t="s">
        <v>45</v>
      </c>
      <c r="M41" s="180"/>
      <c r="N41" s="465"/>
    </row>
    <row r="42" spans="1:14" ht="15.75" customHeight="1" x14ac:dyDescent="0.25">
      <c r="A42" s="171">
        <v>45156</v>
      </c>
      <c r="B42" s="172" t="s">
        <v>115</v>
      </c>
      <c r="C42" s="172" t="s">
        <v>116</v>
      </c>
      <c r="D42" s="173" t="s">
        <v>130</v>
      </c>
      <c r="E42" s="167">
        <v>8000</v>
      </c>
      <c r="F42" s="161"/>
      <c r="G42" s="305">
        <f t="shared" si="0"/>
        <v>28000</v>
      </c>
      <c r="H42" s="604" t="s">
        <v>294</v>
      </c>
      <c r="I42" s="180" t="s">
        <v>18</v>
      </c>
      <c r="J42" s="405" t="s">
        <v>527</v>
      </c>
      <c r="K42" s="184" t="s">
        <v>64</v>
      </c>
      <c r="L42" s="180" t="s">
        <v>45</v>
      </c>
      <c r="M42" s="180"/>
      <c r="N42" s="465"/>
    </row>
    <row r="43" spans="1:14" ht="15.75" customHeight="1" x14ac:dyDescent="0.25">
      <c r="A43" s="171">
        <v>45156</v>
      </c>
      <c r="B43" s="172" t="s">
        <v>115</v>
      </c>
      <c r="C43" s="172" t="s">
        <v>116</v>
      </c>
      <c r="D43" s="173" t="s">
        <v>130</v>
      </c>
      <c r="E43" s="167">
        <v>8000</v>
      </c>
      <c r="F43" s="161"/>
      <c r="G43" s="305">
        <f t="shared" si="0"/>
        <v>20000</v>
      </c>
      <c r="H43" s="604" t="s">
        <v>294</v>
      </c>
      <c r="I43" s="180" t="s">
        <v>18</v>
      </c>
      <c r="J43" s="405" t="s">
        <v>527</v>
      </c>
      <c r="K43" s="184" t="s">
        <v>64</v>
      </c>
      <c r="L43" s="180" t="s">
        <v>45</v>
      </c>
      <c r="M43" s="180"/>
      <c r="N43" s="465"/>
    </row>
    <row r="44" spans="1:14" ht="15.75" customHeight="1" x14ac:dyDescent="0.25">
      <c r="A44" s="171">
        <v>45156</v>
      </c>
      <c r="B44" s="172" t="s">
        <v>115</v>
      </c>
      <c r="C44" s="172" t="s">
        <v>116</v>
      </c>
      <c r="D44" s="173" t="s">
        <v>130</v>
      </c>
      <c r="E44" s="167">
        <v>13000</v>
      </c>
      <c r="F44" s="161"/>
      <c r="G44" s="305">
        <f t="shared" si="0"/>
        <v>7000</v>
      </c>
      <c r="H44" s="604" t="s">
        <v>294</v>
      </c>
      <c r="I44" s="180" t="s">
        <v>18</v>
      </c>
      <c r="J44" s="405" t="s">
        <v>527</v>
      </c>
      <c r="K44" s="184" t="s">
        <v>64</v>
      </c>
      <c r="L44" s="180" t="s">
        <v>45</v>
      </c>
      <c r="M44" s="180"/>
      <c r="N44" s="465"/>
    </row>
    <row r="45" spans="1:14" ht="15.75" customHeight="1" x14ac:dyDescent="0.25">
      <c r="A45" s="171">
        <v>45064</v>
      </c>
      <c r="B45" s="172" t="s">
        <v>196</v>
      </c>
      <c r="C45" s="172" t="s">
        <v>196</v>
      </c>
      <c r="D45" s="173" t="s">
        <v>130</v>
      </c>
      <c r="E45" s="167">
        <v>10000</v>
      </c>
      <c r="F45" s="161"/>
      <c r="G45" s="305">
        <f t="shared" si="0"/>
        <v>-3000</v>
      </c>
      <c r="H45" s="604" t="s">
        <v>294</v>
      </c>
      <c r="I45" s="180" t="s">
        <v>18</v>
      </c>
      <c r="J45" s="405" t="s">
        <v>527</v>
      </c>
      <c r="K45" s="184" t="s">
        <v>64</v>
      </c>
      <c r="L45" s="180" t="s">
        <v>45</v>
      </c>
      <c r="M45" s="180"/>
      <c r="N45" s="465"/>
    </row>
    <row r="46" spans="1:14" ht="15.75" customHeight="1" x14ac:dyDescent="0.25">
      <c r="A46" s="471">
        <v>45157</v>
      </c>
      <c r="B46" s="472" t="s">
        <v>113</v>
      </c>
      <c r="C46" s="472" t="s">
        <v>49</v>
      </c>
      <c r="D46" s="473" t="s">
        <v>130</v>
      </c>
      <c r="E46" s="619"/>
      <c r="F46" s="622">
        <v>13000</v>
      </c>
      <c r="G46" s="627">
        <f t="shared" si="0"/>
        <v>10000</v>
      </c>
      <c r="H46" s="476" t="s">
        <v>294</v>
      </c>
      <c r="I46" s="623" t="s">
        <v>18</v>
      </c>
      <c r="J46" s="620" t="s">
        <v>528</v>
      </c>
      <c r="K46" s="624" t="s">
        <v>64</v>
      </c>
      <c r="L46" s="623" t="s">
        <v>45</v>
      </c>
      <c r="M46" s="623"/>
      <c r="N46" s="626"/>
    </row>
    <row r="47" spans="1:14" ht="15.75" customHeight="1" x14ac:dyDescent="0.25">
      <c r="A47" s="171">
        <v>45157</v>
      </c>
      <c r="B47" s="172" t="s">
        <v>115</v>
      </c>
      <c r="C47" s="172" t="s">
        <v>116</v>
      </c>
      <c r="D47" s="173" t="s">
        <v>130</v>
      </c>
      <c r="E47" s="167">
        <v>6000</v>
      </c>
      <c r="F47" s="161"/>
      <c r="G47" s="305">
        <f t="shared" si="0"/>
        <v>4000</v>
      </c>
      <c r="H47" s="604" t="s">
        <v>294</v>
      </c>
      <c r="I47" s="180" t="s">
        <v>18</v>
      </c>
      <c r="J47" s="405" t="s">
        <v>528</v>
      </c>
      <c r="K47" s="184" t="s">
        <v>64</v>
      </c>
      <c r="L47" s="180" t="s">
        <v>45</v>
      </c>
      <c r="M47" s="180"/>
      <c r="N47" s="465" t="s">
        <v>177</v>
      </c>
    </row>
    <row r="48" spans="1:14" ht="15.75" customHeight="1" x14ac:dyDescent="0.25">
      <c r="A48" s="171">
        <v>45157</v>
      </c>
      <c r="B48" s="172" t="s">
        <v>115</v>
      </c>
      <c r="C48" s="172" t="s">
        <v>116</v>
      </c>
      <c r="D48" s="173" t="s">
        <v>130</v>
      </c>
      <c r="E48" s="167">
        <v>7000</v>
      </c>
      <c r="F48" s="161"/>
      <c r="G48" s="305">
        <f t="shared" si="0"/>
        <v>-3000</v>
      </c>
      <c r="H48" s="604" t="s">
        <v>294</v>
      </c>
      <c r="I48" s="180" t="s">
        <v>18</v>
      </c>
      <c r="J48" s="405" t="s">
        <v>528</v>
      </c>
      <c r="K48" s="184" t="s">
        <v>64</v>
      </c>
      <c r="L48" s="180" t="s">
        <v>45</v>
      </c>
      <c r="M48" s="180"/>
      <c r="N48" s="465" t="s">
        <v>178</v>
      </c>
    </row>
    <row r="49" spans="1:14" ht="15.75" customHeight="1" x14ac:dyDescent="0.25">
      <c r="A49" s="471">
        <v>45159</v>
      </c>
      <c r="B49" s="472" t="s">
        <v>113</v>
      </c>
      <c r="C49" s="472" t="s">
        <v>49</v>
      </c>
      <c r="D49" s="473" t="s">
        <v>130</v>
      </c>
      <c r="E49" s="619"/>
      <c r="F49" s="622">
        <v>51000</v>
      </c>
      <c r="G49" s="627">
        <f t="shared" si="0"/>
        <v>48000</v>
      </c>
      <c r="H49" s="476" t="s">
        <v>294</v>
      </c>
      <c r="I49" s="623" t="s">
        <v>18</v>
      </c>
      <c r="J49" s="620" t="s">
        <v>553</v>
      </c>
      <c r="K49" s="624" t="s">
        <v>64</v>
      </c>
      <c r="L49" s="623" t="s">
        <v>45</v>
      </c>
      <c r="M49" s="623"/>
      <c r="N49" s="626"/>
    </row>
    <row r="50" spans="1:14" ht="15.75" customHeight="1" x14ac:dyDescent="0.25">
      <c r="A50" s="171">
        <v>45159</v>
      </c>
      <c r="B50" s="172" t="s">
        <v>115</v>
      </c>
      <c r="C50" s="172" t="s">
        <v>116</v>
      </c>
      <c r="D50" s="173" t="s">
        <v>130</v>
      </c>
      <c r="E50" s="167">
        <v>6000</v>
      </c>
      <c r="F50" s="161"/>
      <c r="G50" s="305">
        <f t="shared" si="0"/>
        <v>42000</v>
      </c>
      <c r="H50" s="604" t="s">
        <v>294</v>
      </c>
      <c r="I50" s="180" t="s">
        <v>18</v>
      </c>
      <c r="J50" s="405" t="s">
        <v>553</v>
      </c>
      <c r="K50" s="184" t="s">
        <v>64</v>
      </c>
      <c r="L50" s="180" t="s">
        <v>45</v>
      </c>
      <c r="M50" s="180"/>
      <c r="N50" s="465" t="s">
        <v>177</v>
      </c>
    </row>
    <row r="51" spans="1:14" ht="15.75" customHeight="1" x14ac:dyDescent="0.25">
      <c r="A51" s="171">
        <v>45159</v>
      </c>
      <c r="B51" s="172" t="s">
        <v>115</v>
      </c>
      <c r="C51" s="172" t="s">
        <v>116</v>
      </c>
      <c r="D51" s="173" t="s">
        <v>130</v>
      </c>
      <c r="E51" s="167">
        <v>8000</v>
      </c>
      <c r="F51" s="161"/>
      <c r="G51" s="305">
        <f t="shared" si="0"/>
        <v>34000</v>
      </c>
      <c r="H51" s="604" t="s">
        <v>294</v>
      </c>
      <c r="I51" s="180" t="s">
        <v>18</v>
      </c>
      <c r="J51" s="405" t="s">
        <v>553</v>
      </c>
      <c r="K51" s="184" t="s">
        <v>64</v>
      </c>
      <c r="L51" s="180" t="s">
        <v>45</v>
      </c>
      <c r="M51" s="180"/>
      <c r="N51" s="465" t="s">
        <v>522</v>
      </c>
    </row>
    <row r="52" spans="1:14" ht="15.75" customHeight="1" x14ac:dyDescent="0.25">
      <c r="A52" s="171">
        <v>45159</v>
      </c>
      <c r="B52" s="172" t="s">
        <v>115</v>
      </c>
      <c r="C52" s="172" t="s">
        <v>116</v>
      </c>
      <c r="D52" s="173" t="s">
        <v>130</v>
      </c>
      <c r="E52" s="167">
        <v>7000</v>
      </c>
      <c r="F52" s="161"/>
      <c r="G52" s="305">
        <f t="shared" si="0"/>
        <v>27000</v>
      </c>
      <c r="H52" s="604" t="s">
        <v>294</v>
      </c>
      <c r="I52" s="180" t="s">
        <v>18</v>
      </c>
      <c r="J52" s="405" t="s">
        <v>553</v>
      </c>
      <c r="K52" s="184" t="s">
        <v>64</v>
      </c>
      <c r="L52" s="180" t="s">
        <v>45</v>
      </c>
      <c r="M52" s="180"/>
      <c r="N52" s="465" t="s">
        <v>523</v>
      </c>
    </row>
    <row r="53" spans="1:14" ht="15.75" customHeight="1" x14ac:dyDescent="0.25">
      <c r="A53" s="171">
        <v>45159</v>
      </c>
      <c r="B53" s="172" t="s">
        <v>115</v>
      </c>
      <c r="C53" s="172" t="s">
        <v>116</v>
      </c>
      <c r="D53" s="173" t="s">
        <v>130</v>
      </c>
      <c r="E53" s="167">
        <v>5000</v>
      </c>
      <c r="F53" s="161"/>
      <c r="G53" s="305">
        <f t="shared" si="0"/>
        <v>22000</v>
      </c>
      <c r="H53" s="604" t="s">
        <v>294</v>
      </c>
      <c r="I53" s="180" t="s">
        <v>18</v>
      </c>
      <c r="J53" s="405" t="s">
        <v>553</v>
      </c>
      <c r="K53" s="184" t="s">
        <v>64</v>
      </c>
      <c r="L53" s="180" t="s">
        <v>45</v>
      </c>
      <c r="M53" s="180"/>
      <c r="N53" s="465" t="s">
        <v>524</v>
      </c>
    </row>
    <row r="54" spans="1:14" ht="15.75" customHeight="1" x14ac:dyDescent="0.25">
      <c r="A54" s="171">
        <v>45159</v>
      </c>
      <c r="B54" s="172" t="s">
        <v>115</v>
      </c>
      <c r="C54" s="172" t="s">
        <v>116</v>
      </c>
      <c r="D54" s="173" t="s">
        <v>130</v>
      </c>
      <c r="E54" s="167">
        <v>7000</v>
      </c>
      <c r="F54" s="161"/>
      <c r="G54" s="305">
        <f t="shared" si="0"/>
        <v>15000</v>
      </c>
      <c r="H54" s="604" t="s">
        <v>294</v>
      </c>
      <c r="I54" s="180" t="s">
        <v>18</v>
      </c>
      <c r="J54" s="405" t="s">
        <v>553</v>
      </c>
      <c r="K54" s="184" t="s">
        <v>64</v>
      </c>
      <c r="L54" s="180" t="s">
        <v>45</v>
      </c>
      <c r="M54" s="180"/>
      <c r="N54" s="465" t="s">
        <v>525</v>
      </c>
    </row>
    <row r="55" spans="1:14" ht="15.75" customHeight="1" x14ac:dyDescent="0.25">
      <c r="A55" s="171">
        <v>45159</v>
      </c>
      <c r="B55" s="172" t="s">
        <v>115</v>
      </c>
      <c r="C55" s="172" t="s">
        <v>116</v>
      </c>
      <c r="D55" s="173" t="s">
        <v>130</v>
      </c>
      <c r="E55" s="167">
        <v>6000</v>
      </c>
      <c r="F55" s="161"/>
      <c r="G55" s="305">
        <f t="shared" si="0"/>
        <v>9000</v>
      </c>
      <c r="H55" s="604" t="s">
        <v>294</v>
      </c>
      <c r="I55" s="180" t="s">
        <v>18</v>
      </c>
      <c r="J55" s="405" t="s">
        <v>553</v>
      </c>
      <c r="K55" s="184" t="s">
        <v>64</v>
      </c>
      <c r="L55" s="180" t="s">
        <v>45</v>
      </c>
      <c r="M55" s="180"/>
      <c r="N55" s="465" t="s">
        <v>526</v>
      </c>
    </row>
    <row r="56" spans="1:14" ht="15.75" customHeight="1" x14ac:dyDescent="0.25">
      <c r="A56" s="171">
        <v>45159</v>
      </c>
      <c r="B56" s="172" t="s">
        <v>196</v>
      </c>
      <c r="C56" s="172" t="s">
        <v>196</v>
      </c>
      <c r="D56" s="173" t="s">
        <v>130</v>
      </c>
      <c r="E56" s="167">
        <v>6000</v>
      </c>
      <c r="F56" s="161"/>
      <c r="G56" s="305">
        <f t="shared" si="0"/>
        <v>3000</v>
      </c>
      <c r="H56" s="604" t="s">
        <v>294</v>
      </c>
      <c r="I56" s="180" t="s">
        <v>18</v>
      </c>
      <c r="J56" s="405" t="s">
        <v>553</v>
      </c>
      <c r="K56" s="184" t="s">
        <v>64</v>
      </c>
      <c r="L56" s="180" t="s">
        <v>45</v>
      </c>
      <c r="M56" s="180"/>
      <c r="N56" s="465"/>
    </row>
    <row r="57" spans="1:14" ht="15.75" customHeight="1" x14ac:dyDescent="0.25">
      <c r="A57" s="171">
        <v>45159</v>
      </c>
      <c r="B57" s="172" t="s">
        <v>196</v>
      </c>
      <c r="C57" s="172" t="s">
        <v>196</v>
      </c>
      <c r="D57" s="173" t="s">
        <v>130</v>
      </c>
      <c r="E57" s="167">
        <v>4000</v>
      </c>
      <c r="F57" s="161"/>
      <c r="G57" s="305">
        <f t="shared" si="0"/>
        <v>-1000</v>
      </c>
      <c r="H57" s="604" t="s">
        <v>294</v>
      </c>
      <c r="I57" s="180" t="s">
        <v>18</v>
      </c>
      <c r="J57" s="405" t="s">
        <v>553</v>
      </c>
      <c r="K57" s="184" t="s">
        <v>64</v>
      </c>
      <c r="L57" s="180" t="s">
        <v>45</v>
      </c>
      <c r="M57" s="180"/>
      <c r="N57" s="465"/>
    </row>
    <row r="58" spans="1:14" x14ac:dyDescent="0.25">
      <c r="A58" s="171">
        <v>45160</v>
      </c>
      <c r="B58" s="172" t="s">
        <v>123</v>
      </c>
      <c r="C58" s="172" t="s">
        <v>49</v>
      </c>
      <c r="D58" s="173" t="s">
        <v>130</v>
      </c>
      <c r="E58" s="161"/>
      <c r="F58" s="161">
        <v>-2000</v>
      </c>
      <c r="G58" s="305">
        <f t="shared" si="0"/>
        <v>-3000</v>
      </c>
      <c r="H58" s="604" t="s">
        <v>294</v>
      </c>
      <c r="I58" s="180" t="s">
        <v>18</v>
      </c>
      <c r="J58" s="405" t="s">
        <v>553</v>
      </c>
      <c r="K58" s="184" t="s">
        <v>64</v>
      </c>
      <c r="L58" s="180" t="s">
        <v>45</v>
      </c>
      <c r="M58" s="180"/>
      <c r="N58" s="465"/>
    </row>
    <row r="59" spans="1:14" x14ac:dyDescent="0.25">
      <c r="A59" s="471">
        <v>45160</v>
      </c>
      <c r="B59" s="472" t="s">
        <v>113</v>
      </c>
      <c r="C59" s="472" t="s">
        <v>49</v>
      </c>
      <c r="D59" s="473" t="s">
        <v>130</v>
      </c>
      <c r="E59" s="622"/>
      <c r="F59" s="622">
        <v>53000</v>
      </c>
      <c r="G59" s="627">
        <f t="shared" si="0"/>
        <v>50000</v>
      </c>
      <c r="H59" s="476" t="s">
        <v>294</v>
      </c>
      <c r="I59" s="623" t="s">
        <v>18</v>
      </c>
      <c r="J59" s="620" t="s">
        <v>577</v>
      </c>
      <c r="K59" s="624" t="s">
        <v>64</v>
      </c>
      <c r="L59" s="623" t="s">
        <v>45</v>
      </c>
      <c r="M59" s="623"/>
      <c r="N59" s="626"/>
    </row>
    <row r="60" spans="1:14" x14ac:dyDescent="0.25">
      <c r="A60" s="171">
        <v>45160</v>
      </c>
      <c r="B60" s="172" t="s">
        <v>115</v>
      </c>
      <c r="C60" s="172" t="s">
        <v>116</v>
      </c>
      <c r="D60" s="173" t="s">
        <v>130</v>
      </c>
      <c r="E60" s="161">
        <v>6000</v>
      </c>
      <c r="F60" s="161"/>
      <c r="G60" s="305">
        <f t="shared" si="0"/>
        <v>44000</v>
      </c>
      <c r="H60" s="604" t="s">
        <v>294</v>
      </c>
      <c r="I60" s="180" t="s">
        <v>18</v>
      </c>
      <c r="J60" s="405" t="s">
        <v>577</v>
      </c>
      <c r="K60" s="184" t="s">
        <v>64</v>
      </c>
      <c r="L60" s="180" t="s">
        <v>45</v>
      </c>
      <c r="M60" s="180"/>
      <c r="N60" s="465" t="s">
        <v>545</v>
      </c>
    </row>
    <row r="61" spans="1:14" x14ac:dyDescent="0.25">
      <c r="A61" s="171">
        <v>45160</v>
      </c>
      <c r="B61" s="172" t="s">
        <v>115</v>
      </c>
      <c r="C61" s="172" t="s">
        <v>116</v>
      </c>
      <c r="D61" s="173" t="s">
        <v>130</v>
      </c>
      <c r="E61" s="161">
        <v>12000</v>
      </c>
      <c r="F61" s="161"/>
      <c r="G61" s="305">
        <f t="shared" si="0"/>
        <v>32000</v>
      </c>
      <c r="H61" s="604" t="s">
        <v>294</v>
      </c>
      <c r="I61" s="180" t="s">
        <v>18</v>
      </c>
      <c r="J61" s="405" t="s">
        <v>577</v>
      </c>
      <c r="K61" s="184" t="s">
        <v>64</v>
      </c>
      <c r="L61" s="180" t="s">
        <v>45</v>
      </c>
      <c r="M61" s="180"/>
      <c r="N61" s="465" t="s">
        <v>554</v>
      </c>
    </row>
    <row r="62" spans="1:14" x14ac:dyDescent="0.25">
      <c r="A62" s="171">
        <v>45160</v>
      </c>
      <c r="B62" s="172" t="s">
        <v>115</v>
      </c>
      <c r="C62" s="172" t="s">
        <v>116</v>
      </c>
      <c r="D62" s="173" t="s">
        <v>130</v>
      </c>
      <c r="E62" s="161">
        <v>7000</v>
      </c>
      <c r="F62" s="161"/>
      <c r="G62" s="305">
        <f t="shared" si="0"/>
        <v>25000</v>
      </c>
      <c r="H62" s="604" t="s">
        <v>294</v>
      </c>
      <c r="I62" s="180" t="s">
        <v>18</v>
      </c>
      <c r="J62" s="405" t="s">
        <v>577</v>
      </c>
      <c r="K62" s="184" t="s">
        <v>64</v>
      </c>
      <c r="L62" s="180" t="s">
        <v>45</v>
      </c>
      <c r="M62" s="180"/>
      <c r="N62" s="465" t="s">
        <v>555</v>
      </c>
    </row>
    <row r="63" spans="1:14" x14ac:dyDescent="0.25">
      <c r="A63" s="171">
        <v>45160</v>
      </c>
      <c r="B63" s="172" t="s">
        <v>115</v>
      </c>
      <c r="C63" s="172" t="s">
        <v>116</v>
      </c>
      <c r="D63" s="173" t="s">
        <v>130</v>
      </c>
      <c r="E63" s="161">
        <v>7000</v>
      </c>
      <c r="F63" s="161"/>
      <c r="G63" s="305">
        <f t="shared" si="0"/>
        <v>18000</v>
      </c>
      <c r="H63" s="604" t="s">
        <v>294</v>
      </c>
      <c r="I63" s="180" t="s">
        <v>18</v>
      </c>
      <c r="J63" s="405" t="s">
        <v>577</v>
      </c>
      <c r="K63" s="184" t="s">
        <v>64</v>
      </c>
      <c r="L63" s="180" t="s">
        <v>45</v>
      </c>
      <c r="M63" s="180"/>
      <c r="N63" s="465" t="s">
        <v>556</v>
      </c>
    </row>
    <row r="64" spans="1:14" x14ac:dyDescent="0.25">
      <c r="A64" s="171">
        <v>45160</v>
      </c>
      <c r="B64" s="172" t="s">
        <v>115</v>
      </c>
      <c r="C64" s="172" t="s">
        <v>116</v>
      </c>
      <c r="D64" s="173" t="s">
        <v>130</v>
      </c>
      <c r="E64" s="161">
        <v>7000</v>
      </c>
      <c r="F64" s="161"/>
      <c r="G64" s="305">
        <f t="shared" si="0"/>
        <v>11000</v>
      </c>
      <c r="H64" s="604" t="s">
        <v>294</v>
      </c>
      <c r="I64" s="180" t="s">
        <v>18</v>
      </c>
      <c r="J64" s="405" t="s">
        <v>577</v>
      </c>
      <c r="K64" s="184" t="s">
        <v>64</v>
      </c>
      <c r="L64" s="180" t="s">
        <v>45</v>
      </c>
      <c r="M64" s="180"/>
      <c r="N64" s="465" t="s">
        <v>557</v>
      </c>
    </row>
    <row r="65" spans="1:14" x14ac:dyDescent="0.25">
      <c r="A65" s="171">
        <v>45160</v>
      </c>
      <c r="B65" s="172" t="s">
        <v>115</v>
      </c>
      <c r="C65" s="172" t="s">
        <v>116</v>
      </c>
      <c r="D65" s="173" t="s">
        <v>130</v>
      </c>
      <c r="E65" s="161">
        <v>6000</v>
      </c>
      <c r="F65" s="161"/>
      <c r="G65" s="305">
        <f t="shared" si="0"/>
        <v>5000</v>
      </c>
      <c r="H65" s="604" t="s">
        <v>294</v>
      </c>
      <c r="I65" s="180" t="s">
        <v>18</v>
      </c>
      <c r="J65" s="405" t="s">
        <v>577</v>
      </c>
      <c r="K65" s="184" t="s">
        <v>64</v>
      </c>
      <c r="L65" s="180" t="s">
        <v>45</v>
      </c>
      <c r="M65" s="180"/>
      <c r="N65" s="465" t="s">
        <v>558</v>
      </c>
    </row>
    <row r="66" spans="1:14" x14ac:dyDescent="0.25">
      <c r="A66" s="171">
        <v>45160</v>
      </c>
      <c r="B66" s="172" t="s">
        <v>196</v>
      </c>
      <c r="C66" s="172" t="s">
        <v>196</v>
      </c>
      <c r="D66" s="173" t="s">
        <v>130</v>
      </c>
      <c r="E66" s="161">
        <v>5000</v>
      </c>
      <c r="F66" s="161"/>
      <c r="G66" s="305">
        <f t="shared" si="0"/>
        <v>0</v>
      </c>
      <c r="H66" s="604" t="s">
        <v>294</v>
      </c>
      <c r="I66" s="180" t="s">
        <v>18</v>
      </c>
      <c r="J66" s="405" t="s">
        <v>577</v>
      </c>
      <c r="K66" s="635" t="s">
        <v>64</v>
      </c>
      <c r="L66" s="180" t="s">
        <v>45</v>
      </c>
      <c r="M66" s="180"/>
      <c r="N66" s="465"/>
    </row>
    <row r="67" spans="1:14" x14ac:dyDescent="0.25">
      <c r="A67" s="171">
        <v>45160</v>
      </c>
      <c r="B67" s="172" t="s">
        <v>196</v>
      </c>
      <c r="C67" s="172" t="s">
        <v>196</v>
      </c>
      <c r="D67" s="173" t="s">
        <v>130</v>
      </c>
      <c r="E67" s="161">
        <v>5000</v>
      </c>
      <c r="F67" s="161"/>
      <c r="G67" s="305">
        <f t="shared" si="0"/>
        <v>-5000</v>
      </c>
      <c r="H67" s="604" t="s">
        <v>294</v>
      </c>
      <c r="I67" s="180" t="s">
        <v>18</v>
      </c>
      <c r="J67" s="405" t="s">
        <v>577</v>
      </c>
      <c r="K67" s="184" t="s">
        <v>64</v>
      </c>
      <c r="L67" s="180" t="s">
        <v>45</v>
      </c>
      <c r="M67" s="180"/>
      <c r="N67" s="465"/>
    </row>
    <row r="68" spans="1:14" x14ac:dyDescent="0.25">
      <c r="A68" s="171">
        <v>45161</v>
      </c>
      <c r="B68" s="172" t="s">
        <v>445</v>
      </c>
      <c r="C68" s="172" t="s">
        <v>49</v>
      </c>
      <c r="D68" s="173" t="s">
        <v>130</v>
      </c>
      <c r="E68" s="161"/>
      <c r="F68" s="161">
        <v>5000</v>
      </c>
      <c r="G68" s="305">
        <f t="shared" si="0"/>
        <v>0</v>
      </c>
      <c r="H68" s="604" t="s">
        <v>294</v>
      </c>
      <c r="I68" s="180" t="s">
        <v>18</v>
      </c>
      <c r="J68" s="405" t="s">
        <v>577</v>
      </c>
      <c r="K68" s="184" t="s">
        <v>64</v>
      </c>
      <c r="L68" s="180" t="s">
        <v>45</v>
      </c>
      <c r="M68" s="180"/>
      <c r="N68" s="465"/>
    </row>
    <row r="69" spans="1:14" x14ac:dyDescent="0.25">
      <c r="A69" s="471">
        <v>45161</v>
      </c>
      <c r="B69" s="472" t="s">
        <v>113</v>
      </c>
      <c r="C69" s="472" t="s">
        <v>49</v>
      </c>
      <c r="D69" s="473" t="s">
        <v>130</v>
      </c>
      <c r="E69" s="622"/>
      <c r="F69" s="622">
        <v>50000</v>
      </c>
      <c r="G69" s="627">
        <f t="shared" si="0"/>
        <v>50000</v>
      </c>
      <c r="H69" s="476" t="s">
        <v>294</v>
      </c>
      <c r="I69" s="623" t="s">
        <v>18</v>
      </c>
      <c r="J69" s="620" t="s">
        <v>594</v>
      </c>
      <c r="K69" s="624" t="s">
        <v>64</v>
      </c>
      <c r="L69" s="623" t="s">
        <v>45</v>
      </c>
      <c r="M69" s="623"/>
      <c r="N69" s="626"/>
    </row>
    <row r="70" spans="1:14" ht="17.25" customHeight="1" x14ac:dyDescent="0.25">
      <c r="A70" s="171">
        <v>45161</v>
      </c>
      <c r="B70" s="172" t="s">
        <v>582</v>
      </c>
      <c r="C70" s="172" t="s">
        <v>116</v>
      </c>
      <c r="D70" s="173" t="s">
        <v>130</v>
      </c>
      <c r="E70" s="161">
        <v>1000</v>
      </c>
      <c r="F70" s="161"/>
      <c r="G70" s="305">
        <f t="shared" si="0"/>
        <v>49000</v>
      </c>
      <c r="H70" s="604" t="s">
        <v>294</v>
      </c>
      <c r="I70" s="180" t="s">
        <v>18</v>
      </c>
      <c r="J70" s="405" t="s">
        <v>594</v>
      </c>
      <c r="K70" s="184" t="s">
        <v>64</v>
      </c>
      <c r="L70" s="180" t="s">
        <v>45</v>
      </c>
      <c r="M70" s="180"/>
      <c r="N70" s="465"/>
    </row>
    <row r="71" spans="1:14" x14ac:dyDescent="0.25">
      <c r="A71" s="171">
        <v>45161</v>
      </c>
      <c r="B71" s="172" t="s">
        <v>115</v>
      </c>
      <c r="C71" s="172" t="s">
        <v>116</v>
      </c>
      <c r="D71" s="173" t="s">
        <v>130</v>
      </c>
      <c r="E71" s="161">
        <v>6000</v>
      </c>
      <c r="F71" s="161"/>
      <c r="G71" s="305">
        <f t="shared" si="0"/>
        <v>43000</v>
      </c>
      <c r="H71" s="604" t="s">
        <v>294</v>
      </c>
      <c r="I71" s="180" t="s">
        <v>18</v>
      </c>
      <c r="J71" s="405" t="s">
        <v>594</v>
      </c>
      <c r="K71" s="184" t="s">
        <v>64</v>
      </c>
      <c r="L71" s="180" t="s">
        <v>45</v>
      </c>
      <c r="M71" s="180"/>
      <c r="N71" s="465" t="s">
        <v>177</v>
      </c>
    </row>
    <row r="72" spans="1:14" x14ac:dyDescent="0.25">
      <c r="A72" s="171">
        <v>45161</v>
      </c>
      <c r="B72" s="172" t="s">
        <v>115</v>
      </c>
      <c r="C72" s="172" t="s">
        <v>116</v>
      </c>
      <c r="D72" s="173" t="s">
        <v>130</v>
      </c>
      <c r="E72" s="161">
        <v>8000</v>
      </c>
      <c r="F72" s="161"/>
      <c r="G72" s="305">
        <f t="shared" si="0"/>
        <v>35000</v>
      </c>
      <c r="H72" s="604" t="s">
        <v>294</v>
      </c>
      <c r="I72" s="180" t="s">
        <v>18</v>
      </c>
      <c r="J72" s="405" t="s">
        <v>594</v>
      </c>
      <c r="K72" s="184" t="s">
        <v>64</v>
      </c>
      <c r="L72" s="180" t="s">
        <v>45</v>
      </c>
      <c r="M72" s="180"/>
      <c r="N72" s="465" t="s">
        <v>188</v>
      </c>
    </row>
    <row r="73" spans="1:14" x14ac:dyDescent="0.25">
      <c r="A73" s="171">
        <v>45161</v>
      </c>
      <c r="B73" s="172" t="s">
        <v>115</v>
      </c>
      <c r="C73" s="172" t="s">
        <v>116</v>
      </c>
      <c r="D73" s="173" t="s">
        <v>130</v>
      </c>
      <c r="E73" s="161">
        <v>9000</v>
      </c>
      <c r="F73" s="161"/>
      <c r="G73" s="305">
        <f t="shared" si="0"/>
        <v>26000</v>
      </c>
      <c r="H73" s="604" t="s">
        <v>294</v>
      </c>
      <c r="I73" s="180" t="s">
        <v>18</v>
      </c>
      <c r="J73" s="405" t="s">
        <v>594</v>
      </c>
      <c r="K73" s="184" t="s">
        <v>64</v>
      </c>
      <c r="L73" s="180" t="s">
        <v>45</v>
      </c>
      <c r="M73" s="180"/>
      <c r="N73" s="465" t="s">
        <v>578</v>
      </c>
    </row>
    <row r="74" spans="1:14" x14ac:dyDescent="0.25">
      <c r="A74" s="171">
        <v>45161</v>
      </c>
      <c r="B74" s="172" t="s">
        <v>115</v>
      </c>
      <c r="C74" s="172" t="s">
        <v>116</v>
      </c>
      <c r="D74" s="173" t="s">
        <v>130</v>
      </c>
      <c r="E74" s="161">
        <v>7000</v>
      </c>
      <c r="F74" s="161"/>
      <c r="G74" s="305">
        <f t="shared" si="0"/>
        <v>19000</v>
      </c>
      <c r="H74" s="604" t="s">
        <v>294</v>
      </c>
      <c r="I74" s="180" t="s">
        <v>18</v>
      </c>
      <c r="J74" s="405" t="s">
        <v>594</v>
      </c>
      <c r="K74" s="184" t="s">
        <v>64</v>
      </c>
      <c r="L74" s="180" t="s">
        <v>45</v>
      </c>
      <c r="M74" s="180"/>
      <c r="N74" s="465" t="s">
        <v>579</v>
      </c>
    </row>
    <row r="75" spans="1:14" x14ac:dyDescent="0.25">
      <c r="A75" s="171">
        <v>45161</v>
      </c>
      <c r="B75" s="172" t="s">
        <v>115</v>
      </c>
      <c r="C75" s="172" t="s">
        <v>116</v>
      </c>
      <c r="D75" s="173" t="s">
        <v>130</v>
      </c>
      <c r="E75" s="161">
        <v>7000</v>
      </c>
      <c r="F75" s="161"/>
      <c r="G75" s="305">
        <f t="shared" si="0"/>
        <v>12000</v>
      </c>
      <c r="H75" s="604" t="s">
        <v>294</v>
      </c>
      <c r="I75" s="180" t="s">
        <v>18</v>
      </c>
      <c r="J75" s="405" t="s">
        <v>594</v>
      </c>
      <c r="K75" s="184" t="s">
        <v>64</v>
      </c>
      <c r="L75" s="180" t="s">
        <v>45</v>
      </c>
      <c r="M75" s="180"/>
      <c r="N75" s="465" t="s">
        <v>580</v>
      </c>
    </row>
    <row r="76" spans="1:14" x14ac:dyDescent="0.25">
      <c r="A76" s="171">
        <v>45161</v>
      </c>
      <c r="B76" s="172" t="s">
        <v>115</v>
      </c>
      <c r="C76" s="172" t="s">
        <v>116</v>
      </c>
      <c r="D76" s="173" t="s">
        <v>130</v>
      </c>
      <c r="E76" s="161">
        <v>9000</v>
      </c>
      <c r="F76" s="161"/>
      <c r="G76" s="305">
        <f t="shared" si="0"/>
        <v>3000</v>
      </c>
      <c r="H76" s="604" t="s">
        <v>294</v>
      </c>
      <c r="I76" s="180" t="s">
        <v>18</v>
      </c>
      <c r="J76" s="405" t="s">
        <v>594</v>
      </c>
      <c r="K76" s="184" t="s">
        <v>64</v>
      </c>
      <c r="L76" s="180" t="s">
        <v>45</v>
      </c>
      <c r="M76" s="180"/>
      <c r="N76" s="465" t="s">
        <v>581</v>
      </c>
    </row>
    <row r="77" spans="1:14" x14ac:dyDescent="0.25">
      <c r="A77" s="171">
        <v>45161</v>
      </c>
      <c r="B77" s="172" t="s">
        <v>196</v>
      </c>
      <c r="C77" s="172" t="s">
        <v>196</v>
      </c>
      <c r="D77" s="173" t="s">
        <v>130</v>
      </c>
      <c r="E77" s="161">
        <v>5000</v>
      </c>
      <c r="F77" s="161"/>
      <c r="G77" s="305">
        <f t="shared" si="0"/>
        <v>-2000</v>
      </c>
      <c r="H77" s="604" t="s">
        <v>294</v>
      </c>
      <c r="I77" s="180" t="s">
        <v>18</v>
      </c>
      <c r="J77" s="405" t="s">
        <v>594</v>
      </c>
      <c r="K77" s="184" t="s">
        <v>64</v>
      </c>
      <c r="L77" s="180" t="s">
        <v>45</v>
      </c>
      <c r="M77" s="180"/>
      <c r="N77" s="465"/>
    </row>
    <row r="78" spans="1:14" x14ac:dyDescent="0.25">
      <c r="A78" s="171">
        <v>45162</v>
      </c>
      <c r="B78" s="172" t="s">
        <v>576</v>
      </c>
      <c r="C78" s="172" t="s">
        <v>49</v>
      </c>
      <c r="D78" s="173" t="s">
        <v>130</v>
      </c>
      <c r="E78" s="161"/>
      <c r="F78" s="161">
        <v>2000</v>
      </c>
      <c r="G78" s="305">
        <f t="shared" si="0"/>
        <v>0</v>
      </c>
      <c r="H78" s="604" t="s">
        <v>294</v>
      </c>
      <c r="I78" s="180" t="s">
        <v>18</v>
      </c>
      <c r="J78" s="405" t="s">
        <v>594</v>
      </c>
      <c r="K78" s="184" t="s">
        <v>64</v>
      </c>
      <c r="L78" s="180" t="s">
        <v>45</v>
      </c>
      <c r="M78" s="180"/>
      <c r="N78" s="465"/>
    </row>
    <row r="79" spans="1:14" x14ac:dyDescent="0.25">
      <c r="A79" s="471">
        <v>45162</v>
      </c>
      <c r="B79" s="472" t="s">
        <v>113</v>
      </c>
      <c r="C79" s="472" t="s">
        <v>49</v>
      </c>
      <c r="D79" s="473" t="s">
        <v>130</v>
      </c>
      <c r="E79" s="622"/>
      <c r="F79" s="622">
        <v>53000</v>
      </c>
      <c r="G79" s="627">
        <f t="shared" ref="G79:G135" si="2">G78-E79+F79</f>
        <v>53000</v>
      </c>
      <c r="H79" s="476" t="s">
        <v>294</v>
      </c>
      <c r="I79" s="623" t="s">
        <v>18</v>
      </c>
      <c r="J79" s="620" t="s">
        <v>614</v>
      </c>
      <c r="K79" s="624" t="s">
        <v>64</v>
      </c>
      <c r="L79" s="623" t="s">
        <v>45</v>
      </c>
      <c r="M79" s="623"/>
      <c r="N79" s="626"/>
    </row>
    <row r="80" spans="1:14" x14ac:dyDescent="0.25">
      <c r="A80" s="171">
        <v>45162</v>
      </c>
      <c r="B80" s="172" t="s">
        <v>115</v>
      </c>
      <c r="C80" s="172" t="s">
        <v>116</v>
      </c>
      <c r="D80" s="173" t="s">
        <v>130</v>
      </c>
      <c r="E80" s="161">
        <v>6000</v>
      </c>
      <c r="F80" s="161"/>
      <c r="G80" s="305">
        <f t="shared" si="2"/>
        <v>47000</v>
      </c>
      <c r="H80" s="604" t="s">
        <v>294</v>
      </c>
      <c r="I80" s="180" t="s">
        <v>18</v>
      </c>
      <c r="J80" s="405" t="s">
        <v>614</v>
      </c>
      <c r="K80" s="184" t="s">
        <v>64</v>
      </c>
      <c r="L80" s="180" t="s">
        <v>45</v>
      </c>
      <c r="M80" s="180"/>
      <c r="N80" s="465" t="s">
        <v>547</v>
      </c>
    </row>
    <row r="81" spans="1:14" x14ac:dyDescent="0.25">
      <c r="A81" s="171">
        <v>45162</v>
      </c>
      <c r="B81" s="172" t="s">
        <v>115</v>
      </c>
      <c r="C81" s="172" t="s">
        <v>116</v>
      </c>
      <c r="D81" s="173" t="s">
        <v>130</v>
      </c>
      <c r="E81" s="161">
        <v>8000</v>
      </c>
      <c r="F81" s="161"/>
      <c r="G81" s="305">
        <f t="shared" si="2"/>
        <v>39000</v>
      </c>
      <c r="H81" s="604" t="s">
        <v>294</v>
      </c>
      <c r="I81" s="180" t="s">
        <v>18</v>
      </c>
      <c r="J81" s="405" t="s">
        <v>614</v>
      </c>
      <c r="K81" s="184" t="s">
        <v>64</v>
      </c>
      <c r="L81" s="180" t="s">
        <v>45</v>
      </c>
      <c r="M81" s="180"/>
      <c r="N81" s="465" t="s">
        <v>595</v>
      </c>
    </row>
    <row r="82" spans="1:14" x14ac:dyDescent="0.25">
      <c r="A82" s="171">
        <v>45162</v>
      </c>
      <c r="B82" s="172" t="s">
        <v>115</v>
      </c>
      <c r="C82" s="172" t="s">
        <v>116</v>
      </c>
      <c r="D82" s="173" t="s">
        <v>130</v>
      </c>
      <c r="E82" s="161">
        <v>6000</v>
      </c>
      <c r="F82" s="161"/>
      <c r="G82" s="305">
        <f t="shared" si="2"/>
        <v>33000</v>
      </c>
      <c r="H82" s="604" t="s">
        <v>294</v>
      </c>
      <c r="I82" s="180" t="s">
        <v>18</v>
      </c>
      <c r="J82" s="405" t="s">
        <v>614</v>
      </c>
      <c r="K82" s="184" t="s">
        <v>64</v>
      </c>
      <c r="L82" s="180" t="s">
        <v>45</v>
      </c>
      <c r="M82" s="180"/>
      <c r="N82" s="465" t="s">
        <v>596</v>
      </c>
    </row>
    <row r="83" spans="1:14" x14ac:dyDescent="0.25">
      <c r="A83" s="171">
        <v>45162</v>
      </c>
      <c r="B83" s="172" t="s">
        <v>115</v>
      </c>
      <c r="C83" s="172" t="s">
        <v>116</v>
      </c>
      <c r="D83" s="173" t="s">
        <v>130</v>
      </c>
      <c r="E83" s="161">
        <v>6000</v>
      </c>
      <c r="F83" s="161"/>
      <c r="G83" s="305">
        <f t="shared" si="2"/>
        <v>27000</v>
      </c>
      <c r="H83" s="604" t="s">
        <v>294</v>
      </c>
      <c r="I83" s="180" t="s">
        <v>18</v>
      </c>
      <c r="J83" s="405" t="s">
        <v>614</v>
      </c>
      <c r="K83" s="184" t="s">
        <v>64</v>
      </c>
      <c r="L83" s="180" t="s">
        <v>45</v>
      </c>
      <c r="M83" s="180"/>
      <c r="N83" s="465" t="s">
        <v>597</v>
      </c>
    </row>
    <row r="84" spans="1:14" x14ac:dyDescent="0.25">
      <c r="A84" s="171">
        <v>45162</v>
      </c>
      <c r="B84" s="172" t="s">
        <v>115</v>
      </c>
      <c r="C84" s="172" t="s">
        <v>116</v>
      </c>
      <c r="D84" s="173" t="s">
        <v>130</v>
      </c>
      <c r="E84" s="161">
        <v>6000</v>
      </c>
      <c r="F84" s="161"/>
      <c r="G84" s="305">
        <f t="shared" si="2"/>
        <v>21000</v>
      </c>
      <c r="H84" s="604" t="s">
        <v>294</v>
      </c>
      <c r="I84" s="180" t="s">
        <v>18</v>
      </c>
      <c r="J84" s="405" t="s">
        <v>614</v>
      </c>
      <c r="K84" s="184" t="s">
        <v>64</v>
      </c>
      <c r="L84" s="180" t="s">
        <v>45</v>
      </c>
      <c r="M84" s="180"/>
      <c r="N84" s="465" t="s">
        <v>598</v>
      </c>
    </row>
    <row r="85" spans="1:14" x14ac:dyDescent="0.25">
      <c r="A85" s="171">
        <v>45162</v>
      </c>
      <c r="B85" s="172" t="s">
        <v>115</v>
      </c>
      <c r="C85" s="172" t="s">
        <v>116</v>
      </c>
      <c r="D85" s="173" t="s">
        <v>130</v>
      </c>
      <c r="E85" s="161">
        <v>10000</v>
      </c>
      <c r="F85" s="161"/>
      <c r="G85" s="305">
        <f t="shared" si="2"/>
        <v>11000</v>
      </c>
      <c r="H85" s="604" t="s">
        <v>294</v>
      </c>
      <c r="I85" s="180" t="s">
        <v>18</v>
      </c>
      <c r="J85" s="405" t="s">
        <v>614</v>
      </c>
      <c r="K85" s="184" t="s">
        <v>64</v>
      </c>
      <c r="L85" s="180" t="s">
        <v>45</v>
      </c>
      <c r="M85" s="180"/>
      <c r="N85" s="465" t="s">
        <v>599</v>
      </c>
    </row>
    <row r="86" spans="1:14" x14ac:dyDescent="0.25">
      <c r="A86" s="171">
        <v>45162</v>
      </c>
      <c r="B86" s="172" t="s">
        <v>196</v>
      </c>
      <c r="C86" s="172" t="s">
        <v>196</v>
      </c>
      <c r="D86" s="173" t="s">
        <v>130</v>
      </c>
      <c r="E86" s="161">
        <v>10000</v>
      </c>
      <c r="F86" s="161"/>
      <c r="G86" s="305">
        <f t="shared" si="2"/>
        <v>1000</v>
      </c>
      <c r="H86" s="604" t="s">
        <v>294</v>
      </c>
      <c r="I86" s="180" t="s">
        <v>18</v>
      </c>
      <c r="J86" s="405" t="s">
        <v>614</v>
      </c>
      <c r="K86" s="184" t="s">
        <v>64</v>
      </c>
      <c r="L86" s="180" t="s">
        <v>45</v>
      </c>
      <c r="M86" s="180"/>
      <c r="N86" s="465"/>
    </row>
    <row r="87" spans="1:14" x14ac:dyDescent="0.25">
      <c r="A87" s="171">
        <v>45162</v>
      </c>
      <c r="B87" s="172" t="s">
        <v>606</v>
      </c>
      <c r="C87" s="172" t="s">
        <v>138</v>
      </c>
      <c r="D87" s="173" t="s">
        <v>81</v>
      </c>
      <c r="E87" s="161">
        <v>1000</v>
      </c>
      <c r="F87" s="161"/>
      <c r="G87" s="305">
        <f t="shared" si="2"/>
        <v>0</v>
      </c>
      <c r="H87" s="604" t="s">
        <v>294</v>
      </c>
      <c r="I87" s="180" t="s">
        <v>18</v>
      </c>
      <c r="J87" s="405" t="s">
        <v>614</v>
      </c>
      <c r="K87" s="184" t="s">
        <v>64</v>
      </c>
      <c r="L87" s="180" t="s">
        <v>45</v>
      </c>
      <c r="M87" s="180"/>
      <c r="N87" s="465"/>
    </row>
    <row r="88" spans="1:14" x14ac:dyDescent="0.25">
      <c r="A88" s="471">
        <v>45163</v>
      </c>
      <c r="B88" s="472" t="s">
        <v>113</v>
      </c>
      <c r="C88" s="472" t="s">
        <v>49</v>
      </c>
      <c r="D88" s="473" t="s">
        <v>130</v>
      </c>
      <c r="E88" s="622"/>
      <c r="F88" s="622">
        <v>54000</v>
      </c>
      <c r="G88" s="627">
        <f t="shared" si="2"/>
        <v>54000</v>
      </c>
      <c r="H88" s="476" t="s">
        <v>294</v>
      </c>
      <c r="I88" s="623" t="s">
        <v>18</v>
      </c>
      <c r="J88" s="620" t="s">
        <v>658</v>
      </c>
      <c r="K88" s="624" t="s">
        <v>64</v>
      </c>
      <c r="L88" s="623" t="s">
        <v>45</v>
      </c>
      <c r="M88" s="623"/>
      <c r="N88" s="626"/>
    </row>
    <row r="89" spans="1:14" x14ac:dyDescent="0.25">
      <c r="A89" s="171">
        <v>45163</v>
      </c>
      <c r="B89" s="172" t="s">
        <v>115</v>
      </c>
      <c r="C89" s="172" t="s">
        <v>116</v>
      </c>
      <c r="D89" s="173" t="s">
        <v>130</v>
      </c>
      <c r="E89" s="161">
        <v>6000</v>
      </c>
      <c r="F89" s="161"/>
      <c r="G89" s="305">
        <f t="shared" si="2"/>
        <v>48000</v>
      </c>
      <c r="H89" s="604" t="s">
        <v>294</v>
      </c>
      <c r="I89" s="180" t="s">
        <v>18</v>
      </c>
      <c r="J89" s="405" t="s">
        <v>658</v>
      </c>
      <c r="K89" s="184" t="s">
        <v>64</v>
      </c>
      <c r="L89" s="180" t="s">
        <v>45</v>
      </c>
      <c r="M89" s="180"/>
      <c r="N89" s="465" t="s">
        <v>545</v>
      </c>
    </row>
    <row r="90" spans="1:14" x14ac:dyDescent="0.25">
      <c r="A90" s="171">
        <v>45163</v>
      </c>
      <c r="B90" s="172" t="s">
        <v>115</v>
      </c>
      <c r="C90" s="172" t="s">
        <v>116</v>
      </c>
      <c r="D90" s="173" t="s">
        <v>130</v>
      </c>
      <c r="E90" s="161">
        <v>7000</v>
      </c>
      <c r="F90" s="161"/>
      <c r="G90" s="305">
        <f t="shared" si="2"/>
        <v>41000</v>
      </c>
      <c r="H90" s="604" t="s">
        <v>294</v>
      </c>
      <c r="I90" s="180" t="s">
        <v>18</v>
      </c>
      <c r="J90" s="405" t="s">
        <v>658</v>
      </c>
      <c r="K90" s="184" t="s">
        <v>64</v>
      </c>
      <c r="L90" s="180" t="s">
        <v>45</v>
      </c>
      <c r="M90" s="180"/>
      <c r="N90" s="465" t="s">
        <v>615</v>
      </c>
    </row>
    <row r="91" spans="1:14" x14ac:dyDescent="0.25">
      <c r="A91" s="171">
        <v>45163</v>
      </c>
      <c r="B91" s="172" t="s">
        <v>115</v>
      </c>
      <c r="C91" s="172" t="s">
        <v>116</v>
      </c>
      <c r="D91" s="173" t="s">
        <v>130</v>
      </c>
      <c r="E91" s="161">
        <v>7000</v>
      </c>
      <c r="F91" s="161"/>
      <c r="G91" s="305">
        <f t="shared" si="2"/>
        <v>34000</v>
      </c>
      <c r="H91" s="604" t="s">
        <v>294</v>
      </c>
      <c r="I91" s="180" t="s">
        <v>18</v>
      </c>
      <c r="J91" s="405" t="s">
        <v>658</v>
      </c>
      <c r="K91" s="184" t="s">
        <v>64</v>
      </c>
      <c r="L91" s="180" t="s">
        <v>45</v>
      </c>
      <c r="M91" s="180"/>
      <c r="N91" s="465" t="s">
        <v>616</v>
      </c>
    </row>
    <row r="92" spans="1:14" x14ac:dyDescent="0.25">
      <c r="A92" s="171">
        <v>45163</v>
      </c>
      <c r="B92" s="172" t="s">
        <v>115</v>
      </c>
      <c r="C92" s="172" t="s">
        <v>116</v>
      </c>
      <c r="D92" s="173" t="s">
        <v>130</v>
      </c>
      <c r="E92" s="161">
        <v>8000</v>
      </c>
      <c r="F92" s="161"/>
      <c r="G92" s="305">
        <f t="shared" si="2"/>
        <v>26000</v>
      </c>
      <c r="H92" s="604" t="s">
        <v>294</v>
      </c>
      <c r="I92" s="180" t="s">
        <v>18</v>
      </c>
      <c r="J92" s="405" t="s">
        <v>658</v>
      </c>
      <c r="K92" s="184" t="s">
        <v>64</v>
      </c>
      <c r="L92" s="180" t="s">
        <v>45</v>
      </c>
      <c r="M92" s="180"/>
      <c r="N92" s="465" t="s">
        <v>617</v>
      </c>
    </row>
    <row r="93" spans="1:14" x14ac:dyDescent="0.25">
      <c r="A93" s="171">
        <v>45163</v>
      </c>
      <c r="B93" s="172" t="s">
        <v>115</v>
      </c>
      <c r="C93" s="172" t="s">
        <v>116</v>
      </c>
      <c r="D93" s="173" t="s">
        <v>130</v>
      </c>
      <c r="E93" s="161">
        <v>10000</v>
      </c>
      <c r="F93" s="161"/>
      <c r="G93" s="305">
        <f t="shared" si="2"/>
        <v>16000</v>
      </c>
      <c r="H93" s="604" t="s">
        <v>294</v>
      </c>
      <c r="I93" s="180" t="s">
        <v>18</v>
      </c>
      <c r="J93" s="405" t="s">
        <v>658</v>
      </c>
      <c r="K93" s="184" t="s">
        <v>64</v>
      </c>
      <c r="L93" s="180" t="s">
        <v>45</v>
      </c>
      <c r="M93" s="180"/>
      <c r="N93" s="465" t="s">
        <v>618</v>
      </c>
    </row>
    <row r="94" spans="1:14" x14ac:dyDescent="0.25">
      <c r="A94" s="171">
        <v>45163</v>
      </c>
      <c r="B94" s="172" t="s">
        <v>115</v>
      </c>
      <c r="C94" s="172" t="s">
        <v>116</v>
      </c>
      <c r="D94" s="173" t="s">
        <v>130</v>
      </c>
      <c r="E94" s="161">
        <v>9000</v>
      </c>
      <c r="F94" s="161"/>
      <c r="G94" s="305">
        <f t="shared" si="2"/>
        <v>7000</v>
      </c>
      <c r="H94" s="604" t="s">
        <v>294</v>
      </c>
      <c r="I94" s="180" t="s">
        <v>18</v>
      </c>
      <c r="J94" s="405" t="s">
        <v>658</v>
      </c>
      <c r="K94" s="184" t="s">
        <v>64</v>
      </c>
      <c r="L94" s="180" t="s">
        <v>45</v>
      </c>
      <c r="M94" s="180"/>
      <c r="N94" s="465" t="s">
        <v>619</v>
      </c>
    </row>
    <row r="95" spans="1:14" x14ac:dyDescent="0.25">
      <c r="A95" s="171">
        <v>45163</v>
      </c>
      <c r="B95" s="172" t="s">
        <v>196</v>
      </c>
      <c r="C95" s="172" t="s">
        <v>196</v>
      </c>
      <c r="D95" s="173" t="s">
        <v>130</v>
      </c>
      <c r="E95" s="161">
        <v>3000</v>
      </c>
      <c r="F95" s="161"/>
      <c r="G95" s="305">
        <f t="shared" si="2"/>
        <v>4000</v>
      </c>
      <c r="H95" s="604" t="s">
        <v>294</v>
      </c>
      <c r="I95" s="180" t="s">
        <v>18</v>
      </c>
      <c r="J95" s="405" t="s">
        <v>658</v>
      </c>
      <c r="K95" s="184" t="s">
        <v>64</v>
      </c>
      <c r="L95" s="180" t="s">
        <v>45</v>
      </c>
      <c r="M95" s="180"/>
      <c r="N95" s="465"/>
    </row>
    <row r="96" spans="1:14" x14ac:dyDescent="0.25">
      <c r="A96" s="171">
        <v>45163</v>
      </c>
      <c r="B96" s="172" t="s">
        <v>196</v>
      </c>
      <c r="C96" s="172" t="s">
        <v>196</v>
      </c>
      <c r="D96" s="173" t="s">
        <v>130</v>
      </c>
      <c r="E96" s="161">
        <v>6000</v>
      </c>
      <c r="F96" s="161"/>
      <c r="G96" s="305">
        <f t="shared" si="2"/>
        <v>-2000</v>
      </c>
      <c r="H96" s="604" t="s">
        <v>294</v>
      </c>
      <c r="I96" s="180" t="s">
        <v>18</v>
      </c>
      <c r="J96" s="405" t="s">
        <v>658</v>
      </c>
      <c r="K96" s="184" t="s">
        <v>64</v>
      </c>
      <c r="L96" s="180" t="s">
        <v>45</v>
      </c>
      <c r="M96" s="180"/>
      <c r="N96" s="465"/>
    </row>
    <row r="97" spans="1:14" x14ac:dyDescent="0.25">
      <c r="A97" s="171">
        <v>45163</v>
      </c>
      <c r="B97" s="172" t="s">
        <v>196</v>
      </c>
      <c r="C97" s="172" t="s">
        <v>196</v>
      </c>
      <c r="D97" s="173" t="s">
        <v>130</v>
      </c>
      <c r="E97" s="161">
        <v>1000</v>
      </c>
      <c r="F97" s="161"/>
      <c r="G97" s="305">
        <f t="shared" si="2"/>
        <v>-3000</v>
      </c>
      <c r="H97" s="604" t="s">
        <v>294</v>
      </c>
      <c r="I97" s="180" t="s">
        <v>18</v>
      </c>
      <c r="J97" s="405" t="s">
        <v>658</v>
      </c>
      <c r="K97" s="184" t="s">
        <v>64</v>
      </c>
      <c r="L97" s="180" t="s">
        <v>45</v>
      </c>
      <c r="M97" s="180"/>
      <c r="N97" s="465"/>
    </row>
    <row r="98" spans="1:14" x14ac:dyDescent="0.25">
      <c r="A98" s="171">
        <v>45163</v>
      </c>
      <c r="B98" s="172" t="s">
        <v>606</v>
      </c>
      <c r="C98" s="172" t="s">
        <v>138</v>
      </c>
      <c r="D98" s="173" t="s">
        <v>81</v>
      </c>
      <c r="E98" s="161">
        <v>1000</v>
      </c>
      <c r="F98" s="161"/>
      <c r="G98" s="305">
        <f t="shared" si="2"/>
        <v>-4000</v>
      </c>
      <c r="H98" s="604" t="s">
        <v>294</v>
      </c>
      <c r="I98" s="180" t="s">
        <v>18</v>
      </c>
      <c r="J98" s="405" t="s">
        <v>658</v>
      </c>
      <c r="K98" s="184" t="s">
        <v>64</v>
      </c>
      <c r="L98" s="180" t="s">
        <v>45</v>
      </c>
      <c r="M98" s="180"/>
      <c r="N98" s="465"/>
    </row>
    <row r="99" spans="1:14" x14ac:dyDescent="0.25">
      <c r="A99" s="171">
        <v>45166</v>
      </c>
      <c r="B99" s="172" t="s">
        <v>445</v>
      </c>
      <c r="C99" s="172" t="s">
        <v>49</v>
      </c>
      <c r="D99" s="173" t="s">
        <v>130</v>
      </c>
      <c r="E99" s="161"/>
      <c r="F99" s="161">
        <v>4000</v>
      </c>
      <c r="G99" s="305">
        <f t="shared" si="2"/>
        <v>0</v>
      </c>
      <c r="H99" s="604" t="s">
        <v>294</v>
      </c>
      <c r="I99" s="180" t="s">
        <v>18</v>
      </c>
      <c r="J99" s="405" t="s">
        <v>658</v>
      </c>
      <c r="K99" s="184" t="s">
        <v>64</v>
      </c>
      <c r="L99" s="180" t="s">
        <v>45</v>
      </c>
      <c r="M99" s="180"/>
      <c r="N99" s="465"/>
    </row>
    <row r="100" spans="1:14" x14ac:dyDescent="0.25">
      <c r="A100" s="471">
        <v>45166</v>
      </c>
      <c r="B100" s="472" t="s">
        <v>113</v>
      </c>
      <c r="C100" s="472" t="s">
        <v>49</v>
      </c>
      <c r="D100" s="473" t="s">
        <v>130</v>
      </c>
      <c r="E100" s="622"/>
      <c r="F100" s="622">
        <v>53000</v>
      </c>
      <c r="G100" s="627">
        <f t="shared" si="2"/>
        <v>53000</v>
      </c>
      <c r="H100" s="476" t="s">
        <v>294</v>
      </c>
      <c r="I100" s="623" t="s">
        <v>18</v>
      </c>
      <c r="J100" s="620" t="s">
        <v>670</v>
      </c>
      <c r="K100" s="624" t="s">
        <v>64</v>
      </c>
      <c r="L100" s="623" t="s">
        <v>45</v>
      </c>
      <c r="M100" s="623"/>
      <c r="N100" s="626"/>
    </row>
    <row r="101" spans="1:14" x14ac:dyDescent="0.25">
      <c r="A101" s="171">
        <v>45166</v>
      </c>
      <c r="B101" s="172" t="s">
        <v>115</v>
      </c>
      <c r="C101" s="172" t="s">
        <v>116</v>
      </c>
      <c r="D101" s="173" t="s">
        <v>130</v>
      </c>
      <c r="E101" s="161">
        <v>6000</v>
      </c>
      <c r="F101" s="161"/>
      <c r="G101" s="305">
        <f t="shared" si="2"/>
        <v>47000</v>
      </c>
      <c r="H101" s="604" t="s">
        <v>294</v>
      </c>
      <c r="I101" s="180" t="s">
        <v>18</v>
      </c>
      <c r="J101" s="405" t="s">
        <v>670</v>
      </c>
      <c r="K101" s="184" t="s">
        <v>64</v>
      </c>
      <c r="L101" s="180" t="s">
        <v>45</v>
      </c>
      <c r="M101" s="180"/>
      <c r="N101" s="465" t="s">
        <v>177</v>
      </c>
    </row>
    <row r="102" spans="1:14" x14ac:dyDescent="0.25">
      <c r="A102" s="171">
        <v>45166</v>
      </c>
      <c r="B102" s="172" t="s">
        <v>115</v>
      </c>
      <c r="C102" s="172" t="s">
        <v>116</v>
      </c>
      <c r="D102" s="173" t="s">
        <v>130</v>
      </c>
      <c r="E102" s="161">
        <v>10000</v>
      </c>
      <c r="F102" s="161"/>
      <c r="G102" s="305">
        <f t="shared" si="2"/>
        <v>37000</v>
      </c>
      <c r="H102" s="604" t="s">
        <v>294</v>
      </c>
      <c r="I102" s="180" t="s">
        <v>18</v>
      </c>
      <c r="J102" s="405" t="s">
        <v>670</v>
      </c>
      <c r="K102" s="184" t="s">
        <v>64</v>
      </c>
      <c r="L102" s="180" t="s">
        <v>45</v>
      </c>
      <c r="M102" s="180"/>
      <c r="N102" s="465" t="s">
        <v>659</v>
      </c>
    </row>
    <row r="103" spans="1:14" x14ac:dyDescent="0.25">
      <c r="A103" s="171">
        <v>45166</v>
      </c>
      <c r="B103" s="172" t="s">
        <v>115</v>
      </c>
      <c r="C103" s="172" t="s">
        <v>116</v>
      </c>
      <c r="D103" s="173" t="s">
        <v>130</v>
      </c>
      <c r="E103" s="161">
        <v>7000</v>
      </c>
      <c r="F103" s="161"/>
      <c r="G103" s="305">
        <f t="shared" si="2"/>
        <v>30000</v>
      </c>
      <c r="H103" s="604" t="s">
        <v>294</v>
      </c>
      <c r="I103" s="180" t="s">
        <v>18</v>
      </c>
      <c r="J103" s="405" t="s">
        <v>670</v>
      </c>
      <c r="K103" s="184" t="s">
        <v>64</v>
      </c>
      <c r="L103" s="180" t="s">
        <v>45</v>
      </c>
      <c r="M103" s="180"/>
      <c r="N103" s="465" t="s">
        <v>660</v>
      </c>
    </row>
    <row r="104" spans="1:14" x14ac:dyDescent="0.25">
      <c r="A104" s="171">
        <v>45166</v>
      </c>
      <c r="B104" s="172" t="s">
        <v>115</v>
      </c>
      <c r="C104" s="172" t="s">
        <v>116</v>
      </c>
      <c r="D104" s="173" t="s">
        <v>130</v>
      </c>
      <c r="E104" s="161">
        <v>8000</v>
      </c>
      <c r="F104" s="161"/>
      <c r="G104" s="305">
        <f t="shared" si="2"/>
        <v>22000</v>
      </c>
      <c r="H104" s="604" t="s">
        <v>294</v>
      </c>
      <c r="I104" s="180" t="s">
        <v>18</v>
      </c>
      <c r="J104" s="405" t="s">
        <v>670</v>
      </c>
      <c r="K104" s="184" t="s">
        <v>64</v>
      </c>
      <c r="L104" s="180" t="s">
        <v>45</v>
      </c>
      <c r="M104" s="180"/>
      <c r="N104" s="465" t="s">
        <v>661</v>
      </c>
    </row>
    <row r="105" spans="1:14" x14ac:dyDescent="0.25">
      <c r="A105" s="171">
        <v>45166</v>
      </c>
      <c r="B105" s="172" t="s">
        <v>115</v>
      </c>
      <c r="C105" s="172" t="s">
        <v>116</v>
      </c>
      <c r="D105" s="173" t="s">
        <v>130</v>
      </c>
      <c r="E105" s="161">
        <v>10000</v>
      </c>
      <c r="F105" s="161"/>
      <c r="G105" s="305">
        <f t="shared" si="2"/>
        <v>12000</v>
      </c>
      <c r="H105" s="604" t="s">
        <v>294</v>
      </c>
      <c r="I105" s="180" t="s">
        <v>18</v>
      </c>
      <c r="J105" s="405" t="s">
        <v>670</v>
      </c>
      <c r="K105" s="184" t="s">
        <v>64</v>
      </c>
      <c r="L105" s="180" t="s">
        <v>45</v>
      </c>
      <c r="M105" s="180"/>
      <c r="N105" s="465" t="s">
        <v>662</v>
      </c>
    </row>
    <row r="106" spans="1:14" x14ac:dyDescent="0.25">
      <c r="A106" s="171">
        <v>45166</v>
      </c>
      <c r="B106" s="172" t="s">
        <v>196</v>
      </c>
      <c r="C106" s="172" t="s">
        <v>196</v>
      </c>
      <c r="D106" s="173" t="s">
        <v>130</v>
      </c>
      <c r="E106" s="161">
        <v>10000</v>
      </c>
      <c r="F106" s="161"/>
      <c r="G106" s="305">
        <f t="shared" si="2"/>
        <v>2000</v>
      </c>
      <c r="H106" s="604" t="s">
        <v>294</v>
      </c>
      <c r="I106" s="180" t="s">
        <v>18</v>
      </c>
      <c r="J106" s="405" t="s">
        <v>670</v>
      </c>
      <c r="K106" s="184" t="s">
        <v>64</v>
      </c>
      <c r="L106" s="180" t="s">
        <v>45</v>
      </c>
      <c r="M106" s="180"/>
      <c r="N106" s="465"/>
    </row>
    <row r="107" spans="1:14" x14ac:dyDescent="0.25">
      <c r="A107" s="171">
        <v>45167</v>
      </c>
      <c r="B107" s="172" t="s">
        <v>123</v>
      </c>
      <c r="C107" s="172" t="s">
        <v>49</v>
      </c>
      <c r="D107" s="173" t="s">
        <v>130</v>
      </c>
      <c r="E107" s="161"/>
      <c r="F107" s="161">
        <v>-2000</v>
      </c>
      <c r="G107" s="305">
        <f t="shared" si="2"/>
        <v>0</v>
      </c>
      <c r="H107" s="604" t="s">
        <v>294</v>
      </c>
      <c r="I107" s="180" t="s">
        <v>18</v>
      </c>
      <c r="J107" s="405" t="s">
        <v>670</v>
      </c>
      <c r="K107" s="184" t="s">
        <v>64</v>
      </c>
      <c r="L107" s="180" t="s">
        <v>45</v>
      </c>
      <c r="M107" s="180"/>
      <c r="N107" s="465"/>
    </row>
    <row r="108" spans="1:14" x14ac:dyDescent="0.25">
      <c r="A108" s="471">
        <v>45167</v>
      </c>
      <c r="B108" s="472" t="s">
        <v>113</v>
      </c>
      <c r="C108" s="472" t="s">
        <v>49</v>
      </c>
      <c r="D108" s="473" t="s">
        <v>130</v>
      </c>
      <c r="E108" s="622"/>
      <c r="F108" s="622">
        <v>51000</v>
      </c>
      <c r="G108" s="627">
        <f t="shared" si="2"/>
        <v>51000</v>
      </c>
      <c r="H108" s="476" t="s">
        <v>294</v>
      </c>
      <c r="I108" s="623" t="s">
        <v>18</v>
      </c>
      <c r="J108" s="620" t="s">
        <v>697</v>
      </c>
      <c r="K108" s="624" t="s">
        <v>64</v>
      </c>
      <c r="L108" s="623" t="s">
        <v>45</v>
      </c>
      <c r="M108" s="623"/>
      <c r="N108" s="626"/>
    </row>
    <row r="109" spans="1:14" x14ac:dyDescent="0.25">
      <c r="A109" s="171">
        <v>45167</v>
      </c>
      <c r="B109" s="172" t="s">
        <v>115</v>
      </c>
      <c r="C109" s="172" t="s">
        <v>116</v>
      </c>
      <c r="D109" s="173" t="s">
        <v>130</v>
      </c>
      <c r="E109" s="161">
        <v>6000</v>
      </c>
      <c r="F109" s="161"/>
      <c r="G109" s="305">
        <f t="shared" si="2"/>
        <v>45000</v>
      </c>
      <c r="H109" s="604" t="s">
        <v>294</v>
      </c>
      <c r="I109" s="180" t="s">
        <v>18</v>
      </c>
      <c r="J109" s="405" t="s">
        <v>697</v>
      </c>
      <c r="K109" s="184" t="s">
        <v>64</v>
      </c>
      <c r="L109" s="180" t="s">
        <v>45</v>
      </c>
      <c r="M109" s="180"/>
      <c r="N109" s="465" t="s">
        <v>177</v>
      </c>
    </row>
    <row r="110" spans="1:14" x14ac:dyDescent="0.25">
      <c r="A110" s="171">
        <v>45167</v>
      </c>
      <c r="B110" s="172" t="s">
        <v>115</v>
      </c>
      <c r="C110" s="172" t="s">
        <v>116</v>
      </c>
      <c r="D110" s="173" t="s">
        <v>130</v>
      </c>
      <c r="E110" s="161">
        <v>6000</v>
      </c>
      <c r="F110" s="161"/>
      <c r="G110" s="305">
        <f t="shared" si="2"/>
        <v>39000</v>
      </c>
      <c r="H110" s="604" t="s">
        <v>294</v>
      </c>
      <c r="I110" s="180" t="s">
        <v>18</v>
      </c>
      <c r="J110" s="405" t="s">
        <v>697</v>
      </c>
      <c r="K110" s="184" t="s">
        <v>64</v>
      </c>
      <c r="L110" s="180" t="s">
        <v>45</v>
      </c>
      <c r="M110" s="180"/>
      <c r="N110" s="465" t="s">
        <v>264</v>
      </c>
    </row>
    <row r="111" spans="1:14" x14ac:dyDescent="0.25">
      <c r="A111" s="171">
        <v>45167</v>
      </c>
      <c r="B111" s="172" t="s">
        <v>115</v>
      </c>
      <c r="C111" s="172" t="s">
        <v>116</v>
      </c>
      <c r="D111" s="173" t="s">
        <v>130</v>
      </c>
      <c r="E111" s="161">
        <v>7000</v>
      </c>
      <c r="F111" s="161"/>
      <c r="G111" s="305">
        <f t="shared" si="2"/>
        <v>32000</v>
      </c>
      <c r="H111" s="604" t="s">
        <v>294</v>
      </c>
      <c r="I111" s="180" t="s">
        <v>18</v>
      </c>
      <c r="J111" s="405" t="s">
        <v>697</v>
      </c>
      <c r="K111" s="184" t="s">
        <v>64</v>
      </c>
      <c r="L111" s="180" t="s">
        <v>45</v>
      </c>
      <c r="M111" s="180"/>
      <c r="N111" s="465" t="s">
        <v>671</v>
      </c>
    </row>
    <row r="112" spans="1:14" x14ac:dyDescent="0.25">
      <c r="A112" s="171">
        <v>45167</v>
      </c>
      <c r="B112" s="172" t="s">
        <v>115</v>
      </c>
      <c r="C112" s="172" t="s">
        <v>116</v>
      </c>
      <c r="D112" s="173" t="s">
        <v>130</v>
      </c>
      <c r="E112" s="161">
        <v>8000</v>
      </c>
      <c r="F112" s="161"/>
      <c r="G112" s="305">
        <f t="shared" si="2"/>
        <v>24000</v>
      </c>
      <c r="H112" s="604" t="s">
        <v>294</v>
      </c>
      <c r="I112" s="180" t="s">
        <v>18</v>
      </c>
      <c r="J112" s="405" t="s">
        <v>697</v>
      </c>
      <c r="K112" s="184" t="s">
        <v>64</v>
      </c>
      <c r="L112" s="180" t="s">
        <v>45</v>
      </c>
      <c r="M112" s="180"/>
      <c r="N112" s="465" t="s">
        <v>672</v>
      </c>
    </row>
    <row r="113" spans="1:14" x14ac:dyDescent="0.25">
      <c r="A113" s="171">
        <v>45167</v>
      </c>
      <c r="B113" s="172" t="s">
        <v>115</v>
      </c>
      <c r="C113" s="172" t="s">
        <v>116</v>
      </c>
      <c r="D113" s="173" t="s">
        <v>130</v>
      </c>
      <c r="E113" s="161">
        <v>8000</v>
      </c>
      <c r="F113" s="161"/>
      <c r="G113" s="305">
        <f t="shared" si="2"/>
        <v>16000</v>
      </c>
      <c r="H113" s="604" t="s">
        <v>294</v>
      </c>
      <c r="I113" s="180" t="s">
        <v>18</v>
      </c>
      <c r="J113" s="405" t="s">
        <v>697</v>
      </c>
      <c r="K113" s="184" t="s">
        <v>64</v>
      </c>
      <c r="L113" s="180" t="s">
        <v>45</v>
      </c>
      <c r="M113" s="180"/>
      <c r="N113" s="465" t="s">
        <v>673</v>
      </c>
    </row>
    <row r="114" spans="1:14" x14ac:dyDescent="0.25">
      <c r="A114" s="171">
        <v>45167</v>
      </c>
      <c r="B114" s="172" t="s">
        <v>115</v>
      </c>
      <c r="C114" s="172" t="s">
        <v>116</v>
      </c>
      <c r="D114" s="173" t="s">
        <v>130</v>
      </c>
      <c r="E114" s="161">
        <v>6000</v>
      </c>
      <c r="F114" s="161"/>
      <c r="G114" s="305">
        <f t="shared" si="2"/>
        <v>10000</v>
      </c>
      <c r="H114" s="604" t="s">
        <v>294</v>
      </c>
      <c r="I114" s="180" t="s">
        <v>18</v>
      </c>
      <c r="J114" s="405" t="s">
        <v>697</v>
      </c>
      <c r="K114" s="184" t="s">
        <v>64</v>
      </c>
      <c r="L114" s="180" t="s">
        <v>45</v>
      </c>
      <c r="M114" s="180"/>
      <c r="N114" s="465" t="s">
        <v>674</v>
      </c>
    </row>
    <row r="115" spans="1:14" x14ac:dyDescent="0.25">
      <c r="A115" s="171">
        <v>45167</v>
      </c>
      <c r="B115" s="172" t="s">
        <v>196</v>
      </c>
      <c r="C115" s="172" t="s">
        <v>196</v>
      </c>
      <c r="D115" s="173" t="s">
        <v>130</v>
      </c>
      <c r="E115" s="161">
        <v>4000</v>
      </c>
      <c r="F115" s="161"/>
      <c r="G115" s="305">
        <f t="shared" si="2"/>
        <v>6000</v>
      </c>
      <c r="H115" s="604" t="s">
        <v>294</v>
      </c>
      <c r="I115" s="180" t="s">
        <v>18</v>
      </c>
      <c r="J115" s="405" t="s">
        <v>697</v>
      </c>
      <c r="K115" s="184" t="s">
        <v>64</v>
      </c>
      <c r="L115" s="180" t="s">
        <v>45</v>
      </c>
      <c r="M115" s="180"/>
      <c r="N115" s="465"/>
    </row>
    <row r="116" spans="1:14" x14ac:dyDescent="0.25">
      <c r="A116" s="171">
        <v>45167</v>
      </c>
      <c r="B116" s="172" t="s">
        <v>196</v>
      </c>
      <c r="C116" s="172" t="s">
        <v>196</v>
      </c>
      <c r="D116" s="173" t="s">
        <v>130</v>
      </c>
      <c r="E116" s="161">
        <v>4000</v>
      </c>
      <c r="F116" s="161"/>
      <c r="G116" s="305">
        <f t="shared" si="2"/>
        <v>2000</v>
      </c>
      <c r="H116" s="604" t="s">
        <v>294</v>
      </c>
      <c r="I116" s="180" t="s">
        <v>18</v>
      </c>
      <c r="J116" s="405" t="s">
        <v>697</v>
      </c>
      <c r="K116" s="184" t="s">
        <v>64</v>
      </c>
      <c r="L116" s="180" t="s">
        <v>45</v>
      </c>
      <c r="M116" s="180"/>
      <c r="N116" s="465"/>
    </row>
    <row r="117" spans="1:14" x14ac:dyDescent="0.25">
      <c r="A117" s="171">
        <v>45168</v>
      </c>
      <c r="B117" s="172" t="s">
        <v>123</v>
      </c>
      <c r="C117" s="172" t="s">
        <v>49</v>
      </c>
      <c r="D117" s="173" t="s">
        <v>130</v>
      </c>
      <c r="E117" s="161"/>
      <c r="F117" s="161">
        <v>-2000</v>
      </c>
      <c r="G117" s="305">
        <f t="shared" si="2"/>
        <v>0</v>
      </c>
      <c r="H117" s="604" t="s">
        <v>294</v>
      </c>
      <c r="I117" s="180" t="s">
        <v>18</v>
      </c>
      <c r="J117" s="405" t="s">
        <v>697</v>
      </c>
      <c r="K117" s="184" t="s">
        <v>64</v>
      </c>
      <c r="L117" s="180" t="s">
        <v>45</v>
      </c>
      <c r="M117" s="180"/>
      <c r="N117" s="465"/>
    </row>
    <row r="118" spans="1:14" x14ac:dyDescent="0.25">
      <c r="A118" s="471">
        <v>45168</v>
      </c>
      <c r="B118" s="472" t="s">
        <v>113</v>
      </c>
      <c r="C118" s="472" t="s">
        <v>49</v>
      </c>
      <c r="D118" s="473" t="s">
        <v>130</v>
      </c>
      <c r="E118" s="622"/>
      <c r="F118" s="622">
        <v>55000</v>
      </c>
      <c r="G118" s="627">
        <f t="shared" si="2"/>
        <v>55000</v>
      </c>
      <c r="H118" s="476" t="s">
        <v>294</v>
      </c>
      <c r="I118" s="623" t="s">
        <v>18</v>
      </c>
      <c r="J118" s="620" t="s">
        <v>718</v>
      </c>
      <c r="K118" s="624" t="s">
        <v>64</v>
      </c>
      <c r="L118" s="623" t="s">
        <v>45</v>
      </c>
      <c r="M118" s="623"/>
      <c r="N118" s="626"/>
    </row>
    <row r="119" spans="1:14" x14ac:dyDescent="0.25">
      <c r="A119" s="171">
        <v>45168</v>
      </c>
      <c r="B119" s="172" t="s">
        <v>115</v>
      </c>
      <c r="C119" s="172" t="s">
        <v>116</v>
      </c>
      <c r="D119" s="173" t="s">
        <v>130</v>
      </c>
      <c r="E119" s="161">
        <v>6000</v>
      </c>
      <c r="F119" s="161"/>
      <c r="G119" s="305">
        <f t="shared" si="2"/>
        <v>49000</v>
      </c>
      <c r="H119" s="604" t="s">
        <v>294</v>
      </c>
      <c r="I119" s="180" t="s">
        <v>18</v>
      </c>
      <c r="J119" s="405" t="s">
        <v>718</v>
      </c>
      <c r="K119" s="184" t="s">
        <v>64</v>
      </c>
      <c r="L119" s="180" t="s">
        <v>45</v>
      </c>
      <c r="M119" s="180"/>
      <c r="N119" s="465" t="s">
        <v>545</v>
      </c>
    </row>
    <row r="120" spans="1:14" x14ac:dyDescent="0.25">
      <c r="A120" s="171">
        <v>45168</v>
      </c>
      <c r="B120" s="172" t="s">
        <v>115</v>
      </c>
      <c r="C120" s="172" t="s">
        <v>116</v>
      </c>
      <c r="D120" s="173" t="s">
        <v>130</v>
      </c>
      <c r="E120" s="161">
        <v>8000</v>
      </c>
      <c r="F120" s="161"/>
      <c r="G120" s="305">
        <f t="shared" si="2"/>
        <v>41000</v>
      </c>
      <c r="H120" s="604" t="s">
        <v>294</v>
      </c>
      <c r="I120" s="180" t="s">
        <v>18</v>
      </c>
      <c r="J120" s="405" t="s">
        <v>718</v>
      </c>
      <c r="K120" s="635" t="s">
        <v>64</v>
      </c>
      <c r="L120" s="180" t="s">
        <v>45</v>
      </c>
      <c r="M120" s="180"/>
      <c r="N120" s="465" t="s">
        <v>692</v>
      </c>
    </row>
    <row r="121" spans="1:14" x14ac:dyDescent="0.25">
      <c r="A121" s="171">
        <v>45168</v>
      </c>
      <c r="B121" s="172" t="s">
        <v>115</v>
      </c>
      <c r="C121" s="172" t="s">
        <v>116</v>
      </c>
      <c r="D121" s="173" t="s">
        <v>130</v>
      </c>
      <c r="E121" s="161">
        <v>7000</v>
      </c>
      <c r="F121" s="161"/>
      <c r="G121" s="305">
        <f t="shared" si="2"/>
        <v>34000</v>
      </c>
      <c r="H121" s="604" t="s">
        <v>294</v>
      </c>
      <c r="I121" s="180" t="s">
        <v>18</v>
      </c>
      <c r="J121" s="405" t="s">
        <v>718</v>
      </c>
      <c r="K121" s="184" t="s">
        <v>64</v>
      </c>
      <c r="L121" s="180" t="s">
        <v>45</v>
      </c>
      <c r="M121" s="180"/>
      <c r="N121" s="465" t="s">
        <v>693</v>
      </c>
    </row>
    <row r="122" spans="1:14" x14ac:dyDescent="0.25">
      <c r="A122" s="171">
        <v>45168</v>
      </c>
      <c r="B122" s="172" t="s">
        <v>115</v>
      </c>
      <c r="C122" s="172" t="s">
        <v>116</v>
      </c>
      <c r="D122" s="173" t="s">
        <v>130</v>
      </c>
      <c r="E122" s="161">
        <v>10000</v>
      </c>
      <c r="F122" s="161"/>
      <c r="G122" s="305">
        <f t="shared" si="2"/>
        <v>24000</v>
      </c>
      <c r="H122" s="604" t="s">
        <v>294</v>
      </c>
      <c r="I122" s="180" t="s">
        <v>18</v>
      </c>
      <c r="J122" s="405" t="s">
        <v>718</v>
      </c>
      <c r="K122" s="184" t="s">
        <v>64</v>
      </c>
      <c r="L122" s="180" t="s">
        <v>45</v>
      </c>
      <c r="M122" s="180"/>
      <c r="N122" s="465" t="s">
        <v>694</v>
      </c>
    </row>
    <row r="123" spans="1:14" x14ac:dyDescent="0.25">
      <c r="A123" s="171">
        <v>45168</v>
      </c>
      <c r="B123" s="172" t="s">
        <v>115</v>
      </c>
      <c r="C123" s="172" t="s">
        <v>116</v>
      </c>
      <c r="D123" s="173" t="s">
        <v>130</v>
      </c>
      <c r="E123" s="161">
        <v>8000</v>
      </c>
      <c r="F123" s="161"/>
      <c r="G123" s="305">
        <f t="shared" si="2"/>
        <v>16000</v>
      </c>
      <c r="H123" s="604" t="s">
        <v>294</v>
      </c>
      <c r="I123" s="180" t="s">
        <v>18</v>
      </c>
      <c r="J123" s="405" t="s">
        <v>718</v>
      </c>
      <c r="K123" s="184" t="s">
        <v>64</v>
      </c>
      <c r="L123" s="180" t="s">
        <v>45</v>
      </c>
      <c r="M123" s="180"/>
      <c r="N123" s="465" t="s">
        <v>695</v>
      </c>
    </row>
    <row r="124" spans="1:14" x14ac:dyDescent="0.25">
      <c r="A124" s="171">
        <v>45168</v>
      </c>
      <c r="B124" s="172" t="s">
        <v>115</v>
      </c>
      <c r="C124" s="172" t="s">
        <v>116</v>
      </c>
      <c r="D124" s="173" t="s">
        <v>130</v>
      </c>
      <c r="E124" s="161">
        <v>5000</v>
      </c>
      <c r="F124" s="161"/>
      <c r="G124" s="305">
        <f t="shared" si="2"/>
        <v>11000</v>
      </c>
      <c r="H124" s="604" t="s">
        <v>294</v>
      </c>
      <c r="I124" s="180" t="s">
        <v>18</v>
      </c>
      <c r="J124" s="405" t="s">
        <v>718</v>
      </c>
      <c r="K124" s="184" t="s">
        <v>64</v>
      </c>
      <c r="L124" s="180" t="s">
        <v>45</v>
      </c>
      <c r="M124" s="180"/>
      <c r="N124" s="465" t="s">
        <v>696</v>
      </c>
    </row>
    <row r="125" spans="1:14" x14ac:dyDescent="0.25">
      <c r="A125" s="171">
        <v>45168</v>
      </c>
      <c r="B125" s="172" t="s">
        <v>196</v>
      </c>
      <c r="C125" s="172" t="s">
        <v>196</v>
      </c>
      <c r="D125" s="173" t="s">
        <v>130</v>
      </c>
      <c r="E125" s="161">
        <v>5000</v>
      </c>
      <c r="F125" s="161"/>
      <c r="G125" s="305">
        <f t="shared" si="2"/>
        <v>6000</v>
      </c>
      <c r="H125" s="604" t="s">
        <v>294</v>
      </c>
      <c r="I125" s="180" t="s">
        <v>18</v>
      </c>
      <c r="J125" s="405" t="s">
        <v>718</v>
      </c>
      <c r="K125" s="184" t="s">
        <v>64</v>
      </c>
      <c r="L125" s="180" t="s">
        <v>45</v>
      </c>
      <c r="M125" s="180"/>
      <c r="N125" s="465"/>
    </row>
    <row r="126" spans="1:14" x14ac:dyDescent="0.25">
      <c r="A126" s="171">
        <v>45168</v>
      </c>
      <c r="B126" s="172" t="s">
        <v>196</v>
      </c>
      <c r="C126" s="172" t="s">
        <v>196</v>
      </c>
      <c r="D126" s="173" t="s">
        <v>130</v>
      </c>
      <c r="E126" s="161">
        <v>5000</v>
      </c>
      <c r="F126" s="161"/>
      <c r="G126" s="305">
        <f t="shared" si="2"/>
        <v>1000</v>
      </c>
      <c r="H126" s="604" t="s">
        <v>294</v>
      </c>
      <c r="I126" s="180" t="s">
        <v>18</v>
      </c>
      <c r="J126" s="405" t="s">
        <v>718</v>
      </c>
      <c r="K126" s="184" t="s">
        <v>64</v>
      </c>
      <c r="L126" s="180" t="s">
        <v>45</v>
      </c>
      <c r="M126" s="180"/>
      <c r="N126" s="465"/>
    </row>
    <row r="127" spans="1:14" x14ac:dyDescent="0.25">
      <c r="A127" s="171">
        <v>45169</v>
      </c>
      <c r="B127" s="172" t="s">
        <v>123</v>
      </c>
      <c r="C127" s="172" t="s">
        <v>49</v>
      </c>
      <c r="D127" s="173" t="s">
        <v>130</v>
      </c>
      <c r="E127" s="161"/>
      <c r="F127" s="161">
        <v>-1000</v>
      </c>
      <c r="G127" s="305">
        <f t="shared" si="2"/>
        <v>0</v>
      </c>
      <c r="H127" s="604" t="s">
        <v>294</v>
      </c>
      <c r="I127" s="180" t="s">
        <v>18</v>
      </c>
      <c r="J127" s="405" t="s">
        <v>718</v>
      </c>
      <c r="K127" s="184" t="s">
        <v>64</v>
      </c>
      <c r="L127" s="180" t="s">
        <v>45</v>
      </c>
      <c r="M127" s="180"/>
      <c r="N127" s="465"/>
    </row>
    <row r="128" spans="1:14" x14ac:dyDescent="0.25">
      <c r="A128" s="471">
        <v>45169</v>
      </c>
      <c r="B128" s="472" t="s">
        <v>113</v>
      </c>
      <c r="C128" s="472" t="s">
        <v>49</v>
      </c>
      <c r="D128" s="473" t="s">
        <v>130</v>
      </c>
      <c r="E128" s="622"/>
      <c r="F128" s="622">
        <v>47000</v>
      </c>
      <c r="G128" s="627">
        <f t="shared" si="2"/>
        <v>47000</v>
      </c>
      <c r="H128" s="476" t="s">
        <v>294</v>
      </c>
      <c r="I128" s="623" t="s">
        <v>18</v>
      </c>
      <c r="J128" s="620" t="s">
        <v>756</v>
      </c>
      <c r="K128" s="624" t="s">
        <v>64</v>
      </c>
      <c r="L128" s="623" t="s">
        <v>45</v>
      </c>
      <c r="M128" s="623"/>
      <c r="N128" s="626"/>
    </row>
    <row r="129" spans="1:14" x14ac:dyDescent="0.25">
      <c r="A129" s="171">
        <v>45169</v>
      </c>
      <c r="B129" s="172" t="s">
        <v>115</v>
      </c>
      <c r="C129" s="172" t="s">
        <v>116</v>
      </c>
      <c r="D129" s="173" t="s">
        <v>130</v>
      </c>
      <c r="E129" s="161">
        <v>6000</v>
      </c>
      <c r="F129" s="161"/>
      <c r="G129" s="305">
        <f t="shared" si="2"/>
        <v>41000</v>
      </c>
      <c r="H129" s="604" t="s">
        <v>294</v>
      </c>
      <c r="I129" s="180" t="s">
        <v>18</v>
      </c>
      <c r="J129" s="405" t="s">
        <v>756</v>
      </c>
      <c r="K129" s="184" t="s">
        <v>64</v>
      </c>
      <c r="L129" s="180" t="s">
        <v>45</v>
      </c>
      <c r="M129" s="180"/>
      <c r="N129" s="465"/>
    </row>
    <row r="130" spans="1:14" x14ac:dyDescent="0.25">
      <c r="A130" s="171">
        <v>45169</v>
      </c>
      <c r="B130" s="172" t="s">
        <v>115</v>
      </c>
      <c r="C130" s="172" t="s">
        <v>116</v>
      </c>
      <c r="D130" s="173" t="s">
        <v>130</v>
      </c>
      <c r="E130" s="161">
        <v>6000</v>
      </c>
      <c r="F130" s="161"/>
      <c r="G130" s="305">
        <f t="shared" si="2"/>
        <v>35000</v>
      </c>
      <c r="H130" s="604" t="s">
        <v>294</v>
      </c>
      <c r="I130" s="180" t="s">
        <v>18</v>
      </c>
      <c r="J130" s="405" t="s">
        <v>756</v>
      </c>
      <c r="K130" s="184" t="s">
        <v>64</v>
      </c>
      <c r="L130" s="180" t="s">
        <v>45</v>
      </c>
      <c r="M130" s="180"/>
      <c r="N130" s="465"/>
    </row>
    <row r="131" spans="1:14" x14ac:dyDescent="0.25">
      <c r="A131" s="171">
        <v>45169</v>
      </c>
      <c r="B131" s="172" t="s">
        <v>115</v>
      </c>
      <c r="C131" s="172" t="s">
        <v>116</v>
      </c>
      <c r="D131" s="173" t="s">
        <v>130</v>
      </c>
      <c r="E131" s="161">
        <v>8000</v>
      </c>
      <c r="F131" s="161"/>
      <c r="G131" s="305">
        <f t="shared" si="2"/>
        <v>27000</v>
      </c>
      <c r="H131" s="604" t="s">
        <v>294</v>
      </c>
      <c r="I131" s="180" t="s">
        <v>18</v>
      </c>
      <c r="J131" s="405" t="s">
        <v>756</v>
      </c>
      <c r="K131" s="184" t="s">
        <v>64</v>
      </c>
      <c r="L131" s="180" t="s">
        <v>45</v>
      </c>
      <c r="M131" s="180"/>
      <c r="N131" s="465"/>
    </row>
    <row r="132" spans="1:14" x14ac:dyDescent="0.25">
      <c r="A132" s="171">
        <v>45169</v>
      </c>
      <c r="B132" s="172" t="s">
        <v>115</v>
      </c>
      <c r="C132" s="172" t="s">
        <v>116</v>
      </c>
      <c r="D132" s="173" t="s">
        <v>130</v>
      </c>
      <c r="E132" s="161">
        <v>8000</v>
      </c>
      <c r="F132" s="161"/>
      <c r="G132" s="305">
        <f t="shared" si="2"/>
        <v>19000</v>
      </c>
      <c r="H132" s="604" t="s">
        <v>294</v>
      </c>
      <c r="I132" s="180" t="s">
        <v>18</v>
      </c>
      <c r="J132" s="405" t="s">
        <v>756</v>
      </c>
      <c r="K132" s="635" t="s">
        <v>64</v>
      </c>
      <c r="L132" s="180" t="s">
        <v>45</v>
      </c>
      <c r="M132" s="180"/>
      <c r="N132" s="465"/>
    </row>
    <row r="133" spans="1:14" x14ac:dyDescent="0.25">
      <c r="A133" s="171">
        <v>45169</v>
      </c>
      <c r="B133" s="172" t="s">
        <v>115</v>
      </c>
      <c r="C133" s="172" t="s">
        <v>116</v>
      </c>
      <c r="D133" s="173" t="s">
        <v>130</v>
      </c>
      <c r="E133" s="161">
        <v>6000</v>
      </c>
      <c r="F133" s="161"/>
      <c r="G133" s="305">
        <f t="shared" si="2"/>
        <v>13000</v>
      </c>
      <c r="H133" s="604" t="s">
        <v>294</v>
      </c>
      <c r="I133" s="180" t="s">
        <v>18</v>
      </c>
      <c r="J133" s="405" t="s">
        <v>756</v>
      </c>
      <c r="K133" s="635" t="s">
        <v>64</v>
      </c>
      <c r="L133" s="180" t="s">
        <v>45</v>
      </c>
      <c r="M133" s="180"/>
      <c r="N133" s="465"/>
    </row>
    <row r="134" spans="1:14" x14ac:dyDescent="0.25">
      <c r="A134" s="171">
        <v>45169</v>
      </c>
      <c r="B134" s="172" t="s">
        <v>115</v>
      </c>
      <c r="C134" s="172" t="s">
        <v>116</v>
      </c>
      <c r="D134" s="173" t="s">
        <v>130</v>
      </c>
      <c r="E134" s="161">
        <v>10000</v>
      </c>
      <c r="F134" s="161"/>
      <c r="G134" s="305">
        <f t="shared" si="2"/>
        <v>3000</v>
      </c>
      <c r="H134" s="604" t="s">
        <v>294</v>
      </c>
      <c r="I134" s="180" t="s">
        <v>18</v>
      </c>
      <c r="J134" s="405" t="s">
        <v>756</v>
      </c>
      <c r="K134" s="184" t="s">
        <v>64</v>
      </c>
      <c r="L134" s="180" t="s">
        <v>45</v>
      </c>
      <c r="M134" s="180"/>
      <c r="N134" s="465"/>
    </row>
    <row r="135" spans="1:14" ht="15.75" thickBot="1" x14ac:dyDescent="0.3">
      <c r="A135" s="171">
        <v>45169</v>
      </c>
      <c r="B135" s="172" t="s">
        <v>196</v>
      </c>
      <c r="C135" s="172" t="s">
        <v>196</v>
      </c>
      <c r="D135" s="173" t="s">
        <v>130</v>
      </c>
      <c r="E135" s="167">
        <v>5000</v>
      </c>
      <c r="F135" s="152"/>
      <c r="G135" s="305">
        <f t="shared" si="2"/>
        <v>-2000</v>
      </c>
      <c r="H135" s="604" t="s">
        <v>294</v>
      </c>
      <c r="I135" s="180" t="s">
        <v>18</v>
      </c>
      <c r="J135" s="405" t="s">
        <v>756</v>
      </c>
      <c r="K135" s="184" t="s">
        <v>64</v>
      </c>
      <c r="L135" s="180" t="s">
        <v>45</v>
      </c>
      <c r="M135" s="155"/>
      <c r="N135" s="157"/>
    </row>
    <row r="136" spans="1:14" ht="15.75" thickBot="1" x14ac:dyDescent="0.3">
      <c r="A136" s="171"/>
      <c r="B136" s="155"/>
      <c r="C136" s="155"/>
      <c r="D136" s="155"/>
      <c r="E136" s="506">
        <f>SUM(E4:E135)</f>
        <v>688000</v>
      </c>
      <c r="F136" s="506">
        <f>SUM(F4:F135)</f>
        <v>686000</v>
      </c>
      <c r="G136" s="507">
        <f>F136-E136</f>
        <v>-2000</v>
      </c>
      <c r="H136" s="166"/>
      <c r="I136" s="155"/>
      <c r="J136" s="155"/>
      <c r="K136" s="391"/>
      <c r="L136" s="155"/>
      <c r="M136" s="155"/>
      <c r="N136" s="157"/>
    </row>
    <row r="137" spans="1:14" x14ac:dyDescent="0.25">
      <c r="A137" s="155"/>
      <c r="B137" s="155"/>
      <c r="C137" s="155"/>
      <c r="D137" s="155"/>
      <c r="E137" s="495"/>
      <c r="F137" s="463"/>
      <c r="G137" s="466"/>
      <c r="H137" s="155"/>
      <c r="I137" s="155"/>
      <c r="J137" s="155"/>
      <c r="K137" s="391"/>
      <c r="L137" s="155"/>
      <c r="M137" s="155"/>
      <c r="N137" s="157"/>
    </row>
    <row r="138" spans="1:14" x14ac:dyDescent="0.25">
      <c r="A138" s="155"/>
      <c r="B138" s="419"/>
      <c r="C138" s="419"/>
      <c r="D138" s="419"/>
      <c r="E138" s="487"/>
      <c r="F138" s="497"/>
      <c r="G138" s="498"/>
      <c r="H138" s="419"/>
      <c r="I138" s="419"/>
      <c r="J138" s="419"/>
      <c r="K138" s="419"/>
      <c r="L138" s="419"/>
      <c r="M138" s="419"/>
      <c r="N138" s="423"/>
    </row>
    <row r="139" spans="1:14" x14ac:dyDescent="0.25">
      <c r="A139" s="419"/>
      <c r="E139" s="496"/>
      <c r="F139" s="491"/>
    </row>
    <row r="140" spans="1:14" x14ac:dyDescent="0.25">
      <c r="E140" s="481"/>
      <c r="F140" s="491"/>
    </row>
    <row r="141" spans="1:14" x14ac:dyDescent="0.25">
      <c r="E141" s="481"/>
      <c r="F141" s="491"/>
    </row>
    <row r="142" spans="1:14" x14ac:dyDescent="0.25">
      <c r="E142" s="481"/>
      <c r="F142" s="491"/>
    </row>
    <row r="143" spans="1:14" x14ac:dyDescent="0.25">
      <c r="E143" s="481"/>
      <c r="F143" s="491"/>
    </row>
    <row r="144" spans="1:14" x14ac:dyDescent="0.25">
      <c r="E144" s="481"/>
      <c r="F144" s="491"/>
    </row>
    <row r="145" spans="5:6" x14ac:dyDescent="0.25">
      <c r="E145" s="481"/>
      <c r="F145" s="491"/>
    </row>
    <row r="146" spans="5:6" x14ac:dyDescent="0.25">
      <c r="E146" s="481"/>
      <c r="F146" s="491"/>
    </row>
    <row r="147" spans="5:6" x14ac:dyDescent="0.25">
      <c r="E147" s="481"/>
      <c r="F147" s="491"/>
    </row>
    <row r="148" spans="5:6" x14ac:dyDescent="0.25">
      <c r="E148" s="481"/>
      <c r="F148" s="491"/>
    </row>
    <row r="149" spans="5:6" x14ac:dyDescent="0.25">
      <c r="E149" s="481"/>
      <c r="F149" s="491"/>
    </row>
    <row r="150" spans="5:6" x14ac:dyDescent="0.25">
      <c r="E150" s="481"/>
      <c r="F150" s="491"/>
    </row>
    <row r="151" spans="5:6" x14ac:dyDescent="0.25">
      <c r="E151" s="481"/>
      <c r="F151" s="491"/>
    </row>
    <row r="152" spans="5:6" x14ac:dyDescent="0.25">
      <c r="E152" s="481"/>
    </row>
    <row r="153" spans="5:6" x14ac:dyDescent="0.25">
      <c r="E153" s="481"/>
    </row>
    <row r="154" spans="5:6" x14ac:dyDescent="0.25">
      <c r="E154" s="481"/>
    </row>
    <row r="155" spans="5:6" x14ac:dyDescent="0.25">
      <c r="E155" s="481"/>
    </row>
    <row r="156" spans="5:6" x14ac:dyDescent="0.25">
      <c r="E156" s="481"/>
    </row>
    <row r="157" spans="5:6" x14ac:dyDescent="0.25">
      <c r="E157" s="481"/>
    </row>
    <row r="158" spans="5:6" x14ac:dyDescent="0.25">
      <c r="E158" s="481"/>
    </row>
    <row r="159" spans="5:6" x14ac:dyDescent="0.25">
      <c r="E159" s="481"/>
    </row>
    <row r="160" spans="5:6" x14ac:dyDescent="0.25">
      <c r="E160" s="481"/>
    </row>
    <row r="161" spans="5:5" x14ac:dyDescent="0.25">
      <c r="E161" s="481"/>
    </row>
    <row r="162" spans="5:5" x14ac:dyDescent="0.25">
      <c r="E162" s="481"/>
    </row>
    <row r="163" spans="5:5" x14ac:dyDescent="0.25">
      <c r="E163" s="481"/>
    </row>
    <row r="164" spans="5:5" x14ac:dyDescent="0.25">
      <c r="E164" s="481"/>
    </row>
    <row r="165" spans="5:5" x14ac:dyDescent="0.25">
      <c r="E165" s="481"/>
    </row>
    <row r="166" spans="5:5" x14ac:dyDescent="0.25">
      <c r="E166" s="481"/>
    </row>
    <row r="167" spans="5:5" x14ac:dyDescent="0.25">
      <c r="E167" s="481"/>
    </row>
    <row r="168" spans="5:5" x14ac:dyDescent="0.25">
      <c r="E168" s="481"/>
    </row>
    <row r="169" spans="5:5" x14ac:dyDescent="0.25">
      <c r="E169" s="481"/>
    </row>
    <row r="170" spans="5:5" x14ac:dyDescent="0.25">
      <c r="E170" s="481"/>
    </row>
    <row r="171" spans="5:5" x14ac:dyDescent="0.25">
      <c r="E171" s="481"/>
    </row>
    <row r="172" spans="5:5" x14ac:dyDescent="0.25">
      <c r="E172" s="481"/>
    </row>
    <row r="173" spans="5:5" x14ac:dyDescent="0.25">
      <c r="E173" s="481"/>
    </row>
    <row r="174" spans="5:5" x14ac:dyDescent="0.25">
      <c r="E174" s="481"/>
    </row>
    <row r="175" spans="5:5" x14ac:dyDescent="0.25">
      <c r="E175" s="481"/>
    </row>
    <row r="176" spans="5:5" x14ac:dyDescent="0.25">
      <c r="E176" s="481"/>
    </row>
    <row r="177" spans="5:5" x14ac:dyDescent="0.25">
      <c r="E177" s="481"/>
    </row>
    <row r="178" spans="5:5" x14ac:dyDescent="0.25">
      <c r="E178" s="481"/>
    </row>
    <row r="179" spans="5:5" x14ac:dyDescent="0.25">
      <c r="E179" s="481"/>
    </row>
    <row r="180" spans="5:5" x14ac:dyDescent="0.25">
      <c r="E180" s="481"/>
    </row>
    <row r="181" spans="5:5" x14ac:dyDescent="0.25">
      <c r="E181" s="481"/>
    </row>
    <row r="182" spans="5:5" x14ac:dyDescent="0.25">
      <c r="E182" s="481"/>
    </row>
    <row r="183" spans="5:5" x14ac:dyDescent="0.25">
      <c r="E183" s="481"/>
    </row>
    <row r="184" spans="5:5" x14ac:dyDescent="0.25">
      <c r="E184" s="481"/>
    </row>
    <row r="185" spans="5:5" x14ac:dyDescent="0.25">
      <c r="E185" s="481"/>
    </row>
    <row r="186" spans="5:5" x14ac:dyDescent="0.25">
      <c r="E186" s="481"/>
    </row>
    <row r="187" spans="5:5" x14ac:dyDescent="0.25">
      <c r="E187" s="481"/>
    </row>
    <row r="188" spans="5:5" x14ac:dyDescent="0.25">
      <c r="E188" s="481"/>
    </row>
    <row r="189" spans="5:5" x14ac:dyDescent="0.25">
      <c r="E189" s="481"/>
    </row>
    <row r="190" spans="5:5" x14ac:dyDescent="0.25">
      <c r="E190" s="481"/>
    </row>
    <row r="191" spans="5:5" x14ac:dyDescent="0.25">
      <c r="E191" s="481"/>
    </row>
    <row r="192" spans="5:5" x14ac:dyDescent="0.25">
      <c r="E192" s="481"/>
    </row>
    <row r="193" spans="5:5" x14ac:dyDescent="0.25">
      <c r="E193" s="481"/>
    </row>
    <row r="194" spans="5:5" x14ac:dyDescent="0.25">
      <c r="E194" s="481"/>
    </row>
    <row r="195" spans="5:5" x14ac:dyDescent="0.25">
      <c r="E195" s="481"/>
    </row>
    <row r="196" spans="5:5" x14ac:dyDescent="0.25">
      <c r="E196" s="481"/>
    </row>
    <row r="197" spans="5:5" x14ac:dyDescent="0.25">
      <c r="E197" s="481"/>
    </row>
    <row r="198" spans="5:5" x14ac:dyDescent="0.25">
      <c r="E198" s="481"/>
    </row>
    <row r="199" spans="5:5" x14ac:dyDescent="0.25">
      <c r="E199" s="481"/>
    </row>
    <row r="200" spans="5:5" x14ac:dyDescent="0.25">
      <c r="E200" s="481"/>
    </row>
    <row r="201" spans="5:5" x14ac:dyDescent="0.25">
      <c r="E201" s="481"/>
    </row>
    <row r="202" spans="5:5" x14ac:dyDescent="0.25">
      <c r="E202" s="481"/>
    </row>
    <row r="203" spans="5:5" x14ac:dyDescent="0.25">
      <c r="E203" s="481"/>
    </row>
    <row r="204" spans="5:5" x14ac:dyDescent="0.25">
      <c r="E204" s="481"/>
    </row>
    <row r="205" spans="5:5" x14ac:dyDescent="0.25">
      <c r="E205" s="481"/>
    </row>
    <row r="206" spans="5:5" x14ac:dyDescent="0.25">
      <c r="E206" s="481"/>
    </row>
    <row r="207" spans="5:5" x14ac:dyDescent="0.25">
      <c r="E207" s="481"/>
    </row>
    <row r="208" spans="5:5" x14ac:dyDescent="0.25">
      <c r="E208" s="481"/>
    </row>
    <row r="209" spans="5:5" x14ac:dyDescent="0.25">
      <c r="E209" s="481"/>
    </row>
    <row r="210" spans="5:5" x14ac:dyDescent="0.25">
      <c r="E210" s="481"/>
    </row>
    <row r="211" spans="5:5" x14ac:dyDescent="0.25">
      <c r="E211" s="481"/>
    </row>
    <row r="212" spans="5:5" x14ac:dyDescent="0.25">
      <c r="E212" s="481"/>
    </row>
    <row r="213" spans="5:5" x14ac:dyDescent="0.25">
      <c r="E213" s="481"/>
    </row>
    <row r="214" spans="5:5" x14ac:dyDescent="0.25">
      <c r="E214" s="481"/>
    </row>
    <row r="215" spans="5:5" x14ac:dyDescent="0.25">
      <c r="E215" s="481"/>
    </row>
    <row r="216" spans="5:5" x14ac:dyDescent="0.25">
      <c r="E216" s="481"/>
    </row>
    <row r="217" spans="5:5" x14ac:dyDescent="0.25">
      <c r="E217" s="481"/>
    </row>
    <row r="218" spans="5:5" x14ac:dyDescent="0.25">
      <c r="E218" s="481"/>
    </row>
    <row r="219" spans="5:5" x14ac:dyDescent="0.25">
      <c r="E219" s="481"/>
    </row>
    <row r="220" spans="5:5" x14ac:dyDescent="0.25">
      <c r="E220" s="481"/>
    </row>
    <row r="221" spans="5:5" x14ac:dyDescent="0.25">
      <c r="E221" s="481"/>
    </row>
    <row r="222" spans="5:5" x14ac:dyDescent="0.25">
      <c r="E222" s="481"/>
    </row>
    <row r="223" spans="5:5" x14ac:dyDescent="0.25">
      <c r="E223" s="481"/>
    </row>
    <row r="224" spans="5:5" x14ac:dyDescent="0.25">
      <c r="E224" s="481"/>
    </row>
    <row r="225" spans="5:5" x14ac:dyDescent="0.25">
      <c r="E225" s="481"/>
    </row>
    <row r="226" spans="5:5" x14ac:dyDescent="0.25">
      <c r="E226" s="481"/>
    </row>
    <row r="227" spans="5:5" x14ac:dyDescent="0.25">
      <c r="E227" s="481"/>
    </row>
    <row r="228" spans="5:5" x14ac:dyDescent="0.25">
      <c r="E228" s="481"/>
    </row>
    <row r="229" spans="5:5" x14ac:dyDescent="0.25">
      <c r="E229" s="481"/>
    </row>
  </sheetData>
  <autoFilter ref="A1:N26">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1"/>
  <sheetViews>
    <sheetView topLeftCell="A10" zoomScaleNormal="100" workbookViewId="0">
      <selection activeCell="E19" sqref="E19"/>
    </sheetView>
  </sheetViews>
  <sheetFormatPr defaultColWidth="10.85546875" defaultRowHeight="15" x14ac:dyDescent="0.25"/>
  <cols>
    <col min="1" max="1" width="13.140625" style="18" customWidth="1"/>
    <col min="2" max="2" width="29.85546875" style="18" customWidth="1"/>
    <col min="3" max="3" width="18" style="18" customWidth="1"/>
    <col min="4" max="4" width="14.7109375" style="18" customWidth="1"/>
    <col min="5" max="5" width="18.85546875" style="307" bestFit="1" customWidth="1"/>
    <col min="6" max="6" width="15.85546875" style="307" customWidth="1"/>
    <col min="7" max="7" width="18.7109375" style="307"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5" s="67" customFormat="1" ht="31.5" x14ac:dyDescent="0.25">
      <c r="A1" s="753" t="s">
        <v>44</v>
      </c>
      <c r="B1" s="753"/>
      <c r="C1" s="753"/>
      <c r="D1" s="753"/>
      <c r="E1" s="753"/>
      <c r="F1" s="753"/>
      <c r="G1" s="753"/>
      <c r="H1" s="753"/>
      <c r="I1" s="753"/>
      <c r="J1" s="753"/>
      <c r="K1" s="753"/>
      <c r="L1" s="753"/>
      <c r="M1" s="753"/>
      <c r="N1" s="753"/>
    </row>
    <row r="2" spans="1:15" s="67" customFormat="1" ht="18.75" x14ac:dyDescent="0.25">
      <c r="A2" s="754" t="s">
        <v>172</v>
      </c>
      <c r="B2" s="754"/>
      <c r="C2" s="754"/>
      <c r="D2" s="754"/>
      <c r="E2" s="754"/>
      <c r="F2" s="754"/>
      <c r="G2" s="754"/>
      <c r="H2" s="754"/>
      <c r="I2" s="754"/>
      <c r="J2" s="754"/>
      <c r="K2" s="754"/>
      <c r="L2" s="754"/>
      <c r="M2" s="754"/>
      <c r="N2" s="754"/>
    </row>
    <row r="3" spans="1:15" s="67" customFormat="1" ht="45.75" thickBot="1" x14ac:dyDescent="0.3">
      <c r="A3" s="148" t="s">
        <v>0</v>
      </c>
      <c r="B3" s="149" t="s">
        <v>5</v>
      </c>
      <c r="C3" s="149" t="s">
        <v>10</v>
      </c>
      <c r="D3" s="150" t="s">
        <v>8</v>
      </c>
      <c r="E3" s="150" t="s">
        <v>13</v>
      </c>
      <c r="F3" s="150" t="s">
        <v>34</v>
      </c>
      <c r="G3" s="150" t="s">
        <v>41</v>
      </c>
      <c r="H3" s="150" t="s">
        <v>2</v>
      </c>
      <c r="I3" s="150" t="s">
        <v>3</v>
      </c>
      <c r="J3" s="149" t="s">
        <v>9</v>
      </c>
      <c r="K3" s="149" t="s">
        <v>1</v>
      </c>
      <c r="L3" s="149" t="s">
        <v>4</v>
      </c>
      <c r="M3" s="149" t="s">
        <v>12</v>
      </c>
      <c r="N3" s="151" t="s">
        <v>11</v>
      </c>
    </row>
    <row r="4" spans="1:15" s="14" customFormat="1" ht="27.95" customHeight="1" x14ac:dyDescent="0.25">
      <c r="A4" s="413">
        <v>45139</v>
      </c>
      <c r="B4" s="414" t="s">
        <v>169</v>
      </c>
      <c r="C4" s="414"/>
      <c r="D4" s="452"/>
      <c r="E4" s="453"/>
      <c r="F4" s="453"/>
      <c r="G4" s="454">
        <v>0</v>
      </c>
      <c r="H4" s="455"/>
      <c r="I4" s="456"/>
      <c r="J4" s="457"/>
      <c r="K4" s="458"/>
      <c r="L4" s="185"/>
      <c r="M4" s="459"/>
      <c r="N4" s="460"/>
    </row>
    <row r="5" spans="1:15" s="14" customFormat="1" ht="13.5" customHeight="1" x14ac:dyDescent="0.25">
      <c r="A5" s="471">
        <v>45149</v>
      </c>
      <c r="B5" s="472" t="s">
        <v>113</v>
      </c>
      <c r="C5" s="472" t="s">
        <v>49</v>
      </c>
      <c r="D5" s="473" t="s">
        <v>130</v>
      </c>
      <c r="E5" s="474"/>
      <c r="F5" s="474">
        <v>20000</v>
      </c>
      <c r="G5" s="475">
        <f>G4-E5+F5</f>
        <v>20000</v>
      </c>
      <c r="H5" s="476" t="s">
        <v>295</v>
      </c>
      <c r="I5" s="476" t="s">
        <v>18</v>
      </c>
      <c r="J5" s="620" t="s">
        <v>390</v>
      </c>
      <c r="K5" s="472" t="s">
        <v>64</v>
      </c>
      <c r="L5" s="472" t="s">
        <v>45</v>
      </c>
      <c r="M5" s="479"/>
      <c r="N5" s="478"/>
    </row>
    <row r="6" spans="1:15" s="14" customFormat="1" ht="13.5" customHeight="1" x14ac:dyDescent="0.25">
      <c r="A6" s="171">
        <v>45149</v>
      </c>
      <c r="B6" s="172" t="s">
        <v>115</v>
      </c>
      <c r="C6" s="172" t="s">
        <v>116</v>
      </c>
      <c r="D6" s="173" t="s">
        <v>130</v>
      </c>
      <c r="E6" s="152">
        <v>5000</v>
      </c>
      <c r="F6" s="152"/>
      <c r="G6" s="306">
        <f t="shared" ref="G6:G17" si="0">G5-E6+F6</f>
        <v>15000</v>
      </c>
      <c r="H6" s="604" t="s">
        <v>295</v>
      </c>
      <c r="I6" s="292" t="s">
        <v>18</v>
      </c>
      <c r="J6" s="405" t="s">
        <v>390</v>
      </c>
      <c r="K6" s="391" t="s">
        <v>64</v>
      </c>
      <c r="L6" s="391" t="s">
        <v>45</v>
      </c>
      <c r="M6" s="469"/>
      <c r="N6" s="470" t="s">
        <v>177</v>
      </c>
    </row>
    <row r="7" spans="1:15" x14ac:dyDescent="0.25">
      <c r="A7" s="171">
        <v>45149</v>
      </c>
      <c r="B7" s="172" t="s">
        <v>115</v>
      </c>
      <c r="C7" s="172" t="s">
        <v>116</v>
      </c>
      <c r="D7" s="173" t="s">
        <v>130</v>
      </c>
      <c r="E7" s="152">
        <v>7000</v>
      </c>
      <c r="F7" s="152"/>
      <c r="G7" s="306">
        <f>G6-E7+F7</f>
        <v>8000</v>
      </c>
      <c r="H7" s="604" t="s">
        <v>295</v>
      </c>
      <c r="I7" s="155" t="s">
        <v>18</v>
      </c>
      <c r="J7" s="405" t="s">
        <v>390</v>
      </c>
      <c r="K7" s="391" t="s">
        <v>64</v>
      </c>
      <c r="L7" s="155" t="s">
        <v>45</v>
      </c>
      <c r="M7" s="155"/>
      <c r="N7" s="470" t="s">
        <v>391</v>
      </c>
    </row>
    <row r="8" spans="1:15" x14ac:dyDescent="0.25">
      <c r="A8" s="171">
        <v>45149</v>
      </c>
      <c r="B8" s="172" t="s">
        <v>115</v>
      </c>
      <c r="C8" s="172" t="s">
        <v>116</v>
      </c>
      <c r="D8" s="173" t="s">
        <v>130</v>
      </c>
      <c r="E8" s="152">
        <v>2000</v>
      </c>
      <c r="F8" s="152"/>
      <c r="G8" s="306">
        <f t="shared" ref="G8:G14" si="1">G7-E8+F8</f>
        <v>6000</v>
      </c>
      <c r="H8" s="604" t="s">
        <v>295</v>
      </c>
      <c r="I8" s="155" t="s">
        <v>18</v>
      </c>
      <c r="J8" s="405" t="s">
        <v>390</v>
      </c>
      <c r="K8" s="391" t="s">
        <v>64</v>
      </c>
      <c r="L8" s="155" t="s">
        <v>45</v>
      </c>
      <c r="M8" s="155"/>
      <c r="N8" s="470" t="s">
        <v>392</v>
      </c>
    </row>
    <row r="9" spans="1:15" x14ac:dyDescent="0.25">
      <c r="A9" s="171">
        <v>45149</v>
      </c>
      <c r="B9" s="172" t="s">
        <v>115</v>
      </c>
      <c r="C9" s="172" t="s">
        <v>116</v>
      </c>
      <c r="D9" s="173" t="s">
        <v>130</v>
      </c>
      <c r="E9" s="152">
        <v>5000</v>
      </c>
      <c r="F9" s="152"/>
      <c r="G9" s="306">
        <f t="shared" si="1"/>
        <v>1000</v>
      </c>
      <c r="H9" s="604" t="s">
        <v>295</v>
      </c>
      <c r="I9" s="155" t="s">
        <v>18</v>
      </c>
      <c r="J9" s="405" t="s">
        <v>390</v>
      </c>
      <c r="K9" s="391" t="s">
        <v>64</v>
      </c>
      <c r="L9" s="155" t="s">
        <v>45</v>
      </c>
      <c r="M9" s="155"/>
      <c r="N9" s="470" t="s">
        <v>393</v>
      </c>
    </row>
    <row r="10" spans="1:15" x14ac:dyDescent="0.25">
      <c r="A10" s="171">
        <v>45152</v>
      </c>
      <c r="B10" s="172" t="s">
        <v>123</v>
      </c>
      <c r="C10" s="172" t="s">
        <v>49</v>
      </c>
      <c r="D10" s="173" t="s">
        <v>130</v>
      </c>
      <c r="E10" s="152"/>
      <c r="F10" s="152">
        <v>-1000</v>
      </c>
      <c r="G10" s="306">
        <f t="shared" si="1"/>
        <v>0</v>
      </c>
      <c r="H10" s="604" t="s">
        <v>295</v>
      </c>
      <c r="I10" s="155" t="s">
        <v>18</v>
      </c>
      <c r="J10" s="405" t="s">
        <v>390</v>
      </c>
      <c r="K10" s="391" t="s">
        <v>64</v>
      </c>
      <c r="L10" s="155" t="s">
        <v>45</v>
      </c>
      <c r="M10" s="155"/>
      <c r="N10" s="470"/>
    </row>
    <row r="11" spans="1:15" x14ac:dyDescent="0.25">
      <c r="A11" s="471">
        <v>45153</v>
      </c>
      <c r="B11" s="472" t="s">
        <v>113</v>
      </c>
      <c r="C11" s="472" t="s">
        <v>49</v>
      </c>
      <c r="D11" s="473" t="s">
        <v>130</v>
      </c>
      <c r="E11" s="474"/>
      <c r="F11" s="474">
        <v>29000</v>
      </c>
      <c r="G11" s="475">
        <f t="shared" si="1"/>
        <v>29000</v>
      </c>
      <c r="H11" s="476" t="s">
        <v>295</v>
      </c>
      <c r="I11" s="477" t="s">
        <v>18</v>
      </c>
      <c r="J11" s="620" t="s">
        <v>390</v>
      </c>
      <c r="K11" s="472" t="s">
        <v>64</v>
      </c>
      <c r="L11" s="477" t="s">
        <v>45</v>
      </c>
      <c r="M11" s="477"/>
      <c r="N11" s="478"/>
    </row>
    <row r="12" spans="1:15" x14ac:dyDescent="0.25">
      <c r="A12" s="171">
        <v>45153</v>
      </c>
      <c r="B12" s="172" t="s">
        <v>115</v>
      </c>
      <c r="C12" s="172" t="s">
        <v>116</v>
      </c>
      <c r="D12" s="173" t="s">
        <v>130</v>
      </c>
      <c r="E12" s="152">
        <v>5000</v>
      </c>
      <c r="F12" s="152"/>
      <c r="G12" s="306">
        <f t="shared" si="1"/>
        <v>24000</v>
      </c>
      <c r="H12" s="292" t="s">
        <v>295</v>
      </c>
      <c r="I12" s="155" t="s">
        <v>18</v>
      </c>
      <c r="J12" s="405" t="s">
        <v>390</v>
      </c>
      <c r="K12" s="391" t="s">
        <v>64</v>
      </c>
      <c r="L12" s="155" t="s">
        <v>45</v>
      </c>
      <c r="M12" s="155"/>
      <c r="N12" s="470" t="s">
        <v>177</v>
      </c>
    </row>
    <row r="13" spans="1:15" x14ac:dyDescent="0.25">
      <c r="A13" s="171">
        <v>45153</v>
      </c>
      <c r="B13" s="172" t="s">
        <v>115</v>
      </c>
      <c r="C13" s="172" t="s">
        <v>116</v>
      </c>
      <c r="D13" s="173" t="s">
        <v>130</v>
      </c>
      <c r="E13" s="167">
        <v>5000</v>
      </c>
      <c r="F13" s="152"/>
      <c r="G13" s="306">
        <f t="shared" si="1"/>
        <v>19000</v>
      </c>
      <c r="H13" s="292" t="s">
        <v>295</v>
      </c>
      <c r="I13" s="155" t="s">
        <v>18</v>
      </c>
      <c r="J13" s="405" t="s">
        <v>390</v>
      </c>
      <c r="K13" s="391" t="s">
        <v>64</v>
      </c>
      <c r="L13" s="155" t="s">
        <v>45</v>
      </c>
      <c r="M13" s="155"/>
      <c r="N13" s="470" t="s">
        <v>432</v>
      </c>
    </row>
    <row r="14" spans="1:15" x14ac:dyDescent="0.25">
      <c r="A14" s="171">
        <v>45153</v>
      </c>
      <c r="B14" s="172" t="s">
        <v>115</v>
      </c>
      <c r="C14" s="172" t="s">
        <v>116</v>
      </c>
      <c r="D14" s="173" t="s">
        <v>130</v>
      </c>
      <c r="E14" s="167">
        <v>6000</v>
      </c>
      <c r="F14" s="161"/>
      <c r="G14" s="306">
        <f t="shared" si="1"/>
        <v>13000</v>
      </c>
      <c r="H14" s="292" t="s">
        <v>295</v>
      </c>
      <c r="I14" s="180" t="s">
        <v>18</v>
      </c>
      <c r="J14" s="405" t="s">
        <v>390</v>
      </c>
      <c r="K14" s="184" t="s">
        <v>64</v>
      </c>
      <c r="L14" s="180" t="s">
        <v>45</v>
      </c>
      <c r="M14" s="180"/>
      <c r="N14" s="157" t="s">
        <v>433</v>
      </c>
    </row>
    <row r="15" spans="1:15" x14ac:dyDescent="0.25">
      <c r="A15" s="171">
        <v>45153</v>
      </c>
      <c r="B15" s="172" t="s">
        <v>115</v>
      </c>
      <c r="C15" s="172" t="s">
        <v>116</v>
      </c>
      <c r="D15" s="173" t="s">
        <v>130</v>
      </c>
      <c r="E15" s="167">
        <v>4000</v>
      </c>
      <c r="F15" s="152"/>
      <c r="G15" s="306">
        <f t="shared" si="0"/>
        <v>9000</v>
      </c>
      <c r="H15" s="292" t="s">
        <v>295</v>
      </c>
      <c r="I15" s="155" t="s">
        <v>18</v>
      </c>
      <c r="J15" s="405" t="s">
        <v>390</v>
      </c>
      <c r="K15" s="391" t="s">
        <v>64</v>
      </c>
      <c r="L15" s="155" t="s">
        <v>45</v>
      </c>
      <c r="M15" s="155"/>
      <c r="N15" s="157" t="s">
        <v>434</v>
      </c>
    </row>
    <row r="16" spans="1:15" x14ac:dyDescent="0.25">
      <c r="A16" s="171">
        <v>45153</v>
      </c>
      <c r="B16" s="172" t="s">
        <v>115</v>
      </c>
      <c r="C16" s="172" t="s">
        <v>116</v>
      </c>
      <c r="D16" s="173" t="s">
        <v>130</v>
      </c>
      <c r="E16" s="167">
        <v>4000</v>
      </c>
      <c r="F16" s="464"/>
      <c r="G16" s="306">
        <f t="shared" si="0"/>
        <v>5000</v>
      </c>
      <c r="H16" s="292" t="s">
        <v>295</v>
      </c>
      <c r="I16" s="155" t="s">
        <v>18</v>
      </c>
      <c r="J16" s="405" t="s">
        <v>390</v>
      </c>
      <c r="K16" s="391" t="s">
        <v>64</v>
      </c>
      <c r="L16" s="155" t="s">
        <v>45</v>
      </c>
      <c r="M16" s="155"/>
      <c r="N16" s="157" t="s">
        <v>435</v>
      </c>
      <c r="O16" s="419"/>
    </row>
    <row r="17" spans="1:14" ht="15.75" customHeight="1" thickBot="1" x14ac:dyDescent="0.3">
      <c r="A17" s="171">
        <v>45153</v>
      </c>
      <c r="B17" s="172" t="s">
        <v>115</v>
      </c>
      <c r="C17" s="172" t="s">
        <v>116</v>
      </c>
      <c r="D17" s="173" t="s">
        <v>130</v>
      </c>
      <c r="E17" s="177">
        <v>5000</v>
      </c>
      <c r="F17" s="161"/>
      <c r="G17" s="306">
        <f t="shared" si="0"/>
        <v>0</v>
      </c>
      <c r="H17" s="292" t="s">
        <v>295</v>
      </c>
      <c r="I17" s="155" t="s">
        <v>18</v>
      </c>
      <c r="J17" s="405" t="s">
        <v>390</v>
      </c>
      <c r="K17" s="391" t="s">
        <v>64</v>
      </c>
      <c r="L17" s="155" t="s">
        <v>45</v>
      </c>
      <c r="M17" s="155"/>
      <c r="N17" s="157" t="s">
        <v>436</v>
      </c>
    </row>
    <row r="18" spans="1:14" ht="15.75" thickBot="1" x14ac:dyDescent="0.3">
      <c r="A18" s="155"/>
      <c r="B18" s="155"/>
      <c r="C18" s="155"/>
      <c r="D18" s="155"/>
      <c r="E18" s="506">
        <f>SUM(E4:E17)</f>
        <v>48000</v>
      </c>
      <c r="F18" s="506">
        <f>SUM(F4:F17)</f>
        <v>48000</v>
      </c>
      <c r="G18" s="507">
        <f>F18-E18</f>
        <v>0</v>
      </c>
      <c r="H18" s="166"/>
      <c r="I18" s="155"/>
      <c r="J18" s="155"/>
      <c r="K18" s="391"/>
      <c r="L18" s="155"/>
      <c r="M18" s="155"/>
      <c r="N18" s="157"/>
    </row>
    <row r="19" spans="1:14" x14ac:dyDescent="0.25">
      <c r="A19" s="155"/>
      <c r="B19" s="155"/>
      <c r="C19" s="155"/>
      <c r="D19" s="155"/>
      <c r="E19" s="495"/>
      <c r="F19" s="463"/>
      <c r="G19" s="466"/>
      <c r="H19" s="155"/>
      <c r="I19" s="155"/>
      <c r="J19" s="155"/>
      <c r="K19" s="391"/>
      <c r="L19" s="155"/>
      <c r="M19" s="155"/>
      <c r="N19" s="157"/>
    </row>
    <row r="20" spans="1:14" x14ac:dyDescent="0.25">
      <c r="A20" s="419"/>
      <c r="B20" s="419"/>
      <c r="C20" s="419"/>
      <c r="D20" s="419"/>
      <c r="E20" s="487"/>
      <c r="F20" s="497"/>
      <c r="G20" s="498"/>
      <c r="H20" s="419"/>
      <c r="I20" s="419"/>
      <c r="J20" s="419"/>
      <c r="K20" s="419"/>
      <c r="L20" s="419"/>
      <c r="M20" s="419"/>
      <c r="N20" s="423"/>
    </row>
    <row r="21" spans="1:14" x14ac:dyDescent="0.25">
      <c r="E21" s="496"/>
      <c r="F21" s="491"/>
    </row>
    <row r="22" spans="1:14" x14ac:dyDescent="0.25">
      <c r="E22" s="481"/>
      <c r="F22" s="491"/>
    </row>
    <row r="23" spans="1:14" x14ac:dyDescent="0.25">
      <c r="E23" s="481"/>
      <c r="F23" s="491"/>
    </row>
    <row r="24" spans="1:14" x14ac:dyDescent="0.25">
      <c r="E24" s="481"/>
      <c r="F24" s="491"/>
    </row>
    <row r="25" spans="1:14" x14ac:dyDescent="0.25">
      <c r="E25" s="481"/>
      <c r="F25" s="491"/>
    </row>
    <row r="26" spans="1:14" x14ac:dyDescent="0.25">
      <c r="E26" s="481"/>
      <c r="F26" s="491"/>
    </row>
    <row r="27" spans="1:14" x14ac:dyDescent="0.25">
      <c r="E27" s="481"/>
      <c r="F27" s="491"/>
    </row>
    <row r="28" spans="1:14" x14ac:dyDescent="0.25">
      <c r="E28" s="481"/>
      <c r="F28" s="491"/>
    </row>
    <row r="29" spans="1:14" x14ac:dyDescent="0.25">
      <c r="E29" s="481"/>
      <c r="F29" s="491"/>
    </row>
    <row r="30" spans="1:14" x14ac:dyDescent="0.25">
      <c r="E30" s="481"/>
      <c r="F30" s="491"/>
    </row>
    <row r="31" spans="1:14" x14ac:dyDescent="0.25">
      <c r="E31" s="481"/>
      <c r="F31" s="491"/>
    </row>
    <row r="32" spans="1:14" x14ac:dyDescent="0.25">
      <c r="E32" s="481"/>
      <c r="F32" s="491"/>
    </row>
    <row r="33" spans="5:6" x14ac:dyDescent="0.25">
      <c r="E33" s="481"/>
      <c r="F33" s="491"/>
    </row>
    <row r="34" spans="5:6" x14ac:dyDescent="0.25">
      <c r="E34" s="481"/>
    </row>
    <row r="35" spans="5:6" x14ac:dyDescent="0.25">
      <c r="E35" s="481"/>
    </row>
    <row r="36" spans="5:6" x14ac:dyDescent="0.25">
      <c r="E36" s="481"/>
    </row>
    <row r="37" spans="5:6" x14ac:dyDescent="0.25">
      <c r="E37" s="481"/>
    </row>
    <row r="38" spans="5:6" x14ac:dyDescent="0.25">
      <c r="E38" s="481"/>
    </row>
    <row r="39" spans="5:6" x14ac:dyDescent="0.25">
      <c r="E39" s="481"/>
    </row>
    <row r="40" spans="5:6" x14ac:dyDescent="0.25">
      <c r="E40" s="481"/>
    </row>
    <row r="41" spans="5:6" x14ac:dyDescent="0.25">
      <c r="E41" s="481"/>
    </row>
    <row r="42" spans="5:6" x14ac:dyDescent="0.25">
      <c r="E42" s="481"/>
    </row>
    <row r="43" spans="5:6" x14ac:dyDescent="0.25">
      <c r="E43" s="481"/>
    </row>
    <row r="44" spans="5:6" x14ac:dyDescent="0.25">
      <c r="E44" s="481"/>
    </row>
    <row r="45" spans="5:6" x14ac:dyDescent="0.25">
      <c r="E45" s="481"/>
    </row>
    <row r="46" spans="5:6" x14ac:dyDescent="0.25">
      <c r="E46" s="481"/>
    </row>
    <row r="47" spans="5:6" x14ac:dyDescent="0.25">
      <c r="E47" s="481"/>
    </row>
    <row r="48" spans="5:6" x14ac:dyDescent="0.25">
      <c r="E48" s="481"/>
    </row>
    <row r="49" spans="5:5" x14ac:dyDescent="0.25">
      <c r="E49" s="481"/>
    </row>
    <row r="50" spans="5:5" x14ac:dyDescent="0.25">
      <c r="E50" s="481"/>
    </row>
    <row r="51" spans="5:5" x14ac:dyDescent="0.25">
      <c r="E51" s="481"/>
    </row>
    <row r="52" spans="5:5" x14ac:dyDescent="0.25">
      <c r="E52" s="481"/>
    </row>
    <row r="53" spans="5:5" x14ac:dyDescent="0.25">
      <c r="E53" s="481"/>
    </row>
    <row r="54" spans="5:5" x14ac:dyDescent="0.25">
      <c r="E54" s="481"/>
    </row>
    <row r="55" spans="5:5" x14ac:dyDescent="0.25">
      <c r="E55" s="481"/>
    </row>
    <row r="56" spans="5:5" x14ac:dyDescent="0.25">
      <c r="E56" s="481"/>
    </row>
    <row r="57" spans="5:5" x14ac:dyDescent="0.25">
      <c r="E57" s="481"/>
    </row>
    <row r="58" spans="5:5" x14ac:dyDescent="0.25">
      <c r="E58" s="481"/>
    </row>
    <row r="59" spans="5:5" x14ac:dyDescent="0.25">
      <c r="E59" s="481"/>
    </row>
    <row r="60" spans="5:5" x14ac:dyDescent="0.25">
      <c r="E60" s="481"/>
    </row>
    <row r="61" spans="5:5" x14ac:dyDescent="0.25">
      <c r="E61" s="481"/>
    </row>
    <row r="62" spans="5:5" x14ac:dyDescent="0.25">
      <c r="E62" s="481"/>
    </row>
    <row r="63" spans="5:5" x14ac:dyDescent="0.25">
      <c r="E63" s="481"/>
    </row>
    <row r="64" spans="5:5" x14ac:dyDescent="0.25">
      <c r="E64" s="481"/>
    </row>
    <row r="65" spans="5:5" x14ac:dyDescent="0.25">
      <c r="E65" s="481"/>
    </row>
    <row r="66" spans="5:5" x14ac:dyDescent="0.25">
      <c r="E66" s="481"/>
    </row>
    <row r="67" spans="5:5" x14ac:dyDescent="0.25">
      <c r="E67" s="481"/>
    </row>
    <row r="68" spans="5:5" x14ac:dyDescent="0.25">
      <c r="E68" s="481"/>
    </row>
    <row r="69" spans="5:5" x14ac:dyDescent="0.25">
      <c r="E69" s="481"/>
    </row>
    <row r="70" spans="5:5" x14ac:dyDescent="0.25">
      <c r="E70" s="481"/>
    </row>
    <row r="71" spans="5:5" x14ac:dyDescent="0.25">
      <c r="E71" s="481"/>
    </row>
    <row r="72" spans="5:5" x14ac:dyDescent="0.25">
      <c r="E72" s="481"/>
    </row>
    <row r="73" spans="5:5" x14ac:dyDescent="0.25">
      <c r="E73" s="481"/>
    </row>
    <row r="74" spans="5:5" x14ac:dyDescent="0.25">
      <c r="E74" s="481"/>
    </row>
    <row r="75" spans="5:5" x14ac:dyDescent="0.25">
      <c r="E75" s="481"/>
    </row>
    <row r="76" spans="5:5" x14ac:dyDescent="0.25">
      <c r="E76" s="481"/>
    </row>
    <row r="77" spans="5:5" x14ac:dyDescent="0.25">
      <c r="E77" s="481"/>
    </row>
    <row r="78" spans="5:5" x14ac:dyDescent="0.25">
      <c r="E78" s="481"/>
    </row>
    <row r="79" spans="5:5" x14ac:dyDescent="0.25">
      <c r="E79" s="481"/>
    </row>
    <row r="80" spans="5:5" x14ac:dyDescent="0.25">
      <c r="E80" s="481"/>
    </row>
    <row r="81" spans="5:5" x14ac:dyDescent="0.25">
      <c r="E81" s="481"/>
    </row>
    <row r="82" spans="5:5" x14ac:dyDescent="0.25">
      <c r="E82" s="481"/>
    </row>
    <row r="83" spans="5:5" x14ac:dyDescent="0.25">
      <c r="E83" s="481"/>
    </row>
    <row r="84" spans="5:5" x14ac:dyDescent="0.25">
      <c r="E84" s="481"/>
    </row>
    <row r="85" spans="5:5" x14ac:dyDescent="0.25">
      <c r="E85" s="481"/>
    </row>
    <row r="86" spans="5:5" x14ac:dyDescent="0.25">
      <c r="E86" s="481"/>
    </row>
    <row r="87" spans="5:5" x14ac:dyDescent="0.25">
      <c r="E87" s="481"/>
    </row>
    <row r="88" spans="5:5" x14ac:dyDescent="0.25">
      <c r="E88" s="481"/>
    </row>
    <row r="89" spans="5:5" x14ac:dyDescent="0.25">
      <c r="E89" s="481"/>
    </row>
    <row r="90" spans="5:5" x14ac:dyDescent="0.25">
      <c r="E90" s="481"/>
    </row>
    <row r="91" spans="5:5" x14ac:dyDescent="0.25">
      <c r="E91" s="481"/>
    </row>
    <row r="92" spans="5:5" x14ac:dyDescent="0.25">
      <c r="E92" s="481"/>
    </row>
    <row r="93" spans="5:5" x14ac:dyDescent="0.25">
      <c r="E93" s="481"/>
    </row>
    <row r="94" spans="5:5" x14ac:dyDescent="0.25">
      <c r="E94" s="481"/>
    </row>
    <row r="95" spans="5:5" x14ac:dyDescent="0.25">
      <c r="E95" s="481"/>
    </row>
    <row r="96" spans="5:5" x14ac:dyDescent="0.25">
      <c r="E96" s="481"/>
    </row>
    <row r="97" spans="5:5" x14ac:dyDescent="0.25">
      <c r="E97" s="481"/>
    </row>
    <row r="98" spans="5:5" x14ac:dyDescent="0.25">
      <c r="E98" s="481"/>
    </row>
    <row r="99" spans="5:5" x14ac:dyDescent="0.25">
      <c r="E99" s="481"/>
    </row>
    <row r="100" spans="5:5" x14ac:dyDescent="0.25">
      <c r="E100" s="481"/>
    </row>
    <row r="101" spans="5:5" x14ac:dyDescent="0.25">
      <c r="E101" s="481"/>
    </row>
    <row r="102" spans="5:5" x14ac:dyDescent="0.25">
      <c r="E102" s="481"/>
    </row>
    <row r="103" spans="5:5" x14ac:dyDescent="0.25">
      <c r="E103" s="481"/>
    </row>
    <row r="104" spans="5:5" x14ac:dyDescent="0.25">
      <c r="E104" s="481"/>
    </row>
    <row r="105" spans="5:5" x14ac:dyDescent="0.25">
      <c r="E105" s="481"/>
    </row>
    <row r="106" spans="5:5" x14ac:dyDescent="0.25">
      <c r="E106" s="481"/>
    </row>
    <row r="107" spans="5:5" x14ac:dyDescent="0.25">
      <c r="E107" s="481"/>
    </row>
    <row r="108" spans="5:5" x14ac:dyDescent="0.25">
      <c r="E108" s="481"/>
    </row>
    <row r="109" spans="5:5" x14ac:dyDescent="0.25">
      <c r="E109" s="481"/>
    </row>
    <row r="110" spans="5:5" x14ac:dyDescent="0.25">
      <c r="E110" s="481"/>
    </row>
    <row r="111" spans="5:5" x14ac:dyDescent="0.25">
      <c r="E111" s="481"/>
    </row>
  </sheetData>
  <autoFilter ref="A1:N17">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6"/>
  <sheetViews>
    <sheetView workbookViewId="0">
      <selection activeCell="J11" sqref="J11"/>
    </sheetView>
  </sheetViews>
  <sheetFormatPr defaultRowHeight="15" x14ac:dyDescent="0.25"/>
  <cols>
    <col min="1" max="1" width="13.140625" bestFit="1" customWidth="1"/>
    <col min="2" max="2" width="37.7109375" bestFit="1" customWidth="1"/>
    <col min="3" max="3" width="16.42578125" bestFit="1" customWidth="1"/>
  </cols>
  <sheetData>
    <row r="3" spans="1:3" x14ac:dyDescent="0.25">
      <c r="A3" s="425" t="s">
        <v>106</v>
      </c>
      <c r="B3" t="s">
        <v>109</v>
      </c>
      <c r="C3" t="s">
        <v>111</v>
      </c>
    </row>
    <row r="4" spans="1:3" x14ac:dyDescent="0.25">
      <c r="A4" s="178" t="s">
        <v>129</v>
      </c>
      <c r="B4" s="426">
        <v>10133660</v>
      </c>
      <c r="C4" s="426">
        <v>2774.8247535596929</v>
      </c>
    </row>
    <row r="5" spans="1:3" x14ac:dyDescent="0.25">
      <c r="A5" s="178" t="s">
        <v>142</v>
      </c>
      <c r="B5" s="426">
        <v>4000</v>
      </c>
      <c r="C5" s="426">
        <v>1.095290251916758</v>
      </c>
    </row>
    <row r="6" spans="1:3" x14ac:dyDescent="0.25">
      <c r="A6" s="178" t="s">
        <v>148</v>
      </c>
      <c r="B6" s="426">
        <v>8860445.8800000008</v>
      </c>
      <c r="C6" s="426">
        <v>2426.19</v>
      </c>
    </row>
    <row r="7" spans="1:3" x14ac:dyDescent="0.25">
      <c r="A7" s="178" t="s">
        <v>124</v>
      </c>
      <c r="B7" s="426">
        <v>344000</v>
      </c>
      <c r="C7" s="426">
        <v>94.194961664841202</v>
      </c>
    </row>
    <row r="8" spans="1:3" x14ac:dyDescent="0.25">
      <c r="A8" s="178" t="s">
        <v>159</v>
      </c>
      <c r="B8" s="426">
        <v>487500</v>
      </c>
      <c r="C8" s="426">
        <v>133.48849945235494</v>
      </c>
    </row>
    <row r="9" spans="1:3" x14ac:dyDescent="0.25">
      <c r="A9" s="178" t="s">
        <v>294</v>
      </c>
      <c r="B9" s="426">
        <v>768000</v>
      </c>
      <c r="C9" s="426">
        <v>210.29572836801748</v>
      </c>
    </row>
    <row r="10" spans="1:3" x14ac:dyDescent="0.25">
      <c r="A10" s="178" t="s">
        <v>295</v>
      </c>
      <c r="B10" s="426">
        <v>68000</v>
      </c>
      <c r="C10" s="426">
        <v>18.619934282584886</v>
      </c>
    </row>
    <row r="11" spans="1:3" x14ac:dyDescent="0.25">
      <c r="A11" s="178" t="s">
        <v>155</v>
      </c>
      <c r="B11" s="426">
        <v>1089000</v>
      </c>
      <c r="C11" s="426">
        <v>298.19277108433749</v>
      </c>
    </row>
    <row r="12" spans="1:3" x14ac:dyDescent="0.25">
      <c r="A12" s="178" t="s">
        <v>157</v>
      </c>
      <c r="B12" s="426">
        <v>1436000</v>
      </c>
      <c r="C12" s="426">
        <v>393.20920043811634</v>
      </c>
    </row>
    <row r="13" spans="1:3" x14ac:dyDescent="0.25">
      <c r="A13" s="178" t="s">
        <v>153</v>
      </c>
      <c r="B13" s="426">
        <v>661500</v>
      </c>
      <c r="C13" s="426">
        <v>181.13362541073388</v>
      </c>
    </row>
    <row r="14" spans="1:3" x14ac:dyDescent="0.25">
      <c r="A14" s="178" t="s">
        <v>42</v>
      </c>
      <c r="B14" s="426">
        <v>2091000</v>
      </c>
      <c r="C14" s="426">
        <v>572.5629791894853</v>
      </c>
    </row>
    <row r="15" spans="1:3" x14ac:dyDescent="0.25">
      <c r="A15" s="178" t="s">
        <v>108</v>
      </c>
      <c r="B15" s="426">
        <v>25943105.880000003</v>
      </c>
      <c r="C15" s="426">
        <v>7103.8077437020802</v>
      </c>
    </row>
    <row r="16" spans="1:3" x14ac:dyDescent="0.25">
      <c r="B16" s="294"/>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1"/>
  <sheetViews>
    <sheetView topLeftCell="A89" zoomScaleNormal="100" workbookViewId="0">
      <selection activeCell="F107" sqref="F107"/>
    </sheetView>
  </sheetViews>
  <sheetFormatPr defaultColWidth="10.85546875" defaultRowHeight="15" x14ac:dyDescent="0.25"/>
  <cols>
    <col min="1" max="1" width="13.140625" style="18" customWidth="1"/>
    <col min="2" max="2" width="29.85546875" style="18" customWidth="1"/>
    <col min="3" max="3" width="18" style="18" customWidth="1"/>
    <col min="4" max="4" width="14.7109375" style="18" customWidth="1"/>
    <col min="5" max="5" width="18.85546875" style="307" bestFit="1" customWidth="1"/>
    <col min="6" max="6" width="15.85546875" style="307" customWidth="1"/>
    <col min="7" max="7" width="18.7109375" style="307"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5" s="67" customFormat="1" ht="31.5" x14ac:dyDescent="0.25">
      <c r="A1" s="753" t="s">
        <v>44</v>
      </c>
      <c r="B1" s="753"/>
      <c r="C1" s="753"/>
      <c r="D1" s="753"/>
      <c r="E1" s="753"/>
      <c r="F1" s="753"/>
      <c r="G1" s="753"/>
      <c r="H1" s="753"/>
      <c r="I1" s="753"/>
      <c r="J1" s="753"/>
      <c r="K1" s="753"/>
      <c r="L1" s="753"/>
      <c r="M1" s="753"/>
      <c r="N1" s="753"/>
    </row>
    <row r="2" spans="1:15" s="67" customFormat="1" ht="18.75" x14ac:dyDescent="0.25">
      <c r="A2" s="754" t="s">
        <v>170</v>
      </c>
      <c r="B2" s="754"/>
      <c r="C2" s="754"/>
      <c r="D2" s="754"/>
      <c r="E2" s="754"/>
      <c r="F2" s="754"/>
      <c r="G2" s="754"/>
      <c r="H2" s="754"/>
      <c r="I2" s="754"/>
      <c r="J2" s="754"/>
      <c r="K2" s="754"/>
      <c r="L2" s="754"/>
      <c r="M2" s="754"/>
      <c r="N2" s="754"/>
    </row>
    <row r="3" spans="1:15" s="67" customFormat="1" ht="45.75" thickBot="1" x14ac:dyDescent="0.3">
      <c r="A3" s="148" t="s">
        <v>0</v>
      </c>
      <c r="B3" s="149" t="s">
        <v>5</v>
      </c>
      <c r="C3" s="149" t="s">
        <v>10</v>
      </c>
      <c r="D3" s="150" t="s">
        <v>8</v>
      </c>
      <c r="E3" s="150" t="s">
        <v>13</v>
      </c>
      <c r="F3" s="150" t="s">
        <v>34</v>
      </c>
      <c r="G3" s="150" t="s">
        <v>41</v>
      </c>
      <c r="H3" s="150" t="s">
        <v>2</v>
      </c>
      <c r="I3" s="150" t="s">
        <v>3</v>
      </c>
      <c r="J3" s="149" t="s">
        <v>9</v>
      </c>
      <c r="K3" s="149" t="s">
        <v>1</v>
      </c>
      <c r="L3" s="149" t="s">
        <v>4</v>
      </c>
      <c r="M3" s="149" t="s">
        <v>12</v>
      </c>
      <c r="N3" s="151" t="s">
        <v>11</v>
      </c>
    </row>
    <row r="4" spans="1:15" s="14" customFormat="1" ht="27.95" customHeight="1" x14ac:dyDescent="0.25">
      <c r="A4" s="413">
        <v>45139</v>
      </c>
      <c r="B4" s="414" t="s">
        <v>169</v>
      </c>
      <c r="C4" s="414"/>
      <c r="D4" s="452"/>
      <c r="E4" s="453"/>
      <c r="F4" s="453"/>
      <c r="G4" s="454">
        <v>0</v>
      </c>
      <c r="H4" s="455"/>
      <c r="I4" s="456"/>
      <c r="J4" s="457"/>
      <c r="K4" s="458"/>
      <c r="L4" s="185"/>
      <c r="M4" s="459"/>
      <c r="N4" s="460"/>
    </row>
    <row r="5" spans="1:15" s="14" customFormat="1" ht="13.5" customHeight="1" x14ac:dyDescent="0.25">
      <c r="A5" s="471">
        <v>45139</v>
      </c>
      <c r="B5" s="472" t="s">
        <v>113</v>
      </c>
      <c r="C5" s="472" t="s">
        <v>49</v>
      </c>
      <c r="D5" s="473" t="s">
        <v>130</v>
      </c>
      <c r="E5" s="474"/>
      <c r="F5" s="474">
        <v>18000</v>
      </c>
      <c r="G5" s="475">
        <f>G4-E5+F5</f>
        <v>18000</v>
      </c>
      <c r="H5" s="476"/>
      <c r="I5" s="476" t="s">
        <v>18</v>
      </c>
      <c r="J5" s="620" t="s">
        <v>156</v>
      </c>
      <c r="K5" s="472" t="s">
        <v>64</v>
      </c>
      <c r="L5" s="472" t="s">
        <v>45</v>
      </c>
      <c r="M5" s="479"/>
      <c r="N5" s="478"/>
    </row>
    <row r="6" spans="1:15" s="14" customFormat="1" ht="13.5" customHeight="1" x14ac:dyDescent="0.25">
      <c r="A6" s="171">
        <v>45139</v>
      </c>
      <c r="B6" s="172" t="s">
        <v>115</v>
      </c>
      <c r="C6" s="172" t="s">
        <v>116</v>
      </c>
      <c r="D6" s="173" t="s">
        <v>130</v>
      </c>
      <c r="E6" s="152">
        <v>7000</v>
      </c>
      <c r="F6" s="152"/>
      <c r="G6" s="306">
        <f t="shared" ref="G6:G125" si="0">G5-E6+F6</f>
        <v>11000</v>
      </c>
      <c r="H6" s="604" t="s">
        <v>155</v>
      </c>
      <c r="I6" s="292" t="s">
        <v>18</v>
      </c>
      <c r="J6" s="405" t="s">
        <v>156</v>
      </c>
      <c r="K6" s="391" t="s">
        <v>64</v>
      </c>
      <c r="L6" s="391" t="s">
        <v>45</v>
      </c>
      <c r="M6" s="469"/>
      <c r="N6" s="470" t="s">
        <v>177</v>
      </c>
    </row>
    <row r="7" spans="1:15" x14ac:dyDescent="0.25">
      <c r="A7" s="171">
        <v>45139</v>
      </c>
      <c r="B7" s="172" t="s">
        <v>115</v>
      </c>
      <c r="C7" s="172" t="s">
        <v>116</v>
      </c>
      <c r="D7" s="173" t="s">
        <v>130</v>
      </c>
      <c r="E7" s="152">
        <v>2000</v>
      </c>
      <c r="F7" s="152"/>
      <c r="G7" s="306">
        <f>G6-E7+F7</f>
        <v>9000</v>
      </c>
      <c r="H7" s="604" t="s">
        <v>155</v>
      </c>
      <c r="I7" s="155" t="s">
        <v>18</v>
      </c>
      <c r="J7" s="405" t="s">
        <v>156</v>
      </c>
      <c r="K7" s="391" t="s">
        <v>64</v>
      </c>
      <c r="L7" s="155" t="s">
        <v>45</v>
      </c>
      <c r="M7" s="155"/>
      <c r="N7" s="470" t="s">
        <v>146</v>
      </c>
    </row>
    <row r="8" spans="1:15" x14ac:dyDescent="0.25">
      <c r="A8" s="171">
        <v>45139</v>
      </c>
      <c r="B8" s="172" t="s">
        <v>115</v>
      </c>
      <c r="C8" s="172" t="s">
        <v>116</v>
      </c>
      <c r="D8" s="173" t="s">
        <v>130</v>
      </c>
      <c r="E8" s="152">
        <v>7000</v>
      </c>
      <c r="F8" s="152"/>
      <c r="G8" s="306">
        <f t="shared" ref="G8:G14" si="1">G7-E8+F8</f>
        <v>2000</v>
      </c>
      <c r="H8" s="604" t="s">
        <v>155</v>
      </c>
      <c r="I8" s="155" t="s">
        <v>18</v>
      </c>
      <c r="J8" s="405" t="s">
        <v>156</v>
      </c>
      <c r="K8" s="391" t="s">
        <v>64</v>
      </c>
      <c r="L8" s="155" t="s">
        <v>45</v>
      </c>
      <c r="M8" s="155"/>
      <c r="N8" s="470" t="s">
        <v>179</v>
      </c>
    </row>
    <row r="9" spans="1:15" x14ac:dyDescent="0.25">
      <c r="A9" s="171">
        <v>45139</v>
      </c>
      <c r="B9" s="172" t="s">
        <v>115</v>
      </c>
      <c r="C9" s="172" t="s">
        <v>116</v>
      </c>
      <c r="D9" s="173" t="s">
        <v>130</v>
      </c>
      <c r="E9" s="152">
        <v>2000</v>
      </c>
      <c r="F9" s="152"/>
      <c r="G9" s="306">
        <f t="shared" si="1"/>
        <v>0</v>
      </c>
      <c r="H9" s="604" t="s">
        <v>155</v>
      </c>
      <c r="I9" s="155" t="s">
        <v>18</v>
      </c>
      <c r="J9" s="405" t="s">
        <v>156</v>
      </c>
      <c r="K9" s="391" t="s">
        <v>64</v>
      </c>
      <c r="L9" s="155" t="s">
        <v>45</v>
      </c>
      <c r="M9" s="155"/>
      <c r="N9" s="470" t="s">
        <v>180</v>
      </c>
    </row>
    <row r="10" spans="1:15" x14ac:dyDescent="0.25">
      <c r="A10" s="471">
        <v>45140</v>
      </c>
      <c r="B10" s="472" t="s">
        <v>113</v>
      </c>
      <c r="C10" s="472" t="s">
        <v>49</v>
      </c>
      <c r="D10" s="473" t="s">
        <v>130</v>
      </c>
      <c r="E10" s="474"/>
      <c r="F10" s="474">
        <v>16000</v>
      </c>
      <c r="G10" s="475">
        <f t="shared" si="1"/>
        <v>16000</v>
      </c>
      <c r="H10" s="476" t="s">
        <v>155</v>
      </c>
      <c r="I10" s="477" t="s">
        <v>18</v>
      </c>
      <c r="J10" s="620" t="s">
        <v>164</v>
      </c>
      <c r="K10" s="472" t="s">
        <v>64</v>
      </c>
      <c r="L10" s="477" t="s">
        <v>45</v>
      </c>
      <c r="M10" s="477"/>
      <c r="N10" s="478"/>
    </row>
    <row r="11" spans="1:15" x14ac:dyDescent="0.25">
      <c r="A11" s="171">
        <v>45140</v>
      </c>
      <c r="B11" s="172" t="s">
        <v>115</v>
      </c>
      <c r="C11" s="172" t="s">
        <v>116</v>
      </c>
      <c r="D11" s="173" t="s">
        <v>130</v>
      </c>
      <c r="E11" s="152">
        <v>8000</v>
      </c>
      <c r="F11" s="152"/>
      <c r="G11" s="306">
        <f t="shared" si="1"/>
        <v>8000</v>
      </c>
      <c r="H11" s="604" t="s">
        <v>155</v>
      </c>
      <c r="I11" s="155" t="s">
        <v>18</v>
      </c>
      <c r="J11" s="405" t="s">
        <v>164</v>
      </c>
      <c r="K11" s="391" t="s">
        <v>64</v>
      </c>
      <c r="L11" s="155" t="s">
        <v>45</v>
      </c>
      <c r="M11" s="155"/>
      <c r="N11" s="470" t="s">
        <v>177</v>
      </c>
    </row>
    <row r="12" spans="1:15" x14ac:dyDescent="0.25">
      <c r="A12" s="171">
        <v>45140</v>
      </c>
      <c r="B12" s="172" t="s">
        <v>115</v>
      </c>
      <c r="C12" s="172" t="s">
        <v>116</v>
      </c>
      <c r="D12" s="173" t="s">
        <v>130</v>
      </c>
      <c r="E12" s="152">
        <v>8000</v>
      </c>
      <c r="F12" s="152"/>
      <c r="G12" s="306">
        <f t="shared" si="1"/>
        <v>0</v>
      </c>
      <c r="H12" s="604" t="s">
        <v>155</v>
      </c>
      <c r="I12" s="155" t="s">
        <v>18</v>
      </c>
      <c r="J12" s="405" t="s">
        <v>164</v>
      </c>
      <c r="K12" s="391" t="s">
        <v>64</v>
      </c>
      <c r="L12" s="155" t="s">
        <v>45</v>
      </c>
      <c r="M12" s="155"/>
      <c r="N12" s="470" t="s">
        <v>178</v>
      </c>
    </row>
    <row r="13" spans="1:15" x14ac:dyDescent="0.25">
      <c r="A13" s="471">
        <v>45141</v>
      </c>
      <c r="B13" s="472" t="s">
        <v>113</v>
      </c>
      <c r="C13" s="472" t="s">
        <v>49</v>
      </c>
      <c r="D13" s="473" t="s">
        <v>130</v>
      </c>
      <c r="E13" s="619"/>
      <c r="F13" s="474">
        <v>32000</v>
      </c>
      <c r="G13" s="475">
        <f t="shared" si="1"/>
        <v>32000</v>
      </c>
      <c r="H13" s="476" t="s">
        <v>155</v>
      </c>
      <c r="I13" s="477" t="s">
        <v>18</v>
      </c>
      <c r="J13" s="620" t="s">
        <v>167</v>
      </c>
      <c r="K13" s="472" t="s">
        <v>64</v>
      </c>
      <c r="L13" s="477" t="s">
        <v>45</v>
      </c>
      <c r="M13" s="477"/>
      <c r="N13" s="478"/>
    </row>
    <row r="14" spans="1:15" x14ac:dyDescent="0.25">
      <c r="A14" s="171">
        <v>45141</v>
      </c>
      <c r="B14" s="172" t="s">
        <v>115</v>
      </c>
      <c r="C14" s="172" t="s">
        <v>116</v>
      </c>
      <c r="D14" s="173" t="s">
        <v>130</v>
      </c>
      <c r="E14" s="167">
        <v>7000</v>
      </c>
      <c r="F14" s="161"/>
      <c r="G14" s="306">
        <f t="shared" si="1"/>
        <v>25000</v>
      </c>
      <c r="H14" s="604" t="s">
        <v>155</v>
      </c>
      <c r="I14" s="180" t="s">
        <v>18</v>
      </c>
      <c r="J14" s="405" t="s">
        <v>167</v>
      </c>
      <c r="K14" s="184" t="s">
        <v>64</v>
      </c>
      <c r="L14" s="180" t="s">
        <v>45</v>
      </c>
      <c r="M14" s="180"/>
      <c r="N14" s="157" t="s">
        <v>207</v>
      </c>
    </row>
    <row r="15" spans="1:15" ht="30" x14ac:dyDescent="0.25">
      <c r="A15" s="171">
        <v>45141</v>
      </c>
      <c r="B15" s="172" t="s">
        <v>115</v>
      </c>
      <c r="C15" s="172" t="s">
        <v>116</v>
      </c>
      <c r="D15" s="173" t="s">
        <v>130</v>
      </c>
      <c r="E15" s="167">
        <v>4000</v>
      </c>
      <c r="F15" s="152"/>
      <c r="G15" s="306">
        <f t="shared" si="0"/>
        <v>21000</v>
      </c>
      <c r="H15" s="604" t="s">
        <v>155</v>
      </c>
      <c r="I15" s="155" t="s">
        <v>18</v>
      </c>
      <c r="J15" s="405" t="s">
        <v>167</v>
      </c>
      <c r="K15" s="391" t="s">
        <v>64</v>
      </c>
      <c r="L15" s="155" t="s">
        <v>45</v>
      </c>
      <c r="M15" s="155"/>
      <c r="N15" s="157" t="s">
        <v>208</v>
      </c>
    </row>
    <row r="16" spans="1:15" x14ac:dyDescent="0.25">
      <c r="A16" s="171">
        <v>45141</v>
      </c>
      <c r="B16" s="172" t="s">
        <v>115</v>
      </c>
      <c r="C16" s="172" t="s">
        <v>116</v>
      </c>
      <c r="D16" s="173" t="s">
        <v>130</v>
      </c>
      <c r="E16" s="167">
        <v>10000</v>
      </c>
      <c r="F16" s="464"/>
      <c r="G16" s="306">
        <f t="shared" si="0"/>
        <v>11000</v>
      </c>
      <c r="H16" s="604" t="s">
        <v>155</v>
      </c>
      <c r="I16" s="155" t="s">
        <v>18</v>
      </c>
      <c r="J16" s="405" t="s">
        <v>167</v>
      </c>
      <c r="K16" s="391" t="s">
        <v>64</v>
      </c>
      <c r="L16" s="155" t="s">
        <v>45</v>
      </c>
      <c r="M16" s="155"/>
      <c r="N16" s="157" t="s">
        <v>209</v>
      </c>
      <c r="O16" s="419"/>
    </row>
    <row r="17" spans="1:14" ht="15.75" customHeight="1" x14ac:dyDescent="0.25">
      <c r="A17" s="171">
        <v>45141</v>
      </c>
      <c r="B17" s="172" t="s">
        <v>115</v>
      </c>
      <c r="C17" s="172" t="s">
        <v>116</v>
      </c>
      <c r="D17" s="173" t="s">
        <v>130</v>
      </c>
      <c r="E17" s="177">
        <v>2000</v>
      </c>
      <c r="F17" s="161"/>
      <c r="G17" s="306">
        <f t="shared" si="0"/>
        <v>9000</v>
      </c>
      <c r="H17" s="604" t="s">
        <v>155</v>
      </c>
      <c r="I17" s="155" t="s">
        <v>18</v>
      </c>
      <c r="J17" s="405" t="s">
        <v>167</v>
      </c>
      <c r="K17" s="391" t="s">
        <v>64</v>
      </c>
      <c r="L17" s="155" t="s">
        <v>45</v>
      </c>
      <c r="M17" s="155"/>
      <c r="N17" s="157" t="s">
        <v>210</v>
      </c>
    </row>
    <row r="18" spans="1:14" x14ac:dyDescent="0.25">
      <c r="A18" s="171">
        <v>45141</v>
      </c>
      <c r="B18" s="172" t="s">
        <v>115</v>
      </c>
      <c r="C18" s="172" t="s">
        <v>116</v>
      </c>
      <c r="D18" s="173" t="s">
        <v>130</v>
      </c>
      <c r="E18" s="161">
        <v>8000</v>
      </c>
      <c r="F18" s="152"/>
      <c r="G18" s="306">
        <f t="shared" si="0"/>
        <v>1000</v>
      </c>
      <c r="H18" s="604" t="s">
        <v>155</v>
      </c>
      <c r="I18" s="155" t="s">
        <v>18</v>
      </c>
      <c r="J18" s="405" t="s">
        <v>167</v>
      </c>
      <c r="K18" s="391" t="s">
        <v>64</v>
      </c>
      <c r="L18" s="155" t="s">
        <v>45</v>
      </c>
      <c r="M18" s="155"/>
      <c r="N18" s="157" t="s">
        <v>177</v>
      </c>
    </row>
    <row r="19" spans="1:14" x14ac:dyDescent="0.25">
      <c r="A19" s="171">
        <v>45142</v>
      </c>
      <c r="B19" s="172" t="s">
        <v>123</v>
      </c>
      <c r="C19" s="172" t="s">
        <v>49</v>
      </c>
      <c r="D19" s="173" t="s">
        <v>130</v>
      </c>
      <c r="E19" s="167"/>
      <c r="F19" s="152">
        <v>-1000</v>
      </c>
      <c r="G19" s="306">
        <f t="shared" si="0"/>
        <v>0</v>
      </c>
      <c r="H19" s="604" t="s">
        <v>155</v>
      </c>
      <c r="I19" s="155" t="s">
        <v>18</v>
      </c>
      <c r="J19" s="405" t="s">
        <v>167</v>
      </c>
      <c r="K19" s="391" t="s">
        <v>64</v>
      </c>
      <c r="L19" s="155" t="s">
        <v>45</v>
      </c>
      <c r="M19" s="155"/>
      <c r="N19" s="157"/>
    </row>
    <row r="20" spans="1:14" x14ac:dyDescent="0.25">
      <c r="A20" s="471">
        <v>45142</v>
      </c>
      <c r="B20" s="472" t="s">
        <v>113</v>
      </c>
      <c r="C20" s="472" t="s">
        <v>49</v>
      </c>
      <c r="D20" s="473" t="s">
        <v>130</v>
      </c>
      <c r="E20" s="619"/>
      <c r="F20" s="474">
        <v>48000</v>
      </c>
      <c r="G20" s="475">
        <f t="shared" si="0"/>
        <v>48000</v>
      </c>
      <c r="H20" s="476" t="s">
        <v>155</v>
      </c>
      <c r="I20" s="477" t="s">
        <v>18</v>
      </c>
      <c r="J20" s="620" t="s">
        <v>252</v>
      </c>
      <c r="K20" s="472" t="s">
        <v>64</v>
      </c>
      <c r="L20" s="477" t="s">
        <v>45</v>
      </c>
      <c r="M20" s="477"/>
      <c r="N20" s="618"/>
    </row>
    <row r="21" spans="1:14" x14ac:dyDescent="0.25">
      <c r="A21" s="171">
        <v>45142</v>
      </c>
      <c r="B21" s="172" t="s">
        <v>115</v>
      </c>
      <c r="C21" s="172" t="s">
        <v>116</v>
      </c>
      <c r="D21" s="173" t="s">
        <v>130</v>
      </c>
      <c r="E21" s="167">
        <v>8000</v>
      </c>
      <c r="F21" s="152"/>
      <c r="G21" s="306">
        <f>G20-E21+F21</f>
        <v>40000</v>
      </c>
      <c r="H21" s="604" t="s">
        <v>155</v>
      </c>
      <c r="I21" s="155" t="s">
        <v>18</v>
      </c>
      <c r="J21" s="405" t="s">
        <v>252</v>
      </c>
      <c r="K21" s="391" t="s">
        <v>64</v>
      </c>
      <c r="L21" s="155" t="s">
        <v>45</v>
      </c>
      <c r="M21" s="155"/>
      <c r="N21" s="157" t="s">
        <v>253</v>
      </c>
    </row>
    <row r="22" spans="1:14" x14ac:dyDescent="0.25">
      <c r="A22" s="171">
        <v>45142</v>
      </c>
      <c r="B22" s="172" t="s">
        <v>115</v>
      </c>
      <c r="C22" s="172" t="s">
        <v>116</v>
      </c>
      <c r="D22" s="173" t="s">
        <v>130</v>
      </c>
      <c r="E22" s="167">
        <v>5000</v>
      </c>
      <c r="F22" s="152"/>
      <c r="G22" s="306">
        <f t="shared" si="0"/>
        <v>35000</v>
      </c>
      <c r="H22" s="604" t="s">
        <v>155</v>
      </c>
      <c r="I22" s="155" t="s">
        <v>18</v>
      </c>
      <c r="J22" s="405" t="s">
        <v>252</v>
      </c>
      <c r="K22" s="391" t="s">
        <v>64</v>
      </c>
      <c r="L22" s="155" t="s">
        <v>45</v>
      </c>
      <c r="M22" s="155"/>
      <c r="N22" s="157" t="s">
        <v>254</v>
      </c>
    </row>
    <row r="23" spans="1:14" ht="30" x14ac:dyDescent="0.25">
      <c r="A23" s="171">
        <v>45142</v>
      </c>
      <c r="B23" s="172" t="s">
        <v>115</v>
      </c>
      <c r="C23" s="172" t="s">
        <v>116</v>
      </c>
      <c r="D23" s="173" t="s">
        <v>130</v>
      </c>
      <c r="E23" s="167">
        <v>4000</v>
      </c>
      <c r="F23" s="152"/>
      <c r="G23" s="306">
        <f t="shared" si="0"/>
        <v>31000</v>
      </c>
      <c r="H23" s="604" t="s">
        <v>155</v>
      </c>
      <c r="I23" s="155" t="s">
        <v>18</v>
      </c>
      <c r="J23" s="405" t="s">
        <v>252</v>
      </c>
      <c r="K23" s="391" t="s">
        <v>64</v>
      </c>
      <c r="L23" s="155" t="s">
        <v>45</v>
      </c>
      <c r="M23" s="155"/>
      <c r="N23" s="157" t="s">
        <v>255</v>
      </c>
    </row>
    <row r="24" spans="1:14" x14ac:dyDescent="0.25">
      <c r="A24" s="171">
        <v>45142</v>
      </c>
      <c r="B24" s="172" t="s">
        <v>115</v>
      </c>
      <c r="C24" s="172" t="s">
        <v>116</v>
      </c>
      <c r="D24" s="173" t="s">
        <v>130</v>
      </c>
      <c r="E24" s="167">
        <v>10000</v>
      </c>
      <c r="F24" s="152"/>
      <c r="G24" s="306">
        <f t="shared" si="0"/>
        <v>21000</v>
      </c>
      <c r="H24" s="604" t="s">
        <v>155</v>
      </c>
      <c r="I24" s="155" t="s">
        <v>18</v>
      </c>
      <c r="J24" s="405" t="s">
        <v>252</v>
      </c>
      <c r="K24" s="391" t="s">
        <v>64</v>
      </c>
      <c r="L24" s="155" t="s">
        <v>45</v>
      </c>
      <c r="M24" s="155"/>
      <c r="N24" s="157" t="s">
        <v>256</v>
      </c>
    </row>
    <row r="25" spans="1:14" x14ac:dyDescent="0.25">
      <c r="A25" s="171">
        <v>45142</v>
      </c>
      <c r="B25" s="172" t="s">
        <v>115</v>
      </c>
      <c r="C25" s="172" t="s">
        <v>116</v>
      </c>
      <c r="D25" s="173" t="s">
        <v>130</v>
      </c>
      <c r="E25" s="167">
        <v>5000</v>
      </c>
      <c r="F25" s="152"/>
      <c r="G25" s="306">
        <f t="shared" si="0"/>
        <v>16000</v>
      </c>
      <c r="H25" s="604" t="s">
        <v>155</v>
      </c>
      <c r="I25" s="155" t="s">
        <v>18</v>
      </c>
      <c r="J25" s="405" t="s">
        <v>252</v>
      </c>
      <c r="K25" s="391" t="s">
        <v>64</v>
      </c>
      <c r="L25" s="155" t="s">
        <v>45</v>
      </c>
      <c r="M25" s="155"/>
      <c r="N25" s="157" t="s">
        <v>257</v>
      </c>
    </row>
    <row r="26" spans="1:14" x14ac:dyDescent="0.25">
      <c r="A26" s="171">
        <v>45142</v>
      </c>
      <c r="B26" s="172" t="s">
        <v>115</v>
      </c>
      <c r="C26" s="172" t="s">
        <v>116</v>
      </c>
      <c r="D26" s="173" t="s">
        <v>130</v>
      </c>
      <c r="E26" s="161">
        <v>10000</v>
      </c>
      <c r="F26" s="152"/>
      <c r="G26" s="306">
        <f t="shared" si="0"/>
        <v>6000</v>
      </c>
      <c r="H26" s="604" t="s">
        <v>155</v>
      </c>
      <c r="I26" s="155" t="s">
        <v>18</v>
      </c>
      <c r="J26" s="405" t="s">
        <v>252</v>
      </c>
      <c r="K26" s="391" t="s">
        <v>64</v>
      </c>
      <c r="L26" s="155" t="s">
        <v>45</v>
      </c>
      <c r="M26" s="155"/>
      <c r="N26" s="157" t="s">
        <v>258</v>
      </c>
    </row>
    <row r="27" spans="1:14" x14ac:dyDescent="0.25">
      <c r="A27" s="171">
        <v>45142</v>
      </c>
      <c r="B27" s="172" t="s">
        <v>115</v>
      </c>
      <c r="C27" s="172" t="s">
        <v>116</v>
      </c>
      <c r="D27" s="173" t="s">
        <v>130</v>
      </c>
      <c r="E27" s="161">
        <v>6000</v>
      </c>
      <c r="F27" s="152"/>
      <c r="G27" s="306">
        <f t="shared" si="0"/>
        <v>0</v>
      </c>
      <c r="H27" s="604" t="s">
        <v>155</v>
      </c>
      <c r="I27" s="155" t="s">
        <v>18</v>
      </c>
      <c r="J27" s="405" t="s">
        <v>252</v>
      </c>
      <c r="K27" s="391" t="s">
        <v>64</v>
      </c>
      <c r="L27" s="155" t="s">
        <v>45</v>
      </c>
      <c r="M27" s="155"/>
      <c r="N27" s="157" t="s">
        <v>259</v>
      </c>
    </row>
    <row r="28" spans="1:14" x14ac:dyDescent="0.25">
      <c r="A28" s="471">
        <v>45143</v>
      </c>
      <c r="B28" s="472" t="s">
        <v>113</v>
      </c>
      <c r="C28" s="472" t="s">
        <v>49</v>
      </c>
      <c r="D28" s="473" t="s">
        <v>130</v>
      </c>
      <c r="E28" s="621"/>
      <c r="F28" s="622">
        <v>16000</v>
      </c>
      <c r="G28" s="627">
        <f t="shared" si="0"/>
        <v>16000</v>
      </c>
      <c r="H28" s="476" t="s">
        <v>155</v>
      </c>
      <c r="I28" s="623" t="s">
        <v>18</v>
      </c>
      <c r="J28" s="620" t="s">
        <v>261</v>
      </c>
      <c r="K28" s="624" t="s">
        <v>64</v>
      </c>
      <c r="L28" s="623" t="s">
        <v>45</v>
      </c>
      <c r="M28" s="623"/>
      <c r="N28" s="626"/>
    </row>
    <row r="29" spans="1:14" x14ac:dyDescent="0.25">
      <c r="A29" s="171">
        <v>45143</v>
      </c>
      <c r="B29" s="172" t="s">
        <v>115</v>
      </c>
      <c r="C29" s="172" t="s">
        <v>116</v>
      </c>
      <c r="D29" s="173" t="s">
        <v>130</v>
      </c>
      <c r="E29" s="463">
        <v>8000</v>
      </c>
      <c r="F29" s="161"/>
      <c r="G29" s="305">
        <f t="shared" si="0"/>
        <v>8000</v>
      </c>
      <c r="H29" s="604" t="s">
        <v>155</v>
      </c>
      <c r="I29" s="180" t="s">
        <v>18</v>
      </c>
      <c r="J29" s="405" t="s">
        <v>261</v>
      </c>
      <c r="K29" s="184" t="s">
        <v>64</v>
      </c>
      <c r="L29" s="180" t="s">
        <v>45</v>
      </c>
      <c r="M29" s="180"/>
      <c r="N29" s="465" t="s">
        <v>177</v>
      </c>
    </row>
    <row r="30" spans="1:14" x14ac:dyDescent="0.25">
      <c r="A30" s="171">
        <v>45143</v>
      </c>
      <c r="B30" s="172" t="s">
        <v>115</v>
      </c>
      <c r="C30" s="172" t="s">
        <v>116</v>
      </c>
      <c r="D30" s="173" t="s">
        <v>130</v>
      </c>
      <c r="E30" s="463">
        <v>8000</v>
      </c>
      <c r="F30" s="161"/>
      <c r="G30" s="305">
        <f t="shared" si="0"/>
        <v>0</v>
      </c>
      <c r="H30" s="604" t="s">
        <v>155</v>
      </c>
      <c r="I30" s="180" t="s">
        <v>18</v>
      </c>
      <c r="J30" s="405" t="s">
        <v>261</v>
      </c>
      <c r="K30" s="184" t="s">
        <v>64</v>
      </c>
      <c r="L30" s="180" t="s">
        <v>45</v>
      </c>
      <c r="M30" s="180"/>
      <c r="N30" s="465" t="s">
        <v>178</v>
      </c>
    </row>
    <row r="31" spans="1:14" ht="15.75" customHeight="1" x14ac:dyDescent="0.25">
      <c r="A31" s="471">
        <v>45145</v>
      </c>
      <c r="B31" s="472" t="s">
        <v>113</v>
      </c>
      <c r="C31" s="472" t="s">
        <v>49</v>
      </c>
      <c r="D31" s="473" t="s">
        <v>130</v>
      </c>
      <c r="E31" s="619"/>
      <c r="F31" s="622">
        <v>40000</v>
      </c>
      <c r="G31" s="627">
        <f t="shared" si="0"/>
        <v>40000</v>
      </c>
      <c r="H31" s="476" t="s">
        <v>155</v>
      </c>
      <c r="I31" s="623" t="s">
        <v>18</v>
      </c>
      <c r="J31" s="620" t="s">
        <v>287</v>
      </c>
      <c r="K31" s="624" t="s">
        <v>64</v>
      </c>
      <c r="L31" s="623" t="s">
        <v>45</v>
      </c>
      <c r="M31" s="623"/>
      <c r="N31" s="626"/>
    </row>
    <row r="32" spans="1:14" x14ac:dyDescent="0.25">
      <c r="A32" s="171">
        <v>45145</v>
      </c>
      <c r="B32" s="172" t="s">
        <v>115</v>
      </c>
      <c r="C32" s="172" t="s">
        <v>116</v>
      </c>
      <c r="D32" s="173" t="s">
        <v>130</v>
      </c>
      <c r="E32" s="161">
        <v>8000</v>
      </c>
      <c r="F32" s="161"/>
      <c r="G32" s="305">
        <f t="shared" si="0"/>
        <v>32000</v>
      </c>
      <c r="H32" s="604" t="s">
        <v>155</v>
      </c>
      <c r="I32" s="180" t="s">
        <v>18</v>
      </c>
      <c r="J32" s="405" t="s">
        <v>287</v>
      </c>
      <c r="K32" s="184" t="s">
        <v>64</v>
      </c>
      <c r="L32" s="180" t="s">
        <v>45</v>
      </c>
      <c r="M32" s="180"/>
      <c r="N32" s="465" t="s">
        <v>177</v>
      </c>
    </row>
    <row r="33" spans="1:14" x14ac:dyDescent="0.25">
      <c r="A33" s="171">
        <v>45145</v>
      </c>
      <c r="B33" s="172" t="s">
        <v>115</v>
      </c>
      <c r="C33" s="172" t="s">
        <v>116</v>
      </c>
      <c r="D33" s="173" t="s">
        <v>130</v>
      </c>
      <c r="E33" s="161">
        <v>5000</v>
      </c>
      <c r="F33" s="161"/>
      <c r="G33" s="305">
        <f t="shared" si="0"/>
        <v>27000</v>
      </c>
      <c r="H33" s="604" t="s">
        <v>155</v>
      </c>
      <c r="I33" s="180" t="s">
        <v>18</v>
      </c>
      <c r="J33" s="405" t="s">
        <v>287</v>
      </c>
      <c r="K33" s="184" t="s">
        <v>64</v>
      </c>
      <c r="L33" s="180" t="s">
        <v>45</v>
      </c>
      <c r="M33" s="180"/>
      <c r="N33" s="465" t="s">
        <v>288</v>
      </c>
    </row>
    <row r="34" spans="1:14" x14ac:dyDescent="0.25">
      <c r="A34" s="171">
        <v>45145</v>
      </c>
      <c r="B34" s="172" t="s">
        <v>115</v>
      </c>
      <c r="C34" s="172" t="s">
        <v>116</v>
      </c>
      <c r="D34" s="173" t="s">
        <v>130</v>
      </c>
      <c r="E34" s="161">
        <v>5000</v>
      </c>
      <c r="F34" s="161"/>
      <c r="G34" s="305">
        <f t="shared" si="0"/>
        <v>22000</v>
      </c>
      <c r="H34" s="604" t="s">
        <v>155</v>
      </c>
      <c r="I34" s="180" t="s">
        <v>18</v>
      </c>
      <c r="J34" s="405" t="s">
        <v>287</v>
      </c>
      <c r="K34" s="184" t="s">
        <v>64</v>
      </c>
      <c r="L34" s="180" t="s">
        <v>45</v>
      </c>
      <c r="M34" s="180"/>
      <c r="N34" s="465" t="s">
        <v>289</v>
      </c>
    </row>
    <row r="35" spans="1:14" x14ac:dyDescent="0.25">
      <c r="A35" s="171">
        <v>45145</v>
      </c>
      <c r="B35" s="172" t="s">
        <v>115</v>
      </c>
      <c r="C35" s="172" t="s">
        <v>116</v>
      </c>
      <c r="D35" s="173" t="s">
        <v>130</v>
      </c>
      <c r="E35" s="161">
        <v>10000</v>
      </c>
      <c r="F35" s="161"/>
      <c r="G35" s="305">
        <f t="shared" si="0"/>
        <v>12000</v>
      </c>
      <c r="H35" s="604" t="s">
        <v>155</v>
      </c>
      <c r="I35" s="180" t="s">
        <v>18</v>
      </c>
      <c r="J35" s="405" t="s">
        <v>287</v>
      </c>
      <c r="K35" s="184" t="s">
        <v>64</v>
      </c>
      <c r="L35" s="180" t="s">
        <v>45</v>
      </c>
      <c r="M35" s="180"/>
      <c r="N35" s="465" t="s">
        <v>290</v>
      </c>
    </row>
    <row r="36" spans="1:14" x14ac:dyDescent="0.25">
      <c r="A36" s="171">
        <v>45145</v>
      </c>
      <c r="B36" s="172" t="s">
        <v>115</v>
      </c>
      <c r="C36" s="172" t="s">
        <v>116</v>
      </c>
      <c r="D36" s="173" t="s">
        <v>130</v>
      </c>
      <c r="E36" s="161">
        <v>10000</v>
      </c>
      <c r="F36" s="161"/>
      <c r="G36" s="305">
        <f t="shared" si="0"/>
        <v>2000</v>
      </c>
      <c r="H36" s="604" t="s">
        <v>155</v>
      </c>
      <c r="I36" s="180" t="s">
        <v>18</v>
      </c>
      <c r="J36" s="405" t="s">
        <v>287</v>
      </c>
      <c r="K36" s="184" t="s">
        <v>64</v>
      </c>
      <c r="L36" s="180" t="s">
        <v>45</v>
      </c>
      <c r="M36" s="180"/>
      <c r="N36" s="465" t="s">
        <v>291</v>
      </c>
    </row>
    <row r="37" spans="1:14" x14ac:dyDescent="0.25">
      <c r="A37" s="171">
        <v>45145</v>
      </c>
      <c r="B37" s="172" t="s">
        <v>196</v>
      </c>
      <c r="C37" s="172" t="s">
        <v>196</v>
      </c>
      <c r="D37" s="173" t="s">
        <v>130</v>
      </c>
      <c r="E37" s="161">
        <v>10000</v>
      </c>
      <c r="F37" s="161"/>
      <c r="G37" s="305">
        <f t="shared" si="0"/>
        <v>-8000</v>
      </c>
      <c r="H37" s="604" t="s">
        <v>155</v>
      </c>
      <c r="I37" s="180" t="s">
        <v>18</v>
      </c>
      <c r="J37" s="405" t="s">
        <v>287</v>
      </c>
      <c r="K37" s="184" t="s">
        <v>64</v>
      </c>
      <c r="L37" s="180" t="s">
        <v>45</v>
      </c>
      <c r="M37" s="180"/>
      <c r="N37" s="465"/>
    </row>
    <row r="38" spans="1:14" x14ac:dyDescent="0.25">
      <c r="A38" s="171">
        <v>45146</v>
      </c>
      <c r="B38" s="172" t="s">
        <v>123</v>
      </c>
      <c r="C38" s="172" t="s">
        <v>49</v>
      </c>
      <c r="D38" s="173" t="s">
        <v>130</v>
      </c>
      <c r="E38" s="161"/>
      <c r="F38" s="161">
        <v>8000</v>
      </c>
      <c r="G38" s="305">
        <f t="shared" si="0"/>
        <v>0</v>
      </c>
      <c r="H38" s="604" t="s">
        <v>155</v>
      </c>
      <c r="I38" s="180" t="s">
        <v>18</v>
      </c>
      <c r="J38" s="405" t="s">
        <v>287</v>
      </c>
      <c r="K38" s="184" t="s">
        <v>64</v>
      </c>
      <c r="L38" s="180" t="s">
        <v>45</v>
      </c>
      <c r="M38" s="180"/>
      <c r="N38" s="465"/>
    </row>
    <row r="39" spans="1:14" x14ac:dyDescent="0.25">
      <c r="A39" s="471">
        <v>45146</v>
      </c>
      <c r="B39" s="472" t="s">
        <v>113</v>
      </c>
      <c r="C39" s="472" t="s">
        <v>49</v>
      </c>
      <c r="D39" s="473" t="s">
        <v>130</v>
      </c>
      <c r="E39" s="622"/>
      <c r="F39" s="622">
        <v>44000</v>
      </c>
      <c r="G39" s="627">
        <f t="shared" si="0"/>
        <v>44000</v>
      </c>
      <c r="H39" s="476" t="s">
        <v>155</v>
      </c>
      <c r="I39" s="623" t="s">
        <v>18</v>
      </c>
      <c r="J39" s="620" t="s">
        <v>296</v>
      </c>
      <c r="K39" s="624" t="s">
        <v>64</v>
      </c>
      <c r="L39" s="623" t="s">
        <v>45</v>
      </c>
      <c r="M39" s="623"/>
      <c r="N39" s="626"/>
    </row>
    <row r="40" spans="1:14" x14ac:dyDescent="0.25">
      <c r="A40" s="171">
        <v>45146</v>
      </c>
      <c r="B40" s="172" t="s">
        <v>115</v>
      </c>
      <c r="C40" s="172" t="s">
        <v>116</v>
      </c>
      <c r="D40" s="173" t="s">
        <v>130</v>
      </c>
      <c r="E40" s="161">
        <v>7000</v>
      </c>
      <c r="F40" s="161"/>
      <c r="G40" s="305">
        <f t="shared" si="0"/>
        <v>37000</v>
      </c>
      <c r="H40" s="604" t="s">
        <v>155</v>
      </c>
      <c r="I40" s="180" t="s">
        <v>18</v>
      </c>
      <c r="J40" s="405" t="s">
        <v>296</v>
      </c>
      <c r="K40" s="184" t="s">
        <v>64</v>
      </c>
      <c r="L40" s="180" t="s">
        <v>45</v>
      </c>
      <c r="M40" s="180"/>
      <c r="N40" s="465" t="s">
        <v>297</v>
      </c>
    </row>
    <row r="41" spans="1:14" x14ac:dyDescent="0.25">
      <c r="A41" s="171">
        <v>45146</v>
      </c>
      <c r="B41" s="172" t="s">
        <v>115</v>
      </c>
      <c r="C41" s="172" t="s">
        <v>116</v>
      </c>
      <c r="D41" s="173" t="s">
        <v>130</v>
      </c>
      <c r="E41" s="161">
        <v>2000</v>
      </c>
      <c r="F41" s="161"/>
      <c r="G41" s="305">
        <f t="shared" si="0"/>
        <v>35000</v>
      </c>
      <c r="H41" s="604" t="s">
        <v>155</v>
      </c>
      <c r="I41" s="180" t="s">
        <v>18</v>
      </c>
      <c r="J41" s="405" t="s">
        <v>296</v>
      </c>
      <c r="K41" s="184" t="s">
        <v>64</v>
      </c>
      <c r="L41" s="180" t="s">
        <v>45</v>
      </c>
      <c r="M41" s="180"/>
      <c r="N41" s="465" t="s">
        <v>298</v>
      </c>
    </row>
    <row r="42" spans="1:14" x14ac:dyDescent="0.25">
      <c r="A42" s="171">
        <v>45146</v>
      </c>
      <c r="B42" s="172" t="s">
        <v>115</v>
      </c>
      <c r="C42" s="172" t="s">
        <v>116</v>
      </c>
      <c r="D42" s="173" t="s">
        <v>130</v>
      </c>
      <c r="E42" s="161">
        <v>5000</v>
      </c>
      <c r="F42" s="161"/>
      <c r="G42" s="305">
        <f t="shared" si="0"/>
        <v>30000</v>
      </c>
      <c r="H42" s="604" t="s">
        <v>155</v>
      </c>
      <c r="I42" s="180" t="s">
        <v>18</v>
      </c>
      <c r="J42" s="405" t="s">
        <v>296</v>
      </c>
      <c r="K42" s="184" t="s">
        <v>64</v>
      </c>
      <c r="L42" s="180" t="s">
        <v>45</v>
      </c>
      <c r="M42" s="180"/>
      <c r="N42" s="465" t="s">
        <v>192</v>
      </c>
    </row>
    <row r="43" spans="1:14" x14ac:dyDescent="0.25">
      <c r="A43" s="171">
        <v>45146</v>
      </c>
      <c r="B43" s="172" t="s">
        <v>115</v>
      </c>
      <c r="C43" s="172" t="s">
        <v>116</v>
      </c>
      <c r="D43" s="173" t="s">
        <v>130</v>
      </c>
      <c r="E43" s="161">
        <v>3000</v>
      </c>
      <c r="F43" s="161"/>
      <c r="G43" s="305">
        <f t="shared" si="0"/>
        <v>27000</v>
      </c>
      <c r="H43" s="604" t="s">
        <v>155</v>
      </c>
      <c r="I43" s="180" t="s">
        <v>18</v>
      </c>
      <c r="J43" s="405" t="s">
        <v>296</v>
      </c>
      <c r="K43" s="184" t="s">
        <v>64</v>
      </c>
      <c r="L43" s="180" t="s">
        <v>45</v>
      </c>
      <c r="M43" s="180"/>
      <c r="N43" s="465" t="s">
        <v>299</v>
      </c>
    </row>
    <row r="44" spans="1:14" x14ac:dyDescent="0.25">
      <c r="A44" s="171">
        <v>45146</v>
      </c>
      <c r="B44" s="172" t="s">
        <v>115</v>
      </c>
      <c r="C44" s="172" t="s">
        <v>116</v>
      </c>
      <c r="D44" s="173" t="s">
        <v>130</v>
      </c>
      <c r="E44" s="161">
        <v>6000</v>
      </c>
      <c r="F44" s="161"/>
      <c r="G44" s="305">
        <f t="shared" si="0"/>
        <v>21000</v>
      </c>
      <c r="H44" s="604" t="s">
        <v>155</v>
      </c>
      <c r="I44" s="180" t="s">
        <v>18</v>
      </c>
      <c r="J44" s="405" t="s">
        <v>296</v>
      </c>
      <c r="K44" s="184" t="s">
        <v>64</v>
      </c>
      <c r="L44" s="180" t="s">
        <v>45</v>
      </c>
      <c r="M44" s="180"/>
      <c r="N44" s="465" t="s">
        <v>195</v>
      </c>
    </row>
    <row r="45" spans="1:14" x14ac:dyDescent="0.25">
      <c r="A45" s="171">
        <v>45146</v>
      </c>
      <c r="B45" s="172" t="s">
        <v>115</v>
      </c>
      <c r="C45" s="172" t="s">
        <v>116</v>
      </c>
      <c r="D45" s="173" t="s">
        <v>130</v>
      </c>
      <c r="E45" s="161">
        <v>8000</v>
      </c>
      <c r="F45" s="161"/>
      <c r="G45" s="305">
        <f t="shared" si="0"/>
        <v>13000</v>
      </c>
      <c r="H45" s="604" t="s">
        <v>155</v>
      </c>
      <c r="I45" s="180" t="s">
        <v>18</v>
      </c>
      <c r="J45" s="405" t="s">
        <v>296</v>
      </c>
      <c r="K45" s="184" t="s">
        <v>64</v>
      </c>
      <c r="L45" s="180" t="s">
        <v>45</v>
      </c>
      <c r="M45" s="180"/>
      <c r="N45" s="465" t="s">
        <v>253</v>
      </c>
    </row>
    <row r="46" spans="1:14" x14ac:dyDescent="0.25">
      <c r="A46" s="171">
        <v>45146</v>
      </c>
      <c r="B46" s="172" t="s">
        <v>196</v>
      </c>
      <c r="C46" s="172" t="s">
        <v>196</v>
      </c>
      <c r="D46" s="173" t="s">
        <v>130</v>
      </c>
      <c r="E46" s="161">
        <v>7000</v>
      </c>
      <c r="F46" s="161"/>
      <c r="G46" s="305">
        <f t="shared" si="0"/>
        <v>6000</v>
      </c>
      <c r="H46" s="604" t="s">
        <v>155</v>
      </c>
      <c r="I46" s="180" t="s">
        <v>18</v>
      </c>
      <c r="J46" s="405" t="s">
        <v>296</v>
      </c>
      <c r="K46" s="184" t="s">
        <v>64</v>
      </c>
      <c r="L46" s="180" t="s">
        <v>45</v>
      </c>
      <c r="M46" s="180"/>
      <c r="N46" s="465"/>
    </row>
    <row r="47" spans="1:14" x14ac:dyDescent="0.25">
      <c r="A47" s="171">
        <v>45147</v>
      </c>
      <c r="B47" s="172" t="s">
        <v>123</v>
      </c>
      <c r="C47" s="172" t="s">
        <v>49</v>
      </c>
      <c r="D47" s="173" t="s">
        <v>130</v>
      </c>
      <c r="E47" s="161"/>
      <c r="F47" s="161">
        <v>-6000</v>
      </c>
      <c r="G47" s="305">
        <f t="shared" si="0"/>
        <v>0</v>
      </c>
      <c r="H47" s="604" t="s">
        <v>155</v>
      </c>
      <c r="I47" s="180" t="s">
        <v>18</v>
      </c>
      <c r="J47" s="405" t="s">
        <v>296</v>
      </c>
      <c r="K47" s="184" t="s">
        <v>64</v>
      </c>
      <c r="L47" s="180" t="s">
        <v>45</v>
      </c>
      <c r="M47" s="180"/>
      <c r="N47" s="465"/>
    </row>
    <row r="48" spans="1:14" x14ac:dyDescent="0.25">
      <c r="A48" s="471">
        <v>45147</v>
      </c>
      <c r="B48" s="472" t="s">
        <v>113</v>
      </c>
      <c r="C48" s="472" t="s">
        <v>49</v>
      </c>
      <c r="D48" s="473" t="s">
        <v>130</v>
      </c>
      <c r="E48" s="622"/>
      <c r="F48" s="622">
        <v>55000</v>
      </c>
      <c r="G48" s="627">
        <f t="shared" si="0"/>
        <v>55000</v>
      </c>
      <c r="H48" s="476" t="s">
        <v>155</v>
      </c>
      <c r="I48" s="623" t="s">
        <v>18</v>
      </c>
      <c r="J48" s="620" t="s">
        <v>343</v>
      </c>
      <c r="K48" s="624" t="s">
        <v>64</v>
      </c>
      <c r="L48" s="623" t="s">
        <v>45</v>
      </c>
      <c r="M48" s="623"/>
      <c r="N48" s="626"/>
    </row>
    <row r="49" spans="1:14" x14ac:dyDescent="0.25">
      <c r="A49" s="171">
        <v>45147</v>
      </c>
      <c r="B49" s="172" t="s">
        <v>115</v>
      </c>
      <c r="C49" s="172" t="s">
        <v>116</v>
      </c>
      <c r="D49" s="173" t="s">
        <v>130</v>
      </c>
      <c r="E49" s="161">
        <v>8000</v>
      </c>
      <c r="F49" s="161"/>
      <c r="G49" s="305">
        <f t="shared" si="0"/>
        <v>47000</v>
      </c>
      <c r="H49" s="604" t="s">
        <v>155</v>
      </c>
      <c r="I49" s="180" t="s">
        <v>18</v>
      </c>
      <c r="J49" s="405" t="s">
        <v>343</v>
      </c>
      <c r="K49" s="184" t="s">
        <v>64</v>
      </c>
      <c r="L49" s="180" t="s">
        <v>45</v>
      </c>
      <c r="M49" s="180"/>
      <c r="N49" s="465" t="s">
        <v>177</v>
      </c>
    </row>
    <row r="50" spans="1:14" x14ac:dyDescent="0.25">
      <c r="A50" s="171">
        <v>45147</v>
      </c>
      <c r="B50" s="172" t="s">
        <v>115</v>
      </c>
      <c r="C50" s="172" t="s">
        <v>116</v>
      </c>
      <c r="D50" s="173" t="s">
        <v>130</v>
      </c>
      <c r="E50" s="161">
        <v>10000</v>
      </c>
      <c r="F50" s="161"/>
      <c r="G50" s="305">
        <f t="shared" si="0"/>
        <v>37000</v>
      </c>
      <c r="H50" s="604" t="s">
        <v>155</v>
      </c>
      <c r="I50" s="180" t="s">
        <v>18</v>
      </c>
      <c r="J50" s="405" t="s">
        <v>343</v>
      </c>
      <c r="K50" s="184" t="s">
        <v>64</v>
      </c>
      <c r="L50" s="180" t="s">
        <v>45</v>
      </c>
      <c r="M50" s="180"/>
      <c r="N50" s="465" t="s">
        <v>344</v>
      </c>
    </row>
    <row r="51" spans="1:14" x14ac:dyDescent="0.25">
      <c r="A51" s="171">
        <v>45147</v>
      </c>
      <c r="B51" s="172" t="s">
        <v>115</v>
      </c>
      <c r="C51" s="172" t="s">
        <v>116</v>
      </c>
      <c r="D51" s="173" t="s">
        <v>130</v>
      </c>
      <c r="E51" s="161">
        <v>4000</v>
      </c>
      <c r="F51" s="161"/>
      <c r="G51" s="305">
        <f t="shared" si="0"/>
        <v>33000</v>
      </c>
      <c r="H51" s="604" t="s">
        <v>155</v>
      </c>
      <c r="I51" s="180" t="s">
        <v>18</v>
      </c>
      <c r="J51" s="405" t="s">
        <v>343</v>
      </c>
      <c r="K51" s="184" t="s">
        <v>64</v>
      </c>
      <c r="L51" s="180" t="s">
        <v>45</v>
      </c>
      <c r="M51" s="180"/>
      <c r="N51" s="465" t="s">
        <v>345</v>
      </c>
    </row>
    <row r="52" spans="1:14" x14ac:dyDescent="0.25">
      <c r="A52" s="171">
        <v>45147</v>
      </c>
      <c r="B52" s="172" t="s">
        <v>115</v>
      </c>
      <c r="C52" s="172" t="s">
        <v>116</v>
      </c>
      <c r="D52" s="173" t="s">
        <v>130</v>
      </c>
      <c r="E52" s="161">
        <v>8000</v>
      </c>
      <c r="F52" s="161"/>
      <c r="G52" s="305">
        <f t="shared" si="0"/>
        <v>25000</v>
      </c>
      <c r="H52" s="604" t="s">
        <v>155</v>
      </c>
      <c r="I52" s="180" t="s">
        <v>18</v>
      </c>
      <c r="J52" s="405" t="s">
        <v>343</v>
      </c>
      <c r="K52" s="184" t="s">
        <v>64</v>
      </c>
      <c r="L52" s="180" t="s">
        <v>45</v>
      </c>
      <c r="M52" s="180"/>
      <c r="N52" s="465" t="s">
        <v>346</v>
      </c>
    </row>
    <row r="53" spans="1:14" x14ac:dyDescent="0.25">
      <c r="A53" s="171">
        <v>45147</v>
      </c>
      <c r="B53" s="172" t="s">
        <v>115</v>
      </c>
      <c r="C53" s="172" t="s">
        <v>116</v>
      </c>
      <c r="D53" s="173" t="s">
        <v>130</v>
      </c>
      <c r="E53" s="161">
        <v>6000</v>
      </c>
      <c r="F53" s="161"/>
      <c r="G53" s="305">
        <f t="shared" si="0"/>
        <v>19000</v>
      </c>
      <c r="H53" s="604" t="s">
        <v>155</v>
      </c>
      <c r="I53" s="180" t="s">
        <v>18</v>
      </c>
      <c r="J53" s="405" t="s">
        <v>343</v>
      </c>
      <c r="K53" s="184" t="s">
        <v>64</v>
      </c>
      <c r="L53" s="180" t="s">
        <v>45</v>
      </c>
      <c r="M53" s="180"/>
      <c r="N53" s="465" t="s">
        <v>347</v>
      </c>
    </row>
    <row r="54" spans="1:14" x14ac:dyDescent="0.25">
      <c r="A54" s="171">
        <v>45147</v>
      </c>
      <c r="B54" s="172" t="s">
        <v>115</v>
      </c>
      <c r="C54" s="172" t="s">
        <v>116</v>
      </c>
      <c r="D54" s="173" t="s">
        <v>130</v>
      </c>
      <c r="E54" s="161">
        <v>9000</v>
      </c>
      <c r="F54" s="161"/>
      <c r="G54" s="305">
        <f t="shared" si="0"/>
        <v>10000</v>
      </c>
      <c r="H54" s="604" t="s">
        <v>155</v>
      </c>
      <c r="I54" s="180" t="s">
        <v>18</v>
      </c>
      <c r="J54" s="405" t="s">
        <v>343</v>
      </c>
      <c r="K54" s="184" t="s">
        <v>64</v>
      </c>
      <c r="L54" s="180" t="s">
        <v>45</v>
      </c>
      <c r="M54" s="180"/>
      <c r="N54" s="465" t="s">
        <v>348</v>
      </c>
    </row>
    <row r="55" spans="1:14" x14ac:dyDescent="0.25">
      <c r="A55" s="171">
        <v>45147</v>
      </c>
      <c r="B55" s="172" t="s">
        <v>196</v>
      </c>
      <c r="C55" s="172" t="s">
        <v>196</v>
      </c>
      <c r="D55" s="173" t="s">
        <v>130</v>
      </c>
      <c r="E55" s="161">
        <v>10000</v>
      </c>
      <c r="F55" s="161"/>
      <c r="G55" s="305">
        <f t="shared" si="0"/>
        <v>0</v>
      </c>
      <c r="H55" s="604" t="s">
        <v>155</v>
      </c>
      <c r="I55" s="180" t="s">
        <v>18</v>
      </c>
      <c r="J55" s="405" t="s">
        <v>343</v>
      </c>
      <c r="K55" s="184" t="s">
        <v>64</v>
      </c>
      <c r="L55" s="180" t="s">
        <v>45</v>
      </c>
      <c r="M55" s="180"/>
      <c r="N55" s="465"/>
    </row>
    <row r="56" spans="1:14" x14ac:dyDescent="0.25">
      <c r="A56" s="471">
        <v>45149</v>
      </c>
      <c r="B56" s="472" t="s">
        <v>113</v>
      </c>
      <c r="C56" s="472" t="s">
        <v>49</v>
      </c>
      <c r="D56" s="473" t="s">
        <v>130</v>
      </c>
      <c r="E56" s="622"/>
      <c r="F56" s="622">
        <v>59000</v>
      </c>
      <c r="G56" s="627">
        <f t="shared" si="0"/>
        <v>59000</v>
      </c>
      <c r="H56" s="476" t="s">
        <v>155</v>
      </c>
      <c r="I56" s="623" t="s">
        <v>18</v>
      </c>
      <c r="J56" s="620" t="s">
        <v>376</v>
      </c>
      <c r="K56" s="624" t="s">
        <v>64</v>
      </c>
      <c r="L56" s="623" t="s">
        <v>45</v>
      </c>
      <c r="M56" s="623"/>
      <c r="N56" s="626"/>
    </row>
    <row r="57" spans="1:14" x14ac:dyDescent="0.25">
      <c r="A57" s="171">
        <v>45149</v>
      </c>
      <c r="B57" s="172" t="s">
        <v>115</v>
      </c>
      <c r="C57" s="172" t="s">
        <v>116</v>
      </c>
      <c r="D57" s="173" t="s">
        <v>130</v>
      </c>
      <c r="E57" s="161">
        <v>8000</v>
      </c>
      <c r="F57" s="161"/>
      <c r="G57" s="305">
        <f t="shared" si="0"/>
        <v>51000</v>
      </c>
      <c r="H57" s="604" t="s">
        <v>155</v>
      </c>
      <c r="I57" s="180" t="s">
        <v>18</v>
      </c>
      <c r="J57" s="405" t="s">
        <v>376</v>
      </c>
      <c r="K57" s="184" t="s">
        <v>64</v>
      </c>
      <c r="L57" s="180" t="s">
        <v>45</v>
      </c>
      <c r="M57" s="180"/>
      <c r="N57" s="465" t="s">
        <v>177</v>
      </c>
    </row>
    <row r="58" spans="1:14" x14ac:dyDescent="0.25">
      <c r="A58" s="171">
        <v>45149</v>
      </c>
      <c r="B58" s="172" t="s">
        <v>115</v>
      </c>
      <c r="C58" s="172" t="s">
        <v>116</v>
      </c>
      <c r="D58" s="173" t="s">
        <v>130</v>
      </c>
      <c r="E58" s="161">
        <v>10000</v>
      </c>
      <c r="F58" s="161"/>
      <c r="G58" s="305">
        <f t="shared" si="0"/>
        <v>41000</v>
      </c>
      <c r="H58" s="604" t="s">
        <v>155</v>
      </c>
      <c r="I58" s="180" t="s">
        <v>18</v>
      </c>
      <c r="J58" s="405" t="s">
        <v>376</v>
      </c>
      <c r="K58" s="184" t="s">
        <v>64</v>
      </c>
      <c r="L58" s="180" t="s">
        <v>45</v>
      </c>
      <c r="M58" s="180"/>
      <c r="N58" s="465" t="s">
        <v>377</v>
      </c>
    </row>
    <row r="59" spans="1:14" x14ac:dyDescent="0.25">
      <c r="A59" s="171">
        <v>45149</v>
      </c>
      <c r="B59" s="172" t="s">
        <v>115</v>
      </c>
      <c r="C59" s="172" t="s">
        <v>116</v>
      </c>
      <c r="D59" s="173" t="s">
        <v>130</v>
      </c>
      <c r="E59" s="161">
        <v>12000</v>
      </c>
      <c r="F59" s="161"/>
      <c r="G59" s="305">
        <f t="shared" si="0"/>
        <v>29000</v>
      </c>
      <c r="H59" s="604" t="s">
        <v>155</v>
      </c>
      <c r="I59" s="180" t="s">
        <v>18</v>
      </c>
      <c r="J59" s="405" t="s">
        <v>376</v>
      </c>
      <c r="K59" s="184" t="s">
        <v>64</v>
      </c>
      <c r="L59" s="180" t="s">
        <v>45</v>
      </c>
      <c r="M59" s="180"/>
      <c r="N59" s="465" t="s">
        <v>378</v>
      </c>
    </row>
    <row r="60" spans="1:14" x14ac:dyDescent="0.25">
      <c r="A60" s="171">
        <v>45149</v>
      </c>
      <c r="B60" s="172" t="s">
        <v>115</v>
      </c>
      <c r="C60" s="172" t="s">
        <v>116</v>
      </c>
      <c r="D60" s="173" t="s">
        <v>130</v>
      </c>
      <c r="E60" s="161">
        <v>10000</v>
      </c>
      <c r="F60" s="161"/>
      <c r="G60" s="305">
        <f t="shared" si="0"/>
        <v>19000</v>
      </c>
      <c r="H60" s="604" t="s">
        <v>155</v>
      </c>
      <c r="I60" s="180" t="s">
        <v>18</v>
      </c>
      <c r="J60" s="405" t="s">
        <v>376</v>
      </c>
      <c r="K60" s="184" t="s">
        <v>64</v>
      </c>
      <c r="L60" s="180" t="s">
        <v>45</v>
      </c>
      <c r="M60" s="180"/>
      <c r="N60" s="465" t="s">
        <v>379</v>
      </c>
    </row>
    <row r="61" spans="1:14" x14ac:dyDescent="0.25">
      <c r="A61" s="171">
        <v>45149</v>
      </c>
      <c r="B61" s="172" t="s">
        <v>115</v>
      </c>
      <c r="C61" s="172" t="s">
        <v>116</v>
      </c>
      <c r="D61" s="173" t="s">
        <v>130</v>
      </c>
      <c r="E61" s="161">
        <v>9000</v>
      </c>
      <c r="F61" s="161"/>
      <c r="G61" s="305">
        <f t="shared" si="0"/>
        <v>10000</v>
      </c>
      <c r="H61" s="604" t="s">
        <v>155</v>
      </c>
      <c r="I61" s="180" t="s">
        <v>18</v>
      </c>
      <c r="J61" s="405" t="s">
        <v>376</v>
      </c>
      <c r="K61" s="635" t="s">
        <v>64</v>
      </c>
      <c r="L61" s="180" t="s">
        <v>45</v>
      </c>
      <c r="M61" s="180"/>
      <c r="N61" s="465" t="s">
        <v>380</v>
      </c>
    </row>
    <row r="62" spans="1:14" x14ac:dyDescent="0.25">
      <c r="A62" s="171">
        <v>45149</v>
      </c>
      <c r="B62" s="172" t="s">
        <v>196</v>
      </c>
      <c r="C62" s="172" t="s">
        <v>196</v>
      </c>
      <c r="D62" s="173" t="s">
        <v>130</v>
      </c>
      <c r="E62" s="161">
        <v>10000</v>
      </c>
      <c r="F62" s="161"/>
      <c r="G62" s="305">
        <f t="shared" si="0"/>
        <v>0</v>
      </c>
      <c r="H62" s="604" t="s">
        <v>155</v>
      </c>
      <c r="I62" s="180" t="s">
        <v>18</v>
      </c>
      <c r="J62" s="405" t="s">
        <v>376</v>
      </c>
      <c r="K62" s="635" t="s">
        <v>64</v>
      </c>
      <c r="L62" s="180" t="s">
        <v>45</v>
      </c>
      <c r="M62" s="180"/>
      <c r="N62" s="465"/>
    </row>
    <row r="63" spans="1:14" x14ac:dyDescent="0.25">
      <c r="A63" s="471">
        <v>45152</v>
      </c>
      <c r="B63" s="472" t="s">
        <v>113</v>
      </c>
      <c r="C63" s="472" t="s">
        <v>49</v>
      </c>
      <c r="D63" s="473" t="s">
        <v>130</v>
      </c>
      <c r="E63" s="622"/>
      <c r="F63" s="622">
        <v>58000</v>
      </c>
      <c r="G63" s="627">
        <f t="shared" si="0"/>
        <v>58000</v>
      </c>
      <c r="H63" s="476" t="s">
        <v>155</v>
      </c>
      <c r="I63" s="623" t="s">
        <v>18</v>
      </c>
      <c r="J63" s="620" t="s">
        <v>410</v>
      </c>
      <c r="K63" s="624" t="s">
        <v>64</v>
      </c>
      <c r="L63" s="623" t="s">
        <v>45</v>
      </c>
      <c r="M63" s="623"/>
      <c r="N63" s="626"/>
    </row>
    <row r="64" spans="1:14" x14ac:dyDescent="0.25">
      <c r="A64" s="171">
        <v>45152</v>
      </c>
      <c r="B64" s="172" t="s">
        <v>115</v>
      </c>
      <c r="C64" s="172" t="s">
        <v>116</v>
      </c>
      <c r="D64" s="173" t="s">
        <v>130</v>
      </c>
      <c r="E64" s="161">
        <v>8000</v>
      </c>
      <c r="F64" s="161"/>
      <c r="G64" s="305">
        <f t="shared" si="0"/>
        <v>50000</v>
      </c>
      <c r="H64" s="604" t="s">
        <v>155</v>
      </c>
      <c r="I64" s="180" t="s">
        <v>18</v>
      </c>
      <c r="J64" s="405" t="s">
        <v>410</v>
      </c>
      <c r="K64" s="635" t="s">
        <v>64</v>
      </c>
      <c r="L64" s="180" t="s">
        <v>45</v>
      </c>
      <c r="M64" s="180"/>
      <c r="N64" s="465" t="s">
        <v>177</v>
      </c>
    </row>
    <row r="65" spans="1:14" x14ac:dyDescent="0.25">
      <c r="A65" s="171">
        <v>45152</v>
      </c>
      <c r="B65" s="172" t="s">
        <v>115</v>
      </c>
      <c r="C65" s="172" t="s">
        <v>116</v>
      </c>
      <c r="D65" s="173" t="s">
        <v>130</v>
      </c>
      <c r="E65" s="161">
        <v>8000</v>
      </c>
      <c r="F65" s="161"/>
      <c r="G65" s="305">
        <f t="shared" si="0"/>
        <v>42000</v>
      </c>
      <c r="H65" s="604" t="s">
        <v>155</v>
      </c>
      <c r="I65" s="180" t="s">
        <v>18</v>
      </c>
      <c r="J65" s="405" t="s">
        <v>410</v>
      </c>
      <c r="K65" s="635" t="s">
        <v>64</v>
      </c>
      <c r="L65" s="180" t="s">
        <v>45</v>
      </c>
      <c r="M65" s="180"/>
      <c r="N65" s="465" t="s">
        <v>411</v>
      </c>
    </row>
    <row r="66" spans="1:14" x14ac:dyDescent="0.25">
      <c r="A66" s="171">
        <v>45152</v>
      </c>
      <c r="B66" s="172" t="s">
        <v>115</v>
      </c>
      <c r="C66" s="172" t="s">
        <v>116</v>
      </c>
      <c r="D66" s="173" t="s">
        <v>130</v>
      </c>
      <c r="E66" s="161">
        <v>5000</v>
      </c>
      <c r="F66" s="161"/>
      <c r="G66" s="305">
        <f t="shared" si="0"/>
        <v>37000</v>
      </c>
      <c r="H66" s="604" t="s">
        <v>155</v>
      </c>
      <c r="I66" s="180" t="s">
        <v>18</v>
      </c>
      <c r="J66" s="405" t="s">
        <v>410</v>
      </c>
      <c r="K66" s="635" t="s">
        <v>64</v>
      </c>
      <c r="L66" s="180" t="s">
        <v>45</v>
      </c>
      <c r="M66" s="180"/>
      <c r="N66" s="465" t="s">
        <v>412</v>
      </c>
    </row>
    <row r="67" spans="1:14" x14ac:dyDescent="0.25">
      <c r="A67" s="171">
        <v>45152</v>
      </c>
      <c r="B67" s="172" t="s">
        <v>115</v>
      </c>
      <c r="C67" s="172" t="s">
        <v>116</v>
      </c>
      <c r="D67" s="173" t="s">
        <v>130</v>
      </c>
      <c r="E67" s="161">
        <v>3000</v>
      </c>
      <c r="F67" s="161"/>
      <c r="G67" s="305">
        <f t="shared" si="0"/>
        <v>34000</v>
      </c>
      <c r="H67" s="604" t="s">
        <v>155</v>
      </c>
      <c r="I67" s="180" t="s">
        <v>18</v>
      </c>
      <c r="J67" s="405" t="s">
        <v>410</v>
      </c>
      <c r="K67" s="635" t="s">
        <v>64</v>
      </c>
      <c r="L67" s="180" t="s">
        <v>45</v>
      </c>
      <c r="M67" s="180"/>
      <c r="N67" s="465" t="s">
        <v>413</v>
      </c>
    </row>
    <row r="68" spans="1:14" x14ac:dyDescent="0.25">
      <c r="A68" s="171">
        <v>45152</v>
      </c>
      <c r="B68" s="172" t="s">
        <v>115</v>
      </c>
      <c r="C68" s="172" t="s">
        <v>116</v>
      </c>
      <c r="D68" s="173" t="s">
        <v>130</v>
      </c>
      <c r="E68" s="161">
        <v>15000</v>
      </c>
      <c r="F68" s="161"/>
      <c r="G68" s="305">
        <f t="shared" si="0"/>
        <v>19000</v>
      </c>
      <c r="H68" s="604" t="s">
        <v>155</v>
      </c>
      <c r="I68" s="180" t="s">
        <v>18</v>
      </c>
      <c r="J68" s="405" t="s">
        <v>410</v>
      </c>
      <c r="K68" s="635" t="s">
        <v>64</v>
      </c>
      <c r="L68" s="180" t="s">
        <v>45</v>
      </c>
      <c r="M68" s="180"/>
      <c r="N68" s="465" t="s">
        <v>414</v>
      </c>
    </row>
    <row r="69" spans="1:14" x14ac:dyDescent="0.25">
      <c r="A69" s="171">
        <v>45152</v>
      </c>
      <c r="B69" s="172" t="s">
        <v>196</v>
      </c>
      <c r="C69" s="172" t="s">
        <v>196</v>
      </c>
      <c r="D69" s="173" t="s">
        <v>130</v>
      </c>
      <c r="E69" s="161">
        <v>5000</v>
      </c>
      <c r="F69" s="161"/>
      <c r="G69" s="305">
        <f t="shared" si="0"/>
        <v>14000</v>
      </c>
      <c r="H69" s="604" t="s">
        <v>155</v>
      </c>
      <c r="I69" s="180" t="s">
        <v>18</v>
      </c>
      <c r="J69" s="405" t="s">
        <v>410</v>
      </c>
      <c r="K69" s="635" t="s">
        <v>64</v>
      </c>
      <c r="L69" s="180" t="s">
        <v>45</v>
      </c>
      <c r="M69" s="180"/>
      <c r="N69" s="465"/>
    </row>
    <row r="70" spans="1:14" x14ac:dyDescent="0.25">
      <c r="A70" s="171">
        <v>45152</v>
      </c>
      <c r="B70" s="172" t="s">
        <v>196</v>
      </c>
      <c r="C70" s="172" t="s">
        <v>196</v>
      </c>
      <c r="D70" s="173" t="s">
        <v>130</v>
      </c>
      <c r="E70" s="161">
        <v>5000</v>
      </c>
      <c r="F70" s="161"/>
      <c r="G70" s="305">
        <f t="shared" si="0"/>
        <v>9000</v>
      </c>
      <c r="H70" s="604" t="s">
        <v>155</v>
      </c>
      <c r="I70" s="180" t="s">
        <v>18</v>
      </c>
      <c r="J70" s="405" t="s">
        <v>410</v>
      </c>
      <c r="K70" s="635" t="s">
        <v>64</v>
      </c>
      <c r="L70" s="180" t="s">
        <v>45</v>
      </c>
      <c r="M70" s="180"/>
      <c r="N70" s="465"/>
    </row>
    <row r="71" spans="1:14" x14ac:dyDescent="0.25">
      <c r="A71" s="171">
        <v>45153</v>
      </c>
      <c r="B71" s="172" t="s">
        <v>123</v>
      </c>
      <c r="C71" s="172" t="s">
        <v>49</v>
      </c>
      <c r="D71" s="173" t="s">
        <v>130</v>
      </c>
      <c r="E71" s="161"/>
      <c r="F71" s="161">
        <v>-9000</v>
      </c>
      <c r="G71" s="305">
        <f t="shared" si="0"/>
        <v>0</v>
      </c>
      <c r="H71" s="604" t="s">
        <v>155</v>
      </c>
      <c r="I71" s="180" t="s">
        <v>18</v>
      </c>
      <c r="J71" s="405" t="s">
        <v>410</v>
      </c>
      <c r="K71" s="635" t="s">
        <v>64</v>
      </c>
      <c r="L71" s="180" t="s">
        <v>45</v>
      </c>
      <c r="M71" s="180"/>
      <c r="N71" s="465"/>
    </row>
    <row r="72" spans="1:14" x14ac:dyDescent="0.25">
      <c r="A72" s="471">
        <v>45153</v>
      </c>
      <c r="B72" s="472" t="s">
        <v>113</v>
      </c>
      <c r="C72" s="472" t="s">
        <v>49</v>
      </c>
      <c r="D72" s="473" t="s">
        <v>130</v>
      </c>
      <c r="E72" s="622"/>
      <c r="F72" s="622">
        <v>52000</v>
      </c>
      <c r="G72" s="627">
        <f t="shared" si="0"/>
        <v>52000</v>
      </c>
      <c r="H72" s="476" t="s">
        <v>155</v>
      </c>
      <c r="I72" s="623" t="s">
        <v>18</v>
      </c>
      <c r="J72" s="620" t="s">
        <v>418</v>
      </c>
      <c r="K72" s="624" t="s">
        <v>64</v>
      </c>
      <c r="L72" s="623" t="s">
        <v>45</v>
      </c>
      <c r="M72" s="623"/>
      <c r="N72" s="626"/>
    </row>
    <row r="73" spans="1:14" x14ac:dyDescent="0.25">
      <c r="A73" s="171">
        <v>45153</v>
      </c>
      <c r="B73" s="172" t="s">
        <v>115</v>
      </c>
      <c r="C73" s="172" t="s">
        <v>116</v>
      </c>
      <c r="D73" s="173" t="s">
        <v>130</v>
      </c>
      <c r="E73" s="161">
        <v>8000</v>
      </c>
      <c r="F73" s="161"/>
      <c r="G73" s="305">
        <f t="shared" si="0"/>
        <v>44000</v>
      </c>
      <c r="H73" s="604" t="s">
        <v>155</v>
      </c>
      <c r="I73" s="180" t="s">
        <v>18</v>
      </c>
      <c r="J73" s="405" t="s">
        <v>418</v>
      </c>
      <c r="K73" s="635" t="s">
        <v>64</v>
      </c>
      <c r="L73" s="180" t="s">
        <v>45</v>
      </c>
      <c r="M73" s="180"/>
      <c r="N73" s="465" t="s">
        <v>177</v>
      </c>
    </row>
    <row r="74" spans="1:14" x14ac:dyDescent="0.25">
      <c r="A74" s="171">
        <v>45153</v>
      </c>
      <c r="B74" s="172" t="s">
        <v>115</v>
      </c>
      <c r="C74" s="172" t="s">
        <v>116</v>
      </c>
      <c r="D74" s="173" t="s">
        <v>130</v>
      </c>
      <c r="E74" s="161">
        <v>5000</v>
      </c>
      <c r="F74" s="161"/>
      <c r="G74" s="305">
        <f t="shared" si="0"/>
        <v>39000</v>
      </c>
      <c r="H74" s="604" t="s">
        <v>155</v>
      </c>
      <c r="I74" s="180" t="s">
        <v>18</v>
      </c>
      <c r="J74" s="405" t="s">
        <v>418</v>
      </c>
      <c r="K74" s="635" t="s">
        <v>64</v>
      </c>
      <c r="L74" s="180" t="s">
        <v>45</v>
      </c>
      <c r="M74" s="180"/>
      <c r="N74" s="465" t="s">
        <v>419</v>
      </c>
    </row>
    <row r="75" spans="1:14" x14ac:dyDescent="0.25">
      <c r="A75" s="171">
        <v>45153</v>
      </c>
      <c r="B75" s="172" t="s">
        <v>115</v>
      </c>
      <c r="C75" s="172" t="s">
        <v>116</v>
      </c>
      <c r="D75" s="173" t="s">
        <v>130</v>
      </c>
      <c r="E75" s="161">
        <v>3000</v>
      </c>
      <c r="F75" s="161"/>
      <c r="G75" s="305">
        <f t="shared" si="0"/>
        <v>36000</v>
      </c>
      <c r="H75" s="604" t="s">
        <v>155</v>
      </c>
      <c r="I75" s="180" t="s">
        <v>18</v>
      </c>
      <c r="J75" s="405" t="s">
        <v>418</v>
      </c>
      <c r="K75" s="635" t="s">
        <v>64</v>
      </c>
      <c r="L75" s="180" t="s">
        <v>45</v>
      </c>
      <c r="M75" s="180"/>
      <c r="N75" s="465" t="s">
        <v>420</v>
      </c>
    </row>
    <row r="76" spans="1:14" x14ac:dyDescent="0.25">
      <c r="A76" s="171">
        <v>45153</v>
      </c>
      <c r="B76" s="172" t="s">
        <v>115</v>
      </c>
      <c r="C76" s="172" t="s">
        <v>116</v>
      </c>
      <c r="D76" s="173" t="s">
        <v>130</v>
      </c>
      <c r="E76" s="161">
        <v>8000</v>
      </c>
      <c r="F76" s="161"/>
      <c r="G76" s="305">
        <f t="shared" si="0"/>
        <v>28000</v>
      </c>
      <c r="H76" s="604" t="s">
        <v>155</v>
      </c>
      <c r="I76" s="180" t="s">
        <v>18</v>
      </c>
      <c r="J76" s="405" t="s">
        <v>418</v>
      </c>
      <c r="K76" s="635" t="s">
        <v>64</v>
      </c>
      <c r="L76" s="180" t="s">
        <v>45</v>
      </c>
      <c r="M76" s="180"/>
      <c r="N76" s="465" t="s">
        <v>421</v>
      </c>
    </row>
    <row r="77" spans="1:14" x14ac:dyDescent="0.25">
      <c r="A77" s="171">
        <v>45153</v>
      </c>
      <c r="B77" s="172" t="s">
        <v>115</v>
      </c>
      <c r="C77" s="172" t="s">
        <v>116</v>
      </c>
      <c r="D77" s="173" t="s">
        <v>130</v>
      </c>
      <c r="E77" s="161">
        <v>4000</v>
      </c>
      <c r="F77" s="161"/>
      <c r="G77" s="305">
        <f t="shared" si="0"/>
        <v>24000</v>
      </c>
      <c r="H77" s="604" t="s">
        <v>155</v>
      </c>
      <c r="I77" s="180" t="s">
        <v>18</v>
      </c>
      <c r="J77" s="405" t="s">
        <v>418</v>
      </c>
      <c r="K77" s="635" t="s">
        <v>64</v>
      </c>
      <c r="L77" s="180" t="s">
        <v>45</v>
      </c>
      <c r="M77" s="180"/>
      <c r="N77" s="465" t="s">
        <v>422</v>
      </c>
    </row>
    <row r="78" spans="1:14" x14ac:dyDescent="0.25">
      <c r="A78" s="171">
        <v>45153</v>
      </c>
      <c r="B78" s="172" t="s">
        <v>115</v>
      </c>
      <c r="C78" s="172" t="s">
        <v>116</v>
      </c>
      <c r="D78" s="173" t="s">
        <v>130</v>
      </c>
      <c r="E78" s="161">
        <v>7000</v>
      </c>
      <c r="F78" s="161"/>
      <c r="G78" s="305">
        <f t="shared" si="0"/>
        <v>17000</v>
      </c>
      <c r="H78" s="604" t="s">
        <v>155</v>
      </c>
      <c r="I78" s="180" t="s">
        <v>18</v>
      </c>
      <c r="J78" s="405" t="s">
        <v>418</v>
      </c>
      <c r="K78" s="635" t="s">
        <v>64</v>
      </c>
      <c r="L78" s="180" t="s">
        <v>45</v>
      </c>
      <c r="M78" s="180"/>
      <c r="N78" s="465" t="s">
        <v>423</v>
      </c>
    </row>
    <row r="79" spans="1:14" x14ac:dyDescent="0.25">
      <c r="A79" s="171">
        <v>45153</v>
      </c>
      <c r="B79" s="172" t="s">
        <v>115</v>
      </c>
      <c r="C79" s="172" t="s">
        <v>116</v>
      </c>
      <c r="D79" s="173" t="s">
        <v>130</v>
      </c>
      <c r="E79" s="161">
        <v>7000</v>
      </c>
      <c r="F79" s="161"/>
      <c r="G79" s="305">
        <f t="shared" si="0"/>
        <v>10000</v>
      </c>
      <c r="H79" s="604" t="s">
        <v>155</v>
      </c>
      <c r="I79" s="180" t="s">
        <v>18</v>
      </c>
      <c r="J79" s="405" t="s">
        <v>418</v>
      </c>
      <c r="K79" s="635" t="s">
        <v>64</v>
      </c>
      <c r="L79" s="180" t="s">
        <v>45</v>
      </c>
      <c r="M79" s="180"/>
      <c r="N79" s="465" t="s">
        <v>424</v>
      </c>
    </row>
    <row r="80" spans="1:14" x14ac:dyDescent="0.25">
      <c r="A80" s="171">
        <v>45153</v>
      </c>
      <c r="B80" s="172" t="s">
        <v>196</v>
      </c>
      <c r="C80" s="172" t="s">
        <v>196</v>
      </c>
      <c r="D80" s="173" t="s">
        <v>130</v>
      </c>
      <c r="E80" s="161">
        <v>2000</v>
      </c>
      <c r="F80" s="161"/>
      <c r="G80" s="305">
        <f t="shared" si="0"/>
        <v>8000</v>
      </c>
      <c r="H80" s="604" t="s">
        <v>155</v>
      </c>
      <c r="I80" s="180" t="s">
        <v>18</v>
      </c>
      <c r="J80" s="405" t="s">
        <v>418</v>
      </c>
      <c r="K80" s="184" t="s">
        <v>64</v>
      </c>
      <c r="L80" s="180" t="s">
        <v>45</v>
      </c>
      <c r="M80" s="180"/>
      <c r="N80" s="465"/>
    </row>
    <row r="81" spans="1:14" x14ac:dyDescent="0.25">
      <c r="A81" s="171">
        <v>45153</v>
      </c>
      <c r="B81" s="172" t="s">
        <v>196</v>
      </c>
      <c r="C81" s="172" t="s">
        <v>196</v>
      </c>
      <c r="D81" s="173" t="s">
        <v>130</v>
      </c>
      <c r="E81" s="161">
        <v>2000</v>
      </c>
      <c r="F81" s="161"/>
      <c r="G81" s="305">
        <f t="shared" si="0"/>
        <v>6000</v>
      </c>
      <c r="H81" s="604" t="s">
        <v>155</v>
      </c>
      <c r="I81" s="180" t="s">
        <v>18</v>
      </c>
      <c r="J81" s="405" t="s">
        <v>418</v>
      </c>
      <c r="K81" s="184" t="s">
        <v>64</v>
      </c>
      <c r="L81" s="180" t="s">
        <v>45</v>
      </c>
      <c r="M81" s="180"/>
      <c r="N81" s="465"/>
    </row>
    <row r="82" spans="1:14" x14ac:dyDescent="0.25">
      <c r="A82" s="171">
        <v>45153</v>
      </c>
      <c r="B82" s="172" t="s">
        <v>196</v>
      </c>
      <c r="C82" s="172" t="s">
        <v>196</v>
      </c>
      <c r="D82" s="173" t="s">
        <v>130</v>
      </c>
      <c r="E82" s="161">
        <v>6000</v>
      </c>
      <c r="F82" s="161"/>
      <c r="G82" s="305">
        <f t="shared" si="0"/>
        <v>0</v>
      </c>
      <c r="H82" s="604" t="s">
        <v>155</v>
      </c>
      <c r="I82" s="180" t="s">
        <v>18</v>
      </c>
      <c r="J82" s="405" t="s">
        <v>418</v>
      </c>
      <c r="K82" s="184" t="s">
        <v>64</v>
      </c>
      <c r="L82" s="180" t="s">
        <v>45</v>
      </c>
      <c r="M82" s="180"/>
      <c r="N82" s="465"/>
    </row>
    <row r="83" spans="1:14" x14ac:dyDescent="0.25">
      <c r="A83" s="471">
        <v>45154</v>
      </c>
      <c r="B83" s="472" t="s">
        <v>113</v>
      </c>
      <c r="C83" s="472" t="s">
        <v>49</v>
      </c>
      <c r="D83" s="473" t="s">
        <v>130</v>
      </c>
      <c r="E83" s="622"/>
      <c r="F83" s="622">
        <v>56000</v>
      </c>
      <c r="G83" s="627">
        <f t="shared" si="0"/>
        <v>56000</v>
      </c>
      <c r="H83" s="476" t="s">
        <v>155</v>
      </c>
      <c r="I83" s="623" t="s">
        <v>18</v>
      </c>
      <c r="J83" s="620" t="s">
        <v>454</v>
      </c>
      <c r="K83" s="624" t="s">
        <v>64</v>
      </c>
      <c r="L83" s="623" t="s">
        <v>45</v>
      </c>
      <c r="M83" s="623"/>
      <c r="N83" s="626"/>
    </row>
    <row r="84" spans="1:14" x14ac:dyDescent="0.25">
      <c r="A84" s="171">
        <v>45154</v>
      </c>
      <c r="B84" s="172" t="s">
        <v>115</v>
      </c>
      <c r="C84" s="172" t="s">
        <v>116</v>
      </c>
      <c r="D84" s="173" t="s">
        <v>130</v>
      </c>
      <c r="E84" s="161">
        <v>10000</v>
      </c>
      <c r="F84" s="161"/>
      <c r="G84" s="305">
        <f t="shared" si="0"/>
        <v>46000</v>
      </c>
      <c r="H84" s="604" t="s">
        <v>155</v>
      </c>
      <c r="I84" s="180" t="s">
        <v>18</v>
      </c>
      <c r="J84" s="405" t="s">
        <v>454</v>
      </c>
      <c r="K84" s="635" t="s">
        <v>64</v>
      </c>
      <c r="L84" s="180" t="s">
        <v>45</v>
      </c>
      <c r="M84" s="180"/>
      <c r="N84" s="465" t="s">
        <v>455</v>
      </c>
    </row>
    <row r="85" spans="1:14" x14ac:dyDescent="0.25">
      <c r="A85" s="171">
        <v>45154</v>
      </c>
      <c r="B85" s="172" t="s">
        <v>115</v>
      </c>
      <c r="C85" s="172" t="s">
        <v>116</v>
      </c>
      <c r="D85" s="173" t="s">
        <v>130</v>
      </c>
      <c r="E85" s="161">
        <v>4000</v>
      </c>
      <c r="F85" s="161"/>
      <c r="G85" s="305">
        <f t="shared" si="0"/>
        <v>42000</v>
      </c>
      <c r="H85" s="604" t="s">
        <v>155</v>
      </c>
      <c r="I85" s="180" t="s">
        <v>18</v>
      </c>
      <c r="J85" s="405" t="s">
        <v>454</v>
      </c>
      <c r="K85" s="635" t="s">
        <v>64</v>
      </c>
      <c r="L85" s="180" t="s">
        <v>45</v>
      </c>
      <c r="M85" s="180"/>
      <c r="N85" s="465" t="s">
        <v>456</v>
      </c>
    </row>
    <row r="86" spans="1:14" x14ac:dyDescent="0.25">
      <c r="A86" s="171">
        <v>45154</v>
      </c>
      <c r="B86" s="172" t="s">
        <v>115</v>
      </c>
      <c r="C86" s="172" t="s">
        <v>116</v>
      </c>
      <c r="D86" s="173" t="s">
        <v>130</v>
      </c>
      <c r="E86" s="161">
        <v>6000</v>
      </c>
      <c r="F86" s="161"/>
      <c r="G86" s="305">
        <f t="shared" si="0"/>
        <v>36000</v>
      </c>
      <c r="H86" s="604" t="s">
        <v>155</v>
      </c>
      <c r="I86" s="180" t="s">
        <v>18</v>
      </c>
      <c r="J86" s="405" t="s">
        <v>454</v>
      </c>
      <c r="K86" s="635" t="s">
        <v>64</v>
      </c>
      <c r="L86" s="180" t="s">
        <v>45</v>
      </c>
      <c r="M86" s="180"/>
      <c r="N86" s="465" t="s">
        <v>457</v>
      </c>
    </row>
    <row r="87" spans="1:14" x14ac:dyDescent="0.25">
      <c r="A87" s="171">
        <v>45154</v>
      </c>
      <c r="B87" s="172" t="s">
        <v>115</v>
      </c>
      <c r="C87" s="172" t="s">
        <v>116</v>
      </c>
      <c r="D87" s="173" t="s">
        <v>130</v>
      </c>
      <c r="E87" s="161">
        <v>9000</v>
      </c>
      <c r="F87" s="161"/>
      <c r="G87" s="305">
        <f t="shared" si="0"/>
        <v>27000</v>
      </c>
      <c r="H87" s="604" t="s">
        <v>155</v>
      </c>
      <c r="I87" s="180" t="s">
        <v>18</v>
      </c>
      <c r="J87" s="405" t="s">
        <v>454</v>
      </c>
      <c r="K87" s="635" t="s">
        <v>64</v>
      </c>
      <c r="L87" s="180" t="s">
        <v>45</v>
      </c>
      <c r="M87" s="180"/>
      <c r="N87" s="465" t="s">
        <v>458</v>
      </c>
    </row>
    <row r="88" spans="1:14" x14ac:dyDescent="0.25">
      <c r="A88" s="171">
        <v>45154</v>
      </c>
      <c r="B88" s="172" t="s">
        <v>115</v>
      </c>
      <c r="C88" s="172" t="s">
        <v>116</v>
      </c>
      <c r="D88" s="173" t="s">
        <v>130</v>
      </c>
      <c r="E88" s="161">
        <v>6000</v>
      </c>
      <c r="F88" s="161"/>
      <c r="G88" s="305">
        <f t="shared" si="0"/>
        <v>21000</v>
      </c>
      <c r="H88" s="604" t="s">
        <v>155</v>
      </c>
      <c r="I88" s="180" t="s">
        <v>18</v>
      </c>
      <c r="J88" s="405" t="s">
        <v>454</v>
      </c>
      <c r="K88" s="635" t="s">
        <v>64</v>
      </c>
      <c r="L88" s="180" t="s">
        <v>45</v>
      </c>
      <c r="M88" s="180"/>
      <c r="N88" s="465" t="s">
        <v>195</v>
      </c>
    </row>
    <row r="89" spans="1:14" x14ac:dyDescent="0.25">
      <c r="A89" s="171">
        <v>45154</v>
      </c>
      <c r="B89" s="172" t="s">
        <v>115</v>
      </c>
      <c r="C89" s="172" t="s">
        <v>116</v>
      </c>
      <c r="D89" s="173" t="s">
        <v>130</v>
      </c>
      <c r="E89" s="161">
        <v>7000</v>
      </c>
      <c r="F89" s="161"/>
      <c r="G89" s="305">
        <f t="shared" si="0"/>
        <v>14000</v>
      </c>
      <c r="H89" s="604" t="s">
        <v>155</v>
      </c>
      <c r="I89" s="180" t="s">
        <v>18</v>
      </c>
      <c r="J89" s="405" t="s">
        <v>454</v>
      </c>
      <c r="K89" s="635" t="s">
        <v>64</v>
      </c>
      <c r="L89" s="180" t="s">
        <v>45</v>
      </c>
      <c r="M89" s="180"/>
      <c r="N89" s="465" t="s">
        <v>253</v>
      </c>
    </row>
    <row r="90" spans="1:14" x14ac:dyDescent="0.25">
      <c r="A90" s="171">
        <v>45154</v>
      </c>
      <c r="B90" s="172" t="s">
        <v>196</v>
      </c>
      <c r="C90" s="172" t="s">
        <v>196</v>
      </c>
      <c r="D90" s="173" t="s">
        <v>130</v>
      </c>
      <c r="E90" s="161">
        <v>6000</v>
      </c>
      <c r="F90" s="161"/>
      <c r="G90" s="305">
        <f t="shared" si="0"/>
        <v>8000</v>
      </c>
      <c r="H90" s="604" t="s">
        <v>155</v>
      </c>
      <c r="I90" s="180" t="s">
        <v>18</v>
      </c>
      <c r="J90" s="405" t="s">
        <v>454</v>
      </c>
      <c r="K90" s="635" t="s">
        <v>64</v>
      </c>
      <c r="L90" s="180" t="s">
        <v>45</v>
      </c>
      <c r="M90" s="180"/>
      <c r="N90" s="465"/>
    </row>
    <row r="91" spans="1:14" x14ac:dyDescent="0.25">
      <c r="A91" s="171">
        <v>45155</v>
      </c>
      <c r="B91" s="172" t="s">
        <v>123</v>
      </c>
      <c r="C91" s="172" t="s">
        <v>49</v>
      </c>
      <c r="D91" s="173" t="s">
        <v>130</v>
      </c>
      <c r="E91" s="161"/>
      <c r="F91" s="161">
        <v>-8000</v>
      </c>
      <c r="G91" s="305">
        <f t="shared" si="0"/>
        <v>0</v>
      </c>
      <c r="H91" s="604" t="s">
        <v>155</v>
      </c>
      <c r="I91" s="180" t="s">
        <v>18</v>
      </c>
      <c r="J91" s="405" t="s">
        <v>454</v>
      </c>
      <c r="K91" s="635" t="s">
        <v>64</v>
      </c>
      <c r="L91" s="180" t="s">
        <v>45</v>
      </c>
      <c r="M91" s="180"/>
      <c r="N91" s="465"/>
    </row>
    <row r="92" spans="1:14" x14ac:dyDescent="0.25">
      <c r="A92" s="471">
        <v>45155</v>
      </c>
      <c r="B92" s="472" t="s">
        <v>113</v>
      </c>
      <c r="C92" s="472" t="s">
        <v>49</v>
      </c>
      <c r="D92" s="473" t="s">
        <v>130</v>
      </c>
      <c r="E92" s="622"/>
      <c r="F92" s="622">
        <v>47000</v>
      </c>
      <c r="G92" s="627">
        <f t="shared" si="0"/>
        <v>47000</v>
      </c>
      <c r="H92" s="476" t="s">
        <v>155</v>
      </c>
      <c r="I92" s="623" t="s">
        <v>18</v>
      </c>
      <c r="J92" s="620" t="s">
        <v>478</v>
      </c>
      <c r="K92" s="624" t="s">
        <v>64</v>
      </c>
      <c r="L92" s="623" t="s">
        <v>45</v>
      </c>
      <c r="M92" s="623"/>
      <c r="N92" s="626"/>
    </row>
    <row r="93" spans="1:14" x14ac:dyDescent="0.25">
      <c r="A93" s="171">
        <v>45155</v>
      </c>
      <c r="B93" s="172" t="s">
        <v>115</v>
      </c>
      <c r="C93" s="172" t="s">
        <v>116</v>
      </c>
      <c r="D93" s="173" t="s">
        <v>130</v>
      </c>
      <c r="E93" s="161">
        <v>5000</v>
      </c>
      <c r="F93" s="161"/>
      <c r="G93" s="305">
        <f t="shared" si="0"/>
        <v>42000</v>
      </c>
      <c r="H93" s="604" t="s">
        <v>155</v>
      </c>
      <c r="I93" s="180" t="s">
        <v>18</v>
      </c>
      <c r="J93" s="405" t="s">
        <v>478</v>
      </c>
      <c r="K93" s="635" t="s">
        <v>64</v>
      </c>
      <c r="L93" s="180" t="s">
        <v>45</v>
      </c>
      <c r="M93" s="180"/>
      <c r="N93" s="465" t="s">
        <v>479</v>
      </c>
    </row>
    <row r="94" spans="1:14" x14ac:dyDescent="0.25">
      <c r="A94" s="171">
        <v>45155</v>
      </c>
      <c r="B94" s="172" t="s">
        <v>115</v>
      </c>
      <c r="C94" s="172" t="s">
        <v>116</v>
      </c>
      <c r="D94" s="173" t="s">
        <v>130</v>
      </c>
      <c r="E94" s="161">
        <v>3000</v>
      </c>
      <c r="F94" s="161"/>
      <c r="G94" s="305">
        <f t="shared" si="0"/>
        <v>39000</v>
      </c>
      <c r="H94" s="604" t="s">
        <v>155</v>
      </c>
      <c r="I94" s="180" t="s">
        <v>18</v>
      </c>
      <c r="J94" s="405" t="s">
        <v>478</v>
      </c>
      <c r="K94" s="635" t="s">
        <v>64</v>
      </c>
      <c r="L94" s="180" t="s">
        <v>45</v>
      </c>
      <c r="M94" s="180"/>
      <c r="N94" s="465" t="s">
        <v>480</v>
      </c>
    </row>
    <row r="95" spans="1:14" x14ac:dyDescent="0.25">
      <c r="A95" s="171">
        <v>45155</v>
      </c>
      <c r="B95" s="172" t="s">
        <v>115</v>
      </c>
      <c r="C95" s="172" t="s">
        <v>116</v>
      </c>
      <c r="D95" s="173" t="s">
        <v>130</v>
      </c>
      <c r="E95" s="161">
        <v>3000</v>
      </c>
      <c r="F95" s="161"/>
      <c r="G95" s="305">
        <f t="shared" si="0"/>
        <v>36000</v>
      </c>
      <c r="H95" s="604" t="s">
        <v>155</v>
      </c>
      <c r="I95" s="180" t="s">
        <v>18</v>
      </c>
      <c r="J95" s="405" t="s">
        <v>478</v>
      </c>
      <c r="K95" s="635" t="s">
        <v>64</v>
      </c>
      <c r="L95" s="180" t="s">
        <v>45</v>
      </c>
      <c r="M95" s="180"/>
      <c r="N95" s="465" t="s">
        <v>481</v>
      </c>
    </row>
    <row r="96" spans="1:14" x14ac:dyDescent="0.25">
      <c r="A96" s="171">
        <v>45155</v>
      </c>
      <c r="B96" s="172" t="s">
        <v>115</v>
      </c>
      <c r="C96" s="172" t="s">
        <v>116</v>
      </c>
      <c r="D96" s="173" t="s">
        <v>130</v>
      </c>
      <c r="E96" s="161">
        <v>7000</v>
      </c>
      <c r="F96" s="161"/>
      <c r="G96" s="305">
        <f t="shared" si="0"/>
        <v>29000</v>
      </c>
      <c r="H96" s="604" t="s">
        <v>155</v>
      </c>
      <c r="I96" s="180" t="s">
        <v>18</v>
      </c>
      <c r="J96" s="405" t="s">
        <v>478</v>
      </c>
      <c r="K96" s="635" t="s">
        <v>64</v>
      </c>
      <c r="L96" s="180" t="s">
        <v>45</v>
      </c>
      <c r="M96" s="180"/>
      <c r="N96" s="465" t="s">
        <v>482</v>
      </c>
    </row>
    <row r="97" spans="1:14" x14ac:dyDescent="0.25">
      <c r="A97" s="171">
        <v>45155</v>
      </c>
      <c r="B97" s="172" t="s">
        <v>115</v>
      </c>
      <c r="C97" s="172" t="s">
        <v>116</v>
      </c>
      <c r="D97" s="173" t="s">
        <v>130</v>
      </c>
      <c r="E97" s="161">
        <v>10000</v>
      </c>
      <c r="F97" s="161"/>
      <c r="G97" s="305">
        <f t="shared" si="0"/>
        <v>19000</v>
      </c>
      <c r="H97" s="604" t="s">
        <v>155</v>
      </c>
      <c r="I97" s="180" t="s">
        <v>18</v>
      </c>
      <c r="J97" s="405" t="s">
        <v>478</v>
      </c>
      <c r="K97" s="635" t="s">
        <v>64</v>
      </c>
      <c r="L97" s="180" t="s">
        <v>45</v>
      </c>
      <c r="M97" s="180"/>
      <c r="N97" s="465" t="s">
        <v>483</v>
      </c>
    </row>
    <row r="98" spans="1:14" x14ac:dyDescent="0.25">
      <c r="A98" s="171">
        <v>45155</v>
      </c>
      <c r="B98" s="172" t="s">
        <v>115</v>
      </c>
      <c r="C98" s="172" t="s">
        <v>116</v>
      </c>
      <c r="D98" s="173" t="s">
        <v>130</v>
      </c>
      <c r="E98" s="161">
        <v>7000</v>
      </c>
      <c r="F98" s="161"/>
      <c r="G98" s="305">
        <f t="shared" si="0"/>
        <v>12000</v>
      </c>
      <c r="H98" s="604" t="s">
        <v>155</v>
      </c>
      <c r="I98" s="180" t="s">
        <v>18</v>
      </c>
      <c r="J98" s="405" t="s">
        <v>478</v>
      </c>
      <c r="K98" s="635" t="s">
        <v>64</v>
      </c>
      <c r="L98" s="180" t="s">
        <v>45</v>
      </c>
      <c r="M98" s="180"/>
      <c r="N98" s="465" t="s">
        <v>177</v>
      </c>
    </row>
    <row r="99" spans="1:14" x14ac:dyDescent="0.25">
      <c r="A99" s="171">
        <v>45155</v>
      </c>
      <c r="B99" s="172" t="s">
        <v>196</v>
      </c>
      <c r="C99" s="172" t="s">
        <v>196</v>
      </c>
      <c r="D99" s="173" t="s">
        <v>130</v>
      </c>
      <c r="E99" s="161">
        <v>5000</v>
      </c>
      <c r="F99" s="161"/>
      <c r="G99" s="305">
        <f t="shared" si="0"/>
        <v>7000</v>
      </c>
      <c r="H99" s="604" t="s">
        <v>155</v>
      </c>
      <c r="I99" s="180" t="s">
        <v>18</v>
      </c>
      <c r="J99" s="405" t="s">
        <v>478</v>
      </c>
      <c r="K99" s="635" t="s">
        <v>64</v>
      </c>
      <c r="L99" s="180" t="s">
        <v>45</v>
      </c>
      <c r="M99" s="180"/>
      <c r="N99" s="465"/>
    </row>
    <row r="100" spans="1:14" x14ac:dyDescent="0.25">
      <c r="A100" s="171">
        <v>45156</v>
      </c>
      <c r="B100" s="172" t="s">
        <v>123</v>
      </c>
      <c r="C100" s="172" t="s">
        <v>49</v>
      </c>
      <c r="D100" s="173" t="s">
        <v>130</v>
      </c>
      <c r="E100" s="161"/>
      <c r="F100" s="161">
        <v>-7000</v>
      </c>
      <c r="G100" s="305">
        <f t="shared" si="0"/>
        <v>0</v>
      </c>
      <c r="H100" s="604" t="s">
        <v>155</v>
      </c>
      <c r="I100" s="180" t="s">
        <v>18</v>
      </c>
      <c r="J100" s="405" t="s">
        <v>478</v>
      </c>
      <c r="K100" s="635" t="s">
        <v>64</v>
      </c>
      <c r="L100" s="180" t="s">
        <v>45</v>
      </c>
      <c r="M100" s="180"/>
      <c r="N100" s="465"/>
    </row>
    <row r="101" spans="1:14" x14ac:dyDescent="0.25">
      <c r="A101" s="471">
        <v>45156</v>
      </c>
      <c r="B101" s="472" t="s">
        <v>113</v>
      </c>
      <c r="C101" s="472" t="s">
        <v>49</v>
      </c>
      <c r="D101" s="473" t="s">
        <v>130</v>
      </c>
      <c r="E101" s="622"/>
      <c r="F101" s="622">
        <v>67000</v>
      </c>
      <c r="G101" s="627">
        <f t="shared" si="0"/>
        <v>67000</v>
      </c>
      <c r="H101" s="476" t="s">
        <v>155</v>
      </c>
      <c r="I101" s="623" t="s">
        <v>18</v>
      </c>
      <c r="J101" s="620" t="s">
        <v>499</v>
      </c>
      <c r="K101" s="624" t="s">
        <v>64</v>
      </c>
      <c r="L101" s="623" t="s">
        <v>45</v>
      </c>
      <c r="M101" s="623"/>
      <c r="N101" s="626"/>
    </row>
    <row r="102" spans="1:14" x14ac:dyDescent="0.25">
      <c r="A102" s="171">
        <v>45156</v>
      </c>
      <c r="B102" s="172" t="s">
        <v>115</v>
      </c>
      <c r="C102" s="172" t="s">
        <v>116</v>
      </c>
      <c r="D102" s="173" t="s">
        <v>130</v>
      </c>
      <c r="E102" s="161">
        <v>16000</v>
      </c>
      <c r="F102" s="161"/>
      <c r="G102" s="305">
        <f t="shared" si="0"/>
        <v>51000</v>
      </c>
      <c r="H102" s="604" t="s">
        <v>155</v>
      </c>
      <c r="I102" s="180" t="s">
        <v>18</v>
      </c>
      <c r="J102" s="405" t="s">
        <v>499</v>
      </c>
      <c r="K102" s="635" t="s">
        <v>64</v>
      </c>
      <c r="L102" s="180" t="s">
        <v>45</v>
      </c>
      <c r="M102" s="180"/>
      <c r="N102" s="465" t="s">
        <v>501</v>
      </c>
    </row>
    <row r="103" spans="1:14" x14ac:dyDescent="0.25">
      <c r="A103" s="171">
        <v>45156</v>
      </c>
      <c r="B103" s="172" t="s">
        <v>115</v>
      </c>
      <c r="C103" s="172" t="s">
        <v>116</v>
      </c>
      <c r="D103" s="173" t="s">
        <v>130</v>
      </c>
      <c r="E103" s="161">
        <v>5000</v>
      </c>
      <c r="F103" s="161"/>
      <c r="G103" s="305">
        <f t="shared" si="0"/>
        <v>46000</v>
      </c>
      <c r="H103" s="604" t="s">
        <v>155</v>
      </c>
      <c r="I103" s="180" t="s">
        <v>18</v>
      </c>
      <c r="J103" s="405" t="s">
        <v>499</v>
      </c>
      <c r="K103" s="635" t="s">
        <v>64</v>
      </c>
      <c r="L103" s="180" t="s">
        <v>45</v>
      </c>
      <c r="M103" s="180"/>
      <c r="N103" s="465" t="s">
        <v>502</v>
      </c>
    </row>
    <row r="104" spans="1:14" x14ac:dyDescent="0.25">
      <c r="A104" s="171">
        <v>45156</v>
      </c>
      <c r="B104" s="172" t="s">
        <v>115</v>
      </c>
      <c r="C104" s="172" t="s">
        <v>116</v>
      </c>
      <c r="D104" s="173" t="s">
        <v>130</v>
      </c>
      <c r="E104" s="161">
        <v>3000</v>
      </c>
      <c r="F104" s="161"/>
      <c r="G104" s="305">
        <f t="shared" si="0"/>
        <v>43000</v>
      </c>
      <c r="H104" s="604" t="s">
        <v>155</v>
      </c>
      <c r="I104" s="180" t="s">
        <v>18</v>
      </c>
      <c r="J104" s="405" t="s">
        <v>499</v>
      </c>
      <c r="K104" s="635" t="s">
        <v>64</v>
      </c>
      <c r="L104" s="180" t="s">
        <v>45</v>
      </c>
      <c r="M104" s="180"/>
      <c r="N104" s="465" t="s">
        <v>503</v>
      </c>
    </row>
    <row r="105" spans="1:14" x14ac:dyDescent="0.25">
      <c r="A105" s="171">
        <v>45156</v>
      </c>
      <c r="B105" s="172" t="s">
        <v>115</v>
      </c>
      <c r="C105" s="172" t="s">
        <v>116</v>
      </c>
      <c r="D105" s="173" t="s">
        <v>130</v>
      </c>
      <c r="E105" s="161">
        <v>7000</v>
      </c>
      <c r="F105" s="161"/>
      <c r="G105" s="305">
        <f t="shared" si="0"/>
        <v>36000</v>
      </c>
      <c r="H105" s="604" t="s">
        <v>155</v>
      </c>
      <c r="I105" s="180" t="s">
        <v>18</v>
      </c>
      <c r="J105" s="405" t="s">
        <v>499</v>
      </c>
      <c r="K105" s="635" t="s">
        <v>64</v>
      </c>
      <c r="L105" s="180" t="s">
        <v>45</v>
      </c>
      <c r="M105" s="180"/>
      <c r="N105" s="465" t="s">
        <v>504</v>
      </c>
    </row>
    <row r="106" spans="1:14" x14ac:dyDescent="0.25">
      <c r="A106" s="171">
        <v>45156</v>
      </c>
      <c r="B106" s="172" t="s">
        <v>115</v>
      </c>
      <c r="C106" s="172" t="s">
        <v>116</v>
      </c>
      <c r="D106" s="173" t="s">
        <v>130</v>
      </c>
      <c r="E106" s="161">
        <v>18000</v>
      </c>
      <c r="F106" s="161"/>
      <c r="G106" s="305">
        <f t="shared" si="0"/>
        <v>18000</v>
      </c>
      <c r="H106" s="604" t="s">
        <v>155</v>
      </c>
      <c r="I106" s="180" t="s">
        <v>18</v>
      </c>
      <c r="J106" s="405" t="s">
        <v>499</v>
      </c>
      <c r="K106" s="635" t="s">
        <v>64</v>
      </c>
      <c r="L106" s="180" t="s">
        <v>45</v>
      </c>
      <c r="M106" s="180"/>
      <c r="N106" s="465" t="s">
        <v>505</v>
      </c>
    </row>
    <row r="107" spans="1:14" x14ac:dyDescent="0.25">
      <c r="A107" s="171">
        <v>45156</v>
      </c>
      <c r="B107" s="172" t="s">
        <v>115</v>
      </c>
      <c r="C107" s="172" t="s">
        <v>116</v>
      </c>
      <c r="D107" s="173" t="s">
        <v>130</v>
      </c>
      <c r="E107" s="161">
        <v>8000</v>
      </c>
      <c r="F107" s="161"/>
      <c r="G107" s="305">
        <f t="shared" si="0"/>
        <v>10000</v>
      </c>
      <c r="H107" s="604" t="s">
        <v>155</v>
      </c>
      <c r="I107" s="180" t="s">
        <v>18</v>
      </c>
      <c r="J107" s="405" t="s">
        <v>499</v>
      </c>
      <c r="K107" s="635" t="s">
        <v>64</v>
      </c>
      <c r="L107" s="180" t="s">
        <v>45</v>
      </c>
      <c r="M107" s="180"/>
      <c r="N107" s="465" t="s">
        <v>177</v>
      </c>
    </row>
    <row r="108" spans="1:14" x14ac:dyDescent="0.25">
      <c r="A108" s="171">
        <v>45156</v>
      </c>
      <c r="B108" s="172" t="s">
        <v>196</v>
      </c>
      <c r="C108" s="172" t="s">
        <v>196</v>
      </c>
      <c r="D108" s="173" t="s">
        <v>130</v>
      </c>
      <c r="E108" s="161">
        <v>5000</v>
      </c>
      <c r="F108" s="161"/>
      <c r="G108" s="305">
        <f t="shared" si="0"/>
        <v>5000</v>
      </c>
      <c r="H108" s="604" t="s">
        <v>155</v>
      </c>
      <c r="I108" s="180" t="s">
        <v>18</v>
      </c>
      <c r="J108" s="405" t="s">
        <v>499</v>
      </c>
      <c r="K108" s="635" t="s">
        <v>64</v>
      </c>
      <c r="L108" s="180" t="s">
        <v>45</v>
      </c>
      <c r="M108" s="180"/>
      <c r="N108" s="465"/>
    </row>
    <row r="109" spans="1:14" x14ac:dyDescent="0.25">
      <c r="A109" s="171">
        <v>45156</v>
      </c>
      <c r="B109" s="172" t="s">
        <v>196</v>
      </c>
      <c r="C109" s="172" t="s">
        <v>196</v>
      </c>
      <c r="D109" s="173" t="s">
        <v>130</v>
      </c>
      <c r="E109" s="161">
        <v>5000</v>
      </c>
      <c r="F109" s="161"/>
      <c r="G109" s="305">
        <f t="shared" si="0"/>
        <v>0</v>
      </c>
      <c r="H109" s="604" t="s">
        <v>155</v>
      </c>
      <c r="I109" s="180" t="s">
        <v>18</v>
      </c>
      <c r="J109" s="405" t="s">
        <v>499</v>
      </c>
      <c r="K109" s="635" t="s">
        <v>64</v>
      </c>
      <c r="L109" s="180" t="s">
        <v>45</v>
      </c>
      <c r="M109" s="180"/>
      <c r="N109" s="465"/>
    </row>
    <row r="110" spans="1:14" x14ac:dyDescent="0.25">
      <c r="A110" s="471">
        <v>45157</v>
      </c>
      <c r="B110" s="472" t="s">
        <v>113</v>
      </c>
      <c r="C110" s="472" t="s">
        <v>49</v>
      </c>
      <c r="D110" s="473" t="s">
        <v>130</v>
      </c>
      <c r="E110" s="622"/>
      <c r="F110" s="622">
        <v>16000</v>
      </c>
      <c r="G110" s="627">
        <f t="shared" si="0"/>
        <v>16000</v>
      </c>
      <c r="H110" s="476" t="s">
        <v>155</v>
      </c>
      <c r="I110" s="623" t="s">
        <v>18</v>
      </c>
      <c r="J110" s="620" t="s">
        <v>500</v>
      </c>
      <c r="K110" s="624" t="s">
        <v>64</v>
      </c>
      <c r="L110" s="623" t="s">
        <v>45</v>
      </c>
      <c r="M110" s="623"/>
      <c r="N110" s="626"/>
    </row>
    <row r="111" spans="1:14" x14ac:dyDescent="0.25">
      <c r="A111" s="171">
        <v>45157</v>
      </c>
      <c r="B111" s="172" t="s">
        <v>115</v>
      </c>
      <c r="C111" s="172" t="s">
        <v>116</v>
      </c>
      <c r="D111" s="173" t="s">
        <v>130</v>
      </c>
      <c r="E111" s="161">
        <v>8000</v>
      </c>
      <c r="F111" s="161"/>
      <c r="G111" s="305">
        <f t="shared" si="0"/>
        <v>8000</v>
      </c>
      <c r="H111" s="604" t="s">
        <v>155</v>
      </c>
      <c r="I111" s="180" t="s">
        <v>18</v>
      </c>
      <c r="J111" s="405" t="s">
        <v>500</v>
      </c>
      <c r="K111" s="635" t="s">
        <v>64</v>
      </c>
      <c r="L111" s="180" t="s">
        <v>45</v>
      </c>
      <c r="M111" s="180"/>
      <c r="N111" s="465" t="s">
        <v>177</v>
      </c>
    </row>
    <row r="112" spans="1:14" x14ac:dyDescent="0.25">
      <c r="A112" s="171">
        <v>45157</v>
      </c>
      <c r="B112" s="172" t="s">
        <v>115</v>
      </c>
      <c r="C112" s="172" t="s">
        <v>116</v>
      </c>
      <c r="D112" s="173" t="s">
        <v>130</v>
      </c>
      <c r="E112" s="161">
        <v>8000</v>
      </c>
      <c r="F112" s="161"/>
      <c r="G112" s="305">
        <f t="shared" si="0"/>
        <v>0</v>
      </c>
      <c r="H112" s="604" t="s">
        <v>155</v>
      </c>
      <c r="I112" s="180" t="s">
        <v>18</v>
      </c>
      <c r="J112" s="405" t="s">
        <v>500</v>
      </c>
      <c r="K112" s="635" t="s">
        <v>64</v>
      </c>
      <c r="L112" s="180" t="s">
        <v>45</v>
      </c>
      <c r="M112" s="180"/>
      <c r="N112" s="465" t="s">
        <v>178</v>
      </c>
    </row>
    <row r="113" spans="1:14" x14ac:dyDescent="0.25">
      <c r="A113" s="471">
        <v>45159</v>
      </c>
      <c r="B113" s="472" t="s">
        <v>113</v>
      </c>
      <c r="C113" s="472" t="s">
        <v>49</v>
      </c>
      <c r="D113" s="473" t="s">
        <v>130</v>
      </c>
      <c r="E113" s="622"/>
      <c r="F113" s="622">
        <v>54000</v>
      </c>
      <c r="G113" s="627">
        <f t="shared" si="0"/>
        <v>54000</v>
      </c>
      <c r="H113" s="476" t="s">
        <v>155</v>
      </c>
      <c r="I113" s="623" t="s">
        <v>18</v>
      </c>
      <c r="J113" s="620" t="s">
        <v>537</v>
      </c>
      <c r="K113" s="624" t="s">
        <v>64</v>
      </c>
      <c r="L113" s="623" t="s">
        <v>45</v>
      </c>
      <c r="M113" s="623"/>
      <c r="N113" s="626"/>
    </row>
    <row r="114" spans="1:14" x14ac:dyDescent="0.25">
      <c r="A114" s="171">
        <v>45159</v>
      </c>
      <c r="B114" s="172" t="s">
        <v>115</v>
      </c>
      <c r="C114" s="172" t="s">
        <v>116</v>
      </c>
      <c r="D114" s="173" t="s">
        <v>130</v>
      </c>
      <c r="E114" s="161">
        <v>5000</v>
      </c>
      <c r="F114" s="161"/>
      <c r="G114" s="305">
        <f t="shared" si="0"/>
        <v>49000</v>
      </c>
      <c r="H114" s="604" t="s">
        <v>155</v>
      </c>
      <c r="I114" s="180" t="s">
        <v>18</v>
      </c>
      <c r="J114" s="405" t="s">
        <v>537</v>
      </c>
      <c r="K114" s="635" t="s">
        <v>64</v>
      </c>
      <c r="L114" s="180" t="s">
        <v>45</v>
      </c>
      <c r="M114" s="180"/>
      <c r="N114" s="465" t="s">
        <v>538</v>
      </c>
    </row>
    <row r="115" spans="1:14" x14ac:dyDescent="0.25">
      <c r="A115" s="171">
        <v>45159</v>
      </c>
      <c r="B115" s="172" t="s">
        <v>115</v>
      </c>
      <c r="C115" s="172" t="s">
        <v>116</v>
      </c>
      <c r="D115" s="173" t="s">
        <v>130</v>
      </c>
      <c r="E115" s="161">
        <v>4000</v>
      </c>
      <c r="F115" s="161"/>
      <c r="G115" s="305">
        <f t="shared" si="0"/>
        <v>45000</v>
      </c>
      <c r="H115" s="604" t="s">
        <v>155</v>
      </c>
      <c r="I115" s="180" t="s">
        <v>18</v>
      </c>
      <c r="J115" s="405" t="s">
        <v>537</v>
      </c>
      <c r="K115" s="635" t="s">
        <v>64</v>
      </c>
      <c r="L115" s="180" t="s">
        <v>45</v>
      </c>
      <c r="M115" s="180"/>
      <c r="N115" s="465" t="s">
        <v>539</v>
      </c>
    </row>
    <row r="116" spans="1:14" x14ac:dyDescent="0.25">
      <c r="A116" s="171">
        <v>45159</v>
      </c>
      <c r="B116" s="172" t="s">
        <v>115</v>
      </c>
      <c r="C116" s="172" t="s">
        <v>116</v>
      </c>
      <c r="D116" s="173" t="s">
        <v>130</v>
      </c>
      <c r="E116" s="161">
        <v>4000</v>
      </c>
      <c r="F116" s="161"/>
      <c r="G116" s="305">
        <f t="shared" si="0"/>
        <v>41000</v>
      </c>
      <c r="H116" s="604" t="s">
        <v>155</v>
      </c>
      <c r="I116" s="180" t="s">
        <v>18</v>
      </c>
      <c r="J116" s="405" t="s">
        <v>537</v>
      </c>
      <c r="K116" s="635" t="s">
        <v>64</v>
      </c>
      <c r="L116" s="180" t="s">
        <v>45</v>
      </c>
      <c r="M116" s="180"/>
      <c r="N116" s="465" t="s">
        <v>540</v>
      </c>
    </row>
    <row r="117" spans="1:14" x14ac:dyDescent="0.25">
      <c r="A117" s="171">
        <v>45159</v>
      </c>
      <c r="B117" s="172" t="s">
        <v>115</v>
      </c>
      <c r="C117" s="172" t="s">
        <v>116</v>
      </c>
      <c r="D117" s="173" t="s">
        <v>130</v>
      </c>
      <c r="E117" s="161">
        <v>3000</v>
      </c>
      <c r="F117" s="161"/>
      <c r="G117" s="305">
        <f t="shared" si="0"/>
        <v>38000</v>
      </c>
      <c r="H117" s="604" t="s">
        <v>155</v>
      </c>
      <c r="I117" s="180" t="s">
        <v>18</v>
      </c>
      <c r="J117" s="405" t="s">
        <v>537</v>
      </c>
      <c r="K117" s="635" t="s">
        <v>64</v>
      </c>
      <c r="L117" s="180" t="s">
        <v>45</v>
      </c>
      <c r="M117" s="180"/>
      <c r="N117" s="465" t="s">
        <v>541</v>
      </c>
    </row>
    <row r="118" spans="1:14" x14ac:dyDescent="0.25">
      <c r="A118" s="171">
        <v>45159</v>
      </c>
      <c r="B118" s="172" t="s">
        <v>115</v>
      </c>
      <c r="C118" s="172" t="s">
        <v>116</v>
      </c>
      <c r="D118" s="173" t="s">
        <v>130</v>
      </c>
      <c r="E118" s="161">
        <v>5000</v>
      </c>
      <c r="F118" s="161"/>
      <c r="G118" s="305">
        <f t="shared" si="0"/>
        <v>33000</v>
      </c>
      <c r="H118" s="604" t="s">
        <v>155</v>
      </c>
      <c r="I118" s="180" t="s">
        <v>18</v>
      </c>
      <c r="J118" s="405" t="s">
        <v>537</v>
      </c>
      <c r="K118" s="635" t="s">
        <v>64</v>
      </c>
      <c r="L118" s="180" t="s">
        <v>45</v>
      </c>
      <c r="M118" s="180"/>
      <c r="N118" s="465" t="s">
        <v>542</v>
      </c>
    </row>
    <row r="119" spans="1:14" x14ac:dyDescent="0.25">
      <c r="A119" s="171">
        <v>45159</v>
      </c>
      <c r="B119" s="172" t="s">
        <v>115</v>
      </c>
      <c r="C119" s="172" t="s">
        <v>116</v>
      </c>
      <c r="D119" s="173" t="s">
        <v>130</v>
      </c>
      <c r="E119" s="161">
        <v>5000</v>
      </c>
      <c r="F119" s="161"/>
      <c r="G119" s="305">
        <f t="shared" si="0"/>
        <v>28000</v>
      </c>
      <c r="H119" s="604" t="s">
        <v>155</v>
      </c>
      <c r="I119" s="180" t="s">
        <v>18</v>
      </c>
      <c r="J119" s="405" t="s">
        <v>537</v>
      </c>
      <c r="K119" s="635" t="s">
        <v>64</v>
      </c>
      <c r="L119" s="180" t="s">
        <v>45</v>
      </c>
      <c r="M119" s="180"/>
      <c r="N119" s="465" t="s">
        <v>543</v>
      </c>
    </row>
    <row r="120" spans="1:14" x14ac:dyDescent="0.25">
      <c r="A120" s="171">
        <v>45159</v>
      </c>
      <c r="B120" s="172" t="s">
        <v>115</v>
      </c>
      <c r="C120" s="172" t="s">
        <v>116</v>
      </c>
      <c r="D120" s="173" t="s">
        <v>130</v>
      </c>
      <c r="E120" s="161">
        <v>15000</v>
      </c>
      <c r="F120" s="161"/>
      <c r="G120" s="305">
        <f t="shared" si="0"/>
        <v>13000</v>
      </c>
      <c r="H120" s="604" t="s">
        <v>155</v>
      </c>
      <c r="I120" s="180" t="s">
        <v>18</v>
      </c>
      <c r="J120" s="405" t="s">
        <v>537</v>
      </c>
      <c r="K120" s="635" t="s">
        <v>64</v>
      </c>
      <c r="L120" s="180" t="s">
        <v>45</v>
      </c>
      <c r="M120" s="180"/>
      <c r="N120" s="465" t="s">
        <v>544</v>
      </c>
    </row>
    <row r="121" spans="1:14" x14ac:dyDescent="0.25">
      <c r="A121" s="171">
        <v>45159</v>
      </c>
      <c r="B121" s="172" t="s">
        <v>115</v>
      </c>
      <c r="C121" s="172" t="s">
        <v>116</v>
      </c>
      <c r="D121" s="173" t="s">
        <v>130</v>
      </c>
      <c r="E121" s="161">
        <v>3000</v>
      </c>
      <c r="F121" s="161"/>
      <c r="G121" s="305">
        <f t="shared" si="0"/>
        <v>10000</v>
      </c>
      <c r="H121" s="604" t="s">
        <v>155</v>
      </c>
      <c r="I121" s="180" t="s">
        <v>18</v>
      </c>
      <c r="J121" s="405" t="s">
        <v>537</v>
      </c>
      <c r="K121" s="635" t="s">
        <v>64</v>
      </c>
      <c r="L121" s="180" t="s">
        <v>45</v>
      </c>
      <c r="M121" s="180"/>
      <c r="N121" s="465" t="s">
        <v>545</v>
      </c>
    </row>
    <row r="122" spans="1:14" x14ac:dyDescent="0.25">
      <c r="A122" s="171">
        <v>45159</v>
      </c>
      <c r="B122" s="172" t="s">
        <v>196</v>
      </c>
      <c r="C122" s="172" t="s">
        <v>196</v>
      </c>
      <c r="D122" s="173" t="s">
        <v>130</v>
      </c>
      <c r="E122" s="161">
        <v>3000</v>
      </c>
      <c r="F122" s="161"/>
      <c r="G122" s="305">
        <f t="shared" si="0"/>
        <v>7000</v>
      </c>
      <c r="H122" s="604" t="s">
        <v>155</v>
      </c>
      <c r="I122" s="180" t="s">
        <v>18</v>
      </c>
      <c r="J122" s="405" t="s">
        <v>537</v>
      </c>
      <c r="K122" s="635" t="s">
        <v>64</v>
      </c>
      <c r="L122" s="180" t="s">
        <v>45</v>
      </c>
      <c r="M122" s="180"/>
      <c r="N122" s="465"/>
    </row>
    <row r="123" spans="1:14" x14ac:dyDescent="0.25">
      <c r="A123" s="171">
        <v>45159</v>
      </c>
      <c r="B123" s="172" t="s">
        <v>196</v>
      </c>
      <c r="C123" s="172" t="s">
        <v>196</v>
      </c>
      <c r="D123" s="173" t="s">
        <v>130</v>
      </c>
      <c r="E123" s="161">
        <v>6000</v>
      </c>
      <c r="F123" s="161"/>
      <c r="G123" s="305">
        <f t="shared" si="0"/>
        <v>1000</v>
      </c>
      <c r="H123" s="604" t="s">
        <v>155</v>
      </c>
      <c r="I123" s="180" t="s">
        <v>18</v>
      </c>
      <c r="J123" s="405" t="s">
        <v>537</v>
      </c>
      <c r="K123" s="635" t="s">
        <v>64</v>
      </c>
      <c r="L123" s="180" t="s">
        <v>45</v>
      </c>
      <c r="M123" s="180"/>
      <c r="N123" s="465"/>
    </row>
    <row r="124" spans="1:14" x14ac:dyDescent="0.25">
      <c r="A124" s="171">
        <v>45160</v>
      </c>
      <c r="B124" s="172" t="s">
        <v>123</v>
      </c>
      <c r="C124" s="172" t="s">
        <v>49</v>
      </c>
      <c r="D124" s="173" t="s">
        <v>130</v>
      </c>
      <c r="E124" s="161"/>
      <c r="F124" s="161">
        <v>-1000</v>
      </c>
      <c r="G124" s="305">
        <f t="shared" si="0"/>
        <v>0</v>
      </c>
      <c r="H124" s="604" t="s">
        <v>155</v>
      </c>
      <c r="I124" s="180" t="s">
        <v>18</v>
      </c>
      <c r="J124" s="405" t="s">
        <v>537</v>
      </c>
      <c r="K124" s="635" t="s">
        <v>64</v>
      </c>
      <c r="L124" s="180" t="s">
        <v>45</v>
      </c>
      <c r="M124" s="180"/>
      <c r="N124" s="465"/>
    </row>
    <row r="125" spans="1:14" x14ac:dyDescent="0.25">
      <c r="A125" s="471">
        <v>45160</v>
      </c>
      <c r="B125" s="472" t="s">
        <v>113</v>
      </c>
      <c r="C125" s="472" t="s">
        <v>49</v>
      </c>
      <c r="D125" s="473" t="s">
        <v>130</v>
      </c>
      <c r="E125" s="622"/>
      <c r="F125" s="622">
        <v>56000</v>
      </c>
      <c r="G125" s="627">
        <f t="shared" si="0"/>
        <v>56000</v>
      </c>
      <c r="H125" s="476" t="s">
        <v>155</v>
      </c>
      <c r="I125" s="623" t="s">
        <v>18</v>
      </c>
      <c r="J125" s="620" t="s">
        <v>559</v>
      </c>
      <c r="K125" s="624" t="s">
        <v>64</v>
      </c>
      <c r="L125" s="623" t="s">
        <v>45</v>
      </c>
      <c r="M125" s="623"/>
      <c r="N125" s="626"/>
    </row>
    <row r="126" spans="1:14" x14ac:dyDescent="0.25">
      <c r="A126" s="171">
        <v>45160</v>
      </c>
      <c r="B126" s="172" t="s">
        <v>115</v>
      </c>
      <c r="C126" s="172" t="s">
        <v>116</v>
      </c>
      <c r="D126" s="173" t="s">
        <v>130</v>
      </c>
      <c r="E126" s="161">
        <v>7000</v>
      </c>
      <c r="F126" s="161"/>
      <c r="G126" s="305">
        <f t="shared" ref="G126:G178" si="2">G125-E126+F126</f>
        <v>49000</v>
      </c>
      <c r="H126" s="604" t="s">
        <v>155</v>
      </c>
      <c r="I126" s="180" t="s">
        <v>18</v>
      </c>
      <c r="J126" s="405" t="s">
        <v>559</v>
      </c>
      <c r="K126" s="635" t="s">
        <v>64</v>
      </c>
      <c r="L126" s="180" t="s">
        <v>45</v>
      </c>
      <c r="M126" s="180"/>
      <c r="N126" s="465" t="s">
        <v>560</v>
      </c>
    </row>
    <row r="127" spans="1:14" x14ac:dyDescent="0.25">
      <c r="A127" s="171">
        <v>45160</v>
      </c>
      <c r="B127" s="172" t="s">
        <v>115</v>
      </c>
      <c r="C127" s="172" t="s">
        <v>116</v>
      </c>
      <c r="D127" s="173" t="s">
        <v>130</v>
      </c>
      <c r="E127" s="161">
        <v>4000</v>
      </c>
      <c r="F127" s="161"/>
      <c r="G127" s="305">
        <f t="shared" si="2"/>
        <v>45000</v>
      </c>
      <c r="H127" s="604" t="s">
        <v>155</v>
      </c>
      <c r="I127" s="180" t="s">
        <v>18</v>
      </c>
      <c r="J127" s="405" t="s">
        <v>559</v>
      </c>
      <c r="K127" s="635" t="s">
        <v>64</v>
      </c>
      <c r="L127" s="180" t="s">
        <v>45</v>
      </c>
      <c r="M127" s="180"/>
      <c r="N127" s="465" t="s">
        <v>561</v>
      </c>
    </row>
    <row r="128" spans="1:14" x14ac:dyDescent="0.25">
      <c r="A128" s="171">
        <v>45160</v>
      </c>
      <c r="B128" s="172" t="s">
        <v>115</v>
      </c>
      <c r="C128" s="172" t="s">
        <v>116</v>
      </c>
      <c r="D128" s="173" t="s">
        <v>130</v>
      </c>
      <c r="E128" s="161">
        <v>5000</v>
      </c>
      <c r="F128" s="161"/>
      <c r="G128" s="305">
        <f t="shared" si="2"/>
        <v>40000</v>
      </c>
      <c r="H128" s="604" t="s">
        <v>155</v>
      </c>
      <c r="I128" s="180" t="s">
        <v>18</v>
      </c>
      <c r="J128" s="405" t="s">
        <v>559</v>
      </c>
      <c r="K128" s="635" t="s">
        <v>64</v>
      </c>
      <c r="L128" s="180" t="s">
        <v>45</v>
      </c>
      <c r="M128" s="180"/>
      <c r="N128" s="465" t="s">
        <v>562</v>
      </c>
    </row>
    <row r="129" spans="1:14" x14ac:dyDescent="0.25">
      <c r="A129" s="171">
        <v>45160</v>
      </c>
      <c r="B129" s="172" t="s">
        <v>115</v>
      </c>
      <c r="C129" s="172" t="s">
        <v>116</v>
      </c>
      <c r="D129" s="173" t="s">
        <v>130</v>
      </c>
      <c r="E129" s="161">
        <v>6000</v>
      </c>
      <c r="F129" s="161"/>
      <c r="G129" s="305">
        <f t="shared" si="2"/>
        <v>34000</v>
      </c>
      <c r="H129" s="604" t="s">
        <v>155</v>
      </c>
      <c r="I129" s="180" t="s">
        <v>18</v>
      </c>
      <c r="J129" s="405" t="s">
        <v>559</v>
      </c>
      <c r="K129" s="635" t="s">
        <v>64</v>
      </c>
      <c r="L129" s="180" t="s">
        <v>45</v>
      </c>
      <c r="M129" s="180"/>
      <c r="N129" s="465" t="s">
        <v>563</v>
      </c>
    </row>
    <row r="130" spans="1:14" x14ac:dyDescent="0.25">
      <c r="A130" s="171">
        <v>45160</v>
      </c>
      <c r="B130" s="172" t="s">
        <v>115</v>
      </c>
      <c r="C130" s="172" t="s">
        <v>116</v>
      </c>
      <c r="D130" s="173" t="s">
        <v>130</v>
      </c>
      <c r="E130" s="161">
        <v>16000</v>
      </c>
      <c r="F130" s="161"/>
      <c r="G130" s="305">
        <f t="shared" si="2"/>
        <v>18000</v>
      </c>
      <c r="H130" s="604" t="s">
        <v>155</v>
      </c>
      <c r="I130" s="180" t="s">
        <v>18</v>
      </c>
      <c r="J130" s="405" t="s">
        <v>559</v>
      </c>
      <c r="K130" s="635" t="s">
        <v>64</v>
      </c>
      <c r="L130" s="180" t="s">
        <v>45</v>
      </c>
      <c r="M130" s="180"/>
      <c r="N130" s="465" t="s">
        <v>564</v>
      </c>
    </row>
    <row r="131" spans="1:14" x14ac:dyDescent="0.25">
      <c r="A131" s="171">
        <v>45160</v>
      </c>
      <c r="B131" s="172" t="s">
        <v>115</v>
      </c>
      <c r="C131" s="172" t="s">
        <v>116</v>
      </c>
      <c r="D131" s="173" t="s">
        <v>130</v>
      </c>
      <c r="E131" s="161">
        <v>8000</v>
      </c>
      <c r="F131" s="161"/>
      <c r="G131" s="305">
        <f t="shared" si="2"/>
        <v>10000</v>
      </c>
      <c r="H131" s="604" t="s">
        <v>155</v>
      </c>
      <c r="I131" s="180" t="s">
        <v>18</v>
      </c>
      <c r="J131" s="405" t="s">
        <v>559</v>
      </c>
      <c r="K131" s="635" t="s">
        <v>64</v>
      </c>
      <c r="L131" s="180" t="s">
        <v>45</v>
      </c>
      <c r="M131" s="180"/>
      <c r="N131" s="465" t="s">
        <v>545</v>
      </c>
    </row>
    <row r="132" spans="1:14" x14ac:dyDescent="0.25">
      <c r="A132" s="171">
        <v>45160</v>
      </c>
      <c r="B132" s="172" t="s">
        <v>196</v>
      </c>
      <c r="C132" s="172" t="s">
        <v>196</v>
      </c>
      <c r="D132" s="173" t="s">
        <v>130</v>
      </c>
      <c r="E132" s="161">
        <v>5000</v>
      </c>
      <c r="F132" s="161"/>
      <c r="G132" s="305">
        <f t="shared" si="2"/>
        <v>5000</v>
      </c>
      <c r="H132" s="604" t="s">
        <v>155</v>
      </c>
      <c r="I132" s="180" t="s">
        <v>18</v>
      </c>
      <c r="J132" s="405" t="s">
        <v>559</v>
      </c>
      <c r="K132" s="635" t="s">
        <v>64</v>
      </c>
      <c r="L132" s="180" t="s">
        <v>45</v>
      </c>
      <c r="M132" s="180"/>
      <c r="N132" s="465"/>
    </row>
    <row r="133" spans="1:14" x14ac:dyDescent="0.25">
      <c r="A133" s="171">
        <v>45160</v>
      </c>
      <c r="B133" s="172" t="s">
        <v>196</v>
      </c>
      <c r="C133" s="172" t="s">
        <v>196</v>
      </c>
      <c r="D133" s="173" t="s">
        <v>130</v>
      </c>
      <c r="E133" s="161">
        <v>5000</v>
      </c>
      <c r="F133" s="161"/>
      <c r="G133" s="305">
        <f t="shared" si="2"/>
        <v>0</v>
      </c>
      <c r="H133" s="604" t="s">
        <v>155</v>
      </c>
      <c r="I133" s="180" t="s">
        <v>18</v>
      </c>
      <c r="J133" s="405" t="s">
        <v>559</v>
      </c>
      <c r="K133" s="635" t="s">
        <v>64</v>
      </c>
      <c r="L133" s="180" t="s">
        <v>45</v>
      </c>
      <c r="M133" s="180"/>
      <c r="N133" s="465"/>
    </row>
    <row r="134" spans="1:14" x14ac:dyDescent="0.25">
      <c r="A134" s="471">
        <v>45161</v>
      </c>
      <c r="B134" s="472" t="s">
        <v>113</v>
      </c>
      <c r="C134" s="472" t="s">
        <v>49</v>
      </c>
      <c r="D134" s="473" t="s">
        <v>130</v>
      </c>
      <c r="E134" s="622"/>
      <c r="F134" s="622">
        <v>61000</v>
      </c>
      <c r="G134" s="627">
        <f t="shared" si="2"/>
        <v>61000</v>
      </c>
      <c r="H134" s="476" t="s">
        <v>155</v>
      </c>
      <c r="I134" s="623" t="s">
        <v>18</v>
      </c>
      <c r="J134" s="620" t="s">
        <v>569</v>
      </c>
      <c r="K134" s="624" t="s">
        <v>64</v>
      </c>
      <c r="L134" s="623" t="s">
        <v>45</v>
      </c>
      <c r="M134" s="623"/>
      <c r="N134" s="626"/>
    </row>
    <row r="135" spans="1:14" x14ac:dyDescent="0.25">
      <c r="A135" s="171">
        <v>45161</v>
      </c>
      <c r="B135" s="172" t="s">
        <v>115</v>
      </c>
      <c r="C135" s="172" t="s">
        <v>116</v>
      </c>
      <c r="D135" s="173" t="s">
        <v>130</v>
      </c>
      <c r="E135" s="161">
        <v>8000</v>
      </c>
      <c r="F135" s="161"/>
      <c r="G135" s="305">
        <f t="shared" si="2"/>
        <v>53000</v>
      </c>
      <c r="H135" s="604" t="s">
        <v>155</v>
      </c>
      <c r="I135" s="180" t="s">
        <v>18</v>
      </c>
      <c r="J135" s="405" t="s">
        <v>569</v>
      </c>
      <c r="K135" s="635" t="s">
        <v>64</v>
      </c>
      <c r="L135" s="180" t="s">
        <v>45</v>
      </c>
      <c r="M135" s="180"/>
      <c r="N135" s="465" t="s">
        <v>177</v>
      </c>
    </row>
    <row r="136" spans="1:14" x14ac:dyDescent="0.25">
      <c r="A136" s="171">
        <v>45161</v>
      </c>
      <c r="B136" s="172" t="s">
        <v>115</v>
      </c>
      <c r="C136" s="172" t="s">
        <v>116</v>
      </c>
      <c r="D136" s="173" t="s">
        <v>130</v>
      </c>
      <c r="E136" s="161">
        <v>13000</v>
      </c>
      <c r="F136" s="161"/>
      <c r="G136" s="305">
        <f t="shared" si="2"/>
        <v>40000</v>
      </c>
      <c r="H136" s="604" t="s">
        <v>155</v>
      </c>
      <c r="I136" s="180" t="s">
        <v>18</v>
      </c>
      <c r="J136" s="405" t="s">
        <v>569</v>
      </c>
      <c r="K136" s="635" t="s">
        <v>64</v>
      </c>
      <c r="L136" s="180" t="s">
        <v>45</v>
      </c>
      <c r="M136" s="180"/>
      <c r="N136" s="465" t="s">
        <v>344</v>
      </c>
    </row>
    <row r="137" spans="1:14" x14ac:dyDescent="0.25">
      <c r="A137" s="171">
        <v>45161</v>
      </c>
      <c r="B137" s="172" t="s">
        <v>115</v>
      </c>
      <c r="C137" s="172" t="s">
        <v>116</v>
      </c>
      <c r="D137" s="173" t="s">
        <v>130</v>
      </c>
      <c r="E137" s="161">
        <v>4000</v>
      </c>
      <c r="F137" s="161"/>
      <c r="G137" s="305">
        <f t="shared" si="2"/>
        <v>36000</v>
      </c>
      <c r="H137" s="604" t="s">
        <v>155</v>
      </c>
      <c r="I137" s="180" t="s">
        <v>18</v>
      </c>
      <c r="J137" s="405" t="s">
        <v>569</v>
      </c>
      <c r="K137" s="635" t="s">
        <v>64</v>
      </c>
      <c r="L137" s="180" t="s">
        <v>45</v>
      </c>
      <c r="M137" s="180"/>
      <c r="N137" s="465" t="s">
        <v>570</v>
      </c>
    </row>
    <row r="138" spans="1:14" x14ac:dyDescent="0.25">
      <c r="A138" s="171">
        <v>45161</v>
      </c>
      <c r="B138" s="172" t="s">
        <v>115</v>
      </c>
      <c r="C138" s="172" t="s">
        <v>116</v>
      </c>
      <c r="D138" s="173" t="s">
        <v>130</v>
      </c>
      <c r="E138" s="161">
        <v>5000</v>
      </c>
      <c r="F138" s="161"/>
      <c r="G138" s="305">
        <f t="shared" si="2"/>
        <v>31000</v>
      </c>
      <c r="H138" s="604" t="s">
        <v>155</v>
      </c>
      <c r="I138" s="180" t="s">
        <v>18</v>
      </c>
      <c r="J138" s="405" t="s">
        <v>569</v>
      </c>
      <c r="K138" s="635" t="s">
        <v>64</v>
      </c>
      <c r="L138" s="180" t="s">
        <v>45</v>
      </c>
      <c r="M138" s="180"/>
      <c r="N138" s="465" t="s">
        <v>571</v>
      </c>
    </row>
    <row r="139" spans="1:14" x14ac:dyDescent="0.25">
      <c r="A139" s="171">
        <v>45161</v>
      </c>
      <c r="B139" s="172" t="s">
        <v>115</v>
      </c>
      <c r="C139" s="172" t="s">
        <v>116</v>
      </c>
      <c r="D139" s="173" t="s">
        <v>130</v>
      </c>
      <c r="E139" s="161">
        <v>6000</v>
      </c>
      <c r="F139" s="161"/>
      <c r="G139" s="305">
        <f t="shared" si="2"/>
        <v>25000</v>
      </c>
      <c r="H139" s="604" t="s">
        <v>155</v>
      </c>
      <c r="I139" s="180" t="s">
        <v>18</v>
      </c>
      <c r="J139" s="405" t="s">
        <v>569</v>
      </c>
      <c r="K139" s="635" t="s">
        <v>64</v>
      </c>
      <c r="L139" s="180" t="s">
        <v>45</v>
      </c>
      <c r="M139" s="180"/>
      <c r="N139" s="465" t="s">
        <v>572</v>
      </c>
    </row>
    <row r="140" spans="1:14" x14ac:dyDescent="0.25">
      <c r="A140" s="171">
        <v>45161</v>
      </c>
      <c r="B140" s="172" t="s">
        <v>115</v>
      </c>
      <c r="C140" s="172" t="s">
        <v>116</v>
      </c>
      <c r="D140" s="173" t="s">
        <v>130</v>
      </c>
      <c r="E140" s="161">
        <v>7000</v>
      </c>
      <c r="F140" s="161"/>
      <c r="G140" s="305">
        <f t="shared" si="2"/>
        <v>18000</v>
      </c>
      <c r="H140" s="604" t="s">
        <v>155</v>
      </c>
      <c r="I140" s="180" t="s">
        <v>18</v>
      </c>
      <c r="J140" s="405" t="s">
        <v>569</v>
      </c>
      <c r="K140" s="635" t="s">
        <v>64</v>
      </c>
      <c r="L140" s="180" t="s">
        <v>45</v>
      </c>
      <c r="M140" s="180"/>
      <c r="N140" s="465" t="s">
        <v>573</v>
      </c>
    </row>
    <row r="141" spans="1:14" x14ac:dyDescent="0.25">
      <c r="A141" s="171">
        <v>45161</v>
      </c>
      <c r="B141" s="172" t="s">
        <v>115</v>
      </c>
      <c r="C141" s="172" t="s">
        <v>116</v>
      </c>
      <c r="D141" s="173" t="s">
        <v>130</v>
      </c>
      <c r="E141" s="161">
        <v>18000</v>
      </c>
      <c r="F141" s="161"/>
      <c r="G141" s="305">
        <f t="shared" si="2"/>
        <v>0</v>
      </c>
      <c r="H141" s="604" t="s">
        <v>155</v>
      </c>
      <c r="I141" s="180" t="s">
        <v>18</v>
      </c>
      <c r="J141" s="405" t="s">
        <v>569</v>
      </c>
      <c r="K141" s="635" t="s">
        <v>64</v>
      </c>
      <c r="L141" s="180" t="s">
        <v>45</v>
      </c>
      <c r="M141" s="180"/>
      <c r="N141" s="465" t="s">
        <v>574</v>
      </c>
    </row>
    <row r="142" spans="1:14" x14ac:dyDescent="0.25">
      <c r="A142" s="471">
        <v>45162</v>
      </c>
      <c r="B142" s="472" t="s">
        <v>113</v>
      </c>
      <c r="C142" s="472" t="s">
        <v>49</v>
      </c>
      <c r="D142" s="473" t="s">
        <v>130</v>
      </c>
      <c r="E142" s="622"/>
      <c r="F142" s="622">
        <v>55000</v>
      </c>
      <c r="G142" s="627">
        <f t="shared" si="2"/>
        <v>55000</v>
      </c>
      <c r="H142" s="476" t="s">
        <v>155</v>
      </c>
      <c r="I142" s="623" t="s">
        <v>18</v>
      </c>
      <c r="J142" s="620" t="s">
        <v>607</v>
      </c>
      <c r="K142" s="624" t="s">
        <v>64</v>
      </c>
      <c r="L142" s="623" t="s">
        <v>45</v>
      </c>
      <c r="M142" s="623"/>
      <c r="N142" s="626"/>
    </row>
    <row r="143" spans="1:14" x14ac:dyDescent="0.25">
      <c r="A143" s="171">
        <v>45162</v>
      </c>
      <c r="B143" s="172" t="s">
        <v>115</v>
      </c>
      <c r="C143" s="172" t="s">
        <v>116</v>
      </c>
      <c r="D143" s="173" t="s">
        <v>130</v>
      </c>
      <c r="E143" s="161">
        <v>7000</v>
      </c>
      <c r="F143" s="161"/>
      <c r="G143" s="305">
        <f t="shared" si="2"/>
        <v>48000</v>
      </c>
      <c r="H143" s="604" t="s">
        <v>155</v>
      </c>
      <c r="I143" s="180" t="s">
        <v>18</v>
      </c>
      <c r="J143" s="405" t="s">
        <v>607</v>
      </c>
      <c r="K143" s="635" t="s">
        <v>64</v>
      </c>
      <c r="L143" s="180" t="s">
        <v>45</v>
      </c>
      <c r="M143" s="180"/>
      <c r="N143" s="465" t="s">
        <v>545</v>
      </c>
    </row>
    <row r="144" spans="1:14" x14ac:dyDescent="0.25">
      <c r="A144" s="171">
        <v>45162</v>
      </c>
      <c r="B144" s="172" t="s">
        <v>115</v>
      </c>
      <c r="C144" s="172" t="s">
        <v>116</v>
      </c>
      <c r="D144" s="173" t="s">
        <v>130</v>
      </c>
      <c r="E144" s="161">
        <v>7000</v>
      </c>
      <c r="F144" s="161"/>
      <c r="G144" s="305">
        <f t="shared" si="2"/>
        <v>41000</v>
      </c>
      <c r="H144" s="604" t="s">
        <v>155</v>
      </c>
      <c r="I144" s="180" t="s">
        <v>18</v>
      </c>
      <c r="J144" s="405" t="s">
        <v>607</v>
      </c>
      <c r="K144" s="635" t="s">
        <v>64</v>
      </c>
      <c r="L144" s="180" t="s">
        <v>45</v>
      </c>
      <c r="M144" s="180"/>
      <c r="N144" s="465" t="s">
        <v>608</v>
      </c>
    </row>
    <row r="145" spans="1:14" x14ac:dyDescent="0.25">
      <c r="A145" s="171">
        <v>45162</v>
      </c>
      <c r="B145" s="172" t="s">
        <v>115</v>
      </c>
      <c r="C145" s="172" t="s">
        <v>116</v>
      </c>
      <c r="D145" s="173" t="s">
        <v>130</v>
      </c>
      <c r="E145" s="161">
        <v>4000</v>
      </c>
      <c r="F145" s="161"/>
      <c r="G145" s="305">
        <f t="shared" si="2"/>
        <v>37000</v>
      </c>
      <c r="H145" s="604" t="s">
        <v>155</v>
      </c>
      <c r="I145" s="180" t="s">
        <v>18</v>
      </c>
      <c r="J145" s="405" t="s">
        <v>607</v>
      </c>
      <c r="K145" s="635" t="s">
        <v>64</v>
      </c>
      <c r="L145" s="180" t="s">
        <v>45</v>
      </c>
      <c r="M145" s="180"/>
      <c r="N145" s="465" t="s">
        <v>609</v>
      </c>
    </row>
    <row r="146" spans="1:14" x14ac:dyDescent="0.25">
      <c r="A146" s="171">
        <v>45162</v>
      </c>
      <c r="B146" s="172" t="s">
        <v>115</v>
      </c>
      <c r="C146" s="172" t="s">
        <v>116</v>
      </c>
      <c r="D146" s="173" t="s">
        <v>130</v>
      </c>
      <c r="E146" s="161">
        <v>5000</v>
      </c>
      <c r="F146" s="161"/>
      <c r="G146" s="305">
        <f t="shared" si="2"/>
        <v>32000</v>
      </c>
      <c r="H146" s="604" t="s">
        <v>155</v>
      </c>
      <c r="I146" s="180" t="s">
        <v>18</v>
      </c>
      <c r="J146" s="405" t="s">
        <v>607</v>
      </c>
      <c r="K146" s="635" t="s">
        <v>64</v>
      </c>
      <c r="L146" s="180" t="s">
        <v>45</v>
      </c>
      <c r="M146" s="180"/>
      <c r="N146" s="465" t="s">
        <v>610</v>
      </c>
    </row>
    <row r="147" spans="1:14" x14ac:dyDescent="0.25">
      <c r="A147" s="171">
        <v>45162</v>
      </c>
      <c r="B147" s="172" t="s">
        <v>115</v>
      </c>
      <c r="C147" s="172" t="s">
        <v>116</v>
      </c>
      <c r="D147" s="173" t="s">
        <v>130</v>
      </c>
      <c r="E147" s="161">
        <v>5000</v>
      </c>
      <c r="F147" s="161"/>
      <c r="G147" s="305">
        <f t="shared" si="2"/>
        <v>27000</v>
      </c>
      <c r="H147" s="604" t="s">
        <v>155</v>
      </c>
      <c r="I147" s="180" t="s">
        <v>18</v>
      </c>
      <c r="J147" s="405" t="s">
        <v>607</v>
      </c>
      <c r="K147" s="635" t="s">
        <v>64</v>
      </c>
      <c r="L147" s="180" t="s">
        <v>45</v>
      </c>
      <c r="M147" s="180"/>
      <c r="N147" s="465" t="s">
        <v>611</v>
      </c>
    </row>
    <row r="148" spans="1:14" x14ac:dyDescent="0.25">
      <c r="A148" s="171">
        <v>45162</v>
      </c>
      <c r="B148" s="172" t="s">
        <v>115</v>
      </c>
      <c r="C148" s="172" t="s">
        <v>116</v>
      </c>
      <c r="D148" s="173" t="s">
        <v>130</v>
      </c>
      <c r="E148" s="161">
        <v>6000</v>
      </c>
      <c r="F148" s="161"/>
      <c r="G148" s="305">
        <f t="shared" si="2"/>
        <v>21000</v>
      </c>
      <c r="H148" s="604" t="s">
        <v>155</v>
      </c>
      <c r="I148" s="180" t="s">
        <v>18</v>
      </c>
      <c r="J148" s="405" t="s">
        <v>607</v>
      </c>
      <c r="K148" s="635" t="s">
        <v>64</v>
      </c>
      <c r="L148" s="180" t="s">
        <v>45</v>
      </c>
      <c r="M148" s="180"/>
      <c r="N148" s="465" t="s">
        <v>612</v>
      </c>
    </row>
    <row r="149" spans="1:14" x14ac:dyDescent="0.25">
      <c r="A149" s="171">
        <v>45162</v>
      </c>
      <c r="B149" s="172" t="s">
        <v>115</v>
      </c>
      <c r="C149" s="172" t="s">
        <v>116</v>
      </c>
      <c r="D149" s="173" t="s">
        <v>130</v>
      </c>
      <c r="E149" s="161">
        <v>17000</v>
      </c>
      <c r="F149" s="161"/>
      <c r="G149" s="305">
        <f t="shared" si="2"/>
        <v>4000</v>
      </c>
      <c r="H149" s="604" t="s">
        <v>155</v>
      </c>
      <c r="I149" s="180" t="s">
        <v>18</v>
      </c>
      <c r="J149" s="405" t="s">
        <v>607</v>
      </c>
      <c r="K149" s="635" t="s">
        <v>64</v>
      </c>
      <c r="L149" s="180" t="s">
        <v>45</v>
      </c>
      <c r="M149" s="180"/>
      <c r="N149" s="465" t="s">
        <v>613</v>
      </c>
    </row>
    <row r="150" spans="1:14" x14ac:dyDescent="0.25">
      <c r="A150" s="171">
        <v>45162</v>
      </c>
      <c r="B150" s="172" t="s">
        <v>196</v>
      </c>
      <c r="C150" s="172" t="s">
        <v>196</v>
      </c>
      <c r="D150" s="173" t="s">
        <v>130</v>
      </c>
      <c r="E150" s="161">
        <v>10000</v>
      </c>
      <c r="F150" s="161"/>
      <c r="G150" s="305">
        <f t="shared" si="2"/>
        <v>-6000</v>
      </c>
      <c r="H150" s="604" t="s">
        <v>155</v>
      </c>
      <c r="I150" s="180" t="s">
        <v>18</v>
      </c>
      <c r="J150" s="405" t="s">
        <v>607</v>
      </c>
      <c r="K150" s="635" t="s">
        <v>64</v>
      </c>
      <c r="L150" s="180" t="s">
        <v>45</v>
      </c>
      <c r="M150" s="180"/>
      <c r="N150" s="465"/>
    </row>
    <row r="151" spans="1:14" x14ac:dyDescent="0.25">
      <c r="A151" s="171">
        <v>45162</v>
      </c>
      <c r="B151" s="172" t="s">
        <v>606</v>
      </c>
      <c r="C151" s="172" t="s">
        <v>138</v>
      </c>
      <c r="D151" s="173" t="s">
        <v>81</v>
      </c>
      <c r="E151" s="161">
        <v>1000</v>
      </c>
      <c r="F151" s="161"/>
      <c r="G151" s="305">
        <f t="shared" si="2"/>
        <v>-7000</v>
      </c>
      <c r="H151" s="604" t="s">
        <v>155</v>
      </c>
      <c r="I151" s="180" t="s">
        <v>18</v>
      </c>
      <c r="J151" s="405" t="s">
        <v>607</v>
      </c>
      <c r="K151" s="635" t="s">
        <v>64</v>
      </c>
      <c r="L151" s="180" t="s">
        <v>45</v>
      </c>
      <c r="M151" s="180"/>
      <c r="N151" s="465"/>
    </row>
    <row r="152" spans="1:14" x14ac:dyDescent="0.25">
      <c r="A152" s="171">
        <v>45163</v>
      </c>
      <c r="B152" s="172" t="s">
        <v>293</v>
      </c>
      <c r="C152" s="172" t="s">
        <v>49</v>
      </c>
      <c r="D152" s="173" t="s">
        <v>130</v>
      </c>
      <c r="E152" s="161"/>
      <c r="F152" s="161">
        <v>7000</v>
      </c>
      <c r="G152" s="305">
        <f t="shared" si="2"/>
        <v>0</v>
      </c>
      <c r="H152" s="604" t="s">
        <v>155</v>
      </c>
      <c r="I152" s="180" t="s">
        <v>18</v>
      </c>
      <c r="J152" s="405" t="s">
        <v>607</v>
      </c>
      <c r="K152" s="635" t="s">
        <v>64</v>
      </c>
      <c r="L152" s="180" t="s">
        <v>45</v>
      </c>
      <c r="M152" s="180"/>
      <c r="N152" s="465"/>
    </row>
    <row r="153" spans="1:14" x14ac:dyDescent="0.25">
      <c r="A153" s="471">
        <v>45163</v>
      </c>
      <c r="B153" s="472" t="s">
        <v>113</v>
      </c>
      <c r="C153" s="472" t="s">
        <v>49</v>
      </c>
      <c r="D153" s="473" t="s">
        <v>130</v>
      </c>
      <c r="E153" s="622"/>
      <c r="F153" s="622">
        <v>60000</v>
      </c>
      <c r="G153" s="627">
        <f t="shared" si="2"/>
        <v>60000</v>
      </c>
      <c r="H153" s="476" t="s">
        <v>155</v>
      </c>
      <c r="I153" s="623" t="s">
        <v>18</v>
      </c>
      <c r="J153" s="620" t="s">
        <v>625</v>
      </c>
      <c r="K153" s="624" t="s">
        <v>64</v>
      </c>
      <c r="L153" s="623" t="s">
        <v>45</v>
      </c>
      <c r="M153" s="623"/>
      <c r="N153" s="626"/>
    </row>
    <row r="154" spans="1:14" x14ac:dyDescent="0.25">
      <c r="A154" s="171">
        <v>45163</v>
      </c>
      <c r="B154" s="172" t="s">
        <v>115</v>
      </c>
      <c r="C154" s="172" t="s">
        <v>116</v>
      </c>
      <c r="D154" s="173" t="s">
        <v>130</v>
      </c>
      <c r="E154" s="161">
        <v>8000</v>
      </c>
      <c r="F154" s="161"/>
      <c r="G154" s="305">
        <f t="shared" si="2"/>
        <v>52000</v>
      </c>
      <c r="H154" s="604" t="s">
        <v>155</v>
      </c>
      <c r="I154" s="180" t="s">
        <v>18</v>
      </c>
      <c r="J154" s="405" t="s">
        <v>625</v>
      </c>
      <c r="K154" s="635" t="s">
        <v>64</v>
      </c>
      <c r="L154" s="180" t="s">
        <v>45</v>
      </c>
      <c r="M154" s="180"/>
      <c r="N154" s="465" t="s">
        <v>253</v>
      </c>
    </row>
    <row r="155" spans="1:14" x14ac:dyDescent="0.25">
      <c r="A155" s="171">
        <v>45163</v>
      </c>
      <c r="B155" s="172" t="s">
        <v>115</v>
      </c>
      <c r="C155" s="172" t="s">
        <v>116</v>
      </c>
      <c r="D155" s="173" t="s">
        <v>130</v>
      </c>
      <c r="E155" s="161">
        <v>8000</v>
      </c>
      <c r="F155" s="161"/>
      <c r="G155" s="305">
        <f t="shared" si="2"/>
        <v>44000</v>
      </c>
      <c r="H155" s="604" t="s">
        <v>155</v>
      </c>
      <c r="I155" s="180" t="s">
        <v>18</v>
      </c>
      <c r="J155" s="405" t="s">
        <v>625</v>
      </c>
      <c r="K155" s="635" t="s">
        <v>64</v>
      </c>
      <c r="L155" s="180" t="s">
        <v>45</v>
      </c>
      <c r="M155" s="180"/>
      <c r="N155" s="465" t="s">
        <v>501</v>
      </c>
    </row>
    <row r="156" spans="1:14" x14ac:dyDescent="0.25">
      <c r="A156" s="171">
        <v>45163</v>
      </c>
      <c r="B156" s="172" t="s">
        <v>115</v>
      </c>
      <c r="C156" s="172" t="s">
        <v>116</v>
      </c>
      <c r="D156" s="173" t="s">
        <v>130</v>
      </c>
      <c r="E156" s="161">
        <v>4000</v>
      </c>
      <c r="F156" s="161"/>
      <c r="G156" s="305">
        <f t="shared" si="2"/>
        <v>40000</v>
      </c>
      <c r="H156" s="604" t="s">
        <v>155</v>
      </c>
      <c r="I156" s="180" t="s">
        <v>18</v>
      </c>
      <c r="J156" s="405" t="s">
        <v>625</v>
      </c>
      <c r="K156" s="635" t="s">
        <v>64</v>
      </c>
      <c r="L156" s="180" t="s">
        <v>45</v>
      </c>
      <c r="M156" s="180"/>
      <c r="N156" s="465" t="s">
        <v>626</v>
      </c>
    </row>
    <row r="157" spans="1:14" x14ac:dyDescent="0.25">
      <c r="A157" s="171">
        <v>45163</v>
      </c>
      <c r="B157" s="172" t="s">
        <v>115</v>
      </c>
      <c r="C157" s="172" t="s">
        <v>116</v>
      </c>
      <c r="D157" s="173" t="s">
        <v>130</v>
      </c>
      <c r="E157" s="161">
        <v>7000</v>
      </c>
      <c r="F157" s="161"/>
      <c r="G157" s="305">
        <f t="shared" si="2"/>
        <v>33000</v>
      </c>
      <c r="H157" s="604" t="s">
        <v>155</v>
      </c>
      <c r="I157" s="180" t="s">
        <v>18</v>
      </c>
      <c r="J157" s="405" t="s">
        <v>625</v>
      </c>
      <c r="K157" s="635" t="s">
        <v>64</v>
      </c>
      <c r="L157" s="180" t="s">
        <v>45</v>
      </c>
      <c r="M157" s="180"/>
      <c r="N157" s="465" t="s">
        <v>627</v>
      </c>
    </row>
    <row r="158" spans="1:14" x14ac:dyDescent="0.25">
      <c r="A158" s="171">
        <v>45163</v>
      </c>
      <c r="B158" s="172" t="s">
        <v>115</v>
      </c>
      <c r="C158" s="172" t="s">
        <v>116</v>
      </c>
      <c r="D158" s="173" t="s">
        <v>130</v>
      </c>
      <c r="E158" s="161">
        <v>5000</v>
      </c>
      <c r="F158" s="161"/>
      <c r="G158" s="305">
        <f t="shared" si="2"/>
        <v>28000</v>
      </c>
      <c r="H158" s="604" t="s">
        <v>155</v>
      </c>
      <c r="I158" s="180" t="s">
        <v>18</v>
      </c>
      <c r="J158" s="405" t="s">
        <v>625</v>
      </c>
      <c r="K158" s="635" t="s">
        <v>64</v>
      </c>
      <c r="L158" s="180" t="s">
        <v>45</v>
      </c>
      <c r="M158" s="180"/>
      <c r="N158" s="465" t="s">
        <v>628</v>
      </c>
    </row>
    <row r="159" spans="1:14" x14ac:dyDescent="0.25">
      <c r="A159" s="171">
        <v>45163</v>
      </c>
      <c r="B159" s="172" t="s">
        <v>115</v>
      </c>
      <c r="C159" s="172" t="s">
        <v>116</v>
      </c>
      <c r="D159" s="173" t="s">
        <v>130</v>
      </c>
      <c r="E159" s="161">
        <v>5000</v>
      </c>
      <c r="F159" s="161"/>
      <c r="G159" s="305">
        <f t="shared" si="2"/>
        <v>23000</v>
      </c>
      <c r="H159" s="604" t="s">
        <v>155</v>
      </c>
      <c r="I159" s="180" t="s">
        <v>18</v>
      </c>
      <c r="J159" s="405" t="s">
        <v>625</v>
      </c>
      <c r="K159" s="635" t="s">
        <v>64</v>
      </c>
      <c r="L159" s="180" t="s">
        <v>45</v>
      </c>
      <c r="M159" s="180"/>
      <c r="N159" s="465" t="s">
        <v>629</v>
      </c>
    </row>
    <row r="160" spans="1:14" x14ac:dyDescent="0.25">
      <c r="A160" s="171">
        <v>45163</v>
      </c>
      <c r="B160" s="172" t="s">
        <v>115</v>
      </c>
      <c r="C160" s="172" t="s">
        <v>116</v>
      </c>
      <c r="D160" s="173" t="s">
        <v>130</v>
      </c>
      <c r="E160" s="161">
        <v>12000</v>
      </c>
      <c r="F160" s="161"/>
      <c r="G160" s="305">
        <f t="shared" si="2"/>
        <v>11000</v>
      </c>
      <c r="H160" s="604" t="s">
        <v>155</v>
      </c>
      <c r="I160" s="180" t="s">
        <v>18</v>
      </c>
      <c r="J160" s="405" t="s">
        <v>625</v>
      </c>
      <c r="K160" s="635" t="s">
        <v>64</v>
      </c>
      <c r="L160" s="180" t="s">
        <v>45</v>
      </c>
      <c r="M160" s="180"/>
      <c r="N160" s="465" t="s">
        <v>630</v>
      </c>
    </row>
    <row r="161" spans="1:14" x14ac:dyDescent="0.25">
      <c r="A161" s="171">
        <v>45163</v>
      </c>
      <c r="B161" s="172" t="s">
        <v>196</v>
      </c>
      <c r="C161" s="172" t="s">
        <v>196</v>
      </c>
      <c r="D161" s="173" t="s">
        <v>130</v>
      </c>
      <c r="E161" s="161">
        <v>5000</v>
      </c>
      <c r="F161" s="161"/>
      <c r="G161" s="305">
        <f t="shared" si="2"/>
        <v>6000</v>
      </c>
      <c r="H161" s="604" t="s">
        <v>155</v>
      </c>
      <c r="I161" s="180" t="s">
        <v>18</v>
      </c>
      <c r="J161" s="405" t="s">
        <v>625</v>
      </c>
      <c r="K161" s="635" t="s">
        <v>64</v>
      </c>
      <c r="L161" s="180" t="s">
        <v>45</v>
      </c>
      <c r="M161" s="180"/>
      <c r="N161" s="465"/>
    </row>
    <row r="162" spans="1:14" x14ac:dyDescent="0.25">
      <c r="A162" s="171">
        <v>45163</v>
      </c>
      <c r="B162" s="172" t="s">
        <v>196</v>
      </c>
      <c r="C162" s="172" t="s">
        <v>196</v>
      </c>
      <c r="D162" s="173" t="s">
        <v>130</v>
      </c>
      <c r="E162" s="161">
        <v>2000</v>
      </c>
      <c r="F162" s="161"/>
      <c r="G162" s="305">
        <f t="shared" si="2"/>
        <v>4000</v>
      </c>
      <c r="H162" s="604" t="s">
        <v>155</v>
      </c>
      <c r="I162" s="180" t="s">
        <v>18</v>
      </c>
      <c r="J162" s="405" t="s">
        <v>625</v>
      </c>
      <c r="K162" s="635" t="s">
        <v>64</v>
      </c>
      <c r="L162" s="180" t="s">
        <v>45</v>
      </c>
      <c r="M162" s="180"/>
      <c r="N162" s="465"/>
    </row>
    <row r="163" spans="1:14" x14ac:dyDescent="0.25">
      <c r="A163" s="171">
        <v>45163</v>
      </c>
      <c r="B163" s="172" t="s">
        <v>196</v>
      </c>
      <c r="C163" s="172" t="s">
        <v>196</v>
      </c>
      <c r="D163" s="173" t="s">
        <v>130</v>
      </c>
      <c r="E163" s="161">
        <v>3000</v>
      </c>
      <c r="F163" s="161"/>
      <c r="G163" s="305">
        <f t="shared" si="2"/>
        <v>1000</v>
      </c>
      <c r="H163" s="604" t="s">
        <v>155</v>
      </c>
      <c r="I163" s="180" t="s">
        <v>18</v>
      </c>
      <c r="J163" s="405" t="s">
        <v>625</v>
      </c>
      <c r="K163" s="635" t="s">
        <v>64</v>
      </c>
      <c r="L163" s="180" t="s">
        <v>45</v>
      </c>
      <c r="M163" s="180"/>
      <c r="N163" s="465"/>
    </row>
    <row r="164" spans="1:14" x14ac:dyDescent="0.25">
      <c r="A164" s="171">
        <v>45163</v>
      </c>
      <c r="B164" s="172" t="s">
        <v>606</v>
      </c>
      <c r="C164" s="172" t="s">
        <v>138</v>
      </c>
      <c r="D164" s="173" t="s">
        <v>81</v>
      </c>
      <c r="E164" s="654">
        <v>1000</v>
      </c>
      <c r="F164" s="163"/>
      <c r="G164" s="655">
        <f t="shared" si="2"/>
        <v>0</v>
      </c>
      <c r="H164" s="604" t="s">
        <v>155</v>
      </c>
      <c r="I164" s="180" t="s">
        <v>18</v>
      </c>
      <c r="J164" s="405" t="s">
        <v>625</v>
      </c>
      <c r="K164" s="635" t="s">
        <v>64</v>
      </c>
      <c r="L164" s="180" t="s">
        <v>45</v>
      </c>
      <c r="M164" s="155"/>
      <c r="N164" s="157"/>
    </row>
    <row r="165" spans="1:14" x14ac:dyDescent="0.25">
      <c r="A165" s="657">
        <v>45166</v>
      </c>
      <c r="B165" s="477" t="s">
        <v>113</v>
      </c>
      <c r="C165" s="477" t="s">
        <v>49</v>
      </c>
      <c r="D165" s="658" t="s">
        <v>130</v>
      </c>
      <c r="E165" s="659"/>
      <c r="F165" s="659">
        <v>60000</v>
      </c>
      <c r="G165" s="660">
        <f t="shared" si="2"/>
        <v>60000</v>
      </c>
      <c r="H165" s="661" t="s">
        <v>155</v>
      </c>
      <c r="I165" s="623" t="s">
        <v>18</v>
      </c>
      <c r="J165" s="620" t="s">
        <v>646</v>
      </c>
      <c r="K165" s="624" t="s">
        <v>64</v>
      </c>
      <c r="L165" s="623" t="s">
        <v>45</v>
      </c>
      <c r="M165" s="477"/>
      <c r="N165" s="618"/>
    </row>
    <row r="166" spans="1:14" x14ac:dyDescent="0.25">
      <c r="A166" s="656">
        <v>45166</v>
      </c>
      <c r="B166" s="155" t="s">
        <v>115</v>
      </c>
      <c r="C166" s="155" t="s">
        <v>116</v>
      </c>
      <c r="D166" s="155" t="s">
        <v>130</v>
      </c>
      <c r="E166" s="487">
        <v>8000</v>
      </c>
      <c r="F166" s="463"/>
      <c r="G166" s="305">
        <f t="shared" si="2"/>
        <v>52000</v>
      </c>
      <c r="H166" s="155" t="s">
        <v>155</v>
      </c>
      <c r="I166" s="180" t="s">
        <v>18</v>
      </c>
      <c r="J166" s="482" t="s">
        <v>646</v>
      </c>
      <c r="K166" s="635" t="s">
        <v>64</v>
      </c>
      <c r="L166" s="180" t="s">
        <v>45</v>
      </c>
      <c r="M166" s="155"/>
      <c r="N166" s="157" t="s">
        <v>177</v>
      </c>
    </row>
    <row r="167" spans="1:14" x14ac:dyDescent="0.25">
      <c r="A167" s="656">
        <v>45166</v>
      </c>
      <c r="B167" s="155" t="s">
        <v>115</v>
      </c>
      <c r="C167" s="155" t="s">
        <v>116</v>
      </c>
      <c r="D167" s="155" t="s">
        <v>130</v>
      </c>
      <c r="E167" s="487">
        <v>5000</v>
      </c>
      <c r="F167" s="167"/>
      <c r="G167" s="305">
        <f t="shared" si="2"/>
        <v>47000</v>
      </c>
      <c r="H167" s="155" t="s">
        <v>155</v>
      </c>
      <c r="I167" s="180" t="s">
        <v>18</v>
      </c>
      <c r="J167" s="482" t="s">
        <v>646</v>
      </c>
      <c r="K167" s="635" t="s">
        <v>64</v>
      </c>
      <c r="L167" s="180" t="s">
        <v>45</v>
      </c>
      <c r="M167" s="155"/>
      <c r="N167" s="157" t="s">
        <v>288</v>
      </c>
    </row>
    <row r="168" spans="1:14" x14ac:dyDescent="0.25">
      <c r="A168" s="656">
        <v>45166</v>
      </c>
      <c r="B168" s="17" t="s">
        <v>115</v>
      </c>
      <c r="C168" s="155" t="s">
        <v>116</v>
      </c>
      <c r="D168" s="155" t="s">
        <v>130</v>
      </c>
      <c r="E168" s="662">
        <v>6000</v>
      </c>
      <c r="F168" s="403"/>
      <c r="G168" s="305">
        <f t="shared" si="2"/>
        <v>41000</v>
      </c>
      <c r="H168" s="17" t="s">
        <v>155</v>
      </c>
      <c r="I168" s="180" t="s">
        <v>18</v>
      </c>
      <c r="J168" s="482" t="s">
        <v>646</v>
      </c>
      <c r="K168" s="635" t="s">
        <v>64</v>
      </c>
      <c r="L168" s="180" t="s">
        <v>45</v>
      </c>
      <c r="M168" s="17"/>
      <c r="N168" s="16" t="s">
        <v>647</v>
      </c>
    </row>
    <row r="169" spans="1:14" x14ac:dyDescent="0.25">
      <c r="A169" s="656">
        <v>45166</v>
      </c>
      <c r="B169" s="17" t="s">
        <v>115</v>
      </c>
      <c r="C169" s="155" t="s">
        <v>116</v>
      </c>
      <c r="D169" s="155" t="s">
        <v>130</v>
      </c>
      <c r="E169" s="663">
        <v>5000</v>
      </c>
      <c r="F169" s="403"/>
      <c r="G169" s="305">
        <f t="shared" si="2"/>
        <v>36000</v>
      </c>
      <c r="H169" s="17" t="s">
        <v>155</v>
      </c>
      <c r="I169" s="180" t="s">
        <v>18</v>
      </c>
      <c r="J169" s="482" t="s">
        <v>646</v>
      </c>
      <c r="K169" s="635" t="s">
        <v>64</v>
      </c>
      <c r="L169" s="180" t="s">
        <v>45</v>
      </c>
      <c r="M169" s="17"/>
      <c r="N169" s="16" t="s">
        <v>648</v>
      </c>
    </row>
    <row r="170" spans="1:14" x14ac:dyDescent="0.25">
      <c r="A170" s="656">
        <v>45166</v>
      </c>
      <c r="B170" s="17" t="s">
        <v>115</v>
      </c>
      <c r="C170" s="155" t="s">
        <v>116</v>
      </c>
      <c r="D170" s="155" t="s">
        <v>130</v>
      </c>
      <c r="E170" s="663">
        <v>8000</v>
      </c>
      <c r="F170" s="403"/>
      <c r="G170" s="305">
        <f t="shared" si="2"/>
        <v>28000</v>
      </c>
      <c r="H170" s="17" t="s">
        <v>155</v>
      </c>
      <c r="I170" s="180" t="s">
        <v>18</v>
      </c>
      <c r="J170" s="482" t="s">
        <v>646</v>
      </c>
      <c r="K170" s="635" t="s">
        <v>64</v>
      </c>
      <c r="L170" s="180" t="s">
        <v>45</v>
      </c>
      <c r="M170" s="17"/>
      <c r="N170" s="16" t="s">
        <v>649</v>
      </c>
    </row>
    <row r="171" spans="1:14" x14ac:dyDescent="0.25">
      <c r="A171" s="656">
        <v>45166</v>
      </c>
      <c r="B171" s="17" t="s">
        <v>115</v>
      </c>
      <c r="C171" s="155" t="s">
        <v>116</v>
      </c>
      <c r="D171" s="155" t="s">
        <v>130</v>
      </c>
      <c r="E171" s="663">
        <v>6000</v>
      </c>
      <c r="F171" s="403"/>
      <c r="G171" s="305">
        <f t="shared" si="2"/>
        <v>22000</v>
      </c>
      <c r="H171" s="17" t="s">
        <v>155</v>
      </c>
      <c r="I171" s="180" t="s">
        <v>18</v>
      </c>
      <c r="J171" s="482" t="s">
        <v>646</v>
      </c>
      <c r="K171" s="635" t="s">
        <v>64</v>
      </c>
      <c r="L171" s="180" t="s">
        <v>45</v>
      </c>
      <c r="M171" s="17"/>
      <c r="N171" s="16" t="s">
        <v>650</v>
      </c>
    </row>
    <row r="172" spans="1:14" x14ac:dyDescent="0.25">
      <c r="A172" s="656">
        <v>45166</v>
      </c>
      <c r="B172" s="17" t="s">
        <v>115</v>
      </c>
      <c r="C172" s="155" t="s">
        <v>116</v>
      </c>
      <c r="D172" s="155" t="s">
        <v>130</v>
      </c>
      <c r="E172" s="663">
        <v>10000</v>
      </c>
      <c r="F172" s="403"/>
      <c r="G172" s="305">
        <f t="shared" si="2"/>
        <v>12000</v>
      </c>
      <c r="H172" s="17" t="s">
        <v>155</v>
      </c>
      <c r="I172" s="180" t="s">
        <v>18</v>
      </c>
      <c r="J172" s="482" t="s">
        <v>646</v>
      </c>
      <c r="K172" s="635" t="s">
        <v>64</v>
      </c>
      <c r="L172" s="180" t="s">
        <v>45</v>
      </c>
      <c r="M172" s="17"/>
      <c r="N172" s="16" t="s">
        <v>651</v>
      </c>
    </row>
    <row r="173" spans="1:14" x14ac:dyDescent="0.25">
      <c r="A173" s="656">
        <v>45166</v>
      </c>
      <c r="B173" s="17" t="s">
        <v>196</v>
      </c>
      <c r="C173" s="17" t="s">
        <v>196</v>
      </c>
      <c r="D173" s="17" t="s">
        <v>130</v>
      </c>
      <c r="E173" s="663">
        <v>3000</v>
      </c>
      <c r="F173" s="403"/>
      <c r="G173" s="305">
        <f t="shared" si="2"/>
        <v>9000</v>
      </c>
      <c r="H173" s="17" t="s">
        <v>155</v>
      </c>
      <c r="I173" s="180" t="s">
        <v>18</v>
      </c>
      <c r="J173" s="482" t="s">
        <v>646</v>
      </c>
      <c r="K173" s="635" t="s">
        <v>64</v>
      </c>
      <c r="L173" s="180" t="s">
        <v>45</v>
      </c>
      <c r="M173" s="17"/>
      <c r="N173" s="16"/>
    </row>
    <row r="174" spans="1:14" x14ac:dyDescent="0.25">
      <c r="A174" s="656">
        <v>45166</v>
      </c>
      <c r="B174" s="17" t="s">
        <v>196</v>
      </c>
      <c r="C174" s="17" t="s">
        <v>196</v>
      </c>
      <c r="D174" s="17" t="s">
        <v>130</v>
      </c>
      <c r="E174" s="663">
        <v>4000</v>
      </c>
      <c r="F174" s="403"/>
      <c r="G174" s="305">
        <f t="shared" si="2"/>
        <v>5000</v>
      </c>
      <c r="H174" s="17" t="s">
        <v>155</v>
      </c>
      <c r="I174" s="180" t="s">
        <v>18</v>
      </c>
      <c r="J174" s="482" t="s">
        <v>646</v>
      </c>
      <c r="K174" s="635" t="s">
        <v>64</v>
      </c>
      <c r="L174" s="180" t="s">
        <v>45</v>
      </c>
      <c r="M174" s="17"/>
      <c r="N174" s="16"/>
    </row>
    <row r="175" spans="1:14" x14ac:dyDescent="0.25">
      <c r="A175" s="656">
        <v>45167</v>
      </c>
      <c r="B175" s="17" t="s">
        <v>123</v>
      </c>
      <c r="C175" s="17" t="s">
        <v>49</v>
      </c>
      <c r="D175" s="17" t="s">
        <v>130</v>
      </c>
      <c r="E175" s="663"/>
      <c r="F175" s="403">
        <v>-5000</v>
      </c>
      <c r="G175" s="305">
        <f t="shared" si="2"/>
        <v>0</v>
      </c>
      <c r="H175" s="17" t="s">
        <v>155</v>
      </c>
      <c r="I175" s="180" t="s">
        <v>18</v>
      </c>
      <c r="J175" s="482" t="s">
        <v>646</v>
      </c>
      <c r="K175" s="635" t="s">
        <v>64</v>
      </c>
      <c r="L175" s="180" t="s">
        <v>45</v>
      </c>
      <c r="M175" s="17"/>
      <c r="N175" s="16"/>
    </row>
    <row r="176" spans="1:14" x14ac:dyDescent="0.25">
      <c r="A176" s="477" t="s">
        <v>681</v>
      </c>
      <c r="B176" s="477" t="s">
        <v>113</v>
      </c>
      <c r="C176" s="477" t="s">
        <v>49</v>
      </c>
      <c r="D176" s="477" t="s">
        <v>130</v>
      </c>
      <c r="E176" s="672"/>
      <c r="F176" s="619">
        <v>16000</v>
      </c>
      <c r="G176" s="627">
        <f t="shared" si="2"/>
        <v>16000</v>
      </c>
      <c r="H176" s="477" t="s">
        <v>155</v>
      </c>
      <c r="I176" s="623" t="s">
        <v>18</v>
      </c>
      <c r="J176" s="505" t="s">
        <v>682</v>
      </c>
      <c r="K176" s="624" t="s">
        <v>64</v>
      </c>
      <c r="L176" s="623" t="s">
        <v>45</v>
      </c>
      <c r="M176" s="477"/>
      <c r="N176" s="618"/>
    </row>
    <row r="177" spans="1:14" x14ac:dyDescent="0.25">
      <c r="A177" s="17" t="s">
        <v>681</v>
      </c>
      <c r="B177" s="17" t="s">
        <v>115</v>
      </c>
      <c r="C177" s="17" t="s">
        <v>116</v>
      </c>
      <c r="D177" s="17" t="s">
        <v>130</v>
      </c>
      <c r="E177" s="663">
        <v>8000</v>
      </c>
      <c r="F177" s="403"/>
      <c r="G177" s="305">
        <f t="shared" si="2"/>
        <v>8000</v>
      </c>
      <c r="H177" s="17" t="s">
        <v>155</v>
      </c>
      <c r="I177" s="180" t="s">
        <v>18</v>
      </c>
      <c r="J177" s="482" t="s">
        <v>682</v>
      </c>
      <c r="K177" s="635" t="s">
        <v>64</v>
      </c>
      <c r="L177" s="180" t="s">
        <v>45</v>
      </c>
      <c r="M177" s="17"/>
      <c r="N177" s="16" t="s">
        <v>177</v>
      </c>
    </row>
    <row r="178" spans="1:14" ht="15.75" thickBot="1" x14ac:dyDescent="0.3">
      <c r="A178" s="17" t="s">
        <v>681</v>
      </c>
      <c r="B178" s="17" t="s">
        <v>115</v>
      </c>
      <c r="C178" s="17" t="s">
        <v>116</v>
      </c>
      <c r="D178" s="17" t="s">
        <v>130</v>
      </c>
      <c r="E178" s="667">
        <v>8000</v>
      </c>
      <c r="F178" s="668"/>
      <c r="G178" s="655">
        <f t="shared" si="2"/>
        <v>0</v>
      </c>
      <c r="H178" s="17" t="s">
        <v>155</v>
      </c>
      <c r="I178" s="180" t="s">
        <v>18</v>
      </c>
      <c r="J178" s="482" t="s">
        <v>682</v>
      </c>
      <c r="K178" s="635" t="s">
        <v>64</v>
      </c>
      <c r="L178" s="180" t="s">
        <v>45</v>
      </c>
      <c r="M178" s="17"/>
      <c r="N178" s="16" t="s">
        <v>178</v>
      </c>
    </row>
    <row r="179" spans="1:14" ht="15.75" thickBot="1" x14ac:dyDescent="0.3">
      <c r="A179" s="17"/>
      <c r="B179" s="17"/>
      <c r="C179" s="17"/>
      <c r="D179" s="665"/>
      <c r="E179" s="669">
        <f>SUM(E4:E178)</f>
        <v>964000</v>
      </c>
      <c r="F179" s="670">
        <f>SUM(F4:F178)</f>
        <v>964000</v>
      </c>
      <c r="G179" s="671">
        <f>E179-F179</f>
        <v>0</v>
      </c>
      <c r="H179" s="666"/>
      <c r="I179" s="180"/>
      <c r="J179" s="17"/>
      <c r="K179" s="635"/>
      <c r="L179" s="180"/>
      <c r="M179" s="17"/>
      <c r="N179" s="16"/>
    </row>
    <row r="180" spans="1:14" x14ac:dyDescent="0.25">
      <c r="E180" s="481"/>
    </row>
    <row r="181" spans="1:14" x14ac:dyDescent="0.25">
      <c r="E181" s="481"/>
    </row>
    <row r="182" spans="1:14" x14ac:dyDescent="0.25">
      <c r="E182" s="481"/>
    </row>
    <row r="183" spans="1:14" x14ac:dyDescent="0.25">
      <c r="E183" s="481"/>
    </row>
    <row r="184" spans="1:14" x14ac:dyDescent="0.25">
      <c r="E184" s="481"/>
    </row>
    <row r="185" spans="1:14" x14ac:dyDescent="0.25">
      <c r="E185" s="481"/>
    </row>
    <row r="186" spans="1:14" x14ac:dyDescent="0.25">
      <c r="E186" s="481"/>
    </row>
    <row r="187" spans="1:14" x14ac:dyDescent="0.25">
      <c r="E187" s="481"/>
    </row>
    <row r="188" spans="1:14" x14ac:dyDescent="0.25">
      <c r="E188" s="481"/>
    </row>
    <row r="189" spans="1:14" x14ac:dyDescent="0.25">
      <c r="E189" s="481"/>
    </row>
    <row r="190" spans="1:14" x14ac:dyDescent="0.25">
      <c r="E190" s="481"/>
    </row>
    <row r="191" spans="1:14" x14ac:dyDescent="0.25">
      <c r="E191" s="481"/>
    </row>
    <row r="192" spans="1:14" x14ac:dyDescent="0.25">
      <c r="E192" s="481"/>
    </row>
    <row r="193" spans="5:5" x14ac:dyDescent="0.25">
      <c r="E193" s="481"/>
    </row>
    <row r="194" spans="5:5" x14ac:dyDescent="0.25">
      <c r="E194" s="481"/>
    </row>
    <row r="195" spans="5:5" x14ac:dyDescent="0.25">
      <c r="E195" s="481"/>
    </row>
    <row r="196" spans="5:5" x14ac:dyDescent="0.25">
      <c r="E196" s="481"/>
    </row>
    <row r="197" spans="5:5" x14ac:dyDescent="0.25">
      <c r="E197" s="481"/>
    </row>
    <row r="198" spans="5:5" x14ac:dyDescent="0.25">
      <c r="E198" s="481"/>
    </row>
    <row r="199" spans="5:5" x14ac:dyDescent="0.25">
      <c r="E199" s="481"/>
    </row>
    <row r="200" spans="5:5" x14ac:dyDescent="0.25">
      <c r="E200" s="481"/>
    </row>
    <row r="201" spans="5:5" x14ac:dyDescent="0.25">
      <c r="E201" s="481"/>
    </row>
    <row r="202" spans="5:5" x14ac:dyDescent="0.25">
      <c r="E202" s="481"/>
    </row>
    <row r="203" spans="5:5" x14ac:dyDescent="0.25">
      <c r="E203" s="481"/>
    </row>
    <row r="204" spans="5:5" x14ac:dyDescent="0.25">
      <c r="E204" s="481"/>
    </row>
    <row r="205" spans="5:5" x14ac:dyDescent="0.25">
      <c r="E205" s="481"/>
    </row>
    <row r="206" spans="5:5" x14ac:dyDescent="0.25">
      <c r="E206" s="481"/>
    </row>
    <row r="207" spans="5:5" x14ac:dyDescent="0.25">
      <c r="E207" s="481"/>
    </row>
    <row r="208" spans="5:5" x14ac:dyDescent="0.25">
      <c r="E208" s="481"/>
    </row>
    <row r="209" spans="5:5" x14ac:dyDescent="0.25">
      <c r="E209" s="481"/>
    </row>
    <row r="210" spans="5:5" x14ac:dyDescent="0.25">
      <c r="E210" s="481"/>
    </row>
    <row r="211" spans="5:5" x14ac:dyDescent="0.25">
      <c r="E211" s="481"/>
    </row>
    <row r="212" spans="5:5" x14ac:dyDescent="0.25">
      <c r="E212" s="481"/>
    </row>
    <row r="213" spans="5:5" x14ac:dyDescent="0.25">
      <c r="E213" s="481"/>
    </row>
    <row r="214" spans="5:5" x14ac:dyDescent="0.25">
      <c r="E214" s="481"/>
    </row>
    <row r="215" spans="5:5" x14ac:dyDescent="0.25">
      <c r="E215" s="481"/>
    </row>
    <row r="216" spans="5:5" x14ac:dyDescent="0.25">
      <c r="E216" s="481"/>
    </row>
    <row r="217" spans="5:5" x14ac:dyDescent="0.25">
      <c r="E217" s="481"/>
    </row>
    <row r="218" spans="5:5" x14ac:dyDescent="0.25">
      <c r="E218" s="481"/>
    </row>
    <row r="219" spans="5:5" x14ac:dyDescent="0.25">
      <c r="E219" s="481"/>
    </row>
    <row r="220" spans="5:5" x14ac:dyDescent="0.25">
      <c r="E220" s="481"/>
    </row>
    <row r="221" spans="5:5" x14ac:dyDescent="0.25">
      <c r="E221" s="481"/>
    </row>
    <row r="222" spans="5:5" x14ac:dyDescent="0.25">
      <c r="E222" s="481"/>
    </row>
    <row r="223" spans="5:5" x14ac:dyDescent="0.25">
      <c r="E223" s="481"/>
    </row>
    <row r="224" spans="5:5" x14ac:dyDescent="0.25">
      <c r="E224" s="481"/>
    </row>
    <row r="225" spans="5:5" x14ac:dyDescent="0.25">
      <c r="E225" s="481"/>
    </row>
    <row r="226" spans="5:5" x14ac:dyDescent="0.25">
      <c r="E226" s="481"/>
    </row>
    <row r="227" spans="5:5" x14ac:dyDescent="0.25">
      <c r="E227" s="481"/>
    </row>
    <row r="228" spans="5:5" x14ac:dyDescent="0.25">
      <c r="E228" s="481"/>
    </row>
    <row r="229" spans="5:5" x14ac:dyDescent="0.25">
      <c r="E229" s="481"/>
    </row>
    <row r="230" spans="5:5" x14ac:dyDescent="0.25">
      <c r="E230" s="481"/>
    </row>
    <row r="231" spans="5:5" x14ac:dyDescent="0.25">
      <c r="E231" s="481"/>
    </row>
  </sheetData>
  <autoFilter ref="A1:N18">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4"/>
  <sheetViews>
    <sheetView topLeftCell="A202" zoomScaleNormal="100" workbookViewId="0">
      <selection activeCell="E209" sqref="E209"/>
    </sheetView>
  </sheetViews>
  <sheetFormatPr defaultColWidth="10.85546875" defaultRowHeight="15" x14ac:dyDescent="0.25"/>
  <cols>
    <col min="1" max="1" width="13.140625" style="18" customWidth="1"/>
    <col min="2" max="2" width="29.85546875" style="18" customWidth="1"/>
    <col min="3" max="3" width="18" style="18" customWidth="1"/>
    <col min="4" max="4" width="14.7109375" style="18" customWidth="1"/>
    <col min="5" max="5" width="18.85546875" style="307" bestFit="1" customWidth="1"/>
    <col min="6" max="6" width="15.85546875" style="307" customWidth="1"/>
    <col min="7" max="7" width="18.7109375" style="307"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5" s="67" customFormat="1" ht="31.5" x14ac:dyDescent="0.25">
      <c r="A1" s="753" t="s">
        <v>44</v>
      </c>
      <c r="B1" s="753"/>
      <c r="C1" s="753"/>
      <c r="D1" s="753"/>
      <c r="E1" s="753"/>
      <c r="F1" s="753"/>
      <c r="G1" s="753"/>
      <c r="H1" s="753"/>
      <c r="I1" s="753"/>
      <c r="J1" s="753"/>
      <c r="K1" s="753"/>
      <c r="L1" s="753"/>
      <c r="M1" s="753"/>
      <c r="N1" s="753"/>
    </row>
    <row r="2" spans="1:15" s="67" customFormat="1" ht="18.75" x14ac:dyDescent="0.25">
      <c r="A2" s="754" t="s">
        <v>171</v>
      </c>
      <c r="B2" s="754"/>
      <c r="C2" s="754"/>
      <c r="D2" s="754"/>
      <c r="E2" s="754"/>
      <c r="F2" s="754"/>
      <c r="G2" s="754"/>
      <c r="H2" s="754"/>
      <c r="I2" s="754"/>
      <c r="J2" s="754"/>
      <c r="K2" s="754"/>
      <c r="L2" s="754"/>
      <c r="M2" s="754"/>
      <c r="N2" s="754"/>
    </row>
    <row r="3" spans="1:15" s="67" customFormat="1" ht="45.75" thickBot="1" x14ac:dyDescent="0.3">
      <c r="A3" s="148" t="s">
        <v>0</v>
      </c>
      <c r="B3" s="149" t="s">
        <v>5</v>
      </c>
      <c r="C3" s="149" t="s">
        <v>10</v>
      </c>
      <c r="D3" s="150" t="s">
        <v>8</v>
      </c>
      <c r="E3" s="150" t="s">
        <v>13</v>
      </c>
      <c r="F3" s="150" t="s">
        <v>34</v>
      </c>
      <c r="G3" s="150" t="s">
        <v>41</v>
      </c>
      <c r="H3" s="150" t="s">
        <v>2</v>
      </c>
      <c r="I3" s="150" t="s">
        <v>3</v>
      </c>
      <c r="J3" s="149" t="s">
        <v>9</v>
      </c>
      <c r="K3" s="149" t="s">
        <v>1</v>
      </c>
      <c r="L3" s="149" t="s">
        <v>4</v>
      </c>
      <c r="M3" s="149" t="s">
        <v>12</v>
      </c>
      <c r="N3" s="151" t="s">
        <v>11</v>
      </c>
    </row>
    <row r="4" spans="1:15" s="14" customFormat="1" ht="27.95" customHeight="1" x14ac:dyDescent="0.25">
      <c r="A4" s="413">
        <v>45139</v>
      </c>
      <c r="B4" s="414" t="s">
        <v>169</v>
      </c>
      <c r="C4" s="414"/>
      <c r="D4" s="452"/>
      <c r="E4" s="453"/>
      <c r="F4" s="453"/>
      <c r="G4" s="454">
        <v>0</v>
      </c>
      <c r="H4" s="455"/>
      <c r="I4" s="456"/>
      <c r="J4" s="457"/>
      <c r="K4" s="458"/>
      <c r="L4" s="185"/>
      <c r="M4" s="459"/>
      <c r="N4" s="460"/>
    </row>
    <row r="5" spans="1:15" s="14" customFormat="1" ht="13.5" customHeight="1" x14ac:dyDescent="0.25">
      <c r="A5" s="471">
        <v>45139</v>
      </c>
      <c r="B5" s="472" t="s">
        <v>113</v>
      </c>
      <c r="C5" s="472" t="s">
        <v>49</v>
      </c>
      <c r="D5" s="473" t="s">
        <v>130</v>
      </c>
      <c r="E5" s="474"/>
      <c r="F5" s="474">
        <v>17000</v>
      </c>
      <c r="G5" s="475">
        <f>G4-E5+F5</f>
        <v>17000</v>
      </c>
      <c r="H5" s="476" t="s">
        <v>157</v>
      </c>
      <c r="I5" s="476" t="s">
        <v>18</v>
      </c>
      <c r="J5" s="620" t="s">
        <v>158</v>
      </c>
      <c r="K5" s="472" t="s">
        <v>64</v>
      </c>
      <c r="L5" s="472" t="s">
        <v>45</v>
      </c>
      <c r="M5" s="479"/>
      <c r="N5" s="478"/>
    </row>
    <row r="6" spans="1:15" s="14" customFormat="1" ht="13.5" customHeight="1" x14ac:dyDescent="0.25">
      <c r="A6" s="171">
        <v>45139</v>
      </c>
      <c r="B6" s="172" t="s">
        <v>181</v>
      </c>
      <c r="C6" s="172" t="s">
        <v>116</v>
      </c>
      <c r="D6" s="173" t="s">
        <v>130</v>
      </c>
      <c r="E6" s="152">
        <v>3000</v>
      </c>
      <c r="F6" s="152"/>
      <c r="G6" s="306">
        <f t="shared" ref="G6:G210" si="0">G5-E6+F6</f>
        <v>14000</v>
      </c>
      <c r="H6" s="604" t="s">
        <v>157</v>
      </c>
      <c r="I6" s="292" t="s">
        <v>18</v>
      </c>
      <c r="J6" s="405" t="s">
        <v>158</v>
      </c>
      <c r="K6" s="391" t="s">
        <v>64</v>
      </c>
      <c r="L6" s="391" t="s">
        <v>45</v>
      </c>
      <c r="M6" s="469"/>
      <c r="N6" s="470"/>
    </row>
    <row r="7" spans="1:15" x14ac:dyDescent="0.25">
      <c r="A7" s="171">
        <v>45139</v>
      </c>
      <c r="B7" s="172" t="s">
        <v>181</v>
      </c>
      <c r="C7" s="172" t="s">
        <v>116</v>
      </c>
      <c r="D7" s="173" t="s">
        <v>130</v>
      </c>
      <c r="E7" s="152">
        <v>5000</v>
      </c>
      <c r="F7" s="152"/>
      <c r="G7" s="306">
        <f>G6-E7+F7</f>
        <v>9000</v>
      </c>
      <c r="H7" s="604" t="s">
        <v>157</v>
      </c>
      <c r="I7" s="155" t="s">
        <v>18</v>
      </c>
      <c r="J7" s="405" t="s">
        <v>158</v>
      </c>
      <c r="K7" s="391" t="s">
        <v>64</v>
      </c>
      <c r="L7" s="155" t="s">
        <v>45</v>
      </c>
      <c r="M7" s="155"/>
      <c r="N7" s="470"/>
    </row>
    <row r="8" spans="1:15" x14ac:dyDescent="0.25">
      <c r="A8" s="171">
        <v>45139</v>
      </c>
      <c r="B8" s="172" t="s">
        <v>181</v>
      </c>
      <c r="C8" s="172" t="s">
        <v>116</v>
      </c>
      <c r="D8" s="173" t="s">
        <v>130</v>
      </c>
      <c r="E8" s="152">
        <v>4000</v>
      </c>
      <c r="F8" s="152"/>
      <c r="G8" s="306">
        <f t="shared" ref="G8:G14" si="1">G7-E8+F8</f>
        <v>5000</v>
      </c>
      <c r="H8" s="604" t="s">
        <v>157</v>
      </c>
      <c r="I8" s="155" t="s">
        <v>18</v>
      </c>
      <c r="J8" s="405" t="s">
        <v>158</v>
      </c>
      <c r="K8" s="391" t="s">
        <v>64</v>
      </c>
      <c r="L8" s="155" t="s">
        <v>45</v>
      </c>
      <c r="M8" s="155"/>
      <c r="N8" s="470"/>
    </row>
    <row r="9" spans="1:15" x14ac:dyDescent="0.25">
      <c r="A9" s="171">
        <v>45139</v>
      </c>
      <c r="B9" s="172" t="s">
        <v>181</v>
      </c>
      <c r="C9" s="172" t="s">
        <v>116</v>
      </c>
      <c r="D9" s="173" t="s">
        <v>130</v>
      </c>
      <c r="E9" s="152">
        <v>5000</v>
      </c>
      <c r="F9" s="152"/>
      <c r="G9" s="306">
        <f t="shared" si="1"/>
        <v>0</v>
      </c>
      <c r="H9" s="604" t="s">
        <v>157</v>
      </c>
      <c r="I9" s="155" t="s">
        <v>18</v>
      </c>
      <c r="J9" s="405" t="s">
        <v>158</v>
      </c>
      <c r="K9" s="391" t="s">
        <v>64</v>
      </c>
      <c r="L9" s="155" t="s">
        <v>45</v>
      </c>
      <c r="M9" s="155"/>
      <c r="N9" s="470"/>
    </row>
    <row r="10" spans="1:15" x14ac:dyDescent="0.25">
      <c r="A10" s="471">
        <v>45140</v>
      </c>
      <c r="B10" s="472" t="s">
        <v>113</v>
      </c>
      <c r="C10" s="472" t="s">
        <v>49</v>
      </c>
      <c r="D10" s="473" t="s">
        <v>130</v>
      </c>
      <c r="E10" s="474"/>
      <c r="F10" s="474">
        <v>17000</v>
      </c>
      <c r="G10" s="475">
        <f t="shared" si="1"/>
        <v>17000</v>
      </c>
      <c r="H10" s="476" t="s">
        <v>157</v>
      </c>
      <c r="I10" s="477" t="s">
        <v>18</v>
      </c>
      <c r="J10" s="620" t="s">
        <v>162</v>
      </c>
      <c r="K10" s="472" t="s">
        <v>64</v>
      </c>
      <c r="L10" s="477" t="s">
        <v>45</v>
      </c>
      <c r="M10" s="477"/>
      <c r="N10" s="478"/>
    </row>
    <row r="11" spans="1:15" x14ac:dyDescent="0.25">
      <c r="A11" s="171">
        <v>45140</v>
      </c>
      <c r="B11" s="172" t="s">
        <v>181</v>
      </c>
      <c r="C11" s="172" t="s">
        <v>116</v>
      </c>
      <c r="D11" s="173" t="s">
        <v>130</v>
      </c>
      <c r="E11" s="152">
        <v>3000</v>
      </c>
      <c r="F11" s="152"/>
      <c r="G11" s="306">
        <f t="shared" si="1"/>
        <v>14000</v>
      </c>
      <c r="H11" s="604" t="s">
        <v>157</v>
      </c>
      <c r="I11" s="155" t="s">
        <v>18</v>
      </c>
      <c r="J11" s="405" t="s">
        <v>162</v>
      </c>
      <c r="K11" s="391" t="s">
        <v>64</v>
      </c>
      <c r="L11" s="155" t="s">
        <v>45</v>
      </c>
      <c r="M11" s="155"/>
      <c r="N11" s="470" t="s">
        <v>186</v>
      </c>
    </row>
    <row r="12" spans="1:15" x14ac:dyDescent="0.25">
      <c r="A12" s="171">
        <v>45140</v>
      </c>
      <c r="B12" s="172" t="s">
        <v>181</v>
      </c>
      <c r="C12" s="172" t="s">
        <v>116</v>
      </c>
      <c r="D12" s="173" t="s">
        <v>130</v>
      </c>
      <c r="E12" s="152">
        <v>5000</v>
      </c>
      <c r="F12" s="152"/>
      <c r="G12" s="306">
        <f t="shared" si="1"/>
        <v>9000</v>
      </c>
      <c r="H12" s="604" t="s">
        <v>157</v>
      </c>
      <c r="I12" s="155" t="s">
        <v>18</v>
      </c>
      <c r="J12" s="405" t="s">
        <v>162</v>
      </c>
      <c r="K12" s="391" t="s">
        <v>64</v>
      </c>
      <c r="L12" s="155" t="s">
        <v>45</v>
      </c>
      <c r="M12" s="155"/>
      <c r="N12" s="470" t="s">
        <v>187</v>
      </c>
    </row>
    <row r="13" spans="1:15" x14ac:dyDescent="0.25">
      <c r="A13" s="171">
        <v>45140</v>
      </c>
      <c r="B13" s="172" t="s">
        <v>181</v>
      </c>
      <c r="C13" s="172" t="s">
        <v>116</v>
      </c>
      <c r="D13" s="173" t="s">
        <v>130</v>
      </c>
      <c r="E13" s="167">
        <v>5000</v>
      </c>
      <c r="F13" s="152"/>
      <c r="G13" s="306">
        <f t="shared" si="1"/>
        <v>4000</v>
      </c>
      <c r="H13" s="604" t="s">
        <v>157</v>
      </c>
      <c r="I13" s="155" t="s">
        <v>18</v>
      </c>
      <c r="J13" s="405" t="s">
        <v>162</v>
      </c>
      <c r="K13" s="391" t="s">
        <v>64</v>
      </c>
      <c r="L13" s="155" t="s">
        <v>45</v>
      </c>
      <c r="M13" s="155"/>
      <c r="N13" s="470" t="s">
        <v>188</v>
      </c>
    </row>
    <row r="14" spans="1:15" x14ac:dyDescent="0.25">
      <c r="A14" s="171">
        <v>45140</v>
      </c>
      <c r="B14" s="172" t="s">
        <v>181</v>
      </c>
      <c r="C14" s="172" t="s">
        <v>116</v>
      </c>
      <c r="D14" s="173" t="s">
        <v>130</v>
      </c>
      <c r="E14" s="167">
        <v>4000</v>
      </c>
      <c r="F14" s="161"/>
      <c r="G14" s="306">
        <f t="shared" si="1"/>
        <v>0</v>
      </c>
      <c r="H14" s="604" t="s">
        <v>157</v>
      </c>
      <c r="I14" s="180" t="s">
        <v>18</v>
      </c>
      <c r="J14" s="405" t="s">
        <v>162</v>
      </c>
      <c r="K14" s="184" t="s">
        <v>64</v>
      </c>
      <c r="L14" s="180" t="s">
        <v>45</v>
      </c>
      <c r="M14" s="180"/>
      <c r="N14" s="157" t="s">
        <v>189</v>
      </c>
    </row>
    <row r="15" spans="1:15" x14ac:dyDescent="0.25">
      <c r="A15" s="471">
        <v>45141</v>
      </c>
      <c r="B15" s="472" t="s">
        <v>113</v>
      </c>
      <c r="C15" s="472" t="s">
        <v>49</v>
      </c>
      <c r="D15" s="473" t="s">
        <v>130</v>
      </c>
      <c r="E15" s="619"/>
      <c r="F15" s="474">
        <v>42000</v>
      </c>
      <c r="G15" s="475">
        <f t="shared" si="0"/>
        <v>42000</v>
      </c>
      <c r="H15" s="476" t="s">
        <v>157</v>
      </c>
      <c r="I15" s="477" t="s">
        <v>18</v>
      </c>
      <c r="J15" s="620" t="s">
        <v>165</v>
      </c>
      <c r="K15" s="472" t="s">
        <v>64</v>
      </c>
      <c r="L15" s="477" t="s">
        <v>45</v>
      </c>
      <c r="M15" s="477"/>
      <c r="N15" s="618"/>
    </row>
    <row r="16" spans="1:15" x14ac:dyDescent="0.25">
      <c r="A16" s="171">
        <v>45141</v>
      </c>
      <c r="B16" s="172" t="s">
        <v>181</v>
      </c>
      <c r="C16" s="172" t="s">
        <v>116</v>
      </c>
      <c r="D16" s="173" t="s">
        <v>130</v>
      </c>
      <c r="E16" s="167">
        <v>8000</v>
      </c>
      <c r="F16" s="464"/>
      <c r="G16" s="306">
        <f t="shared" si="0"/>
        <v>34000</v>
      </c>
      <c r="H16" s="604" t="s">
        <v>157</v>
      </c>
      <c r="I16" s="155" t="s">
        <v>18</v>
      </c>
      <c r="J16" s="405" t="s">
        <v>165</v>
      </c>
      <c r="K16" s="391" t="s">
        <v>64</v>
      </c>
      <c r="L16" s="155" t="s">
        <v>45</v>
      </c>
      <c r="M16" s="155"/>
      <c r="N16" s="157" t="s">
        <v>177</v>
      </c>
      <c r="O16" s="419"/>
    </row>
    <row r="17" spans="1:14" ht="15.75" customHeight="1" x14ac:dyDescent="0.25">
      <c r="A17" s="171">
        <v>45141</v>
      </c>
      <c r="B17" s="172" t="s">
        <v>181</v>
      </c>
      <c r="C17" s="172" t="s">
        <v>116</v>
      </c>
      <c r="D17" s="173" t="s">
        <v>130</v>
      </c>
      <c r="E17" s="177">
        <v>5000</v>
      </c>
      <c r="F17" s="161"/>
      <c r="G17" s="306">
        <f t="shared" si="0"/>
        <v>29000</v>
      </c>
      <c r="H17" s="604" t="s">
        <v>157</v>
      </c>
      <c r="I17" s="155" t="s">
        <v>18</v>
      </c>
      <c r="J17" s="405" t="s">
        <v>165</v>
      </c>
      <c r="K17" s="391" t="s">
        <v>64</v>
      </c>
      <c r="L17" s="155" t="s">
        <v>45</v>
      </c>
      <c r="M17" s="155"/>
      <c r="N17" s="157" t="s">
        <v>190</v>
      </c>
    </row>
    <row r="18" spans="1:14" x14ac:dyDescent="0.25">
      <c r="A18" s="171">
        <v>45141</v>
      </c>
      <c r="B18" s="172" t="s">
        <v>181</v>
      </c>
      <c r="C18" s="172" t="s">
        <v>116</v>
      </c>
      <c r="D18" s="173" t="s">
        <v>130</v>
      </c>
      <c r="E18" s="161">
        <v>2000</v>
      </c>
      <c r="F18" s="152"/>
      <c r="G18" s="306">
        <f t="shared" si="0"/>
        <v>27000</v>
      </c>
      <c r="H18" s="604" t="s">
        <v>157</v>
      </c>
      <c r="I18" s="155" t="s">
        <v>18</v>
      </c>
      <c r="J18" s="405" t="s">
        <v>165</v>
      </c>
      <c r="K18" s="391" t="s">
        <v>64</v>
      </c>
      <c r="L18" s="155" t="s">
        <v>45</v>
      </c>
      <c r="M18" s="155"/>
      <c r="N18" s="157" t="s">
        <v>191</v>
      </c>
    </row>
    <row r="19" spans="1:14" x14ac:dyDescent="0.25">
      <c r="A19" s="171">
        <v>45141</v>
      </c>
      <c r="B19" s="172" t="s">
        <v>181</v>
      </c>
      <c r="C19" s="172" t="s">
        <v>116</v>
      </c>
      <c r="D19" s="173" t="s">
        <v>130</v>
      </c>
      <c r="E19" s="167">
        <v>3000</v>
      </c>
      <c r="F19" s="152"/>
      <c r="G19" s="306">
        <f t="shared" si="0"/>
        <v>24000</v>
      </c>
      <c r="H19" s="604" t="s">
        <v>157</v>
      </c>
      <c r="I19" s="155" t="s">
        <v>18</v>
      </c>
      <c r="J19" s="405" t="s">
        <v>165</v>
      </c>
      <c r="K19" s="391" t="s">
        <v>64</v>
      </c>
      <c r="L19" s="155" t="s">
        <v>45</v>
      </c>
      <c r="M19" s="155"/>
      <c r="N19" s="157" t="s">
        <v>192</v>
      </c>
    </row>
    <row r="20" spans="1:14" x14ac:dyDescent="0.25">
      <c r="A20" s="171">
        <v>45141</v>
      </c>
      <c r="B20" s="172" t="s">
        <v>181</v>
      </c>
      <c r="C20" s="172" t="s">
        <v>116</v>
      </c>
      <c r="D20" s="173" t="s">
        <v>130</v>
      </c>
      <c r="E20" s="167">
        <v>2000</v>
      </c>
      <c r="F20" s="152"/>
      <c r="G20" s="306">
        <f t="shared" si="0"/>
        <v>22000</v>
      </c>
      <c r="H20" s="604" t="s">
        <v>157</v>
      </c>
      <c r="I20" s="155" t="s">
        <v>18</v>
      </c>
      <c r="J20" s="405" t="s">
        <v>165</v>
      </c>
      <c r="K20" s="391" t="s">
        <v>64</v>
      </c>
      <c r="L20" s="155" t="s">
        <v>45</v>
      </c>
      <c r="M20" s="155"/>
      <c r="N20" s="157" t="s">
        <v>193</v>
      </c>
    </row>
    <row r="21" spans="1:14" x14ac:dyDescent="0.25">
      <c r="A21" s="171">
        <v>45141</v>
      </c>
      <c r="B21" s="172" t="s">
        <v>181</v>
      </c>
      <c r="C21" s="172" t="s">
        <v>116</v>
      </c>
      <c r="D21" s="173" t="s">
        <v>130</v>
      </c>
      <c r="E21" s="167">
        <v>3000</v>
      </c>
      <c r="F21" s="152"/>
      <c r="G21" s="306">
        <f>G20-E21+F21</f>
        <v>19000</v>
      </c>
      <c r="H21" s="604" t="s">
        <v>157</v>
      </c>
      <c r="I21" s="155" t="s">
        <v>18</v>
      </c>
      <c r="J21" s="405" t="s">
        <v>165</v>
      </c>
      <c r="K21" s="391" t="s">
        <v>64</v>
      </c>
      <c r="L21" s="155" t="s">
        <v>45</v>
      </c>
      <c r="M21" s="155"/>
      <c r="N21" s="157" t="s">
        <v>194</v>
      </c>
    </row>
    <row r="22" spans="1:14" x14ac:dyDescent="0.25">
      <c r="A22" s="171">
        <v>45141</v>
      </c>
      <c r="B22" s="172" t="s">
        <v>181</v>
      </c>
      <c r="C22" s="172" t="s">
        <v>116</v>
      </c>
      <c r="D22" s="173" t="s">
        <v>130</v>
      </c>
      <c r="E22" s="167">
        <v>9000</v>
      </c>
      <c r="F22" s="152"/>
      <c r="G22" s="306">
        <f t="shared" si="0"/>
        <v>10000</v>
      </c>
      <c r="H22" s="604" t="s">
        <v>157</v>
      </c>
      <c r="I22" s="155" t="s">
        <v>18</v>
      </c>
      <c r="J22" s="405" t="s">
        <v>165</v>
      </c>
      <c r="K22" s="391" t="s">
        <v>64</v>
      </c>
      <c r="L22" s="155" t="s">
        <v>45</v>
      </c>
      <c r="M22" s="155"/>
      <c r="N22" s="157" t="s">
        <v>195</v>
      </c>
    </row>
    <row r="23" spans="1:14" x14ac:dyDescent="0.25">
      <c r="A23" s="171">
        <v>45141</v>
      </c>
      <c r="B23" s="172" t="s">
        <v>196</v>
      </c>
      <c r="C23" s="172" t="s">
        <v>196</v>
      </c>
      <c r="D23" s="173" t="s">
        <v>130</v>
      </c>
      <c r="E23" s="167">
        <v>5000</v>
      </c>
      <c r="F23" s="152"/>
      <c r="G23" s="306">
        <f t="shared" si="0"/>
        <v>5000</v>
      </c>
      <c r="H23" s="604" t="s">
        <v>157</v>
      </c>
      <c r="I23" s="155" t="s">
        <v>18</v>
      </c>
      <c r="J23" s="405" t="s">
        <v>165</v>
      </c>
      <c r="K23" s="391" t="s">
        <v>64</v>
      </c>
      <c r="L23" s="155" t="s">
        <v>45</v>
      </c>
      <c r="M23" s="155"/>
      <c r="N23" s="157"/>
    </row>
    <row r="24" spans="1:14" x14ac:dyDescent="0.25">
      <c r="A24" s="171">
        <v>45142</v>
      </c>
      <c r="B24" s="172" t="s">
        <v>123</v>
      </c>
      <c r="C24" s="172" t="s">
        <v>49</v>
      </c>
      <c r="D24" s="173" t="s">
        <v>130</v>
      </c>
      <c r="E24" s="167"/>
      <c r="F24" s="152">
        <v>-5000</v>
      </c>
      <c r="G24" s="306">
        <f t="shared" si="0"/>
        <v>0</v>
      </c>
      <c r="H24" s="604" t="s">
        <v>157</v>
      </c>
      <c r="I24" s="155" t="s">
        <v>18</v>
      </c>
      <c r="J24" s="405" t="s">
        <v>165</v>
      </c>
      <c r="K24" s="391" t="s">
        <v>64</v>
      </c>
      <c r="L24" s="155" t="s">
        <v>45</v>
      </c>
      <c r="M24" s="155"/>
      <c r="N24" s="157"/>
    </row>
    <row r="25" spans="1:14" x14ac:dyDescent="0.25">
      <c r="A25" s="471">
        <v>45142</v>
      </c>
      <c r="B25" s="472" t="s">
        <v>113</v>
      </c>
      <c r="C25" s="472" t="s">
        <v>49</v>
      </c>
      <c r="D25" s="473" t="s">
        <v>130</v>
      </c>
      <c r="E25" s="619"/>
      <c r="F25" s="474">
        <v>41000</v>
      </c>
      <c r="G25" s="475">
        <f t="shared" si="0"/>
        <v>41000</v>
      </c>
      <c r="H25" s="476" t="s">
        <v>157</v>
      </c>
      <c r="I25" s="477" t="s">
        <v>18</v>
      </c>
      <c r="J25" s="620" t="s">
        <v>245</v>
      </c>
      <c r="K25" s="472" t="s">
        <v>64</v>
      </c>
      <c r="L25" s="477" t="s">
        <v>45</v>
      </c>
      <c r="M25" s="477"/>
      <c r="N25" s="618"/>
    </row>
    <row r="26" spans="1:14" x14ac:dyDescent="0.25">
      <c r="A26" s="171">
        <v>45142</v>
      </c>
      <c r="B26" s="172" t="s">
        <v>181</v>
      </c>
      <c r="C26" s="172" t="s">
        <v>116</v>
      </c>
      <c r="D26" s="173" t="s">
        <v>130</v>
      </c>
      <c r="E26" s="167">
        <v>9000</v>
      </c>
      <c r="F26" s="152"/>
      <c r="G26" s="306">
        <f t="shared" si="0"/>
        <v>32000</v>
      </c>
      <c r="H26" s="604" t="s">
        <v>157</v>
      </c>
      <c r="I26" s="155" t="s">
        <v>18</v>
      </c>
      <c r="J26" s="405" t="s">
        <v>245</v>
      </c>
      <c r="K26" s="391" t="s">
        <v>64</v>
      </c>
      <c r="L26" s="155" t="s">
        <v>45</v>
      </c>
      <c r="M26" s="155"/>
      <c r="N26" s="157" t="s">
        <v>177</v>
      </c>
    </row>
    <row r="27" spans="1:14" x14ac:dyDescent="0.25">
      <c r="A27" s="171">
        <v>45142</v>
      </c>
      <c r="B27" s="172" t="s">
        <v>181</v>
      </c>
      <c r="C27" s="172" t="s">
        <v>116</v>
      </c>
      <c r="D27" s="173" t="s">
        <v>130</v>
      </c>
      <c r="E27" s="167">
        <v>10000</v>
      </c>
      <c r="F27" s="152"/>
      <c r="G27" s="306">
        <f t="shared" si="0"/>
        <v>22000</v>
      </c>
      <c r="H27" s="604" t="s">
        <v>157</v>
      </c>
      <c r="I27" s="155" t="s">
        <v>18</v>
      </c>
      <c r="J27" s="405" t="s">
        <v>245</v>
      </c>
      <c r="K27" s="391" t="s">
        <v>64</v>
      </c>
      <c r="L27" s="155" t="s">
        <v>45</v>
      </c>
      <c r="M27" s="155"/>
      <c r="N27" s="157" t="s">
        <v>246</v>
      </c>
    </row>
    <row r="28" spans="1:14" x14ac:dyDescent="0.25">
      <c r="A28" s="171">
        <v>45142</v>
      </c>
      <c r="B28" s="172" t="s">
        <v>181</v>
      </c>
      <c r="C28" s="172" t="s">
        <v>116</v>
      </c>
      <c r="D28" s="173" t="s">
        <v>130</v>
      </c>
      <c r="E28" s="167">
        <v>8000</v>
      </c>
      <c r="F28" s="152"/>
      <c r="G28" s="306">
        <f t="shared" si="0"/>
        <v>14000</v>
      </c>
      <c r="H28" s="604" t="s">
        <v>157</v>
      </c>
      <c r="I28" s="155" t="s">
        <v>18</v>
      </c>
      <c r="J28" s="405" t="s">
        <v>245</v>
      </c>
      <c r="K28" s="391" t="s">
        <v>64</v>
      </c>
      <c r="L28" s="155" t="s">
        <v>45</v>
      </c>
      <c r="M28" s="155"/>
      <c r="N28" s="157" t="s">
        <v>247</v>
      </c>
    </row>
    <row r="29" spans="1:14" x14ac:dyDescent="0.25">
      <c r="A29" s="171">
        <v>45142</v>
      </c>
      <c r="B29" s="172" t="s">
        <v>181</v>
      </c>
      <c r="C29" s="172" t="s">
        <v>116</v>
      </c>
      <c r="D29" s="173" t="s">
        <v>130</v>
      </c>
      <c r="E29" s="167">
        <v>4000</v>
      </c>
      <c r="F29" s="152"/>
      <c r="G29" s="306">
        <f t="shared" si="0"/>
        <v>10000</v>
      </c>
      <c r="H29" s="604" t="s">
        <v>157</v>
      </c>
      <c r="I29" s="155" t="s">
        <v>18</v>
      </c>
      <c r="J29" s="405" t="s">
        <v>245</v>
      </c>
      <c r="K29" s="391" t="s">
        <v>64</v>
      </c>
      <c r="L29" s="155" t="s">
        <v>45</v>
      </c>
      <c r="M29" s="155"/>
      <c r="N29" s="157" t="s">
        <v>248</v>
      </c>
    </row>
    <row r="30" spans="1:14" x14ac:dyDescent="0.25">
      <c r="A30" s="171">
        <v>45142</v>
      </c>
      <c r="B30" s="172" t="s">
        <v>181</v>
      </c>
      <c r="C30" s="172" t="s">
        <v>116</v>
      </c>
      <c r="D30" s="173" t="s">
        <v>130</v>
      </c>
      <c r="E30" s="167">
        <v>8000</v>
      </c>
      <c r="F30" s="152"/>
      <c r="G30" s="306">
        <f t="shared" si="0"/>
        <v>2000</v>
      </c>
      <c r="H30" s="604" t="s">
        <v>157</v>
      </c>
      <c r="I30" s="155" t="s">
        <v>18</v>
      </c>
      <c r="J30" s="405" t="s">
        <v>245</v>
      </c>
      <c r="K30" s="391" t="s">
        <v>64</v>
      </c>
      <c r="L30" s="155" t="s">
        <v>45</v>
      </c>
      <c r="M30" s="155"/>
      <c r="N30" s="157" t="s">
        <v>249</v>
      </c>
    </row>
    <row r="31" spans="1:14" x14ac:dyDescent="0.25">
      <c r="A31" s="171">
        <v>45142</v>
      </c>
      <c r="B31" s="172" t="s">
        <v>181</v>
      </c>
      <c r="C31" s="172" t="s">
        <v>116</v>
      </c>
      <c r="D31" s="173" t="s">
        <v>130</v>
      </c>
      <c r="E31" s="167">
        <v>3000</v>
      </c>
      <c r="F31" s="152"/>
      <c r="G31" s="306">
        <f t="shared" si="0"/>
        <v>-1000</v>
      </c>
      <c r="H31" s="604" t="s">
        <v>157</v>
      </c>
      <c r="I31" s="155" t="s">
        <v>18</v>
      </c>
      <c r="J31" s="405" t="s">
        <v>245</v>
      </c>
      <c r="K31" s="391" t="s">
        <v>64</v>
      </c>
      <c r="L31" s="155" t="s">
        <v>45</v>
      </c>
      <c r="M31" s="155"/>
      <c r="N31" s="157" t="s">
        <v>250</v>
      </c>
    </row>
    <row r="32" spans="1:14" x14ac:dyDescent="0.25">
      <c r="A32" s="171">
        <v>45142</v>
      </c>
      <c r="B32" s="172" t="s">
        <v>181</v>
      </c>
      <c r="C32" s="172" t="s">
        <v>116</v>
      </c>
      <c r="D32" s="173" t="s">
        <v>130</v>
      </c>
      <c r="E32" s="167">
        <v>7000</v>
      </c>
      <c r="F32" s="152"/>
      <c r="G32" s="306">
        <f t="shared" si="0"/>
        <v>-8000</v>
      </c>
      <c r="H32" s="604" t="s">
        <v>157</v>
      </c>
      <c r="I32" s="155" t="s">
        <v>18</v>
      </c>
      <c r="J32" s="405" t="s">
        <v>245</v>
      </c>
      <c r="K32" s="391" t="s">
        <v>64</v>
      </c>
      <c r="L32" s="155" t="s">
        <v>45</v>
      </c>
      <c r="M32" s="155"/>
      <c r="N32" s="157" t="s">
        <v>251</v>
      </c>
    </row>
    <row r="33" spans="1:14" x14ac:dyDescent="0.25">
      <c r="A33" s="171">
        <v>45143</v>
      </c>
      <c r="B33" s="172" t="s">
        <v>123</v>
      </c>
      <c r="C33" s="172" t="s">
        <v>49</v>
      </c>
      <c r="D33" s="173" t="s">
        <v>130</v>
      </c>
      <c r="E33" s="167"/>
      <c r="F33" s="152">
        <v>8000</v>
      </c>
      <c r="G33" s="306">
        <f t="shared" si="0"/>
        <v>0</v>
      </c>
      <c r="H33" s="604" t="s">
        <v>157</v>
      </c>
      <c r="I33" s="155" t="s">
        <v>18</v>
      </c>
      <c r="J33" s="405" t="s">
        <v>245</v>
      </c>
      <c r="K33" s="391" t="s">
        <v>64</v>
      </c>
      <c r="L33" s="155" t="s">
        <v>45</v>
      </c>
      <c r="M33" s="155"/>
      <c r="N33" s="157"/>
    </row>
    <row r="34" spans="1:14" x14ac:dyDescent="0.25">
      <c r="A34" s="471">
        <v>45145</v>
      </c>
      <c r="B34" s="472" t="s">
        <v>113</v>
      </c>
      <c r="C34" s="472" t="s">
        <v>49</v>
      </c>
      <c r="D34" s="473" t="s">
        <v>130</v>
      </c>
      <c r="E34" s="619"/>
      <c r="F34" s="474">
        <v>55000</v>
      </c>
      <c r="G34" s="475">
        <f t="shared" si="0"/>
        <v>55000</v>
      </c>
      <c r="H34" s="476" t="s">
        <v>157</v>
      </c>
      <c r="I34" s="477" t="s">
        <v>18</v>
      </c>
      <c r="J34" s="620" t="s">
        <v>263</v>
      </c>
      <c r="K34" s="472" t="s">
        <v>64</v>
      </c>
      <c r="L34" s="477" t="s">
        <v>45</v>
      </c>
      <c r="M34" s="477"/>
      <c r="N34" s="618"/>
    </row>
    <row r="35" spans="1:14" x14ac:dyDescent="0.25">
      <c r="A35" s="171">
        <v>45145</v>
      </c>
      <c r="B35" s="172" t="s">
        <v>181</v>
      </c>
      <c r="C35" s="172" t="s">
        <v>116</v>
      </c>
      <c r="D35" s="173" t="s">
        <v>130</v>
      </c>
      <c r="E35" s="167">
        <v>7000</v>
      </c>
      <c r="F35" s="152"/>
      <c r="G35" s="306">
        <f t="shared" si="0"/>
        <v>48000</v>
      </c>
      <c r="H35" s="604" t="s">
        <v>157</v>
      </c>
      <c r="I35" s="155" t="s">
        <v>18</v>
      </c>
      <c r="J35" s="405" t="s">
        <v>263</v>
      </c>
      <c r="K35" s="391" t="s">
        <v>64</v>
      </c>
      <c r="L35" s="155" t="s">
        <v>45</v>
      </c>
      <c r="M35" s="155"/>
      <c r="N35" s="157" t="s">
        <v>177</v>
      </c>
    </row>
    <row r="36" spans="1:14" x14ac:dyDescent="0.25">
      <c r="A36" s="171">
        <v>45145</v>
      </c>
      <c r="B36" s="172" t="s">
        <v>181</v>
      </c>
      <c r="C36" s="172" t="s">
        <v>116</v>
      </c>
      <c r="D36" s="173" t="s">
        <v>130</v>
      </c>
      <c r="E36" s="161">
        <v>4000</v>
      </c>
      <c r="F36" s="152"/>
      <c r="G36" s="306">
        <f t="shared" si="0"/>
        <v>44000</v>
      </c>
      <c r="H36" s="604" t="s">
        <v>157</v>
      </c>
      <c r="I36" s="155" t="s">
        <v>18</v>
      </c>
      <c r="J36" s="405" t="s">
        <v>263</v>
      </c>
      <c r="K36" s="391" t="s">
        <v>64</v>
      </c>
      <c r="L36" s="155" t="s">
        <v>45</v>
      </c>
      <c r="M36" s="155"/>
      <c r="N36" s="157" t="s">
        <v>264</v>
      </c>
    </row>
    <row r="37" spans="1:14" x14ac:dyDescent="0.25">
      <c r="A37" s="171">
        <v>45145</v>
      </c>
      <c r="B37" s="172" t="s">
        <v>181</v>
      </c>
      <c r="C37" s="172" t="s">
        <v>116</v>
      </c>
      <c r="D37" s="173" t="s">
        <v>130</v>
      </c>
      <c r="E37" s="161">
        <v>4000</v>
      </c>
      <c r="F37" s="152"/>
      <c r="G37" s="306">
        <f t="shared" si="0"/>
        <v>40000</v>
      </c>
      <c r="H37" s="604" t="s">
        <v>157</v>
      </c>
      <c r="I37" s="155" t="s">
        <v>18</v>
      </c>
      <c r="J37" s="405" t="s">
        <v>263</v>
      </c>
      <c r="K37" s="391" t="s">
        <v>64</v>
      </c>
      <c r="L37" s="155" t="s">
        <v>45</v>
      </c>
      <c r="M37" s="155"/>
      <c r="N37" s="157" t="s">
        <v>265</v>
      </c>
    </row>
    <row r="38" spans="1:14" x14ac:dyDescent="0.25">
      <c r="A38" s="171">
        <v>45145</v>
      </c>
      <c r="B38" s="172" t="s">
        <v>181</v>
      </c>
      <c r="C38" s="172" t="s">
        <v>116</v>
      </c>
      <c r="D38" s="173" t="s">
        <v>130</v>
      </c>
      <c r="E38" s="463">
        <v>7000</v>
      </c>
      <c r="F38" s="161"/>
      <c r="G38" s="305">
        <f t="shared" si="0"/>
        <v>33000</v>
      </c>
      <c r="H38" s="604" t="s">
        <v>157</v>
      </c>
      <c r="I38" s="155" t="s">
        <v>18</v>
      </c>
      <c r="J38" s="405" t="s">
        <v>263</v>
      </c>
      <c r="K38" s="391" t="s">
        <v>64</v>
      </c>
      <c r="L38" s="155" t="s">
        <v>45</v>
      </c>
      <c r="M38" s="180"/>
      <c r="N38" s="465" t="s">
        <v>266</v>
      </c>
    </row>
    <row r="39" spans="1:14" x14ac:dyDescent="0.25">
      <c r="A39" s="171">
        <v>45145</v>
      </c>
      <c r="B39" s="172" t="s">
        <v>181</v>
      </c>
      <c r="C39" s="172" t="s">
        <v>116</v>
      </c>
      <c r="D39" s="173" t="s">
        <v>130</v>
      </c>
      <c r="E39" s="463">
        <v>10000</v>
      </c>
      <c r="F39" s="161"/>
      <c r="G39" s="305">
        <f t="shared" si="0"/>
        <v>23000</v>
      </c>
      <c r="H39" s="604" t="s">
        <v>157</v>
      </c>
      <c r="I39" s="180" t="s">
        <v>18</v>
      </c>
      <c r="J39" s="405" t="s">
        <v>263</v>
      </c>
      <c r="K39" s="391" t="s">
        <v>64</v>
      </c>
      <c r="L39" s="155" t="s">
        <v>45</v>
      </c>
      <c r="M39" s="180"/>
      <c r="N39" s="465" t="s">
        <v>267</v>
      </c>
    </row>
    <row r="40" spans="1:14" x14ac:dyDescent="0.25">
      <c r="A40" s="171">
        <v>45145</v>
      </c>
      <c r="B40" s="172" t="s">
        <v>181</v>
      </c>
      <c r="C40" s="172" t="s">
        <v>116</v>
      </c>
      <c r="D40" s="173" t="s">
        <v>130</v>
      </c>
      <c r="E40" s="463">
        <v>3000</v>
      </c>
      <c r="F40" s="161"/>
      <c r="G40" s="305">
        <f t="shared" si="0"/>
        <v>20000</v>
      </c>
      <c r="H40" s="604" t="s">
        <v>157</v>
      </c>
      <c r="I40" s="180" t="s">
        <v>18</v>
      </c>
      <c r="J40" s="405" t="s">
        <v>263</v>
      </c>
      <c r="K40" s="184" t="s">
        <v>64</v>
      </c>
      <c r="L40" s="180" t="s">
        <v>45</v>
      </c>
      <c r="M40" s="180"/>
      <c r="N40" s="465" t="s">
        <v>268</v>
      </c>
    </row>
    <row r="41" spans="1:14" ht="15.75" customHeight="1" x14ac:dyDescent="0.25">
      <c r="A41" s="171">
        <v>45145</v>
      </c>
      <c r="B41" s="172" t="s">
        <v>181</v>
      </c>
      <c r="C41" s="172" t="s">
        <v>116</v>
      </c>
      <c r="D41" s="173" t="s">
        <v>130</v>
      </c>
      <c r="E41" s="167">
        <v>2000</v>
      </c>
      <c r="F41" s="161"/>
      <c r="G41" s="305">
        <f t="shared" si="0"/>
        <v>18000</v>
      </c>
      <c r="H41" s="604" t="s">
        <v>157</v>
      </c>
      <c r="I41" s="180" t="s">
        <v>18</v>
      </c>
      <c r="J41" s="405" t="s">
        <v>263</v>
      </c>
      <c r="K41" s="184" t="s">
        <v>64</v>
      </c>
      <c r="L41" s="180" t="s">
        <v>45</v>
      </c>
      <c r="M41" s="180"/>
      <c r="N41" s="465" t="s">
        <v>269</v>
      </c>
    </row>
    <row r="42" spans="1:14" x14ac:dyDescent="0.25">
      <c r="A42" s="171">
        <v>45145</v>
      </c>
      <c r="B42" s="172" t="s">
        <v>181</v>
      </c>
      <c r="C42" s="172" t="s">
        <v>116</v>
      </c>
      <c r="D42" s="173" t="s">
        <v>130</v>
      </c>
      <c r="E42" s="161">
        <v>10000</v>
      </c>
      <c r="F42" s="161"/>
      <c r="G42" s="305">
        <f t="shared" si="0"/>
        <v>8000</v>
      </c>
      <c r="H42" s="604" t="s">
        <v>157</v>
      </c>
      <c r="I42" s="180" t="s">
        <v>18</v>
      </c>
      <c r="J42" s="405" t="s">
        <v>263</v>
      </c>
      <c r="K42" s="184" t="s">
        <v>64</v>
      </c>
      <c r="L42" s="180" t="s">
        <v>45</v>
      </c>
      <c r="M42" s="180"/>
      <c r="N42" s="465" t="s">
        <v>270</v>
      </c>
    </row>
    <row r="43" spans="1:14" x14ac:dyDescent="0.25">
      <c r="A43" s="171">
        <v>45145</v>
      </c>
      <c r="B43" s="172" t="s">
        <v>196</v>
      </c>
      <c r="C43" s="172" t="s">
        <v>196</v>
      </c>
      <c r="D43" s="173" t="s">
        <v>130</v>
      </c>
      <c r="E43" s="161">
        <v>7000</v>
      </c>
      <c r="F43" s="161"/>
      <c r="G43" s="305">
        <f t="shared" si="0"/>
        <v>1000</v>
      </c>
      <c r="H43" s="604" t="s">
        <v>157</v>
      </c>
      <c r="I43" s="180" t="s">
        <v>18</v>
      </c>
      <c r="J43" s="405" t="s">
        <v>263</v>
      </c>
      <c r="K43" s="184" t="s">
        <v>64</v>
      </c>
      <c r="L43" s="180" t="s">
        <v>45</v>
      </c>
      <c r="M43" s="180"/>
      <c r="N43" s="465"/>
    </row>
    <row r="44" spans="1:14" x14ac:dyDescent="0.25">
      <c r="A44" s="171">
        <v>45146</v>
      </c>
      <c r="B44" s="172" t="s">
        <v>123</v>
      </c>
      <c r="C44" s="172" t="s">
        <v>49</v>
      </c>
      <c r="D44" s="173" t="s">
        <v>130</v>
      </c>
      <c r="E44" s="161"/>
      <c r="F44" s="161">
        <v>-1000</v>
      </c>
      <c r="G44" s="305">
        <f t="shared" si="0"/>
        <v>0</v>
      </c>
      <c r="H44" s="604" t="s">
        <v>157</v>
      </c>
      <c r="I44" s="180" t="s">
        <v>18</v>
      </c>
      <c r="J44" s="405" t="s">
        <v>263</v>
      </c>
      <c r="K44" s="184" t="s">
        <v>64</v>
      </c>
      <c r="L44" s="180" t="s">
        <v>45</v>
      </c>
      <c r="M44" s="180"/>
      <c r="N44" s="465"/>
    </row>
    <row r="45" spans="1:14" x14ac:dyDescent="0.25">
      <c r="A45" s="471">
        <v>45146</v>
      </c>
      <c r="B45" s="472" t="s">
        <v>113</v>
      </c>
      <c r="C45" s="472" t="s">
        <v>49</v>
      </c>
      <c r="D45" s="473" t="s">
        <v>130</v>
      </c>
      <c r="E45" s="622"/>
      <c r="F45" s="622">
        <v>56000</v>
      </c>
      <c r="G45" s="627">
        <f t="shared" si="0"/>
        <v>56000</v>
      </c>
      <c r="H45" s="476" t="s">
        <v>157</v>
      </c>
      <c r="I45" s="623" t="s">
        <v>18</v>
      </c>
      <c r="J45" s="620" t="s">
        <v>303</v>
      </c>
      <c r="K45" s="624" t="s">
        <v>64</v>
      </c>
      <c r="L45" s="623" t="s">
        <v>45</v>
      </c>
      <c r="M45" s="623"/>
      <c r="N45" s="626"/>
    </row>
    <row r="46" spans="1:14" x14ac:dyDescent="0.25">
      <c r="A46" s="171">
        <v>45146</v>
      </c>
      <c r="B46" s="172" t="s">
        <v>181</v>
      </c>
      <c r="C46" s="172" t="s">
        <v>116</v>
      </c>
      <c r="D46" s="173" t="s">
        <v>130</v>
      </c>
      <c r="E46" s="161">
        <v>10000</v>
      </c>
      <c r="F46" s="161"/>
      <c r="G46" s="305">
        <f t="shared" si="0"/>
        <v>46000</v>
      </c>
      <c r="H46" s="604" t="s">
        <v>157</v>
      </c>
      <c r="I46" s="180" t="s">
        <v>18</v>
      </c>
      <c r="J46" s="405" t="s">
        <v>303</v>
      </c>
      <c r="K46" s="184" t="s">
        <v>64</v>
      </c>
      <c r="L46" s="180" t="s">
        <v>45</v>
      </c>
      <c r="M46" s="180"/>
      <c r="N46" s="465" t="s">
        <v>177</v>
      </c>
    </row>
    <row r="47" spans="1:14" x14ac:dyDescent="0.25">
      <c r="A47" s="171">
        <v>45146</v>
      </c>
      <c r="B47" s="172" t="s">
        <v>181</v>
      </c>
      <c r="C47" s="172" t="s">
        <v>116</v>
      </c>
      <c r="D47" s="173" t="s">
        <v>130</v>
      </c>
      <c r="E47" s="161">
        <v>5000</v>
      </c>
      <c r="F47" s="161"/>
      <c r="G47" s="305">
        <f t="shared" si="0"/>
        <v>41000</v>
      </c>
      <c r="H47" s="604" t="s">
        <v>157</v>
      </c>
      <c r="I47" s="180" t="s">
        <v>18</v>
      </c>
      <c r="J47" s="405" t="s">
        <v>303</v>
      </c>
      <c r="K47" s="184" t="s">
        <v>64</v>
      </c>
      <c r="L47" s="180" t="s">
        <v>45</v>
      </c>
      <c r="M47" s="180"/>
      <c r="N47" s="465" t="s">
        <v>146</v>
      </c>
    </row>
    <row r="48" spans="1:14" x14ac:dyDescent="0.25">
      <c r="A48" s="171">
        <v>45146</v>
      </c>
      <c r="B48" s="172" t="s">
        <v>181</v>
      </c>
      <c r="C48" s="172" t="s">
        <v>116</v>
      </c>
      <c r="D48" s="173" t="s">
        <v>130</v>
      </c>
      <c r="E48" s="161">
        <v>8000</v>
      </c>
      <c r="F48" s="161"/>
      <c r="G48" s="305">
        <f t="shared" si="0"/>
        <v>33000</v>
      </c>
      <c r="H48" s="604" t="s">
        <v>157</v>
      </c>
      <c r="I48" s="180" t="s">
        <v>18</v>
      </c>
      <c r="J48" s="405" t="s">
        <v>303</v>
      </c>
      <c r="K48" s="184" t="s">
        <v>64</v>
      </c>
      <c r="L48" s="180" t="s">
        <v>45</v>
      </c>
      <c r="M48" s="180"/>
      <c r="N48" s="465" t="s">
        <v>304</v>
      </c>
    </row>
    <row r="49" spans="1:14" x14ac:dyDescent="0.25">
      <c r="A49" s="171">
        <v>45146</v>
      </c>
      <c r="B49" s="172" t="s">
        <v>181</v>
      </c>
      <c r="C49" s="172" t="s">
        <v>116</v>
      </c>
      <c r="D49" s="173" t="s">
        <v>130</v>
      </c>
      <c r="E49" s="161">
        <v>2000</v>
      </c>
      <c r="F49" s="161"/>
      <c r="G49" s="305">
        <f t="shared" si="0"/>
        <v>31000</v>
      </c>
      <c r="H49" s="604" t="s">
        <v>157</v>
      </c>
      <c r="I49" s="180" t="s">
        <v>18</v>
      </c>
      <c r="J49" s="405" t="s">
        <v>303</v>
      </c>
      <c r="K49" s="184" t="s">
        <v>64</v>
      </c>
      <c r="L49" s="180" t="s">
        <v>45</v>
      </c>
      <c r="M49" s="180"/>
      <c r="N49" s="465" t="s">
        <v>305</v>
      </c>
    </row>
    <row r="50" spans="1:14" x14ac:dyDescent="0.25">
      <c r="A50" s="171">
        <v>45146</v>
      </c>
      <c r="B50" s="172" t="s">
        <v>181</v>
      </c>
      <c r="C50" s="172" t="s">
        <v>116</v>
      </c>
      <c r="D50" s="173" t="s">
        <v>130</v>
      </c>
      <c r="E50" s="161">
        <v>13000</v>
      </c>
      <c r="F50" s="161"/>
      <c r="G50" s="305">
        <f t="shared" si="0"/>
        <v>18000</v>
      </c>
      <c r="H50" s="604" t="s">
        <v>157</v>
      </c>
      <c r="I50" s="180" t="s">
        <v>18</v>
      </c>
      <c r="J50" s="405" t="s">
        <v>303</v>
      </c>
      <c r="K50" s="184" t="s">
        <v>64</v>
      </c>
      <c r="L50" s="180" t="s">
        <v>45</v>
      </c>
      <c r="M50" s="180"/>
      <c r="N50" s="465" t="s">
        <v>306</v>
      </c>
    </row>
    <row r="51" spans="1:14" x14ac:dyDescent="0.25">
      <c r="A51" s="171">
        <v>45146</v>
      </c>
      <c r="B51" s="172" t="s">
        <v>181</v>
      </c>
      <c r="C51" s="172" t="s">
        <v>116</v>
      </c>
      <c r="D51" s="173" t="s">
        <v>130</v>
      </c>
      <c r="E51" s="161">
        <v>6000</v>
      </c>
      <c r="F51" s="161"/>
      <c r="G51" s="305">
        <f t="shared" si="0"/>
        <v>12000</v>
      </c>
      <c r="H51" s="604" t="s">
        <v>157</v>
      </c>
      <c r="I51" s="180" t="s">
        <v>18</v>
      </c>
      <c r="J51" s="405" t="s">
        <v>303</v>
      </c>
      <c r="K51" s="184" t="s">
        <v>64</v>
      </c>
      <c r="L51" s="180" t="s">
        <v>45</v>
      </c>
      <c r="M51" s="180"/>
      <c r="N51" s="465" t="s">
        <v>307</v>
      </c>
    </row>
    <row r="52" spans="1:14" x14ac:dyDescent="0.25">
      <c r="A52" s="171">
        <v>45146</v>
      </c>
      <c r="B52" s="172" t="s">
        <v>196</v>
      </c>
      <c r="C52" s="172" t="s">
        <v>196</v>
      </c>
      <c r="D52" s="173" t="s">
        <v>130</v>
      </c>
      <c r="E52" s="161">
        <v>10000</v>
      </c>
      <c r="F52" s="161"/>
      <c r="G52" s="305">
        <f t="shared" si="0"/>
        <v>2000</v>
      </c>
      <c r="H52" s="604" t="s">
        <v>157</v>
      </c>
      <c r="I52" s="180" t="s">
        <v>18</v>
      </c>
      <c r="J52" s="405" t="s">
        <v>303</v>
      </c>
      <c r="K52" s="184" t="s">
        <v>64</v>
      </c>
      <c r="L52" s="180" t="s">
        <v>45</v>
      </c>
      <c r="M52" s="180"/>
      <c r="N52" s="465"/>
    </row>
    <row r="53" spans="1:14" x14ac:dyDescent="0.25">
      <c r="A53" s="171">
        <v>45147</v>
      </c>
      <c r="B53" s="172" t="s">
        <v>123</v>
      </c>
      <c r="C53" s="172" t="s">
        <v>49</v>
      </c>
      <c r="D53" s="173" t="s">
        <v>130</v>
      </c>
      <c r="E53" s="161"/>
      <c r="F53" s="161">
        <v>-2000</v>
      </c>
      <c r="G53" s="305">
        <f t="shared" si="0"/>
        <v>0</v>
      </c>
      <c r="H53" s="604" t="s">
        <v>157</v>
      </c>
      <c r="I53" s="180" t="s">
        <v>18</v>
      </c>
      <c r="J53" s="405" t="s">
        <v>303</v>
      </c>
      <c r="K53" s="184" t="s">
        <v>64</v>
      </c>
      <c r="L53" s="180" t="s">
        <v>45</v>
      </c>
      <c r="M53" s="180"/>
      <c r="N53" s="465"/>
    </row>
    <row r="54" spans="1:14" x14ac:dyDescent="0.25">
      <c r="A54" s="471">
        <v>45147</v>
      </c>
      <c r="B54" s="472" t="s">
        <v>113</v>
      </c>
      <c r="C54" s="472" t="s">
        <v>49</v>
      </c>
      <c r="D54" s="473" t="s">
        <v>130</v>
      </c>
      <c r="E54" s="622"/>
      <c r="F54" s="622">
        <v>49000</v>
      </c>
      <c r="G54" s="627">
        <f t="shared" si="0"/>
        <v>49000</v>
      </c>
      <c r="H54" s="476" t="s">
        <v>157</v>
      </c>
      <c r="I54" s="623" t="s">
        <v>18</v>
      </c>
      <c r="J54" s="620" t="s">
        <v>319</v>
      </c>
      <c r="K54" s="624" t="s">
        <v>64</v>
      </c>
      <c r="L54" s="623" t="s">
        <v>45</v>
      </c>
      <c r="M54" s="623"/>
      <c r="N54" s="626"/>
    </row>
    <row r="55" spans="1:14" x14ac:dyDescent="0.25">
      <c r="A55" s="171">
        <v>45147</v>
      </c>
      <c r="B55" s="172" t="s">
        <v>181</v>
      </c>
      <c r="C55" s="172" t="s">
        <v>116</v>
      </c>
      <c r="D55" s="173" t="s">
        <v>130</v>
      </c>
      <c r="E55" s="161">
        <v>10000</v>
      </c>
      <c r="F55" s="161"/>
      <c r="G55" s="305">
        <f t="shared" si="0"/>
        <v>39000</v>
      </c>
      <c r="H55" s="604" t="s">
        <v>157</v>
      </c>
      <c r="I55" s="180" t="s">
        <v>18</v>
      </c>
      <c r="J55" s="405" t="s">
        <v>319</v>
      </c>
      <c r="K55" s="184" t="s">
        <v>64</v>
      </c>
      <c r="L55" s="180" t="s">
        <v>45</v>
      </c>
      <c r="M55" s="180"/>
      <c r="N55" s="465" t="s">
        <v>177</v>
      </c>
    </row>
    <row r="56" spans="1:14" x14ac:dyDescent="0.25">
      <c r="A56" s="171">
        <v>45147</v>
      </c>
      <c r="B56" s="172" t="s">
        <v>181</v>
      </c>
      <c r="C56" s="172" t="s">
        <v>116</v>
      </c>
      <c r="D56" s="173" t="s">
        <v>130</v>
      </c>
      <c r="E56" s="161">
        <v>4000</v>
      </c>
      <c r="F56" s="161"/>
      <c r="G56" s="305">
        <f t="shared" si="0"/>
        <v>35000</v>
      </c>
      <c r="H56" s="604" t="s">
        <v>157</v>
      </c>
      <c r="I56" s="180" t="s">
        <v>18</v>
      </c>
      <c r="J56" s="405" t="s">
        <v>319</v>
      </c>
      <c r="K56" s="184" t="s">
        <v>64</v>
      </c>
      <c r="L56" s="180" t="s">
        <v>45</v>
      </c>
      <c r="M56" s="180"/>
      <c r="N56" s="465" t="s">
        <v>320</v>
      </c>
    </row>
    <row r="57" spans="1:14" x14ac:dyDescent="0.25">
      <c r="A57" s="171">
        <v>45147</v>
      </c>
      <c r="B57" s="172" t="s">
        <v>181</v>
      </c>
      <c r="C57" s="172" t="s">
        <v>116</v>
      </c>
      <c r="D57" s="173" t="s">
        <v>130</v>
      </c>
      <c r="E57" s="161">
        <v>10000</v>
      </c>
      <c r="F57" s="161"/>
      <c r="G57" s="305">
        <f t="shared" si="0"/>
        <v>25000</v>
      </c>
      <c r="H57" s="604" t="s">
        <v>157</v>
      </c>
      <c r="I57" s="180" t="s">
        <v>18</v>
      </c>
      <c r="J57" s="405" t="s">
        <v>319</v>
      </c>
      <c r="K57" s="184" t="s">
        <v>64</v>
      </c>
      <c r="L57" s="180" t="s">
        <v>45</v>
      </c>
      <c r="M57" s="180"/>
      <c r="N57" s="465" t="s">
        <v>321</v>
      </c>
    </row>
    <row r="58" spans="1:14" x14ac:dyDescent="0.25">
      <c r="A58" s="171">
        <v>45147</v>
      </c>
      <c r="B58" s="172" t="s">
        <v>181</v>
      </c>
      <c r="C58" s="172" t="s">
        <v>116</v>
      </c>
      <c r="D58" s="173" t="s">
        <v>130</v>
      </c>
      <c r="E58" s="161">
        <v>2000</v>
      </c>
      <c r="F58" s="161"/>
      <c r="G58" s="305">
        <f t="shared" si="0"/>
        <v>23000</v>
      </c>
      <c r="H58" s="604" t="s">
        <v>157</v>
      </c>
      <c r="I58" s="180" t="s">
        <v>18</v>
      </c>
      <c r="J58" s="405" t="s">
        <v>319</v>
      </c>
      <c r="K58" s="184" t="s">
        <v>64</v>
      </c>
      <c r="L58" s="180" t="s">
        <v>45</v>
      </c>
      <c r="M58" s="180"/>
      <c r="N58" s="465" t="s">
        <v>322</v>
      </c>
    </row>
    <row r="59" spans="1:14" x14ac:dyDescent="0.25">
      <c r="A59" s="171">
        <v>45147</v>
      </c>
      <c r="B59" s="172" t="s">
        <v>181</v>
      </c>
      <c r="C59" s="172" t="s">
        <v>116</v>
      </c>
      <c r="D59" s="173" t="s">
        <v>130</v>
      </c>
      <c r="E59" s="161">
        <v>10000</v>
      </c>
      <c r="F59" s="161"/>
      <c r="G59" s="305">
        <f t="shared" si="0"/>
        <v>13000</v>
      </c>
      <c r="H59" s="604" t="s">
        <v>157</v>
      </c>
      <c r="I59" s="180" t="s">
        <v>18</v>
      </c>
      <c r="J59" s="405" t="s">
        <v>319</v>
      </c>
      <c r="K59" s="184" t="s">
        <v>64</v>
      </c>
      <c r="L59" s="180" t="s">
        <v>45</v>
      </c>
      <c r="M59" s="180"/>
      <c r="N59" s="465" t="s">
        <v>323</v>
      </c>
    </row>
    <row r="60" spans="1:14" x14ac:dyDescent="0.25">
      <c r="A60" s="171">
        <v>45147</v>
      </c>
      <c r="B60" s="172" t="s">
        <v>181</v>
      </c>
      <c r="C60" s="172" t="s">
        <v>116</v>
      </c>
      <c r="D60" s="173" t="s">
        <v>130</v>
      </c>
      <c r="E60" s="161">
        <v>6000</v>
      </c>
      <c r="F60" s="161"/>
      <c r="G60" s="305">
        <f t="shared" si="0"/>
        <v>7000</v>
      </c>
      <c r="H60" s="604" t="s">
        <v>157</v>
      </c>
      <c r="I60" s="180" t="s">
        <v>18</v>
      </c>
      <c r="J60" s="405" t="s">
        <v>319</v>
      </c>
      <c r="K60" s="184" t="s">
        <v>64</v>
      </c>
      <c r="L60" s="180" t="s">
        <v>45</v>
      </c>
      <c r="M60" s="180"/>
      <c r="N60" s="465" t="s">
        <v>324</v>
      </c>
    </row>
    <row r="61" spans="1:14" x14ac:dyDescent="0.25">
      <c r="A61" s="171">
        <v>45147</v>
      </c>
      <c r="B61" s="172" t="s">
        <v>181</v>
      </c>
      <c r="C61" s="172" t="s">
        <v>116</v>
      </c>
      <c r="D61" s="173" t="s">
        <v>130</v>
      </c>
      <c r="E61" s="161">
        <v>3000</v>
      </c>
      <c r="F61" s="161"/>
      <c r="G61" s="305">
        <f t="shared" si="0"/>
        <v>4000</v>
      </c>
      <c r="H61" s="604" t="s">
        <v>157</v>
      </c>
      <c r="I61" s="180" t="s">
        <v>18</v>
      </c>
      <c r="J61" s="405" t="s">
        <v>319</v>
      </c>
      <c r="K61" s="184" t="s">
        <v>64</v>
      </c>
      <c r="L61" s="180" t="s">
        <v>45</v>
      </c>
      <c r="M61" s="180"/>
      <c r="N61" s="465" t="s">
        <v>325</v>
      </c>
    </row>
    <row r="62" spans="1:14" x14ac:dyDescent="0.25">
      <c r="A62" s="171">
        <v>45147</v>
      </c>
      <c r="B62" s="172" t="s">
        <v>196</v>
      </c>
      <c r="C62" s="172" t="s">
        <v>196</v>
      </c>
      <c r="D62" s="173" t="s">
        <v>130</v>
      </c>
      <c r="E62" s="161">
        <v>5000</v>
      </c>
      <c r="F62" s="161"/>
      <c r="G62" s="305">
        <f t="shared" si="0"/>
        <v>-1000</v>
      </c>
      <c r="H62" s="604" t="s">
        <v>157</v>
      </c>
      <c r="I62" s="180" t="s">
        <v>18</v>
      </c>
      <c r="J62" s="405" t="s">
        <v>319</v>
      </c>
      <c r="K62" s="184" t="s">
        <v>64</v>
      </c>
      <c r="L62" s="180" t="s">
        <v>45</v>
      </c>
      <c r="M62" s="180"/>
      <c r="N62" s="465"/>
    </row>
    <row r="63" spans="1:14" x14ac:dyDescent="0.25">
      <c r="A63" s="171">
        <v>45148</v>
      </c>
      <c r="B63" s="172" t="s">
        <v>292</v>
      </c>
      <c r="C63" s="172" t="s">
        <v>49</v>
      </c>
      <c r="D63" s="173" t="s">
        <v>130</v>
      </c>
      <c r="E63" s="161"/>
      <c r="F63" s="161">
        <v>1000</v>
      </c>
      <c r="G63" s="305">
        <f t="shared" si="0"/>
        <v>0</v>
      </c>
      <c r="H63" s="604" t="s">
        <v>157</v>
      </c>
      <c r="I63" s="180" t="s">
        <v>18</v>
      </c>
      <c r="J63" s="405" t="s">
        <v>319</v>
      </c>
      <c r="K63" s="184" t="s">
        <v>64</v>
      </c>
      <c r="L63" s="180" t="s">
        <v>45</v>
      </c>
      <c r="M63" s="180"/>
      <c r="N63" s="465"/>
    </row>
    <row r="64" spans="1:14" x14ac:dyDescent="0.25">
      <c r="A64" s="471">
        <v>45179</v>
      </c>
      <c r="B64" s="472" t="s">
        <v>113</v>
      </c>
      <c r="C64" s="472" t="s">
        <v>49</v>
      </c>
      <c r="D64" s="473" t="s">
        <v>130</v>
      </c>
      <c r="E64" s="622"/>
      <c r="F64" s="622">
        <v>53000</v>
      </c>
      <c r="G64" s="627">
        <f t="shared" si="0"/>
        <v>53000</v>
      </c>
      <c r="H64" s="476" t="s">
        <v>157</v>
      </c>
      <c r="I64" s="623" t="s">
        <v>18</v>
      </c>
      <c r="J64" s="620" t="s">
        <v>361</v>
      </c>
      <c r="K64" s="624" t="s">
        <v>64</v>
      </c>
      <c r="L64" s="623" t="s">
        <v>45</v>
      </c>
      <c r="M64" s="623"/>
      <c r="N64" s="626"/>
    </row>
    <row r="65" spans="1:14" x14ac:dyDescent="0.25">
      <c r="A65" s="171">
        <v>45179</v>
      </c>
      <c r="B65" s="172" t="s">
        <v>181</v>
      </c>
      <c r="C65" s="172" t="s">
        <v>116</v>
      </c>
      <c r="D65" s="173" t="s">
        <v>130</v>
      </c>
      <c r="E65" s="161">
        <v>10000</v>
      </c>
      <c r="F65" s="161"/>
      <c r="G65" s="305">
        <f t="shared" si="0"/>
        <v>43000</v>
      </c>
      <c r="H65" s="604" t="s">
        <v>157</v>
      </c>
      <c r="I65" s="180" t="s">
        <v>18</v>
      </c>
      <c r="J65" s="405" t="s">
        <v>361</v>
      </c>
      <c r="K65" s="184" t="s">
        <v>64</v>
      </c>
      <c r="L65" s="180" t="s">
        <v>45</v>
      </c>
      <c r="M65" s="180"/>
      <c r="N65" s="465" t="s">
        <v>177</v>
      </c>
    </row>
    <row r="66" spans="1:14" x14ac:dyDescent="0.25">
      <c r="A66" s="171">
        <v>45179</v>
      </c>
      <c r="B66" s="172" t="s">
        <v>181</v>
      </c>
      <c r="C66" s="172" t="s">
        <v>116</v>
      </c>
      <c r="D66" s="173" t="s">
        <v>130</v>
      </c>
      <c r="E66" s="161">
        <v>10000</v>
      </c>
      <c r="F66" s="161"/>
      <c r="G66" s="305">
        <f t="shared" si="0"/>
        <v>33000</v>
      </c>
      <c r="H66" s="604" t="s">
        <v>157</v>
      </c>
      <c r="I66" s="180" t="s">
        <v>18</v>
      </c>
      <c r="J66" s="405" t="s">
        <v>361</v>
      </c>
      <c r="K66" s="184" t="s">
        <v>64</v>
      </c>
      <c r="L66" s="180" t="s">
        <v>45</v>
      </c>
      <c r="M66" s="180"/>
      <c r="N66" s="465" t="s">
        <v>362</v>
      </c>
    </row>
    <row r="67" spans="1:14" x14ac:dyDescent="0.25">
      <c r="A67" s="171">
        <v>45179</v>
      </c>
      <c r="B67" s="172" t="s">
        <v>181</v>
      </c>
      <c r="C67" s="172" t="s">
        <v>116</v>
      </c>
      <c r="D67" s="173" t="s">
        <v>130</v>
      </c>
      <c r="E67" s="161">
        <v>2000</v>
      </c>
      <c r="F67" s="161"/>
      <c r="G67" s="305">
        <f t="shared" si="0"/>
        <v>31000</v>
      </c>
      <c r="H67" s="604" t="s">
        <v>157</v>
      </c>
      <c r="I67" s="180" t="s">
        <v>18</v>
      </c>
      <c r="J67" s="405" t="s">
        <v>361</v>
      </c>
      <c r="K67" s="184" t="s">
        <v>64</v>
      </c>
      <c r="L67" s="180" t="s">
        <v>45</v>
      </c>
      <c r="M67" s="180"/>
      <c r="N67" s="465" t="s">
        <v>363</v>
      </c>
    </row>
    <row r="68" spans="1:14" x14ac:dyDescent="0.25">
      <c r="A68" s="171">
        <v>45179</v>
      </c>
      <c r="B68" s="172" t="s">
        <v>181</v>
      </c>
      <c r="C68" s="172" t="s">
        <v>116</v>
      </c>
      <c r="D68" s="173" t="s">
        <v>130</v>
      </c>
      <c r="E68" s="161">
        <v>4000</v>
      </c>
      <c r="F68" s="161"/>
      <c r="G68" s="305">
        <f t="shared" si="0"/>
        <v>27000</v>
      </c>
      <c r="H68" s="604" t="s">
        <v>157</v>
      </c>
      <c r="I68" s="180" t="s">
        <v>18</v>
      </c>
      <c r="J68" s="405" t="s">
        <v>361</v>
      </c>
      <c r="K68" s="184" t="s">
        <v>64</v>
      </c>
      <c r="L68" s="180" t="s">
        <v>45</v>
      </c>
      <c r="M68" s="180"/>
      <c r="N68" s="465" t="s">
        <v>364</v>
      </c>
    </row>
    <row r="69" spans="1:14" ht="18" customHeight="1" x14ac:dyDescent="0.25">
      <c r="A69" s="171">
        <v>45179</v>
      </c>
      <c r="B69" s="172" t="s">
        <v>181</v>
      </c>
      <c r="C69" s="172" t="s">
        <v>116</v>
      </c>
      <c r="D69" s="173" t="s">
        <v>130</v>
      </c>
      <c r="E69" s="161">
        <v>5000</v>
      </c>
      <c r="F69" s="161"/>
      <c r="G69" s="305">
        <f t="shared" si="0"/>
        <v>22000</v>
      </c>
      <c r="H69" s="604" t="s">
        <v>157</v>
      </c>
      <c r="I69" s="180" t="s">
        <v>18</v>
      </c>
      <c r="J69" s="405" t="s">
        <v>361</v>
      </c>
      <c r="K69" s="184" t="s">
        <v>64</v>
      </c>
      <c r="L69" s="180" t="s">
        <v>45</v>
      </c>
      <c r="M69" s="180"/>
      <c r="N69" s="465" t="s">
        <v>365</v>
      </c>
    </row>
    <row r="70" spans="1:14" x14ac:dyDescent="0.25">
      <c r="A70" s="171">
        <v>45179</v>
      </c>
      <c r="B70" s="172" t="s">
        <v>181</v>
      </c>
      <c r="C70" s="172" t="s">
        <v>116</v>
      </c>
      <c r="D70" s="173" t="s">
        <v>130</v>
      </c>
      <c r="E70" s="161">
        <v>12000</v>
      </c>
      <c r="F70" s="161"/>
      <c r="G70" s="305">
        <f t="shared" si="0"/>
        <v>10000</v>
      </c>
      <c r="H70" s="604" t="s">
        <v>157</v>
      </c>
      <c r="I70" s="180" t="s">
        <v>18</v>
      </c>
      <c r="J70" s="405" t="s">
        <v>361</v>
      </c>
      <c r="K70" s="184" t="s">
        <v>64</v>
      </c>
      <c r="L70" s="180" t="s">
        <v>45</v>
      </c>
      <c r="M70" s="180"/>
      <c r="N70" s="465" t="s">
        <v>366</v>
      </c>
    </row>
    <row r="71" spans="1:14" x14ac:dyDescent="0.25">
      <c r="A71" s="171">
        <v>45179</v>
      </c>
      <c r="B71" s="172" t="s">
        <v>196</v>
      </c>
      <c r="C71" s="172" t="s">
        <v>196</v>
      </c>
      <c r="D71" s="173" t="s">
        <v>130</v>
      </c>
      <c r="E71" s="161">
        <v>5000</v>
      </c>
      <c r="F71" s="161"/>
      <c r="G71" s="305">
        <f t="shared" si="0"/>
        <v>5000</v>
      </c>
      <c r="H71" s="604" t="s">
        <v>157</v>
      </c>
      <c r="I71" s="180" t="s">
        <v>18</v>
      </c>
      <c r="J71" s="405" t="s">
        <v>361</v>
      </c>
      <c r="K71" s="184" t="s">
        <v>64</v>
      </c>
      <c r="L71" s="180" t="s">
        <v>45</v>
      </c>
      <c r="M71" s="180"/>
      <c r="N71" s="465"/>
    </row>
    <row r="72" spans="1:14" x14ac:dyDescent="0.25">
      <c r="A72" s="171">
        <v>45149</v>
      </c>
      <c r="B72" s="172" t="s">
        <v>123</v>
      </c>
      <c r="C72" s="172" t="s">
        <v>49</v>
      </c>
      <c r="D72" s="173" t="s">
        <v>130</v>
      </c>
      <c r="E72" s="161"/>
      <c r="F72" s="161">
        <v>-5000</v>
      </c>
      <c r="G72" s="305">
        <f t="shared" si="0"/>
        <v>0</v>
      </c>
      <c r="H72" s="604" t="s">
        <v>157</v>
      </c>
      <c r="I72" s="180" t="s">
        <v>18</v>
      </c>
      <c r="J72" s="405" t="s">
        <v>361</v>
      </c>
      <c r="K72" s="184" t="s">
        <v>64</v>
      </c>
      <c r="L72" s="180" t="s">
        <v>45</v>
      </c>
      <c r="M72" s="180"/>
      <c r="N72" s="465"/>
    </row>
    <row r="73" spans="1:14" x14ac:dyDescent="0.25">
      <c r="A73" s="471">
        <v>45149</v>
      </c>
      <c r="B73" s="472" t="s">
        <v>113</v>
      </c>
      <c r="C73" s="472" t="s">
        <v>49</v>
      </c>
      <c r="D73" s="473" t="s">
        <v>130</v>
      </c>
      <c r="E73" s="622"/>
      <c r="F73" s="622">
        <v>66000</v>
      </c>
      <c r="G73" s="627">
        <f t="shared" si="0"/>
        <v>66000</v>
      </c>
      <c r="H73" s="476" t="s">
        <v>157</v>
      </c>
      <c r="I73" s="623" t="s">
        <v>18</v>
      </c>
      <c r="J73" s="620" t="s">
        <v>381</v>
      </c>
      <c r="K73" s="624" t="s">
        <v>64</v>
      </c>
      <c r="L73" s="623" t="s">
        <v>45</v>
      </c>
      <c r="M73" s="623"/>
      <c r="N73" s="626"/>
    </row>
    <row r="74" spans="1:14" x14ac:dyDescent="0.25">
      <c r="A74" s="171">
        <v>45149</v>
      </c>
      <c r="B74" s="172" t="s">
        <v>181</v>
      </c>
      <c r="C74" s="172" t="s">
        <v>116</v>
      </c>
      <c r="D74" s="173" t="s">
        <v>130</v>
      </c>
      <c r="E74" s="161">
        <v>10000</v>
      </c>
      <c r="F74" s="161"/>
      <c r="G74" s="305">
        <f t="shared" si="0"/>
        <v>56000</v>
      </c>
      <c r="H74" s="604" t="s">
        <v>157</v>
      </c>
      <c r="I74" s="180" t="s">
        <v>18</v>
      </c>
      <c r="J74" s="405" t="s">
        <v>381</v>
      </c>
      <c r="K74" s="184" t="s">
        <v>64</v>
      </c>
      <c r="L74" s="180" t="s">
        <v>45</v>
      </c>
      <c r="M74" s="180"/>
      <c r="N74" s="465" t="s">
        <v>177</v>
      </c>
    </row>
    <row r="75" spans="1:14" x14ac:dyDescent="0.25">
      <c r="A75" s="171">
        <v>45149</v>
      </c>
      <c r="B75" s="172" t="s">
        <v>181</v>
      </c>
      <c r="C75" s="172" t="s">
        <v>116</v>
      </c>
      <c r="D75" s="173" t="s">
        <v>130</v>
      </c>
      <c r="E75" s="161">
        <v>12000</v>
      </c>
      <c r="F75" s="161"/>
      <c r="G75" s="305">
        <f t="shared" si="0"/>
        <v>44000</v>
      </c>
      <c r="H75" s="604" t="s">
        <v>157</v>
      </c>
      <c r="I75" s="180" t="s">
        <v>18</v>
      </c>
      <c r="J75" s="405" t="s">
        <v>381</v>
      </c>
      <c r="K75" s="184" t="s">
        <v>64</v>
      </c>
      <c r="L75" s="180" t="s">
        <v>45</v>
      </c>
      <c r="M75" s="180"/>
      <c r="N75" s="465" t="s">
        <v>382</v>
      </c>
    </row>
    <row r="76" spans="1:14" x14ac:dyDescent="0.25">
      <c r="A76" s="171">
        <v>45149</v>
      </c>
      <c r="B76" s="172" t="s">
        <v>181</v>
      </c>
      <c r="C76" s="172" t="s">
        <v>116</v>
      </c>
      <c r="D76" s="173" t="s">
        <v>130</v>
      </c>
      <c r="E76" s="161">
        <v>5000</v>
      </c>
      <c r="F76" s="161"/>
      <c r="G76" s="305">
        <f t="shared" si="0"/>
        <v>39000</v>
      </c>
      <c r="H76" s="604" t="s">
        <v>157</v>
      </c>
      <c r="I76" s="180" t="s">
        <v>18</v>
      </c>
      <c r="J76" s="405" t="s">
        <v>381</v>
      </c>
      <c r="K76" s="184" t="s">
        <v>64</v>
      </c>
      <c r="L76" s="180" t="s">
        <v>45</v>
      </c>
      <c r="M76" s="180"/>
      <c r="N76" s="465" t="s">
        <v>383</v>
      </c>
    </row>
    <row r="77" spans="1:14" x14ac:dyDescent="0.25">
      <c r="A77" s="171">
        <v>45149</v>
      </c>
      <c r="B77" s="172" t="s">
        <v>181</v>
      </c>
      <c r="C77" s="172" t="s">
        <v>116</v>
      </c>
      <c r="D77" s="173" t="s">
        <v>130</v>
      </c>
      <c r="E77" s="161">
        <v>7000</v>
      </c>
      <c r="F77" s="161"/>
      <c r="G77" s="305">
        <f t="shared" si="0"/>
        <v>32000</v>
      </c>
      <c r="H77" s="604" t="s">
        <v>157</v>
      </c>
      <c r="I77" s="180" t="s">
        <v>18</v>
      </c>
      <c r="J77" s="405" t="s">
        <v>381</v>
      </c>
      <c r="K77" s="184" t="s">
        <v>64</v>
      </c>
      <c r="L77" s="180" t="s">
        <v>45</v>
      </c>
      <c r="M77" s="180"/>
      <c r="N77" s="465" t="s">
        <v>384</v>
      </c>
    </row>
    <row r="78" spans="1:14" x14ac:dyDescent="0.25">
      <c r="A78" s="171">
        <v>45149</v>
      </c>
      <c r="B78" s="172" t="s">
        <v>181</v>
      </c>
      <c r="C78" s="172" t="s">
        <v>116</v>
      </c>
      <c r="D78" s="173" t="s">
        <v>130</v>
      </c>
      <c r="E78" s="161">
        <v>10000</v>
      </c>
      <c r="F78" s="161"/>
      <c r="G78" s="305">
        <f t="shared" si="0"/>
        <v>22000</v>
      </c>
      <c r="H78" s="604" t="s">
        <v>157</v>
      </c>
      <c r="I78" s="180" t="s">
        <v>18</v>
      </c>
      <c r="J78" s="405" t="s">
        <v>381</v>
      </c>
      <c r="K78" s="184" t="s">
        <v>64</v>
      </c>
      <c r="L78" s="180" t="s">
        <v>45</v>
      </c>
      <c r="M78" s="180"/>
      <c r="N78" s="465" t="s">
        <v>385</v>
      </c>
    </row>
    <row r="79" spans="1:14" x14ac:dyDescent="0.25">
      <c r="A79" s="171">
        <v>45149</v>
      </c>
      <c r="B79" s="172" t="s">
        <v>181</v>
      </c>
      <c r="C79" s="172" t="s">
        <v>116</v>
      </c>
      <c r="D79" s="173" t="s">
        <v>130</v>
      </c>
      <c r="E79" s="161">
        <v>5000</v>
      </c>
      <c r="F79" s="161"/>
      <c r="G79" s="305">
        <f t="shared" si="0"/>
        <v>17000</v>
      </c>
      <c r="H79" s="604" t="s">
        <v>157</v>
      </c>
      <c r="I79" s="180" t="s">
        <v>18</v>
      </c>
      <c r="J79" s="405" t="s">
        <v>381</v>
      </c>
      <c r="K79" s="184" t="s">
        <v>64</v>
      </c>
      <c r="L79" s="180" t="s">
        <v>45</v>
      </c>
      <c r="M79" s="180"/>
      <c r="N79" s="465" t="s">
        <v>386</v>
      </c>
    </row>
    <row r="80" spans="1:14" x14ac:dyDescent="0.25">
      <c r="A80" s="171">
        <v>45149</v>
      </c>
      <c r="B80" s="172" t="s">
        <v>181</v>
      </c>
      <c r="C80" s="172" t="s">
        <v>116</v>
      </c>
      <c r="D80" s="173" t="s">
        <v>130</v>
      </c>
      <c r="E80" s="161">
        <v>10000</v>
      </c>
      <c r="F80" s="161"/>
      <c r="G80" s="305">
        <f t="shared" si="0"/>
        <v>7000</v>
      </c>
      <c r="H80" s="604" t="s">
        <v>157</v>
      </c>
      <c r="I80" s="180" t="s">
        <v>18</v>
      </c>
      <c r="J80" s="405" t="s">
        <v>381</v>
      </c>
      <c r="K80" s="184" t="s">
        <v>64</v>
      </c>
      <c r="L80" s="180" t="s">
        <v>45</v>
      </c>
      <c r="M80" s="180"/>
      <c r="N80" s="465" t="s">
        <v>386</v>
      </c>
    </row>
    <row r="81" spans="1:14" x14ac:dyDescent="0.25">
      <c r="A81" s="171">
        <v>45149</v>
      </c>
      <c r="B81" s="172" t="s">
        <v>181</v>
      </c>
      <c r="C81" s="172" t="s">
        <v>116</v>
      </c>
      <c r="D81" s="173" t="s">
        <v>130</v>
      </c>
      <c r="E81" s="161">
        <v>7000</v>
      </c>
      <c r="F81" s="161"/>
      <c r="G81" s="305">
        <f t="shared" si="0"/>
        <v>0</v>
      </c>
      <c r="H81" s="604" t="s">
        <v>157</v>
      </c>
      <c r="I81" s="180" t="s">
        <v>18</v>
      </c>
      <c r="J81" s="405" t="s">
        <v>381</v>
      </c>
      <c r="K81" s="184" t="s">
        <v>64</v>
      </c>
      <c r="L81" s="180" t="s">
        <v>45</v>
      </c>
      <c r="M81" s="180"/>
      <c r="N81" s="465" t="s">
        <v>324</v>
      </c>
    </row>
    <row r="82" spans="1:14" x14ac:dyDescent="0.25">
      <c r="A82" s="171">
        <v>45149</v>
      </c>
      <c r="B82" s="172" t="s">
        <v>196</v>
      </c>
      <c r="C82" s="172" t="s">
        <v>196</v>
      </c>
      <c r="D82" s="173" t="s">
        <v>130</v>
      </c>
      <c r="E82" s="161">
        <v>10000</v>
      </c>
      <c r="F82" s="161"/>
      <c r="G82" s="305">
        <f t="shared" si="0"/>
        <v>-10000</v>
      </c>
      <c r="H82" s="604" t="s">
        <v>157</v>
      </c>
      <c r="I82" s="180" t="s">
        <v>18</v>
      </c>
      <c r="J82" s="405" t="s">
        <v>381</v>
      </c>
      <c r="K82" s="184" t="s">
        <v>64</v>
      </c>
      <c r="L82" s="180" t="s">
        <v>45</v>
      </c>
      <c r="M82" s="180"/>
      <c r="N82" s="465"/>
    </row>
    <row r="83" spans="1:14" x14ac:dyDescent="0.25">
      <c r="A83" s="171">
        <v>45152</v>
      </c>
      <c r="B83" s="172" t="s">
        <v>292</v>
      </c>
      <c r="C83" s="172" t="s">
        <v>49</v>
      </c>
      <c r="D83" s="173" t="s">
        <v>130</v>
      </c>
      <c r="E83" s="161"/>
      <c r="F83" s="161">
        <v>10000</v>
      </c>
      <c r="G83" s="305">
        <f t="shared" si="0"/>
        <v>0</v>
      </c>
      <c r="H83" s="604" t="s">
        <v>157</v>
      </c>
      <c r="I83" s="180" t="s">
        <v>18</v>
      </c>
      <c r="J83" s="405" t="s">
        <v>381</v>
      </c>
      <c r="K83" s="184" t="s">
        <v>64</v>
      </c>
      <c r="L83" s="180" t="s">
        <v>45</v>
      </c>
      <c r="M83" s="180"/>
      <c r="N83" s="465"/>
    </row>
    <row r="84" spans="1:14" x14ac:dyDescent="0.25">
      <c r="A84" s="471">
        <v>45152</v>
      </c>
      <c r="B84" s="472" t="s">
        <v>113</v>
      </c>
      <c r="C84" s="472" t="s">
        <v>49</v>
      </c>
      <c r="D84" s="473" t="s">
        <v>130</v>
      </c>
      <c r="E84" s="622"/>
      <c r="F84" s="622">
        <v>62000</v>
      </c>
      <c r="G84" s="627">
        <f t="shared" si="0"/>
        <v>62000</v>
      </c>
      <c r="H84" s="476" t="s">
        <v>157</v>
      </c>
      <c r="I84" s="623" t="s">
        <v>18</v>
      </c>
      <c r="J84" s="620" t="s">
        <v>395</v>
      </c>
      <c r="K84" s="624" t="s">
        <v>64</v>
      </c>
      <c r="L84" s="623" t="s">
        <v>45</v>
      </c>
      <c r="M84" s="623"/>
      <c r="N84" s="626"/>
    </row>
    <row r="85" spans="1:14" x14ac:dyDescent="0.25">
      <c r="A85" s="171">
        <v>45152</v>
      </c>
      <c r="B85" s="172" t="s">
        <v>181</v>
      </c>
      <c r="C85" s="172" t="s">
        <v>116</v>
      </c>
      <c r="D85" s="173" t="s">
        <v>130</v>
      </c>
      <c r="E85" s="161">
        <v>10000</v>
      </c>
      <c r="F85" s="161"/>
      <c r="G85" s="305">
        <f t="shared" si="0"/>
        <v>52000</v>
      </c>
      <c r="H85" s="604" t="s">
        <v>157</v>
      </c>
      <c r="I85" s="180" t="s">
        <v>18</v>
      </c>
      <c r="J85" s="405" t="s">
        <v>395</v>
      </c>
      <c r="K85" s="184" t="s">
        <v>64</v>
      </c>
      <c r="L85" s="180" t="s">
        <v>45</v>
      </c>
      <c r="M85" s="180"/>
      <c r="N85" s="465" t="s">
        <v>177</v>
      </c>
    </row>
    <row r="86" spans="1:14" x14ac:dyDescent="0.25">
      <c r="A86" s="171">
        <v>45152</v>
      </c>
      <c r="B86" s="172" t="s">
        <v>181</v>
      </c>
      <c r="C86" s="172" t="s">
        <v>116</v>
      </c>
      <c r="D86" s="173" t="s">
        <v>130</v>
      </c>
      <c r="E86" s="161">
        <v>5000</v>
      </c>
      <c r="F86" s="161"/>
      <c r="G86" s="305">
        <f t="shared" si="0"/>
        <v>47000</v>
      </c>
      <c r="H86" s="604" t="s">
        <v>157</v>
      </c>
      <c r="I86" s="180" t="s">
        <v>18</v>
      </c>
      <c r="J86" s="405" t="s">
        <v>395</v>
      </c>
      <c r="K86" s="184" t="s">
        <v>64</v>
      </c>
      <c r="L86" s="180" t="s">
        <v>45</v>
      </c>
      <c r="M86" s="180"/>
      <c r="N86" s="465" t="s">
        <v>301</v>
      </c>
    </row>
    <row r="87" spans="1:14" x14ac:dyDescent="0.25">
      <c r="A87" s="171">
        <v>45152</v>
      </c>
      <c r="B87" s="172" t="s">
        <v>181</v>
      </c>
      <c r="C87" s="172" t="s">
        <v>116</v>
      </c>
      <c r="D87" s="173" t="s">
        <v>130</v>
      </c>
      <c r="E87" s="161">
        <v>5000</v>
      </c>
      <c r="F87" s="161"/>
      <c r="G87" s="305">
        <f t="shared" si="0"/>
        <v>42000</v>
      </c>
      <c r="H87" s="604" t="s">
        <v>157</v>
      </c>
      <c r="I87" s="180" t="s">
        <v>18</v>
      </c>
      <c r="J87" s="405" t="s">
        <v>395</v>
      </c>
      <c r="K87" s="184" t="s">
        <v>64</v>
      </c>
      <c r="L87" s="180" t="s">
        <v>45</v>
      </c>
      <c r="M87" s="180"/>
      <c r="N87" s="465" t="s">
        <v>396</v>
      </c>
    </row>
    <row r="88" spans="1:14" x14ac:dyDescent="0.25">
      <c r="A88" s="171">
        <v>45152</v>
      </c>
      <c r="B88" s="172" t="s">
        <v>181</v>
      </c>
      <c r="C88" s="172" t="s">
        <v>116</v>
      </c>
      <c r="D88" s="173" t="s">
        <v>130</v>
      </c>
      <c r="E88" s="161">
        <v>15000</v>
      </c>
      <c r="F88" s="161"/>
      <c r="G88" s="305">
        <f t="shared" si="0"/>
        <v>27000</v>
      </c>
      <c r="H88" s="604" t="s">
        <v>157</v>
      </c>
      <c r="I88" s="180" t="s">
        <v>18</v>
      </c>
      <c r="J88" s="405" t="s">
        <v>395</v>
      </c>
      <c r="K88" s="184" t="s">
        <v>64</v>
      </c>
      <c r="L88" s="180" t="s">
        <v>45</v>
      </c>
      <c r="M88" s="180"/>
      <c r="N88" s="465" t="s">
        <v>397</v>
      </c>
    </row>
    <row r="89" spans="1:14" x14ac:dyDescent="0.25">
      <c r="A89" s="171">
        <v>45152</v>
      </c>
      <c r="B89" s="172" t="s">
        <v>181</v>
      </c>
      <c r="C89" s="172" t="s">
        <v>116</v>
      </c>
      <c r="D89" s="173" t="s">
        <v>130</v>
      </c>
      <c r="E89" s="161">
        <v>3000</v>
      </c>
      <c r="F89" s="161"/>
      <c r="G89" s="305">
        <f t="shared" si="0"/>
        <v>24000</v>
      </c>
      <c r="H89" s="604" t="s">
        <v>157</v>
      </c>
      <c r="I89" s="180" t="s">
        <v>18</v>
      </c>
      <c r="J89" s="405" t="s">
        <v>395</v>
      </c>
      <c r="K89" s="184" t="s">
        <v>64</v>
      </c>
      <c r="L89" s="180" t="s">
        <v>45</v>
      </c>
      <c r="M89" s="180"/>
      <c r="N89" s="465" t="s">
        <v>398</v>
      </c>
    </row>
    <row r="90" spans="1:14" x14ac:dyDescent="0.25">
      <c r="A90" s="171">
        <v>45152</v>
      </c>
      <c r="B90" s="172" t="s">
        <v>181</v>
      </c>
      <c r="C90" s="172" t="s">
        <v>116</v>
      </c>
      <c r="D90" s="173" t="s">
        <v>130</v>
      </c>
      <c r="E90" s="161">
        <v>12000</v>
      </c>
      <c r="F90" s="161"/>
      <c r="G90" s="305">
        <f t="shared" si="0"/>
        <v>12000</v>
      </c>
      <c r="H90" s="604" t="s">
        <v>157</v>
      </c>
      <c r="I90" s="180" t="s">
        <v>18</v>
      </c>
      <c r="J90" s="405" t="s">
        <v>395</v>
      </c>
      <c r="K90" s="184" t="s">
        <v>64</v>
      </c>
      <c r="L90" s="180" t="s">
        <v>45</v>
      </c>
      <c r="M90" s="180"/>
      <c r="N90" s="465" t="s">
        <v>399</v>
      </c>
    </row>
    <row r="91" spans="1:14" x14ac:dyDescent="0.25">
      <c r="A91" s="171">
        <v>45152</v>
      </c>
      <c r="B91" s="172" t="s">
        <v>196</v>
      </c>
      <c r="C91" s="172" t="s">
        <v>196</v>
      </c>
      <c r="D91" s="173" t="s">
        <v>130</v>
      </c>
      <c r="E91" s="161">
        <v>10000</v>
      </c>
      <c r="F91" s="161"/>
      <c r="G91" s="305">
        <f t="shared" si="0"/>
        <v>2000</v>
      </c>
      <c r="H91" s="604" t="s">
        <v>157</v>
      </c>
      <c r="I91" s="180" t="s">
        <v>18</v>
      </c>
      <c r="J91" s="405" t="s">
        <v>395</v>
      </c>
      <c r="K91" s="184" t="s">
        <v>64</v>
      </c>
      <c r="L91" s="180" t="s">
        <v>45</v>
      </c>
      <c r="M91" s="180"/>
      <c r="N91" s="465"/>
    </row>
    <row r="92" spans="1:14" x14ac:dyDescent="0.25">
      <c r="A92" s="171">
        <v>45153</v>
      </c>
      <c r="B92" s="172" t="s">
        <v>123</v>
      </c>
      <c r="C92" s="172" t="s">
        <v>49</v>
      </c>
      <c r="D92" s="173" t="s">
        <v>130</v>
      </c>
      <c r="E92" s="161"/>
      <c r="F92" s="161">
        <v>-2000</v>
      </c>
      <c r="G92" s="305">
        <f t="shared" si="0"/>
        <v>0</v>
      </c>
      <c r="H92" s="604" t="s">
        <v>157</v>
      </c>
      <c r="I92" s="180" t="s">
        <v>18</v>
      </c>
      <c r="J92" s="405" t="s">
        <v>395</v>
      </c>
      <c r="K92" s="184" t="s">
        <v>64</v>
      </c>
      <c r="L92" s="180" t="s">
        <v>45</v>
      </c>
      <c r="M92" s="180"/>
      <c r="N92" s="465"/>
    </row>
    <row r="93" spans="1:14" x14ac:dyDescent="0.25">
      <c r="A93" s="471">
        <v>45153</v>
      </c>
      <c r="B93" s="472" t="s">
        <v>113</v>
      </c>
      <c r="C93" s="472" t="s">
        <v>49</v>
      </c>
      <c r="D93" s="473" t="s">
        <v>130</v>
      </c>
      <c r="E93" s="622"/>
      <c r="F93" s="622">
        <v>57000</v>
      </c>
      <c r="G93" s="627">
        <f t="shared" si="0"/>
        <v>57000</v>
      </c>
      <c r="H93" s="476" t="s">
        <v>157</v>
      </c>
      <c r="I93" s="623" t="s">
        <v>18</v>
      </c>
      <c r="J93" s="620" t="s">
        <v>426</v>
      </c>
      <c r="K93" s="624" t="s">
        <v>64</v>
      </c>
      <c r="L93" s="623" t="s">
        <v>45</v>
      </c>
      <c r="M93" s="623"/>
      <c r="N93" s="626"/>
    </row>
    <row r="94" spans="1:14" x14ac:dyDescent="0.25">
      <c r="A94" s="171">
        <v>45153</v>
      </c>
      <c r="B94" s="172" t="s">
        <v>181</v>
      </c>
      <c r="C94" s="172" t="s">
        <v>116</v>
      </c>
      <c r="D94" s="173" t="s">
        <v>130</v>
      </c>
      <c r="E94" s="161">
        <v>10000</v>
      </c>
      <c r="F94" s="161"/>
      <c r="G94" s="305">
        <f t="shared" si="0"/>
        <v>47000</v>
      </c>
      <c r="H94" s="604" t="s">
        <v>157</v>
      </c>
      <c r="I94" s="180" t="s">
        <v>18</v>
      </c>
      <c r="J94" s="405" t="s">
        <v>426</v>
      </c>
      <c r="K94" s="184" t="s">
        <v>64</v>
      </c>
      <c r="L94" s="180" t="s">
        <v>45</v>
      </c>
      <c r="M94" s="180"/>
      <c r="N94" s="465" t="s">
        <v>177</v>
      </c>
    </row>
    <row r="95" spans="1:14" x14ac:dyDescent="0.25">
      <c r="A95" s="171">
        <v>45153</v>
      </c>
      <c r="B95" s="172" t="s">
        <v>181</v>
      </c>
      <c r="C95" s="172" t="s">
        <v>116</v>
      </c>
      <c r="D95" s="173" t="s">
        <v>130</v>
      </c>
      <c r="E95" s="161">
        <v>12000</v>
      </c>
      <c r="F95" s="161"/>
      <c r="G95" s="305">
        <f t="shared" si="0"/>
        <v>35000</v>
      </c>
      <c r="H95" s="604" t="s">
        <v>157</v>
      </c>
      <c r="I95" s="180" t="s">
        <v>18</v>
      </c>
      <c r="J95" s="405" t="s">
        <v>426</v>
      </c>
      <c r="K95" s="184" t="s">
        <v>64</v>
      </c>
      <c r="L95" s="180" t="s">
        <v>45</v>
      </c>
      <c r="M95" s="180"/>
      <c r="N95" s="465" t="s">
        <v>427</v>
      </c>
    </row>
    <row r="96" spans="1:14" x14ac:dyDescent="0.25">
      <c r="A96" s="171">
        <v>45153</v>
      </c>
      <c r="B96" s="172" t="s">
        <v>181</v>
      </c>
      <c r="C96" s="172" t="s">
        <v>116</v>
      </c>
      <c r="D96" s="173" t="s">
        <v>130</v>
      </c>
      <c r="E96" s="161">
        <v>2000</v>
      </c>
      <c r="F96" s="161"/>
      <c r="G96" s="305">
        <f t="shared" si="0"/>
        <v>33000</v>
      </c>
      <c r="H96" s="604" t="s">
        <v>157</v>
      </c>
      <c r="I96" s="180" t="s">
        <v>18</v>
      </c>
      <c r="J96" s="405" t="s">
        <v>426</v>
      </c>
      <c r="K96" s="184" t="s">
        <v>64</v>
      </c>
      <c r="L96" s="180" t="s">
        <v>45</v>
      </c>
      <c r="M96" s="180"/>
      <c r="N96" s="465" t="s">
        <v>428</v>
      </c>
    </row>
    <row r="97" spans="1:14" x14ac:dyDescent="0.25">
      <c r="A97" s="171">
        <v>45153</v>
      </c>
      <c r="B97" s="172" t="s">
        <v>181</v>
      </c>
      <c r="C97" s="172" t="s">
        <v>116</v>
      </c>
      <c r="D97" s="173" t="s">
        <v>130</v>
      </c>
      <c r="E97" s="161">
        <v>2000</v>
      </c>
      <c r="F97" s="161"/>
      <c r="G97" s="305">
        <f t="shared" si="0"/>
        <v>31000</v>
      </c>
      <c r="H97" s="604" t="s">
        <v>157</v>
      </c>
      <c r="I97" s="180" t="s">
        <v>18</v>
      </c>
      <c r="J97" s="405" t="s">
        <v>426</v>
      </c>
      <c r="K97" s="184" t="s">
        <v>64</v>
      </c>
      <c r="L97" s="180" t="s">
        <v>45</v>
      </c>
      <c r="M97" s="180"/>
      <c r="N97" s="465" t="s">
        <v>429</v>
      </c>
    </row>
    <row r="98" spans="1:14" x14ac:dyDescent="0.25">
      <c r="A98" s="171">
        <v>45153</v>
      </c>
      <c r="B98" s="172" t="s">
        <v>181</v>
      </c>
      <c r="C98" s="172" t="s">
        <v>116</v>
      </c>
      <c r="D98" s="173" t="s">
        <v>130</v>
      </c>
      <c r="E98" s="161">
        <v>6000</v>
      </c>
      <c r="F98" s="161"/>
      <c r="G98" s="305">
        <f t="shared" si="0"/>
        <v>25000</v>
      </c>
      <c r="H98" s="604" t="s">
        <v>157</v>
      </c>
      <c r="I98" s="180" t="s">
        <v>18</v>
      </c>
      <c r="J98" s="405" t="s">
        <v>426</v>
      </c>
      <c r="K98" s="184" t="s">
        <v>64</v>
      </c>
      <c r="L98" s="180" t="s">
        <v>45</v>
      </c>
      <c r="M98" s="180"/>
      <c r="N98" s="465" t="s">
        <v>430</v>
      </c>
    </row>
    <row r="99" spans="1:14" x14ac:dyDescent="0.25">
      <c r="A99" s="171">
        <v>45153</v>
      </c>
      <c r="B99" s="172" t="s">
        <v>181</v>
      </c>
      <c r="C99" s="172" t="s">
        <v>116</v>
      </c>
      <c r="D99" s="173" t="s">
        <v>130</v>
      </c>
      <c r="E99" s="161">
        <v>15000</v>
      </c>
      <c r="F99" s="161"/>
      <c r="G99" s="305">
        <f t="shared" si="0"/>
        <v>10000</v>
      </c>
      <c r="H99" s="604" t="s">
        <v>157</v>
      </c>
      <c r="I99" s="180" t="s">
        <v>18</v>
      </c>
      <c r="J99" s="405" t="s">
        <v>426</v>
      </c>
      <c r="K99" s="184" t="s">
        <v>64</v>
      </c>
      <c r="L99" s="180" t="s">
        <v>45</v>
      </c>
      <c r="M99" s="180"/>
      <c r="N99" s="465" t="s">
        <v>431</v>
      </c>
    </row>
    <row r="100" spans="1:14" x14ac:dyDescent="0.25">
      <c r="A100" s="171">
        <v>45153</v>
      </c>
      <c r="B100" s="172" t="s">
        <v>196</v>
      </c>
      <c r="C100" s="172" t="s">
        <v>196</v>
      </c>
      <c r="D100" s="173" t="s">
        <v>130</v>
      </c>
      <c r="E100" s="161">
        <v>10000</v>
      </c>
      <c r="F100" s="161"/>
      <c r="G100" s="305">
        <f t="shared" si="0"/>
        <v>0</v>
      </c>
      <c r="H100" s="604" t="s">
        <v>157</v>
      </c>
      <c r="I100" s="180" t="s">
        <v>18</v>
      </c>
      <c r="J100" s="405" t="s">
        <v>426</v>
      </c>
      <c r="K100" s="184" t="s">
        <v>64</v>
      </c>
      <c r="L100" s="180" t="s">
        <v>45</v>
      </c>
      <c r="M100" s="180"/>
      <c r="N100" s="465"/>
    </row>
    <row r="101" spans="1:14" x14ac:dyDescent="0.25">
      <c r="A101" s="471">
        <v>45154</v>
      </c>
      <c r="B101" s="472" t="s">
        <v>113</v>
      </c>
      <c r="C101" s="472" t="s">
        <v>49</v>
      </c>
      <c r="D101" s="473" t="s">
        <v>130</v>
      </c>
      <c r="E101" s="622"/>
      <c r="F101" s="622">
        <v>49000</v>
      </c>
      <c r="G101" s="627">
        <f t="shared" si="0"/>
        <v>49000</v>
      </c>
      <c r="H101" s="476" t="s">
        <v>157</v>
      </c>
      <c r="I101" s="623" t="s">
        <v>18</v>
      </c>
      <c r="J101" s="620" t="s">
        <v>459</v>
      </c>
      <c r="K101" s="624" t="s">
        <v>64</v>
      </c>
      <c r="L101" s="623" t="s">
        <v>45</v>
      </c>
      <c r="M101" s="623"/>
      <c r="N101" s="626"/>
    </row>
    <row r="102" spans="1:14" x14ac:dyDescent="0.25">
      <c r="A102" s="171">
        <v>45154</v>
      </c>
      <c r="B102" s="172" t="s">
        <v>181</v>
      </c>
      <c r="C102" s="172" t="s">
        <v>116</v>
      </c>
      <c r="D102" s="173" t="s">
        <v>130</v>
      </c>
      <c r="E102" s="161">
        <v>10000</v>
      </c>
      <c r="F102" s="161"/>
      <c r="G102" s="305">
        <f t="shared" si="0"/>
        <v>39000</v>
      </c>
      <c r="H102" s="604" t="s">
        <v>157</v>
      </c>
      <c r="I102" s="180" t="s">
        <v>18</v>
      </c>
      <c r="J102" s="405" t="s">
        <v>459</v>
      </c>
      <c r="K102" s="184" t="s">
        <v>64</v>
      </c>
      <c r="L102" s="180" t="s">
        <v>45</v>
      </c>
      <c r="M102" s="180"/>
      <c r="N102" s="465" t="s">
        <v>177</v>
      </c>
    </row>
    <row r="103" spans="1:14" x14ac:dyDescent="0.25">
      <c r="A103" s="171">
        <v>45154</v>
      </c>
      <c r="B103" s="172" t="s">
        <v>181</v>
      </c>
      <c r="C103" s="172" t="s">
        <v>116</v>
      </c>
      <c r="D103" s="173" t="s">
        <v>130</v>
      </c>
      <c r="E103" s="161">
        <v>8000</v>
      </c>
      <c r="F103" s="161"/>
      <c r="G103" s="305">
        <f t="shared" si="0"/>
        <v>31000</v>
      </c>
      <c r="H103" s="604" t="s">
        <v>157</v>
      </c>
      <c r="I103" s="180" t="s">
        <v>18</v>
      </c>
      <c r="J103" s="405" t="s">
        <v>459</v>
      </c>
      <c r="K103" s="184" t="s">
        <v>64</v>
      </c>
      <c r="L103" s="180" t="s">
        <v>45</v>
      </c>
      <c r="M103" s="180"/>
      <c r="N103" s="465" t="s">
        <v>460</v>
      </c>
    </row>
    <row r="104" spans="1:14" x14ac:dyDescent="0.25">
      <c r="A104" s="171">
        <v>45154</v>
      </c>
      <c r="B104" s="172" t="s">
        <v>181</v>
      </c>
      <c r="C104" s="172" t="s">
        <v>116</v>
      </c>
      <c r="D104" s="173" t="s">
        <v>130</v>
      </c>
      <c r="E104" s="161">
        <v>3000</v>
      </c>
      <c r="F104" s="161"/>
      <c r="G104" s="305">
        <f t="shared" si="0"/>
        <v>28000</v>
      </c>
      <c r="H104" s="604" t="s">
        <v>157</v>
      </c>
      <c r="I104" s="180" t="s">
        <v>18</v>
      </c>
      <c r="J104" s="405" t="s">
        <v>459</v>
      </c>
      <c r="K104" s="184" t="s">
        <v>64</v>
      </c>
      <c r="L104" s="180" t="s">
        <v>45</v>
      </c>
      <c r="M104" s="180"/>
      <c r="N104" s="465" t="s">
        <v>461</v>
      </c>
    </row>
    <row r="105" spans="1:14" x14ac:dyDescent="0.25">
      <c r="A105" s="171">
        <v>45154</v>
      </c>
      <c r="B105" s="172" t="s">
        <v>181</v>
      </c>
      <c r="C105" s="172" t="s">
        <v>116</v>
      </c>
      <c r="D105" s="173" t="s">
        <v>130</v>
      </c>
      <c r="E105" s="161">
        <v>3000</v>
      </c>
      <c r="F105" s="161"/>
      <c r="G105" s="305">
        <f t="shared" si="0"/>
        <v>25000</v>
      </c>
      <c r="H105" s="604" t="s">
        <v>157</v>
      </c>
      <c r="I105" s="180" t="s">
        <v>18</v>
      </c>
      <c r="J105" s="405" t="s">
        <v>459</v>
      </c>
      <c r="K105" s="184" t="s">
        <v>64</v>
      </c>
      <c r="L105" s="180" t="s">
        <v>45</v>
      </c>
      <c r="M105" s="180"/>
      <c r="N105" s="465" t="s">
        <v>462</v>
      </c>
    </row>
    <row r="106" spans="1:14" x14ac:dyDescent="0.25">
      <c r="A106" s="171">
        <v>45154</v>
      </c>
      <c r="B106" s="172" t="s">
        <v>181</v>
      </c>
      <c r="C106" s="172" t="s">
        <v>116</v>
      </c>
      <c r="D106" s="173" t="s">
        <v>130</v>
      </c>
      <c r="E106" s="161">
        <v>5000</v>
      </c>
      <c r="F106" s="161"/>
      <c r="G106" s="305">
        <f t="shared" si="0"/>
        <v>20000</v>
      </c>
      <c r="H106" s="604" t="s">
        <v>157</v>
      </c>
      <c r="I106" s="180" t="s">
        <v>18</v>
      </c>
      <c r="J106" s="405" t="s">
        <v>459</v>
      </c>
      <c r="K106" s="184" t="s">
        <v>64</v>
      </c>
      <c r="L106" s="180" t="s">
        <v>45</v>
      </c>
      <c r="M106" s="180"/>
      <c r="N106" s="465" t="s">
        <v>463</v>
      </c>
    </row>
    <row r="107" spans="1:14" x14ac:dyDescent="0.25">
      <c r="A107" s="171">
        <v>45154</v>
      </c>
      <c r="B107" s="172" t="s">
        <v>181</v>
      </c>
      <c r="C107" s="172" t="s">
        <v>116</v>
      </c>
      <c r="D107" s="173" t="s">
        <v>130</v>
      </c>
      <c r="E107" s="161">
        <v>10000</v>
      </c>
      <c r="F107" s="161"/>
      <c r="G107" s="305">
        <f t="shared" si="0"/>
        <v>10000</v>
      </c>
      <c r="H107" s="604" t="s">
        <v>157</v>
      </c>
      <c r="I107" s="180" t="s">
        <v>18</v>
      </c>
      <c r="J107" s="405" t="s">
        <v>459</v>
      </c>
      <c r="K107" s="184" t="s">
        <v>64</v>
      </c>
      <c r="L107" s="180" t="s">
        <v>45</v>
      </c>
      <c r="M107" s="180"/>
      <c r="N107" s="465" t="s">
        <v>464</v>
      </c>
    </row>
    <row r="108" spans="1:14" x14ac:dyDescent="0.25">
      <c r="A108" s="171">
        <v>45154</v>
      </c>
      <c r="B108" s="172" t="s">
        <v>196</v>
      </c>
      <c r="C108" s="172" t="s">
        <v>196</v>
      </c>
      <c r="D108" s="173" t="s">
        <v>130</v>
      </c>
      <c r="E108" s="161">
        <v>10000</v>
      </c>
      <c r="F108" s="161"/>
      <c r="G108" s="305">
        <f t="shared" si="0"/>
        <v>0</v>
      </c>
      <c r="H108" s="604" t="s">
        <v>157</v>
      </c>
      <c r="I108" s="180" t="s">
        <v>18</v>
      </c>
      <c r="J108" s="405" t="s">
        <v>459</v>
      </c>
      <c r="K108" s="184" t="s">
        <v>64</v>
      </c>
      <c r="L108" s="180" t="s">
        <v>45</v>
      </c>
      <c r="M108" s="180"/>
      <c r="N108" s="465"/>
    </row>
    <row r="109" spans="1:14" x14ac:dyDescent="0.25">
      <c r="A109" s="471">
        <v>45155</v>
      </c>
      <c r="B109" s="472" t="s">
        <v>113</v>
      </c>
      <c r="C109" s="472" t="s">
        <v>49</v>
      </c>
      <c r="D109" s="473" t="s">
        <v>130</v>
      </c>
      <c r="E109" s="622"/>
      <c r="F109" s="622">
        <v>66000</v>
      </c>
      <c r="G109" s="627">
        <f t="shared" si="0"/>
        <v>66000</v>
      </c>
      <c r="H109" s="476" t="s">
        <v>157</v>
      </c>
      <c r="I109" s="623" t="s">
        <v>18</v>
      </c>
      <c r="J109" s="620" t="s">
        <v>472</v>
      </c>
      <c r="K109" s="624" t="s">
        <v>64</v>
      </c>
      <c r="L109" s="623" t="s">
        <v>45</v>
      </c>
      <c r="M109" s="623"/>
      <c r="N109" s="626"/>
    </row>
    <row r="110" spans="1:14" x14ac:dyDescent="0.25">
      <c r="A110" s="171">
        <v>45155</v>
      </c>
      <c r="B110" s="172" t="s">
        <v>181</v>
      </c>
      <c r="C110" s="172" t="s">
        <v>116</v>
      </c>
      <c r="D110" s="173" t="s">
        <v>130</v>
      </c>
      <c r="E110" s="161">
        <v>10000</v>
      </c>
      <c r="F110" s="161"/>
      <c r="G110" s="305">
        <f t="shared" si="0"/>
        <v>56000</v>
      </c>
      <c r="H110" s="604" t="s">
        <v>157</v>
      </c>
      <c r="I110" s="180" t="s">
        <v>18</v>
      </c>
      <c r="J110" s="405" t="s">
        <v>472</v>
      </c>
      <c r="K110" s="184" t="s">
        <v>64</v>
      </c>
      <c r="L110" s="180" t="s">
        <v>45</v>
      </c>
      <c r="M110" s="180"/>
      <c r="N110" s="465" t="s">
        <v>177</v>
      </c>
    </row>
    <row r="111" spans="1:14" x14ac:dyDescent="0.25">
      <c r="A111" s="171">
        <v>45155</v>
      </c>
      <c r="B111" s="172" t="s">
        <v>181</v>
      </c>
      <c r="C111" s="172" t="s">
        <v>116</v>
      </c>
      <c r="D111" s="173" t="s">
        <v>130</v>
      </c>
      <c r="E111" s="161">
        <v>13000</v>
      </c>
      <c r="F111" s="161"/>
      <c r="G111" s="305">
        <f t="shared" si="0"/>
        <v>43000</v>
      </c>
      <c r="H111" s="604" t="s">
        <v>157</v>
      </c>
      <c r="I111" s="180" t="s">
        <v>18</v>
      </c>
      <c r="J111" s="405" t="s">
        <v>472</v>
      </c>
      <c r="K111" s="184" t="s">
        <v>64</v>
      </c>
      <c r="L111" s="180" t="s">
        <v>45</v>
      </c>
      <c r="M111" s="180"/>
      <c r="N111" s="465" t="s">
        <v>473</v>
      </c>
    </row>
    <row r="112" spans="1:14" x14ac:dyDescent="0.25">
      <c r="A112" s="171">
        <v>45155</v>
      </c>
      <c r="B112" s="172" t="s">
        <v>181</v>
      </c>
      <c r="C112" s="172" t="s">
        <v>116</v>
      </c>
      <c r="D112" s="173" t="s">
        <v>130</v>
      </c>
      <c r="E112" s="161">
        <v>5000</v>
      </c>
      <c r="F112" s="161"/>
      <c r="G112" s="305">
        <f t="shared" si="0"/>
        <v>38000</v>
      </c>
      <c r="H112" s="604" t="s">
        <v>157</v>
      </c>
      <c r="I112" s="180" t="s">
        <v>18</v>
      </c>
      <c r="J112" s="405" t="s">
        <v>472</v>
      </c>
      <c r="K112" s="184" t="s">
        <v>64</v>
      </c>
      <c r="L112" s="180" t="s">
        <v>45</v>
      </c>
      <c r="M112" s="180"/>
      <c r="N112" s="465" t="s">
        <v>474</v>
      </c>
    </row>
    <row r="113" spans="1:14" x14ac:dyDescent="0.25">
      <c r="A113" s="171">
        <v>45155</v>
      </c>
      <c r="B113" s="172" t="s">
        <v>181</v>
      </c>
      <c r="C113" s="172" t="s">
        <v>116</v>
      </c>
      <c r="D113" s="173" t="s">
        <v>130</v>
      </c>
      <c r="E113" s="161">
        <v>5000</v>
      </c>
      <c r="F113" s="161"/>
      <c r="G113" s="305">
        <f t="shared" si="0"/>
        <v>33000</v>
      </c>
      <c r="H113" s="604" t="s">
        <v>157</v>
      </c>
      <c r="I113" s="180" t="s">
        <v>18</v>
      </c>
      <c r="J113" s="405" t="s">
        <v>472</v>
      </c>
      <c r="K113" s="184" t="s">
        <v>64</v>
      </c>
      <c r="L113" s="180" t="s">
        <v>45</v>
      </c>
      <c r="M113" s="180"/>
      <c r="N113" s="465" t="s">
        <v>475</v>
      </c>
    </row>
    <row r="114" spans="1:14" x14ac:dyDescent="0.25">
      <c r="A114" s="171">
        <v>45155</v>
      </c>
      <c r="B114" s="172" t="s">
        <v>181</v>
      </c>
      <c r="C114" s="172" t="s">
        <v>116</v>
      </c>
      <c r="D114" s="173" t="s">
        <v>130</v>
      </c>
      <c r="E114" s="161">
        <v>5000</v>
      </c>
      <c r="F114" s="161"/>
      <c r="G114" s="305">
        <f t="shared" si="0"/>
        <v>28000</v>
      </c>
      <c r="H114" s="604" t="s">
        <v>157</v>
      </c>
      <c r="I114" s="180" t="s">
        <v>18</v>
      </c>
      <c r="J114" s="405" t="s">
        <v>472</v>
      </c>
      <c r="K114" s="184" t="s">
        <v>64</v>
      </c>
      <c r="L114" s="180" t="s">
        <v>45</v>
      </c>
      <c r="M114" s="180"/>
      <c r="N114" s="465" t="s">
        <v>476</v>
      </c>
    </row>
    <row r="115" spans="1:14" x14ac:dyDescent="0.25">
      <c r="A115" s="171">
        <v>45155</v>
      </c>
      <c r="B115" s="172" t="s">
        <v>181</v>
      </c>
      <c r="C115" s="172" t="s">
        <v>116</v>
      </c>
      <c r="D115" s="173" t="s">
        <v>130</v>
      </c>
      <c r="E115" s="161">
        <v>16000</v>
      </c>
      <c r="F115" s="161"/>
      <c r="G115" s="305">
        <f t="shared" si="0"/>
        <v>12000</v>
      </c>
      <c r="H115" s="604" t="s">
        <v>157</v>
      </c>
      <c r="I115" s="180" t="s">
        <v>18</v>
      </c>
      <c r="J115" s="405" t="s">
        <v>472</v>
      </c>
      <c r="K115" s="184" t="s">
        <v>64</v>
      </c>
      <c r="L115" s="180" t="s">
        <v>45</v>
      </c>
      <c r="M115" s="180"/>
      <c r="N115" s="465" t="s">
        <v>477</v>
      </c>
    </row>
    <row r="116" spans="1:14" x14ac:dyDescent="0.25">
      <c r="A116" s="171">
        <v>45155</v>
      </c>
      <c r="B116" s="172" t="s">
        <v>196</v>
      </c>
      <c r="C116" s="172" t="s">
        <v>196</v>
      </c>
      <c r="D116" s="173" t="s">
        <v>130</v>
      </c>
      <c r="E116" s="161">
        <v>6000</v>
      </c>
      <c r="F116" s="161"/>
      <c r="G116" s="305">
        <f t="shared" si="0"/>
        <v>6000</v>
      </c>
      <c r="H116" s="604" t="s">
        <v>157</v>
      </c>
      <c r="I116" s="180" t="s">
        <v>18</v>
      </c>
      <c r="J116" s="405" t="s">
        <v>472</v>
      </c>
      <c r="K116" s="184" t="s">
        <v>64</v>
      </c>
      <c r="L116" s="180" t="s">
        <v>45</v>
      </c>
      <c r="M116" s="180"/>
      <c r="N116" s="465"/>
    </row>
    <row r="117" spans="1:14" x14ac:dyDescent="0.25">
      <c r="A117" s="171">
        <v>45156</v>
      </c>
      <c r="B117" s="172" t="s">
        <v>471</v>
      </c>
      <c r="C117" s="172" t="s">
        <v>49</v>
      </c>
      <c r="D117" s="173" t="s">
        <v>130</v>
      </c>
      <c r="E117" s="161"/>
      <c r="F117" s="161">
        <v>-6000</v>
      </c>
      <c r="G117" s="305">
        <f t="shared" si="0"/>
        <v>0</v>
      </c>
      <c r="H117" s="604" t="s">
        <v>157</v>
      </c>
      <c r="I117" s="180" t="s">
        <v>18</v>
      </c>
      <c r="J117" s="405" t="s">
        <v>472</v>
      </c>
      <c r="K117" s="184" t="s">
        <v>64</v>
      </c>
      <c r="L117" s="180" t="s">
        <v>45</v>
      </c>
      <c r="M117" s="180"/>
      <c r="N117" s="465"/>
    </row>
    <row r="118" spans="1:14" x14ac:dyDescent="0.25">
      <c r="A118" s="471">
        <v>45156</v>
      </c>
      <c r="B118" s="472" t="s">
        <v>113</v>
      </c>
      <c r="C118" s="472" t="s">
        <v>49</v>
      </c>
      <c r="D118" s="473" t="s">
        <v>130</v>
      </c>
      <c r="E118" s="622"/>
      <c r="F118" s="622">
        <v>65000</v>
      </c>
      <c r="G118" s="627">
        <f t="shared" si="0"/>
        <v>65000</v>
      </c>
      <c r="H118" s="476" t="s">
        <v>157</v>
      </c>
      <c r="I118" s="623" t="s">
        <v>18</v>
      </c>
      <c r="J118" s="620" t="s">
        <v>490</v>
      </c>
      <c r="K118" s="624" t="s">
        <v>64</v>
      </c>
      <c r="L118" s="623" t="s">
        <v>45</v>
      </c>
      <c r="M118" s="623"/>
      <c r="N118" s="626"/>
    </row>
    <row r="119" spans="1:14" x14ac:dyDescent="0.25">
      <c r="A119" s="171">
        <v>45156</v>
      </c>
      <c r="B119" s="172" t="s">
        <v>181</v>
      </c>
      <c r="C119" s="172" t="s">
        <v>116</v>
      </c>
      <c r="D119" s="173" t="s">
        <v>130</v>
      </c>
      <c r="E119" s="161">
        <v>10000</v>
      </c>
      <c r="F119" s="161"/>
      <c r="G119" s="305">
        <f t="shared" si="0"/>
        <v>55000</v>
      </c>
      <c r="H119" s="604" t="s">
        <v>157</v>
      </c>
      <c r="I119" s="180" t="s">
        <v>18</v>
      </c>
      <c r="J119" s="405" t="s">
        <v>490</v>
      </c>
      <c r="K119" s="184" t="s">
        <v>64</v>
      </c>
      <c r="L119" s="180" t="s">
        <v>45</v>
      </c>
      <c r="M119" s="180"/>
      <c r="N119" s="465" t="s">
        <v>177</v>
      </c>
    </row>
    <row r="120" spans="1:14" x14ac:dyDescent="0.25">
      <c r="A120" s="171">
        <v>45156</v>
      </c>
      <c r="B120" s="172" t="s">
        <v>181</v>
      </c>
      <c r="C120" s="172" t="s">
        <v>116</v>
      </c>
      <c r="D120" s="173" t="s">
        <v>130</v>
      </c>
      <c r="E120" s="161">
        <v>13000</v>
      </c>
      <c r="F120" s="161"/>
      <c r="G120" s="305">
        <f t="shared" si="0"/>
        <v>42000</v>
      </c>
      <c r="H120" s="604" t="s">
        <v>157</v>
      </c>
      <c r="I120" s="180" t="s">
        <v>18</v>
      </c>
      <c r="J120" s="405" t="s">
        <v>490</v>
      </c>
      <c r="K120" s="184" t="s">
        <v>64</v>
      </c>
      <c r="L120" s="180" t="s">
        <v>45</v>
      </c>
      <c r="M120" s="180"/>
      <c r="N120" s="465" t="s">
        <v>491</v>
      </c>
    </row>
    <row r="121" spans="1:14" x14ac:dyDescent="0.25">
      <c r="A121" s="171">
        <v>45156</v>
      </c>
      <c r="B121" s="172" t="s">
        <v>181</v>
      </c>
      <c r="C121" s="172" t="s">
        <v>116</v>
      </c>
      <c r="D121" s="173" t="s">
        <v>130</v>
      </c>
      <c r="E121" s="161">
        <v>6000</v>
      </c>
      <c r="F121" s="161"/>
      <c r="G121" s="305">
        <f t="shared" si="0"/>
        <v>36000</v>
      </c>
      <c r="H121" s="604" t="s">
        <v>157</v>
      </c>
      <c r="I121" s="180" t="s">
        <v>18</v>
      </c>
      <c r="J121" s="405" t="s">
        <v>490</v>
      </c>
      <c r="K121" s="184" t="s">
        <v>64</v>
      </c>
      <c r="L121" s="180" t="s">
        <v>45</v>
      </c>
      <c r="M121" s="180"/>
      <c r="N121" s="465" t="s">
        <v>492</v>
      </c>
    </row>
    <row r="122" spans="1:14" x14ac:dyDescent="0.25">
      <c r="A122" s="171">
        <v>45156</v>
      </c>
      <c r="B122" s="172" t="s">
        <v>181</v>
      </c>
      <c r="C122" s="172" t="s">
        <v>116</v>
      </c>
      <c r="D122" s="173" t="s">
        <v>130</v>
      </c>
      <c r="E122" s="161">
        <v>4000</v>
      </c>
      <c r="F122" s="161"/>
      <c r="G122" s="305">
        <f t="shared" si="0"/>
        <v>32000</v>
      </c>
      <c r="H122" s="604" t="s">
        <v>157</v>
      </c>
      <c r="I122" s="180" t="s">
        <v>18</v>
      </c>
      <c r="J122" s="405" t="s">
        <v>490</v>
      </c>
      <c r="K122" s="184" t="s">
        <v>64</v>
      </c>
      <c r="L122" s="180" t="s">
        <v>45</v>
      </c>
      <c r="M122" s="180"/>
      <c r="N122" s="465" t="s">
        <v>493</v>
      </c>
    </row>
    <row r="123" spans="1:14" x14ac:dyDescent="0.25">
      <c r="A123" s="171">
        <v>45156</v>
      </c>
      <c r="B123" s="172" t="s">
        <v>181</v>
      </c>
      <c r="C123" s="172" t="s">
        <v>116</v>
      </c>
      <c r="D123" s="173" t="s">
        <v>130</v>
      </c>
      <c r="E123" s="161">
        <v>5000</v>
      </c>
      <c r="F123" s="161"/>
      <c r="G123" s="305">
        <f t="shared" si="0"/>
        <v>27000</v>
      </c>
      <c r="H123" s="604" t="s">
        <v>157</v>
      </c>
      <c r="I123" s="180" t="s">
        <v>18</v>
      </c>
      <c r="J123" s="405" t="s">
        <v>490</v>
      </c>
      <c r="K123" s="184" t="s">
        <v>64</v>
      </c>
      <c r="L123" s="180" t="s">
        <v>45</v>
      </c>
      <c r="M123" s="180"/>
      <c r="N123" s="465" t="s">
        <v>494</v>
      </c>
    </row>
    <row r="124" spans="1:14" x14ac:dyDescent="0.25">
      <c r="A124" s="171">
        <v>45156</v>
      </c>
      <c r="B124" s="172" t="s">
        <v>181</v>
      </c>
      <c r="C124" s="172" t="s">
        <v>116</v>
      </c>
      <c r="D124" s="173" t="s">
        <v>130</v>
      </c>
      <c r="E124" s="161">
        <v>15000</v>
      </c>
      <c r="F124" s="161"/>
      <c r="G124" s="305">
        <f t="shared" si="0"/>
        <v>12000</v>
      </c>
      <c r="H124" s="604" t="s">
        <v>157</v>
      </c>
      <c r="I124" s="180" t="s">
        <v>18</v>
      </c>
      <c r="J124" s="405" t="s">
        <v>490</v>
      </c>
      <c r="K124" s="184" t="s">
        <v>64</v>
      </c>
      <c r="L124" s="180" t="s">
        <v>45</v>
      </c>
      <c r="M124" s="180"/>
      <c r="N124" s="465" t="s">
        <v>495</v>
      </c>
    </row>
    <row r="125" spans="1:14" x14ac:dyDescent="0.25">
      <c r="A125" s="171">
        <v>45156</v>
      </c>
      <c r="B125" s="172" t="s">
        <v>196</v>
      </c>
      <c r="C125" s="172" t="s">
        <v>196</v>
      </c>
      <c r="D125" s="173" t="s">
        <v>130</v>
      </c>
      <c r="E125" s="161">
        <v>5000</v>
      </c>
      <c r="F125" s="161"/>
      <c r="G125" s="305">
        <f t="shared" si="0"/>
        <v>7000</v>
      </c>
      <c r="H125" s="604" t="s">
        <v>157</v>
      </c>
      <c r="I125" s="180" t="s">
        <v>18</v>
      </c>
      <c r="J125" s="405" t="s">
        <v>490</v>
      </c>
      <c r="K125" s="184" t="s">
        <v>64</v>
      </c>
      <c r="L125" s="180" t="s">
        <v>45</v>
      </c>
      <c r="M125" s="180"/>
      <c r="N125" s="465"/>
    </row>
    <row r="126" spans="1:14" x14ac:dyDescent="0.25">
      <c r="A126" s="171">
        <v>45156</v>
      </c>
      <c r="B126" s="172" t="s">
        <v>196</v>
      </c>
      <c r="C126" s="172" t="s">
        <v>196</v>
      </c>
      <c r="D126" s="173" t="s">
        <v>130</v>
      </c>
      <c r="E126" s="161">
        <v>5000</v>
      </c>
      <c r="F126" s="161"/>
      <c r="G126" s="305">
        <f t="shared" si="0"/>
        <v>2000</v>
      </c>
      <c r="H126" s="604" t="s">
        <v>157</v>
      </c>
      <c r="I126" s="180" t="s">
        <v>18</v>
      </c>
      <c r="J126" s="405" t="s">
        <v>490</v>
      </c>
      <c r="K126" s="184" t="s">
        <v>64</v>
      </c>
      <c r="L126" s="180" t="s">
        <v>45</v>
      </c>
      <c r="M126" s="180"/>
      <c r="N126" s="465"/>
    </row>
    <row r="127" spans="1:14" x14ac:dyDescent="0.25">
      <c r="A127" s="171">
        <v>45157</v>
      </c>
      <c r="B127" s="172" t="s">
        <v>123</v>
      </c>
      <c r="C127" s="172" t="s">
        <v>49</v>
      </c>
      <c r="D127" s="173" t="s">
        <v>130</v>
      </c>
      <c r="E127" s="161"/>
      <c r="F127" s="161">
        <v>-2000</v>
      </c>
      <c r="G127" s="305">
        <f t="shared" si="0"/>
        <v>0</v>
      </c>
      <c r="H127" s="604" t="s">
        <v>157</v>
      </c>
      <c r="I127" s="180" t="s">
        <v>18</v>
      </c>
      <c r="J127" s="405" t="s">
        <v>490</v>
      </c>
      <c r="K127" s="184" t="s">
        <v>64</v>
      </c>
      <c r="L127" s="180" t="s">
        <v>45</v>
      </c>
      <c r="M127" s="180"/>
      <c r="N127" s="465"/>
    </row>
    <row r="128" spans="1:14" x14ac:dyDescent="0.25">
      <c r="A128" s="471">
        <v>45157</v>
      </c>
      <c r="B128" s="472" t="s">
        <v>113</v>
      </c>
      <c r="C128" s="472" t="s">
        <v>49</v>
      </c>
      <c r="D128" s="473" t="s">
        <v>130</v>
      </c>
      <c r="E128" s="622"/>
      <c r="F128" s="622">
        <v>20000</v>
      </c>
      <c r="G128" s="627">
        <f t="shared" si="0"/>
        <v>20000</v>
      </c>
      <c r="H128" s="476" t="s">
        <v>157</v>
      </c>
      <c r="I128" s="623" t="s">
        <v>18</v>
      </c>
      <c r="J128" s="620" t="s">
        <v>515</v>
      </c>
      <c r="K128" s="624" t="s">
        <v>64</v>
      </c>
      <c r="L128" s="623" t="s">
        <v>45</v>
      </c>
      <c r="M128" s="623"/>
      <c r="N128" s="626"/>
    </row>
    <row r="129" spans="1:14" x14ac:dyDescent="0.25">
      <c r="A129" s="171">
        <v>45157</v>
      </c>
      <c r="B129" s="172" t="s">
        <v>181</v>
      </c>
      <c r="C129" s="172" t="s">
        <v>116</v>
      </c>
      <c r="D129" s="173" t="s">
        <v>130</v>
      </c>
      <c r="E129" s="161">
        <v>10000</v>
      </c>
      <c r="F129" s="161"/>
      <c r="G129" s="305">
        <f t="shared" si="0"/>
        <v>10000</v>
      </c>
      <c r="H129" s="604" t="s">
        <v>157</v>
      </c>
      <c r="I129" s="180" t="s">
        <v>18</v>
      </c>
      <c r="J129" s="405" t="s">
        <v>515</v>
      </c>
      <c r="K129" s="184" t="s">
        <v>64</v>
      </c>
      <c r="L129" s="180" t="s">
        <v>45</v>
      </c>
      <c r="M129" s="180"/>
      <c r="N129" s="465" t="s">
        <v>253</v>
      </c>
    </row>
    <row r="130" spans="1:14" x14ac:dyDescent="0.25">
      <c r="A130" s="171">
        <v>45157</v>
      </c>
      <c r="B130" s="172" t="s">
        <v>181</v>
      </c>
      <c r="C130" s="172" t="s">
        <v>116</v>
      </c>
      <c r="D130" s="173" t="s">
        <v>130</v>
      </c>
      <c r="E130" s="161">
        <v>10000</v>
      </c>
      <c r="F130" s="161"/>
      <c r="G130" s="305">
        <f t="shared" si="0"/>
        <v>0</v>
      </c>
      <c r="H130" s="604" t="s">
        <v>157</v>
      </c>
      <c r="I130" s="180" t="s">
        <v>18</v>
      </c>
      <c r="J130" s="405" t="s">
        <v>515</v>
      </c>
      <c r="K130" s="184" t="s">
        <v>64</v>
      </c>
      <c r="L130" s="180" t="s">
        <v>45</v>
      </c>
      <c r="M130" s="180"/>
      <c r="N130" s="465" t="s">
        <v>178</v>
      </c>
    </row>
    <row r="131" spans="1:14" x14ac:dyDescent="0.25">
      <c r="A131" s="471">
        <v>45159</v>
      </c>
      <c r="B131" s="472" t="s">
        <v>113</v>
      </c>
      <c r="C131" s="472" t="s">
        <v>49</v>
      </c>
      <c r="D131" s="473" t="s">
        <v>130</v>
      </c>
      <c r="E131" s="622"/>
      <c r="F131" s="622">
        <v>53000</v>
      </c>
      <c r="G131" s="627">
        <f t="shared" si="0"/>
        <v>53000</v>
      </c>
      <c r="H131" s="476" t="s">
        <v>157</v>
      </c>
      <c r="I131" s="623" t="s">
        <v>18</v>
      </c>
      <c r="J131" s="620" t="s">
        <v>529</v>
      </c>
      <c r="K131" s="624" t="s">
        <v>64</v>
      </c>
      <c r="L131" s="623" t="s">
        <v>45</v>
      </c>
      <c r="M131" s="623"/>
      <c r="N131" s="626"/>
    </row>
    <row r="132" spans="1:14" x14ac:dyDescent="0.25">
      <c r="A132" s="171">
        <v>45159</v>
      </c>
      <c r="B132" s="172" t="s">
        <v>181</v>
      </c>
      <c r="C132" s="172" t="s">
        <v>116</v>
      </c>
      <c r="D132" s="173" t="s">
        <v>130</v>
      </c>
      <c r="E132" s="161">
        <v>10000</v>
      </c>
      <c r="F132" s="161"/>
      <c r="G132" s="305">
        <f t="shared" si="0"/>
        <v>43000</v>
      </c>
      <c r="H132" s="604" t="s">
        <v>157</v>
      </c>
      <c r="I132" s="180" t="s">
        <v>18</v>
      </c>
      <c r="J132" s="405" t="s">
        <v>529</v>
      </c>
      <c r="K132" s="184" t="s">
        <v>64</v>
      </c>
      <c r="L132" s="180" t="s">
        <v>45</v>
      </c>
      <c r="M132" s="180"/>
      <c r="N132" s="465" t="s">
        <v>177</v>
      </c>
    </row>
    <row r="133" spans="1:14" x14ac:dyDescent="0.25">
      <c r="A133" s="171">
        <v>45159</v>
      </c>
      <c r="B133" s="172" t="s">
        <v>181</v>
      </c>
      <c r="C133" s="172" t="s">
        <v>116</v>
      </c>
      <c r="D133" s="173" t="s">
        <v>130</v>
      </c>
      <c r="E133" s="161">
        <v>10000</v>
      </c>
      <c r="F133" s="161"/>
      <c r="G133" s="305">
        <f t="shared" si="0"/>
        <v>33000</v>
      </c>
      <c r="H133" s="604" t="s">
        <v>157</v>
      </c>
      <c r="I133" s="180" t="s">
        <v>18</v>
      </c>
      <c r="J133" s="405" t="s">
        <v>529</v>
      </c>
      <c r="K133" s="184" t="s">
        <v>64</v>
      </c>
      <c r="L133" s="180" t="s">
        <v>45</v>
      </c>
      <c r="M133" s="180"/>
      <c r="N133" s="465" t="s">
        <v>531</v>
      </c>
    </row>
    <row r="134" spans="1:14" x14ac:dyDescent="0.25">
      <c r="A134" s="171">
        <v>45159</v>
      </c>
      <c r="B134" s="172" t="s">
        <v>181</v>
      </c>
      <c r="C134" s="172" t="s">
        <v>116</v>
      </c>
      <c r="D134" s="173" t="s">
        <v>130</v>
      </c>
      <c r="E134" s="161">
        <v>5000</v>
      </c>
      <c r="F134" s="161"/>
      <c r="G134" s="305">
        <f t="shared" si="0"/>
        <v>28000</v>
      </c>
      <c r="H134" s="604" t="s">
        <v>157</v>
      </c>
      <c r="I134" s="180" t="s">
        <v>18</v>
      </c>
      <c r="J134" s="405" t="s">
        <v>529</v>
      </c>
      <c r="K134" s="184" t="s">
        <v>64</v>
      </c>
      <c r="L134" s="180" t="s">
        <v>45</v>
      </c>
      <c r="M134" s="180"/>
      <c r="N134" s="465" t="s">
        <v>532</v>
      </c>
    </row>
    <row r="135" spans="1:14" x14ac:dyDescent="0.25">
      <c r="A135" s="171">
        <v>45159</v>
      </c>
      <c r="B135" s="172" t="s">
        <v>181</v>
      </c>
      <c r="C135" s="172" t="s">
        <v>116</v>
      </c>
      <c r="D135" s="173" t="s">
        <v>130</v>
      </c>
      <c r="E135" s="161">
        <v>4000</v>
      </c>
      <c r="F135" s="161"/>
      <c r="G135" s="305">
        <f t="shared" si="0"/>
        <v>24000</v>
      </c>
      <c r="H135" s="604" t="s">
        <v>157</v>
      </c>
      <c r="I135" s="180" t="s">
        <v>18</v>
      </c>
      <c r="J135" s="405" t="s">
        <v>529</v>
      </c>
      <c r="K135" s="184" t="s">
        <v>64</v>
      </c>
      <c r="L135" s="180" t="s">
        <v>45</v>
      </c>
      <c r="M135" s="180"/>
      <c r="N135" s="465" t="s">
        <v>533</v>
      </c>
    </row>
    <row r="136" spans="1:14" x14ac:dyDescent="0.25">
      <c r="A136" s="171">
        <v>45159</v>
      </c>
      <c r="B136" s="172" t="s">
        <v>181</v>
      </c>
      <c r="C136" s="172" t="s">
        <v>116</v>
      </c>
      <c r="D136" s="173" t="s">
        <v>130</v>
      </c>
      <c r="E136" s="161">
        <v>5000</v>
      </c>
      <c r="F136" s="161"/>
      <c r="G136" s="305">
        <f t="shared" si="0"/>
        <v>19000</v>
      </c>
      <c r="H136" s="604" t="s">
        <v>157</v>
      </c>
      <c r="I136" s="180" t="s">
        <v>18</v>
      </c>
      <c r="J136" s="405" t="s">
        <v>529</v>
      </c>
      <c r="K136" s="184" t="s">
        <v>64</v>
      </c>
      <c r="L136" s="180" t="s">
        <v>45</v>
      </c>
      <c r="M136" s="180"/>
      <c r="N136" s="465" t="s">
        <v>534</v>
      </c>
    </row>
    <row r="137" spans="1:14" x14ac:dyDescent="0.25">
      <c r="A137" s="171">
        <v>45159</v>
      </c>
      <c r="B137" s="172" t="s">
        <v>181</v>
      </c>
      <c r="C137" s="172" t="s">
        <v>116</v>
      </c>
      <c r="D137" s="173" t="s">
        <v>130</v>
      </c>
      <c r="E137" s="161">
        <v>5000</v>
      </c>
      <c r="F137" s="161"/>
      <c r="G137" s="305">
        <f t="shared" si="0"/>
        <v>14000</v>
      </c>
      <c r="H137" s="604" t="s">
        <v>157</v>
      </c>
      <c r="I137" s="180" t="s">
        <v>18</v>
      </c>
      <c r="J137" s="405" t="s">
        <v>529</v>
      </c>
      <c r="K137" s="184" t="s">
        <v>64</v>
      </c>
      <c r="L137" s="180" t="s">
        <v>45</v>
      </c>
      <c r="M137" s="180"/>
      <c r="N137" s="465" t="s">
        <v>535</v>
      </c>
    </row>
    <row r="138" spans="1:14" x14ac:dyDescent="0.25">
      <c r="A138" s="171">
        <v>45159</v>
      </c>
      <c r="B138" s="172" t="s">
        <v>181</v>
      </c>
      <c r="C138" s="172" t="s">
        <v>116</v>
      </c>
      <c r="D138" s="173" t="s">
        <v>130</v>
      </c>
      <c r="E138" s="161">
        <v>4000</v>
      </c>
      <c r="F138" s="161"/>
      <c r="G138" s="305">
        <f t="shared" si="0"/>
        <v>10000</v>
      </c>
      <c r="H138" s="604" t="s">
        <v>157</v>
      </c>
      <c r="I138" s="180" t="s">
        <v>18</v>
      </c>
      <c r="J138" s="405" t="s">
        <v>529</v>
      </c>
      <c r="K138" s="184" t="s">
        <v>64</v>
      </c>
      <c r="L138" s="180" t="s">
        <v>45</v>
      </c>
      <c r="M138" s="180"/>
      <c r="N138" s="465" t="s">
        <v>536</v>
      </c>
    </row>
    <row r="139" spans="1:14" x14ac:dyDescent="0.25">
      <c r="A139" s="171">
        <v>45159</v>
      </c>
      <c r="B139" s="172" t="s">
        <v>196</v>
      </c>
      <c r="C139" s="172" t="s">
        <v>196</v>
      </c>
      <c r="D139" s="173" t="s">
        <v>130</v>
      </c>
      <c r="E139" s="161">
        <v>4000</v>
      </c>
      <c r="F139" s="161"/>
      <c r="G139" s="305">
        <f t="shared" si="0"/>
        <v>6000</v>
      </c>
      <c r="H139" s="604" t="s">
        <v>157</v>
      </c>
      <c r="I139" s="180" t="s">
        <v>18</v>
      </c>
      <c r="J139" s="405" t="s">
        <v>529</v>
      </c>
      <c r="K139" s="184" t="s">
        <v>64</v>
      </c>
      <c r="L139" s="180" t="s">
        <v>45</v>
      </c>
      <c r="M139" s="180"/>
      <c r="N139" s="465"/>
    </row>
    <row r="140" spans="1:14" x14ac:dyDescent="0.25">
      <c r="A140" s="171">
        <v>45159</v>
      </c>
      <c r="B140" s="172" t="s">
        <v>196</v>
      </c>
      <c r="C140" s="172" t="s">
        <v>196</v>
      </c>
      <c r="D140" s="173" t="s">
        <v>130</v>
      </c>
      <c r="E140" s="161">
        <v>6000</v>
      </c>
      <c r="F140" s="161"/>
      <c r="G140" s="305">
        <f t="shared" si="0"/>
        <v>0</v>
      </c>
      <c r="H140" s="604" t="s">
        <v>157</v>
      </c>
      <c r="I140" s="180" t="s">
        <v>18</v>
      </c>
      <c r="J140" s="405" t="s">
        <v>529</v>
      </c>
      <c r="K140" s="184" t="s">
        <v>64</v>
      </c>
      <c r="L140" s="180" t="s">
        <v>45</v>
      </c>
      <c r="M140" s="180"/>
      <c r="N140" s="465"/>
    </row>
    <row r="141" spans="1:14" x14ac:dyDescent="0.25">
      <c r="A141" s="471">
        <v>45160</v>
      </c>
      <c r="B141" s="472" t="s">
        <v>113</v>
      </c>
      <c r="C141" s="472" t="s">
        <v>49</v>
      </c>
      <c r="D141" s="473" t="s">
        <v>130</v>
      </c>
      <c r="E141" s="622"/>
      <c r="F141" s="622">
        <v>67000</v>
      </c>
      <c r="G141" s="627">
        <f t="shared" si="0"/>
        <v>67000</v>
      </c>
      <c r="H141" s="476" t="s">
        <v>157</v>
      </c>
      <c r="I141" s="623" t="s">
        <v>18</v>
      </c>
      <c r="J141" s="620" t="s">
        <v>530</v>
      </c>
      <c r="K141" s="624" t="s">
        <v>64</v>
      </c>
      <c r="L141" s="623" t="s">
        <v>45</v>
      </c>
      <c r="M141" s="623"/>
      <c r="N141" s="626"/>
    </row>
    <row r="142" spans="1:14" x14ac:dyDescent="0.25">
      <c r="A142" s="171">
        <v>45160</v>
      </c>
      <c r="B142" s="172" t="s">
        <v>181</v>
      </c>
      <c r="C142" s="172" t="s">
        <v>196</v>
      </c>
      <c r="D142" s="173" t="s">
        <v>130</v>
      </c>
      <c r="E142" s="161">
        <v>10000</v>
      </c>
      <c r="F142" s="161"/>
      <c r="G142" s="305">
        <f t="shared" si="0"/>
        <v>57000</v>
      </c>
      <c r="H142" s="604" t="s">
        <v>157</v>
      </c>
      <c r="I142" s="180" t="s">
        <v>18</v>
      </c>
      <c r="J142" s="405" t="s">
        <v>530</v>
      </c>
      <c r="K142" s="184" t="s">
        <v>64</v>
      </c>
      <c r="L142" s="180" t="s">
        <v>45</v>
      </c>
      <c r="M142" s="180"/>
      <c r="N142" s="465" t="s">
        <v>545</v>
      </c>
    </row>
    <row r="143" spans="1:14" x14ac:dyDescent="0.25">
      <c r="A143" s="171">
        <v>45160</v>
      </c>
      <c r="B143" s="172" t="s">
        <v>181</v>
      </c>
      <c r="C143" s="172" t="s">
        <v>196</v>
      </c>
      <c r="D143" s="173" t="s">
        <v>130</v>
      </c>
      <c r="E143" s="161">
        <v>10000</v>
      </c>
      <c r="F143" s="161"/>
      <c r="G143" s="305">
        <f t="shared" si="0"/>
        <v>47000</v>
      </c>
      <c r="H143" s="604" t="s">
        <v>157</v>
      </c>
      <c r="I143" s="180" t="s">
        <v>18</v>
      </c>
      <c r="J143" s="405" t="s">
        <v>530</v>
      </c>
      <c r="K143" s="184" t="s">
        <v>64</v>
      </c>
      <c r="L143" s="180" t="s">
        <v>45</v>
      </c>
      <c r="M143" s="180"/>
      <c r="N143" s="465" t="s">
        <v>548</v>
      </c>
    </row>
    <row r="144" spans="1:14" x14ac:dyDescent="0.25">
      <c r="A144" s="171">
        <v>45160</v>
      </c>
      <c r="B144" s="172" t="s">
        <v>181</v>
      </c>
      <c r="C144" s="172" t="s">
        <v>196</v>
      </c>
      <c r="D144" s="173" t="s">
        <v>130</v>
      </c>
      <c r="E144" s="161">
        <v>7000</v>
      </c>
      <c r="F144" s="161"/>
      <c r="G144" s="305">
        <f t="shared" si="0"/>
        <v>40000</v>
      </c>
      <c r="H144" s="604" t="s">
        <v>157</v>
      </c>
      <c r="I144" s="180" t="s">
        <v>18</v>
      </c>
      <c r="J144" s="405" t="s">
        <v>530</v>
      </c>
      <c r="K144" s="184" t="s">
        <v>64</v>
      </c>
      <c r="L144" s="180" t="s">
        <v>45</v>
      </c>
      <c r="M144" s="180"/>
      <c r="N144" s="465" t="s">
        <v>549</v>
      </c>
    </row>
    <row r="145" spans="1:14" x14ac:dyDescent="0.25">
      <c r="A145" s="171">
        <v>45160</v>
      </c>
      <c r="B145" s="172" t="s">
        <v>181</v>
      </c>
      <c r="C145" s="172" t="s">
        <v>196</v>
      </c>
      <c r="D145" s="173" t="s">
        <v>130</v>
      </c>
      <c r="E145" s="161">
        <v>5000</v>
      </c>
      <c r="F145" s="161"/>
      <c r="G145" s="305">
        <f t="shared" si="0"/>
        <v>35000</v>
      </c>
      <c r="H145" s="604" t="s">
        <v>157</v>
      </c>
      <c r="I145" s="180" t="s">
        <v>18</v>
      </c>
      <c r="J145" s="405" t="s">
        <v>530</v>
      </c>
      <c r="K145" s="184" t="s">
        <v>64</v>
      </c>
      <c r="L145" s="180" t="s">
        <v>45</v>
      </c>
      <c r="M145" s="180"/>
      <c r="N145" s="465" t="s">
        <v>551</v>
      </c>
    </row>
    <row r="146" spans="1:14" x14ac:dyDescent="0.25">
      <c r="A146" s="171">
        <v>45160</v>
      </c>
      <c r="B146" s="172" t="s">
        <v>181</v>
      </c>
      <c r="C146" s="172" t="s">
        <v>196</v>
      </c>
      <c r="D146" s="173" t="s">
        <v>130</v>
      </c>
      <c r="E146" s="161">
        <v>7000</v>
      </c>
      <c r="F146" s="161"/>
      <c r="G146" s="305">
        <f t="shared" si="0"/>
        <v>28000</v>
      </c>
      <c r="H146" s="604" t="s">
        <v>157</v>
      </c>
      <c r="I146" s="180" t="s">
        <v>18</v>
      </c>
      <c r="J146" s="405" t="s">
        <v>530</v>
      </c>
      <c r="K146" s="184" t="s">
        <v>64</v>
      </c>
      <c r="L146" s="180" t="s">
        <v>45</v>
      </c>
      <c r="M146" s="180"/>
      <c r="N146" s="465" t="s">
        <v>552</v>
      </c>
    </row>
    <row r="147" spans="1:14" x14ac:dyDescent="0.25">
      <c r="A147" s="171">
        <v>45160</v>
      </c>
      <c r="B147" s="172" t="s">
        <v>181</v>
      </c>
      <c r="C147" s="172" t="s">
        <v>196</v>
      </c>
      <c r="D147" s="173" t="s">
        <v>130</v>
      </c>
      <c r="E147" s="161">
        <v>18000</v>
      </c>
      <c r="F147" s="161"/>
      <c r="G147" s="305">
        <f t="shared" si="0"/>
        <v>10000</v>
      </c>
      <c r="H147" s="604" t="s">
        <v>157</v>
      </c>
      <c r="I147" s="180" t="s">
        <v>18</v>
      </c>
      <c r="J147" s="405" t="s">
        <v>530</v>
      </c>
      <c r="K147" s="184" t="s">
        <v>64</v>
      </c>
      <c r="L147" s="180" t="s">
        <v>45</v>
      </c>
      <c r="M147" s="180"/>
      <c r="N147" s="465" t="s">
        <v>550</v>
      </c>
    </row>
    <row r="148" spans="1:14" x14ac:dyDescent="0.25">
      <c r="A148" s="171">
        <v>45160</v>
      </c>
      <c r="B148" s="172" t="s">
        <v>196</v>
      </c>
      <c r="C148" s="172" t="s">
        <v>196</v>
      </c>
      <c r="D148" s="173" t="s">
        <v>130</v>
      </c>
      <c r="E148" s="161">
        <v>10000</v>
      </c>
      <c r="F148" s="161"/>
      <c r="G148" s="305">
        <f t="shared" si="0"/>
        <v>0</v>
      </c>
      <c r="H148" s="604" t="s">
        <v>157</v>
      </c>
      <c r="I148" s="180" t="s">
        <v>18</v>
      </c>
      <c r="J148" s="405" t="s">
        <v>530</v>
      </c>
      <c r="K148" s="184" t="s">
        <v>64</v>
      </c>
      <c r="L148" s="180" t="s">
        <v>45</v>
      </c>
      <c r="M148" s="180"/>
      <c r="N148" s="465"/>
    </row>
    <row r="149" spans="1:14" x14ac:dyDescent="0.25">
      <c r="A149" s="471">
        <v>45161</v>
      </c>
      <c r="B149" s="472" t="s">
        <v>113</v>
      </c>
      <c r="C149" s="472" t="s">
        <v>49</v>
      </c>
      <c r="D149" s="473" t="s">
        <v>130</v>
      </c>
      <c r="E149" s="622"/>
      <c r="F149" s="622">
        <v>60000</v>
      </c>
      <c r="G149" s="627">
        <f t="shared" si="0"/>
        <v>60000</v>
      </c>
      <c r="H149" s="476" t="s">
        <v>157</v>
      </c>
      <c r="I149" s="623" t="s">
        <v>18</v>
      </c>
      <c r="J149" s="620" t="s">
        <v>584</v>
      </c>
      <c r="K149" s="624" t="s">
        <v>64</v>
      </c>
      <c r="L149" s="623" t="s">
        <v>45</v>
      </c>
      <c r="M149" s="623"/>
      <c r="N149" s="626"/>
    </row>
    <row r="150" spans="1:14" x14ac:dyDescent="0.25">
      <c r="A150" s="171">
        <v>45161</v>
      </c>
      <c r="B150" s="172" t="s">
        <v>181</v>
      </c>
      <c r="C150" s="172" t="s">
        <v>116</v>
      </c>
      <c r="D150" s="173" t="s">
        <v>130</v>
      </c>
      <c r="E150" s="161">
        <v>10000</v>
      </c>
      <c r="F150" s="161"/>
      <c r="G150" s="305">
        <f t="shared" si="0"/>
        <v>50000</v>
      </c>
      <c r="H150" s="604" t="s">
        <v>157</v>
      </c>
      <c r="I150" s="180" t="s">
        <v>18</v>
      </c>
      <c r="J150" s="405" t="s">
        <v>584</v>
      </c>
      <c r="K150" s="184" t="s">
        <v>64</v>
      </c>
      <c r="L150" s="180" t="s">
        <v>45</v>
      </c>
      <c r="M150" s="180"/>
      <c r="N150" s="465" t="s">
        <v>545</v>
      </c>
    </row>
    <row r="151" spans="1:14" x14ac:dyDescent="0.25">
      <c r="A151" s="171">
        <v>45161</v>
      </c>
      <c r="B151" s="172" t="s">
        <v>181</v>
      </c>
      <c r="C151" s="172" t="s">
        <v>116</v>
      </c>
      <c r="D151" s="173" t="s">
        <v>130</v>
      </c>
      <c r="E151" s="161">
        <v>7000</v>
      </c>
      <c r="F151" s="161"/>
      <c r="G151" s="305">
        <f t="shared" si="0"/>
        <v>43000</v>
      </c>
      <c r="H151" s="604" t="s">
        <v>157</v>
      </c>
      <c r="I151" s="180" t="s">
        <v>18</v>
      </c>
      <c r="J151" s="405" t="s">
        <v>584</v>
      </c>
      <c r="K151" s="184" t="s">
        <v>64</v>
      </c>
      <c r="L151" s="180" t="s">
        <v>45</v>
      </c>
      <c r="M151" s="180"/>
      <c r="N151" s="465" t="s">
        <v>585</v>
      </c>
    </row>
    <row r="152" spans="1:14" x14ac:dyDescent="0.25">
      <c r="A152" s="171">
        <v>45161</v>
      </c>
      <c r="B152" s="172" t="s">
        <v>181</v>
      </c>
      <c r="C152" s="172" t="s">
        <v>116</v>
      </c>
      <c r="D152" s="173" t="s">
        <v>130</v>
      </c>
      <c r="E152" s="161">
        <v>5000</v>
      </c>
      <c r="F152" s="161"/>
      <c r="G152" s="305">
        <f t="shared" si="0"/>
        <v>38000</v>
      </c>
      <c r="H152" s="604" t="s">
        <v>157</v>
      </c>
      <c r="I152" s="180" t="s">
        <v>18</v>
      </c>
      <c r="J152" s="405" t="s">
        <v>584</v>
      </c>
      <c r="K152" s="184" t="s">
        <v>64</v>
      </c>
      <c r="L152" s="180" t="s">
        <v>45</v>
      </c>
      <c r="M152" s="180"/>
      <c r="N152" s="465" t="s">
        <v>586</v>
      </c>
    </row>
    <row r="153" spans="1:14" x14ac:dyDescent="0.25">
      <c r="A153" s="171">
        <v>45161</v>
      </c>
      <c r="B153" s="172" t="s">
        <v>181</v>
      </c>
      <c r="C153" s="172" t="s">
        <v>116</v>
      </c>
      <c r="D153" s="173" t="s">
        <v>130</v>
      </c>
      <c r="E153" s="161">
        <v>7000</v>
      </c>
      <c r="F153" s="161"/>
      <c r="G153" s="305">
        <f t="shared" si="0"/>
        <v>31000</v>
      </c>
      <c r="H153" s="604" t="s">
        <v>157</v>
      </c>
      <c r="I153" s="180" t="s">
        <v>18</v>
      </c>
      <c r="J153" s="405" t="s">
        <v>584</v>
      </c>
      <c r="K153" s="184" t="s">
        <v>64</v>
      </c>
      <c r="L153" s="180" t="s">
        <v>45</v>
      </c>
      <c r="M153" s="180"/>
      <c r="N153" s="465" t="s">
        <v>587</v>
      </c>
    </row>
    <row r="154" spans="1:14" x14ac:dyDescent="0.25">
      <c r="A154" s="171">
        <v>45161</v>
      </c>
      <c r="B154" s="172" t="s">
        <v>181</v>
      </c>
      <c r="C154" s="172" t="s">
        <v>116</v>
      </c>
      <c r="D154" s="173" t="s">
        <v>130</v>
      </c>
      <c r="E154" s="161">
        <v>5000</v>
      </c>
      <c r="F154" s="161"/>
      <c r="G154" s="305">
        <f t="shared" si="0"/>
        <v>26000</v>
      </c>
      <c r="H154" s="604" t="s">
        <v>157</v>
      </c>
      <c r="I154" s="180" t="s">
        <v>18</v>
      </c>
      <c r="J154" s="405" t="s">
        <v>584</v>
      </c>
      <c r="K154" s="184" t="s">
        <v>64</v>
      </c>
      <c r="L154" s="180" t="s">
        <v>45</v>
      </c>
      <c r="M154" s="180"/>
      <c r="N154" s="465" t="s">
        <v>588</v>
      </c>
    </row>
    <row r="155" spans="1:14" x14ac:dyDescent="0.25">
      <c r="A155" s="171">
        <v>45161</v>
      </c>
      <c r="B155" s="172" t="s">
        <v>181</v>
      </c>
      <c r="C155" s="172" t="s">
        <v>116</v>
      </c>
      <c r="D155" s="173" t="s">
        <v>130</v>
      </c>
      <c r="E155" s="161">
        <v>15000</v>
      </c>
      <c r="F155" s="161"/>
      <c r="G155" s="305">
        <f t="shared" si="0"/>
        <v>11000</v>
      </c>
      <c r="H155" s="604" t="s">
        <v>157</v>
      </c>
      <c r="I155" s="180" t="s">
        <v>18</v>
      </c>
      <c r="J155" s="405" t="s">
        <v>584</v>
      </c>
      <c r="K155" s="184" t="s">
        <v>64</v>
      </c>
      <c r="L155" s="180" t="s">
        <v>45</v>
      </c>
      <c r="M155" s="180"/>
      <c r="N155" s="465" t="s">
        <v>589</v>
      </c>
    </row>
    <row r="156" spans="1:14" x14ac:dyDescent="0.25">
      <c r="A156" s="171">
        <v>45161</v>
      </c>
      <c r="B156" s="172" t="s">
        <v>196</v>
      </c>
      <c r="C156" s="172" t="s">
        <v>196</v>
      </c>
      <c r="D156" s="173" t="s">
        <v>130</v>
      </c>
      <c r="E156" s="161">
        <v>5000</v>
      </c>
      <c r="F156" s="161"/>
      <c r="G156" s="305">
        <f t="shared" si="0"/>
        <v>6000</v>
      </c>
      <c r="H156" s="604" t="s">
        <v>157</v>
      </c>
      <c r="I156" s="180" t="s">
        <v>18</v>
      </c>
      <c r="J156" s="405" t="s">
        <v>584</v>
      </c>
      <c r="K156" s="184" t="s">
        <v>64</v>
      </c>
      <c r="L156" s="180" t="s">
        <v>45</v>
      </c>
      <c r="M156" s="180"/>
      <c r="N156" s="465"/>
    </row>
    <row r="157" spans="1:14" x14ac:dyDescent="0.25">
      <c r="A157" s="171">
        <v>45161</v>
      </c>
      <c r="B157" s="172" t="s">
        <v>196</v>
      </c>
      <c r="C157" s="172" t="s">
        <v>196</v>
      </c>
      <c r="D157" s="173" t="s">
        <v>130</v>
      </c>
      <c r="E157" s="161">
        <v>5000</v>
      </c>
      <c r="F157" s="161"/>
      <c r="G157" s="305">
        <f t="shared" si="0"/>
        <v>1000</v>
      </c>
      <c r="H157" s="604" t="s">
        <v>157</v>
      </c>
      <c r="I157" s="180" t="s">
        <v>18</v>
      </c>
      <c r="J157" s="405" t="s">
        <v>584</v>
      </c>
      <c r="K157" s="184" t="s">
        <v>64</v>
      </c>
      <c r="L157" s="180" t="s">
        <v>45</v>
      </c>
      <c r="M157" s="180"/>
      <c r="N157" s="465"/>
    </row>
    <row r="158" spans="1:14" x14ac:dyDescent="0.25">
      <c r="A158" s="171">
        <v>45161</v>
      </c>
      <c r="B158" s="172" t="s">
        <v>606</v>
      </c>
      <c r="C158" s="172" t="s">
        <v>138</v>
      </c>
      <c r="D158" s="173" t="s">
        <v>81</v>
      </c>
      <c r="E158" s="161">
        <v>1000</v>
      </c>
      <c r="F158" s="161"/>
      <c r="G158" s="305">
        <f t="shared" si="0"/>
        <v>0</v>
      </c>
      <c r="H158" s="604" t="s">
        <v>157</v>
      </c>
      <c r="I158" s="180" t="s">
        <v>18</v>
      </c>
      <c r="J158" s="405" t="s">
        <v>584</v>
      </c>
      <c r="K158" s="184" t="s">
        <v>64</v>
      </c>
      <c r="L158" s="180" t="s">
        <v>45</v>
      </c>
      <c r="M158" s="180"/>
      <c r="N158" s="465"/>
    </row>
    <row r="159" spans="1:14" x14ac:dyDescent="0.25">
      <c r="A159" s="471">
        <v>45162</v>
      </c>
      <c r="B159" s="472" t="s">
        <v>113</v>
      </c>
      <c r="C159" s="472" t="s">
        <v>49</v>
      </c>
      <c r="D159" s="473" t="s">
        <v>130</v>
      </c>
      <c r="E159" s="622"/>
      <c r="F159" s="622">
        <v>70000</v>
      </c>
      <c r="G159" s="627">
        <f t="shared" si="0"/>
        <v>70000</v>
      </c>
      <c r="H159" s="476" t="s">
        <v>157</v>
      </c>
      <c r="I159" s="623" t="s">
        <v>18</v>
      </c>
      <c r="J159" s="620" t="s">
        <v>600</v>
      </c>
      <c r="K159" s="624" t="s">
        <v>64</v>
      </c>
      <c r="L159" s="623" t="s">
        <v>45</v>
      </c>
      <c r="M159" s="623"/>
      <c r="N159" s="626"/>
    </row>
    <row r="160" spans="1:14" x14ac:dyDescent="0.25">
      <c r="A160" s="171">
        <v>45162</v>
      </c>
      <c r="B160" s="172" t="s">
        <v>181</v>
      </c>
      <c r="C160" s="172" t="s">
        <v>116</v>
      </c>
      <c r="D160" s="173" t="s">
        <v>130</v>
      </c>
      <c r="E160" s="161">
        <v>10000</v>
      </c>
      <c r="F160" s="161"/>
      <c r="G160" s="305">
        <f t="shared" si="0"/>
        <v>60000</v>
      </c>
      <c r="H160" s="604" t="s">
        <v>157</v>
      </c>
      <c r="I160" s="180" t="s">
        <v>18</v>
      </c>
      <c r="J160" s="405" t="s">
        <v>600</v>
      </c>
      <c r="K160" s="184" t="s">
        <v>64</v>
      </c>
      <c r="L160" s="180" t="s">
        <v>45</v>
      </c>
      <c r="M160" s="180"/>
      <c r="N160" s="465" t="s">
        <v>545</v>
      </c>
    </row>
    <row r="161" spans="1:14" x14ac:dyDescent="0.25">
      <c r="A161" s="171">
        <v>45162</v>
      </c>
      <c r="B161" s="172" t="s">
        <v>181</v>
      </c>
      <c r="C161" s="172" t="s">
        <v>116</v>
      </c>
      <c r="D161" s="173" t="s">
        <v>130</v>
      </c>
      <c r="E161" s="161">
        <v>15000</v>
      </c>
      <c r="F161" s="161"/>
      <c r="G161" s="305">
        <f t="shared" si="0"/>
        <v>45000</v>
      </c>
      <c r="H161" s="604" t="s">
        <v>157</v>
      </c>
      <c r="I161" s="180" t="s">
        <v>18</v>
      </c>
      <c r="J161" s="405" t="s">
        <v>600</v>
      </c>
      <c r="K161" s="184" t="s">
        <v>64</v>
      </c>
      <c r="L161" s="180" t="s">
        <v>45</v>
      </c>
      <c r="M161" s="180"/>
      <c r="N161" s="465" t="s">
        <v>601</v>
      </c>
    </row>
    <row r="162" spans="1:14" x14ac:dyDescent="0.25">
      <c r="A162" s="171">
        <v>45162</v>
      </c>
      <c r="B162" s="172" t="s">
        <v>181</v>
      </c>
      <c r="C162" s="172" t="s">
        <v>116</v>
      </c>
      <c r="D162" s="173" t="s">
        <v>130</v>
      </c>
      <c r="E162" s="161">
        <v>4000</v>
      </c>
      <c r="F162" s="161"/>
      <c r="G162" s="305">
        <f t="shared" si="0"/>
        <v>41000</v>
      </c>
      <c r="H162" s="604" t="s">
        <v>157</v>
      </c>
      <c r="I162" s="180" t="s">
        <v>18</v>
      </c>
      <c r="J162" s="405" t="s">
        <v>600</v>
      </c>
      <c r="K162" s="184" t="s">
        <v>64</v>
      </c>
      <c r="L162" s="180" t="s">
        <v>45</v>
      </c>
      <c r="M162" s="180"/>
      <c r="N162" s="465" t="s">
        <v>602</v>
      </c>
    </row>
    <row r="163" spans="1:14" x14ac:dyDescent="0.25">
      <c r="A163" s="171">
        <v>45162</v>
      </c>
      <c r="B163" s="172" t="s">
        <v>181</v>
      </c>
      <c r="C163" s="172" t="s">
        <v>116</v>
      </c>
      <c r="D163" s="173" t="s">
        <v>130</v>
      </c>
      <c r="E163" s="161">
        <v>5000</v>
      </c>
      <c r="F163" s="161"/>
      <c r="G163" s="305">
        <f t="shared" si="0"/>
        <v>36000</v>
      </c>
      <c r="H163" s="604" t="s">
        <v>157</v>
      </c>
      <c r="I163" s="180" t="s">
        <v>18</v>
      </c>
      <c r="J163" s="405" t="s">
        <v>600</v>
      </c>
      <c r="K163" s="184" t="s">
        <v>64</v>
      </c>
      <c r="L163" s="180" t="s">
        <v>45</v>
      </c>
      <c r="M163" s="180"/>
      <c r="N163" s="465" t="s">
        <v>603</v>
      </c>
    </row>
    <row r="164" spans="1:14" x14ac:dyDescent="0.25">
      <c r="A164" s="171">
        <v>45162</v>
      </c>
      <c r="B164" s="172" t="s">
        <v>181</v>
      </c>
      <c r="C164" s="172" t="s">
        <v>116</v>
      </c>
      <c r="D164" s="173" t="s">
        <v>130</v>
      </c>
      <c r="E164" s="161">
        <v>5000</v>
      </c>
      <c r="F164" s="161"/>
      <c r="G164" s="305">
        <f t="shared" si="0"/>
        <v>31000</v>
      </c>
      <c r="H164" s="604" t="s">
        <v>157</v>
      </c>
      <c r="I164" s="180" t="s">
        <v>18</v>
      </c>
      <c r="J164" s="405" t="s">
        <v>600</v>
      </c>
      <c r="K164" s="184" t="s">
        <v>64</v>
      </c>
      <c r="L164" s="180" t="s">
        <v>45</v>
      </c>
      <c r="M164" s="180"/>
      <c r="N164" s="465" t="s">
        <v>604</v>
      </c>
    </row>
    <row r="165" spans="1:14" x14ac:dyDescent="0.25">
      <c r="A165" s="171">
        <v>45162</v>
      </c>
      <c r="B165" s="172" t="s">
        <v>181</v>
      </c>
      <c r="C165" s="172" t="s">
        <v>116</v>
      </c>
      <c r="D165" s="173" t="s">
        <v>130</v>
      </c>
      <c r="E165" s="161">
        <v>20000</v>
      </c>
      <c r="F165" s="161"/>
      <c r="G165" s="305">
        <f t="shared" si="0"/>
        <v>11000</v>
      </c>
      <c r="H165" s="604" t="s">
        <v>157</v>
      </c>
      <c r="I165" s="180" t="s">
        <v>18</v>
      </c>
      <c r="J165" s="405" t="s">
        <v>600</v>
      </c>
      <c r="K165" s="184" t="s">
        <v>64</v>
      </c>
      <c r="L165" s="180" t="s">
        <v>45</v>
      </c>
      <c r="M165" s="180"/>
      <c r="N165" s="465" t="s">
        <v>605</v>
      </c>
    </row>
    <row r="166" spans="1:14" x14ac:dyDescent="0.25">
      <c r="A166" s="171">
        <v>45162</v>
      </c>
      <c r="B166" s="172" t="s">
        <v>196</v>
      </c>
      <c r="C166" s="172" t="s">
        <v>196</v>
      </c>
      <c r="D166" s="173" t="s">
        <v>130</v>
      </c>
      <c r="E166" s="161">
        <v>10000</v>
      </c>
      <c r="F166" s="161"/>
      <c r="G166" s="305">
        <f t="shared" si="0"/>
        <v>1000</v>
      </c>
      <c r="H166" s="604" t="s">
        <v>157</v>
      </c>
      <c r="I166" s="180" t="s">
        <v>18</v>
      </c>
      <c r="J166" s="405" t="s">
        <v>600</v>
      </c>
      <c r="K166" s="184" t="s">
        <v>64</v>
      </c>
      <c r="L166" s="180" t="s">
        <v>45</v>
      </c>
      <c r="M166" s="180"/>
      <c r="N166" s="465"/>
    </row>
    <row r="167" spans="1:14" x14ac:dyDescent="0.25">
      <c r="A167" s="171">
        <v>45162</v>
      </c>
      <c r="B167" s="172" t="s">
        <v>606</v>
      </c>
      <c r="C167" s="172" t="s">
        <v>138</v>
      </c>
      <c r="D167" s="173" t="s">
        <v>81</v>
      </c>
      <c r="E167" s="161">
        <v>1000</v>
      </c>
      <c r="F167" s="161"/>
      <c r="G167" s="305">
        <f t="shared" si="0"/>
        <v>0</v>
      </c>
      <c r="H167" s="604" t="s">
        <v>157</v>
      </c>
      <c r="I167" s="180" t="s">
        <v>18</v>
      </c>
      <c r="J167" s="405" t="s">
        <v>600</v>
      </c>
      <c r="K167" s="184" t="s">
        <v>64</v>
      </c>
      <c r="L167" s="180" t="s">
        <v>45</v>
      </c>
      <c r="M167" s="180"/>
      <c r="N167" s="465"/>
    </row>
    <row r="168" spans="1:14" x14ac:dyDescent="0.25">
      <c r="A168" s="471">
        <v>45163</v>
      </c>
      <c r="B168" s="472" t="s">
        <v>113</v>
      </c>
      <c r="C168" s="472" t="s">
        <v>49</v>
      </c>
      <c r="D168" s="473" t="s">
        <v>130</v>
      </c>
      <c r="E168" s="622"/>
      <c r="F168" s="622">
        <v>59000</v>
      </c>
      <c r="G168" s="627">
        <f t="shared" si="0"/>
        <v>59000</v>
      </c>
      <c r="H168" s="476" t="s">
        <v>157</v>
      </c>
      <c r="I168" s="623" t="s">
        <v>18</v>
      </c>
      <c r="J168" s="620" t="s">
        <v>620</v>
      </c>
      <c r="K168" s="624" t="s">
        <v>64</v>
      </c>
      <c r="L168" s="623" t="s">
        <v>45</v>
      </c>
      <c r="M168" s="623"/>
      <c r="N168" s="626"/>
    </row>
    <row r="169" spans="1:14" x14ac:dyDescent="0.25">
      <c r="A169" s="171">
        <v>45163</v>
      </c>
      <c r="B169" s="172" t="s">
        <v>181</v>
      </c>
      <c r="C169" s="172" t="s">
        <v>116</v>
      </c>
      <c r="D169" s="173" t="s">
        <v>130</v>
      </c>
      <c r="E169" s="161">
        <v>10000</v>
      </c>
      <c r="F169" s="161"/>
      <c r="G169" s="305">
        <f t="shared" si="0"/>
        <v>49000</v>
      </c>
      <c r="H169" s="604" t="s">
        <v>157</v>
      </c>
      <c r="I169" s="180" t="s">
        <v>18</v>
      </c>
      <c r="J169" s="405" t="s">
        <v>620</v>
      </c>
      <c r="K169" s="184" t="s">
        <v>64</v>
      </c>
      <c r="L169" s="180" t="s">
        <v>45</v>
      </c>
      <c r="M169" s="180"/>
      <c r="N169" s="465" t="s">
        <v>545</v>
      </c>
    </row>
    <row r="170" spans="1:14" x14ac:dyDescent="0.25">
      <c r="A170" s="171">
        <v>45163</v>
      </c>
      <c r="B170" s="172" t="s">
        <v>181</v>
      </c>
      <c r="C170" s="172" t="s">
        <v>116</v>
      </c>
      <c r="D170" s="173" t="s">
        <v>130</v>
      </c>
      <c r="E170" s="161">
        <v>5000</v>
      </c>
      <c r="F170" s="161"/>
      <c r="G170" s="305">
        <f t="shared" si="0"/>
        <v>44000</v>
      </c>
      <c r="H170" s="604" t="s">
        <v>157</v>
      </c>
      <c r="I170" s="180" t="s">
        <v>18</v>
      </c>
      <c r="J170" s="405" t="s">
        <v>620</v>
      </c>
      <c r="K170" s="184" t="s">
        <v>64</v>
      </c>
      <c r="L170" s="180" t="s">
        <v>45</v>
      </c>
      <c r="M170" s="180"/>
      <c r="N170" s="465" t="s">
        <v>621</v>
      </c>
    </row>
    <row r="171" spans="1:14" x14ac:dyDescent="0.25">
      <c r="A171" s="171">
        <v>45163</v>
      </c>
      <c r="B171" s="172" t="s">
        <v>181</v>
      </c>
      <c r="C171" s="172" t="s">
        <v>116</v>
      </c>
      <c r="D171" s="173" t="s">
        <v>130</v>
      </c>
      <c r="E171" s="161">
        <v>5000</v>
      </c>
      <c r="F171" s="161"/>
      <c r="G171" s="305">
        <f t="shared" si="0"/>
        <v>39000</v>
      </c>
      <c r="H171" s="604" t="s">
        <v>157</v>
      </c>
      <c r="I171" s="180" t="s">
        <v>18</v>
      </c>
      <c r="J171" s="405" t="s">
        <v>620</v>
      </c>
      <c r="K171" s="184" t="s">
        <v>64</v>
      </c>
      <c r="L171" s="180" t="s">
        <v>45</v>
      </c>
      <c r="M171" s="180"/>
      <c r="N171" s="465" t="s">
        <v>622</v>
      </c>
    </row>
    <row r="172" spans="1:14" x14ac:dyDescent="0.25">
      <c r="A172" s="171">
        <v>45163</v>
      </c>
      <c r="B172" s="172" t="s">
        <v>181</v>
      </c>
      <c r="C172" s="172" t="s">
        <v>116</v>
      </c>
      <c r="D172" s="173" t="s">
        <v>130</v>
      </c>
      <c r="E172" s="161">
        <v>6000</v>
      </c>
      <c r="F172" s="161"/>
      <c r="G172" s="305">
        <f t="shared" si="0"/>
        <v>33000</v>
      </c>
      <c r="H172" s="604" t="s">
        <v>157</v>
      </c>
      <c r="I172" s="180" t="s">
        <v>18</v>
      </c>
      <c r="J172" s="405" t="s">
        <v>620</v>
      </c>
      <c r="K172" s="184" t="s">
        <v>64</v>
      </c>
      <c r="L172" s="180" t="s">
        <v>45</v>
      </c>
      <c r="M172" s="180"/>
      <c r="N172" s="465" t="s">
        <v>623</v>
      </c>
    </row>
    <row r="173" spans="1:14" x14ac:dyDescent="0.25">
      <c r="A173" s="171">
        <v>45163</v>
      </c>
      <c r="B173" s="172" t="s">
        <v>181</v>
      </c>
      <c r="C173" s="172" t="s">
        <v>116</v>
      </c>
      <c r="D173" s="173" t="s">
        <v>130</v>
      </c>
      <c r="E173" s="161">
        <v>5000</v>
      </c>
      <c r="F173" s="161"/>
      <c r="G173" s="305">
        <f t="shared" si="0"/>
        <v>28000</v>
      </c>
      <c r="H173" s="604" t="s">
        <v>157</v>
      </c>
      <c r="I173" s="180" t="s">
        <v>18</v>
      </c>
      <c r="J173" s="405" t="s">
        <v>620</v>
      </c>
      <c r="K173" s="184" t="s">
        <v>64</v>
      </c>
      <c r="L173" s="180" t="s">
        <v>45</v>
      </c>
      <c r="M173" s="180"/>
      <c r="N173" s="465" t="s">
        <v>542</v>
      </c>
    </row>
    <row r="174" spans="1:14" x14ac:dyDescent="0.25">
      <c r="A174" s="171">
        <v>45163</v>
      </c>
      <c r="B174" s="172" t="s">
        <v>181</v>
      </c>
      <c r="C174" s="172" t="s">
        <v>116</v>
      </c>
      <c r="D174" s="173" t="s">
        <v>130</v>
      </c>
      <c r="E174" s="161">
        <v>17000</v>
      </c>
      <c r="F174" s="161"/>
      <c r="G174" s="305">
        <f t="shared" si="0"/>
        <v>11000</v>
      </c>
      <c r="H174" s="604" t="s">
        <v>157</v>
      </c>
      <c r="I174" s="180" t="s">
        <v>18</v>
      </c>
      <c r="J174" s="405" t="s">
        <v>620</v>
      </c>
      <c r="K174" s="184" t="s">
        <v>64</v>
      </c>
      <c r="L174" s="180" t="s">
        <v>45</v>
      </c>
      <c r="M174" s="180"/>
      <c r="N174" s="465" t="s">
        <v>624</v>
      </c>
    </row>
    <row r="175" spans="1:14" x14ac:dyDescent="0.25">
      <c r="A175" s="171">
        <v>45163</v>
      </c>
      <c r="B175" s="172" t="s">
        <v>196</v>
      </c>
      <c r="C175" s="172" t="s">
        <v>196</v>
      </c>
      <c r="D175" s="173" t="s">
        <v>130</v>
      </c>
      <c r="E175" s="161">
        <v>4000</v>
      </c>
      <c r="F175" s="161"/>
      <c r="G175" s="305">
        <f t="shared" si="0"/>
        <v>7000</v>
      </c>
      <c r="H175" s="604" t="s">
        <v>157</v>
      </c>
      <c r="I175" s="180" t="s">
        <v>18</v>
      </c>
      <c r="J175" s="405" t="s">
        <v>620</v>
      </c>
      <c r="K175" s="184" t="s">
        <v>64</v>
      </c>
      <c r="L175" s="180" t="s">
        <v>45</v>
      </c>
      <c r="M175" s="180"/>
      <c r="N175" s="465"/>
    </row>
    <row r="176" spans="1:14" x14ac:dyDescent="0.25">
      <c r="A176" s="171">
        <v>45163</v>
      </c>
      <c r="B176" s="172" t="s">
        <v>196</v>
      </c>
      <c r="C176" s="172" t="s">
        <v>196</v>
      </c>
      <c r="D176" s="173" t="s">
        <v>130</v>
      </c>
      <c r="E176" s="161">
        <v>6000</v>
      </c>
      <c r="F176" s="161"/>
      <c r="G176" s="305">
        <f t="shared" si="0"/>
        <v>1000</v>
      </c>
      <c r="H176" s="604" t="s">
        <v>157</v>
      </c>
      <c r="I176" s="180" t="s">
        <v>18</v>
      </c>
      <c r="J176" s="405" t="s">
        <v>620</v>
      </c>
      <c r="K176" s="184" t="s">
        <v>64</v>
      </c>
      <c r="L176" s="180" t="s">
        <v>45</v>
      </c>
      <c r="M176" s="180"/>
      <c r="N176" s="465"/>
    </row>
    <row r="177" spans="1:14" x14ac:dyDescent="0.25">
      <c r="A177" s="171">
        <v>45163</v>
      </c>
      <c r="B177" s="172" t="s">
        <v>606</v>
      </c>
      <c r="C177" s="172" t="s">
        <v>138</v>
      </c>
      <c r="D177" s="173" t="s">
        <v>81</v>
      </c>
      <c r="E177" s="161">
        <v>1000</v>
      </c>
      <c r="F177" s="161"/>
      <c r="G177" s="305">
        <f t="shared" si="0"/>
        <v>0</v>
      </c>
      <c r="H177" s="604" t="s">
        <v>157</v>
      </c>
      <c r="I177" s="180" t="s">
        <v>18</v>
      </c>
      <c r="J177" s="405" t="s">
        <v>620</v>
      </c>
      <c r="K177" s="184" t="s">
        <v>64</v>
      </c>
      <c r="L177" s="180" t="s">
        <v>45</v>
      </c>
      <c r="M177" s="180"/>
      <c r="N177" s="465"/>
    </row>
    <row r="178" spans="1:14" x14ac:dyDescent="0.25">
      <c r="A178" s="471">
        <v>45166</v>
      </c>
      <c r="B178" s="472" t="s">
        <v>113</v>
      </c>
      <c r="C178" s="472" t="s">
        <v>49</v>
      </c>
      <c r="D178" s="473" t="s">
        <v>130</v>
      </c>
      <c r="E178" s="622"/>
      <c r="F178" s="622">
        <v>71000</v>
      </c>
      <c r="G178" s="627">
        <f t="shared" si="0"/>
        <v>71000</v>
      </c>
      <c r="H178" s="476" t="s">
        <v>157</v>
      </c>
      <c r="I178" s="623" t="s">
        <v>18</v>
      </c>
      <c r="J178" s="620" t="s">
        <v>652</v>
      </c>
      <c r="K178" s="624" t="s">
        <v>64</v>
      </c>
      <c r="L178" s="623" t="s">
        <v>45</v>
      </c>
      <c r="M178" s="623"/>
      <c r="N178" s="626"/>
    </row>
    <row r="179" spans="1:14" x14ac:dyDescent="0.25">
      <c r="A179" s="171">
        <v>45166</v>
      </c>
      <c r="B179" s="172" t="s">
        <v>181</v>
      </c>
      <c r="C179" s="172" t="s">
        <v>116</v>
      </c>
      <c r="D179" s="173" t="s">
        <v>130</v>
      </c>
      <c r="E179" s="161">
        <v>10000</v>
      </c>
      <c r="F179" s="161"/>
      <c r="G179" s="305">
        <f t="shared" si="0"/>
        <v>61000</v>
      </c>
      <c r="H179" s="604" t="s">
        <v>157</v>
      </c>
      <c r="I179" s="180" t="s">
        <v>18</v>
      </c>
      <c r="J179" s="405" t="s">
        <v>652</v>
      </c>
      <c r="K179" s="184" t="s">
        <v>64</v>
      </c>
      <c r="L179" s="180" t="s">
        <v>45</v>
      </c>
      <c r="M179" s="180"/>
      <c r="N179" s="465" t="s">
        <v>177</v>
      </c>
    </row>
    <row r="180" spans="1:14" x14ac:dyDescent="0.25">
      <c r="A180" s="171">
        <v>45166</v>
      </c>
      <c r="B180" s="172" t="s">
        <v>181</v>
      </c>
      <c r="C180" s="172" t="s">
        <v>116</v>
      </c>
      <c r="D180" s="173" t="s">
        <v>130</v>
      </c>
      <c r="E180" s="161">
        <v>15000</v>
      </c>
      <c r="F180" s="161"/>
      <c r="G180" s="305">
        <f t="shared" si="0"/>
        <v>46000</v>
      </c>
      <c r="H180" s="604" t="s">
        <v>157</v>
      </c>
      <c r="I180" s="180" t="s">
        <v>18</v>
      </c>
      <c r="J180" s="405" t="s">
        <v>652</v>
      </c>
      <c r="K180" s="184" t="s">
        <v>64</v>
      </c>
      <c r="L180" s="180" t="s">
        <v>45</v>
      </c>
      <c r="M180" s="180"/>
      <c r="N180" s="465" t="s">
        <v>653</v>
      </c>
    </row>
    <row r="181" spans="1:14" x14ac:dyDescent="0.25">
      <c r="A181" s="171">
        <v>45166</v>
      </c>
      <c r="B181" s="172" t="s">
        <v>181</v>
      </c>
      <c r="C181" s="172" t="s">
        <v>116</v>
      </c>
      <c r="D181" s="173" t="s">
        <v>130</v>
      </c>
      <c r="E181" s="161">
        <v>6000</v>
      </c>
      <c r="F181" s="161"/>
      <c r="G181" s="305">
        <f t="shared" si="0"/>
        <v>40000</v>
      </c>
      <c r="H181" s="604" t="s">
        <v>157</v>
      </c>
      <c r="I181" s="180" t="s">
        <v>18</v>
      </c>
      <c r="J181" s="405" t="s">
        <v>652</v>
      </c>
      <c r="K181" s="184" t="s">
        <v>64</v>
      </c>
      <c r="L181" s="180" t="s">
        <v>45</v>
      </c>
      <c r="M181" s="180"/>
      <c r="N181" s="465" t="s">
        <v>654</v>
      </c>
    </row>
    <row r="182" spans="1:14" x14ac:dyDescent="0.25">
      <c r="A182" s="171">
        <v>45166</v>
      </c>
      <c r="B182" s="172" t="s">
        <v>181</v>
      </c>
      <c r="C182" s="172" t="s">
        <v>116</v>
      </c>
      <c r="D182" s="173" t="s">
        <v>130</v>
      </c>
      <c r="E182" s="161">
        <v>5000</v>
      </c>
      <c r="F182" s="161"/>
      <c r="G182" s="305">
        <f t="shared" si="0"/>
        <v>35000</v>
      </c>
      <c r="H182" s="604" t="s">
        <v>157</v>
      </c>
      <c r="I182" s="180" t="s">
        <v>18</v>
      </c>
      <c r="J182" s="405" t="s">
        <v>652</v>
      </c>
      <c r="K182" s="184" t="s">
        <v>64</v>
      </c>
      <c r="L182" s="180" t="s">
        <v>45</v>
      </c>
      <c r="M182" s="180"/>
      <c r="N182" s="465" t="s">
        <v>655</v>
      </c>
    </row>
    <row r="183" spans="1:14" x14ac:dyDescent="0.25">
      <c r="A183" s="171">
        <v>45166</v>
      </c>
      <c r="B183" s="172" t="s">
        <v>181</v>
      </c>
      <c r="C183" s="172" t="s">
        <v>116</v>
      </c>
      <c r="D183" s="173" t="s">
        <v>130</v>
      </c>
      <c r="E183" s="161">
        <v>17000</v>
      </c>
      <c r="F183" s="161"/>
      <c r="G183" s="305">
        <f t="shared" si="0"/>
        <v>18000</v>
      </c>
      <c r="H183" s="604" t="s">
        <v>157</v>
      </c>
      <c r="I183" s="180" t="s">
        <v>18</v>
      </c>
      <c r="J183" s="405" t="s">
        <v>652</v>
      </c>
      <c r="K183" s="184" t="s">
        <v>64</v>
      </c>
      <c r="L183" s="180" t="s">
        <v>45</v>
      </c>
      <c r="M183" s="180"/>
      <c r="N183" s="465" t="s">
        <v>656</v>
      </c>
    </row>
    <row r="184" spans="1:14" x14ac:dyDescent="0.25">
      <c r="A184" s="171">
        <v>45166</v>
      </c>
      <c r="B184" s="172" t="s">
        <v>181</v>
      </c>
      <c r="C184" s="172" t="s">
        <v>116</v>
      </c>
      <c r="D184" s="173" t="s">
        <v>130</v>
      </c>
      <c r="E184" s="161">
        <v>15000</v>
      </c>
      <c r="F184" s="161"/>
      <c r="G184" s="305">
        <f t="shared" si="0"/>
        <v>3000</v>
      </c>
      <c r="H184" s="604" t="s">
        <v>157</v>
      </c>
      <c r="I184" s="180" t="s">
        <v>18</v>
      </c>
      <c r="J184" s="405" t="s">
        <v>652</v>
      </c>
      <c r="K184" s="184" t="s">
        <v>64</v>
      </c>
      <c r="L184" s="180" t="s">
        <v>45</v>
      </c>
      <c r="M184" s="180"/>
      <c r="N184" s="465" t="s">
        <v>657</v>
      </c>
    </row>
    <row r="185" spans="1:14" x14ac:dyDescent="0.25">
      <c r="A185" s="171">
        <v>45166</v>
      </c>
      <c r="B185" s="172" t="s">
        <v>196</v>
      </c>
      <c r="C185" s="172" t="s">
        <v>196</v>
      </c>
      <c r="D185" s="173" t="s">
        <v>130</v>
      </c>
      <c r="E185" s="161">
        <v>10000</v>
      </c>
      <c r="F185" s="161"/>
      <c r="G185" s="305">
        <f t="shared" si="0"/>
        <v>-7000</v>
      </c>
      <c r="H185" s="604" t="s">
        <v>157</v>
      </c>
      <c r="I185" s="180" t="s">
        <v>18</v>
      </c>
      <c r="J185" s="405" t="s">
        <v>652</v>
      </c>
      <c r="K185" s="184" t="s">
        <v>64</v>
      </c>
      <c r="L185" s="180" t="s">
        <v>45</v>
      </c>
      <c r="M185" s="180"/>
      <c r="N185" s="465"/>
    </row>
    <row r="186" spans="1:14" x14ac:dyDescent="0.25">
      <c r="A186" s="171">
        <v>45167</v>
      </c>
      <c r="B186" s="172" t="s">
        <v>123</v>
      </c>
      <c r="C186" s="172" t="s">
        <v>49</v>
      </c>
      <c r="D186" s="173" t="s">
        <v>130</v>
      </c>
      <c r="E186" s="161"/>
      <c r="F186" s="161">
        <v>7000</v>
      </c>
      <c r="G186" s="305">
        <f t="shared" si="0"/>
        <v>0</v>
      </c>
      <c r="H186" s="604" t="s">
        <v>157</v>
      </c>
      <c r="I186" s="180" t="s">
        <v>18</v>
      </c>
      <c r="J186" s="405" t="s">
        <v>652</v>
      </c>
      <c r="K186" s="184" t="s">
        <v>64</v>
      </c>
      <c r="L186" s="180" t="s">
        <v>45</v>
      </c>
      <c r="M186" s="180"/>
      <c r="N186" s="465"/>
    </row>
    <row r="187" spans="1:14" x14ac:dyDescent="0.25">
      <c r="A187" s="471">
        <v>45167</v>
      </c>
      <c r="B187" s="472" t="s">
        <v>113</v>
      </c>
      <c r="C187" s="472" t="s">
        <v>49</v>
      </c>
      <c r="D187" s="473" t="s">
        <v>130</v>
      </c>
      <c r="E187" s="622"/>
      <c r="F187" s="622">
        <v>63000</v>
      </c>
      <c r="G187" s="627">
        <f t="shared" si="0"/>
        <v>63000</v>
      </c>
      <c r="H187" s="476" t="s">
        <v>157</v>
      </c>
      <c r="I187" s="623" t="s">
        <v>18</v>
      </c>
      <c r="J187" s="620" t="s">
        <v>675</v>
      </c>
      <c r="K187" s="624" t="s">
        <v>64</v>
      </c>
      <c r="L187" s="623" t="s">
        <v>45</v>
      </c>
      <c r="M187" s="623"/>
      <c r="N187" s="626"/>
    </row>
    <row r="188" spans="1:14" x14ac:dyDescent="0.25">
      <c r="A188" s="171">
        <v>45167</v>
      </c>
      <c r="B188" s="172" t="s">
        <v>181</v>
      </c>
      <c r="C188" s="172" t="s">
        <v>196</v>
      </c>
      <c r="D188" s="173" t="s">
        <v>130</v>
      </c>
      <c r="E188" s="161">
        <v>10000</v>
      </c>
      <c r="F188" s="161"/>
      <c r="G188" s="305">
        <f t="shared" si="0"/>
        <v>53000</v>
      </c>
      <c r="H188" s="604" t="s">
        <v>157</v>
      </c>
      <c r="I188" s="180" t="s">
        <v>18</v>
      </c>
      <c r="J188" s="405" t="s">
        <v>675</v>
      </c>
      <c r="K188" s="184" t="s">
        <v>64</v>
      </c>
      <c r="L188" s="180" t="s">
        <v>45</v>
      </c>
      <c r="M188" s="180"/>
      <c r="N188" s="465" t="s">
        <v>177</v>
      </c>
    </row>
    <row r="189" spans="1:14" x14ac:dyDescent="0.25">
      <c r="A189" s="171">
        <v>45167</v>
      </c>
      <c r="B189" s="172" t="s">
        <v>181</v>
      </c>
      <c r="C189" s="172" t="s">
        <v>196</v>
      </c>
      <c r="D189" s="173" t="s">
        <v>130</v>
      </c>
      <c r="E189" s="161">
        <v>10000</v>
      </c>
      <c r="F189" s="161"/>
      <c r="G189" s="305">
        <f t="shared" si="0"/>
        <v>43000</v>
      </c>
      <c r="H189" s="604" t="s">
        <v>157</v>
      </c>
      <c r="I189" s="180" t="s">
        <v>18</v>
      </c>
      <c r="J189" s="405" t="s">
        <v>675</v>
      </c>
      <c r="K189" s="635" t="s">
        <v>64</v>
      </c>
      <c r="L189" s="180" t="s">
        <v>45</v>
      </c>
      <c r="M189" s="180"/>
      <c r="N189" s="465" t="s">
        <v>676</v>
      </c>
    </row>
    <row r="190" spans="1:14" x14ac:dyDescent="0.25">
      <c r="A190" s="171">
        <v>45167</v>
      </c>
      <c r="B190" s="172" t="s">
        <v>181</v>
      </c>
      <c r="C190" s="172" t="s">
        <v>196</v>
      </c>
      <c r="D190" s="173" t="s">
        <v>130</v>
      </c>
      <c r="E190" s="161">
        <v>6000</v>
      </c>
      <c r="F190" s="161"/>
      <c r="G190" s="305">
        <f t="shared" si="0"/>
        <v>37000</v>
      </c>
      <c r="H190" s="604" t="s">
        <v>157</v>
      </c>
      <c r="I190" s="180" t="s">
        <v>18</v>
      </c>
      <c r="J190" s="405" t="s">
        <v>675</v>
      </c>
      <c r="K190" s="635" t="s">
        <v>64</v>
      </c>
      <c r="L190" s="180" t="s">
        <v>45</v>
      </c>
      <c r="M190" s="180"/>
      <c r="N190" s="465" t="s">
        <v>677</v>
      </c>
    </row>
    <row r="191" spans="1:14" x14ac:dyDescent="0.25">
      <c r="A191" s="171">
        <v>45167</v>
      </c>
      <c r="B191" s="172" t="s">
        <v>181</v>
      </c>
      <c r="C191" s="172" t="s">
        <v>196</v>
      </c>
      <c r="D191" s="173" t="s">
        <v>130</v>
      </c>
      <c r="E191" s="161">
        <v>5000</v>
      </c>
      <c r="F191" s="161"/>
      <c r="G191" s="305">
        <f t="shared" si="0"/>
        <v>32000</v>
      </c>
      <c r="H191" s="604" t="s">
        <v>157</v>
      </c>
      <c r="I191" s="180" t="s">
        <v>18</v>
      </c>
      <c r="J191" s="405" t="s">
        <v>675</v>
      </c>
      <c r="K191" s="635" t="s">
        <v>64</v>
      </c>
      <c r="L191" s="180" t="s">
        <v>45</v>
      </c>
      <c r="M191" s="180"/>
      <c r="N191" s="465" t="s">
        <v>678</v>
      </c>
    </row>
    <row r="192" spans="1:14" x14ac:dyDescent="0.25">
      <c r="A192" s="171">
        <v>45167</v>
      </c>
      <c r="B192" s="172" t="s">
        <v>181</v>
      </c>
      <c r="C192" s="172" t="s">
        <v>196</v>
      </c>
      <c r="D192" s="173" t="s">
        <v>130</v>
      </c>
      <c r="E192" s="161">
        <v>5000</v>
      </c>
      <c r="F192" s="161"/>
      <c r="G192" s="305">
        <f t="shared" si="0"/>
        <v>27000</v>
      </c>
      <c r="H192" s="604" t="s">
        <v>157</v>
      </c>
      <c r="I192" s="180" t="s">
        <v>18</v>
      </c>
      <c r="J192" s="405" t="s">
        <v>675</v>
      </c>
      <c r="K192" s="635" t="s">
        <v>64</v>
      </c>
      <c r="L192" s="180" t="s">
        <v>45</v>
      </c>
      <c r="M192" s="180"/>
      <c r="N192" s="465" t="s">
        <v>679</v>
      </c>
    </row>
    <row r="193" spans="1:14" x14ac:dyDescent="0.25">
      <c r="A193" s="171">
        <v>45167</v>
      </c>
      <c r="B193" s="172" t="s">
        <v>181</v>
      </c>
      <c r="C193" s="172" t="s">
        <v>196</v>
      </c>
      <c r="D193" s="173" t="s">
        <v>130</v>
      </c>
      <c r="E193" s="161">
        <v>17000</v>
      </c>
      <c r="F193" s="161"/>
      <c r="G193" s="305">
        <f t="shared" si="0"/>
        <v>10000</v>
      </c>
      <c r="H193" s="604" t="s">
        <v>157</v>
      </c>
      <c r="I193" s="180" t="s">
        <v>18</v>
      </c>
      <c r="J193" s="405" t="s">
        <v>675</v>
      </c>
      <c r="K193" s="635" t="s">
        <v>64</v>
      </c>
      <c r="L193" s="180" t="s">
        <v>45</v>
      </c>
      <c r="M193" s="180"/>
      <c r="N193" s="465" t="s">
        <v>680</v>
      </c>
    </row>
    <row r="194" spans="1:14" x14ac:dyDescent="0.25">
      <c r="A194" s="171">
        <v>45167</v>
      </c>
      <c r="B194" s="172" t="s">
        <v>196</v>
      </c>
      <c r="C194" s="172" t="s">
        <v>196</v>
      </c>
      <c r="D194" s="173" t="s">
        <v>130</v>
      </c>
      <c r="E194" s="161">
        <v>5000</v>
      </c>
      <c r="F194" s="161"/>
      <c r="G194" s="305">
        <f t="shared" si="0"/>
        <v>5000</v>
      </c>
      <c r="H194" s="604" t="s">
        <v>157</v>
      </c>
      <c r="I194" s="180" t="s">
        <v>18</v>
      </c>
      <c r="J194" s="405" t="s">
        <v>675</v>
      </c>
      <c r="K194" s="635" t="s">
        <v>64</v>
      </c>
      <c r="L194" s="180" t="s">
        <v>45</v>
      </c>
      <c r="M194" s="180"/>
      <c r="N194" s="465"/>
    </row>
    <row r="195" spans="1:14" x14ac:dyDescent="0.25">
      <c r="A195" s="171">
        <v>45167</v>
      </c>
      <c r="B195" s="172" t="s">
        <v>196</v>
      </c>
      <c r="C195" s="172" t="s">
        <v>196</v>
      </c>
      <c r="D195" s="173" t="s">
        <v>130</v>
      </c>
      <c r="E195" s="161">
        <v>5000</v>
      </c>
      <c r="F195" s="161"/>
      <c r="G195" s="305">
        <f t="shared" si="0"/>
        <v>0</v>
      </c>
      <c r="H195" s="604" t="s">
        <v>157</v>
      </c>
      <c r="I195" s="180" t="s">
        <v>18</v>
      </c>
      <c r="J195" s="405" t="s">
        <v>675</v>
      </c>
      <c r="K195" s="635" t="s">
        <v>64</v>
      </c>
      <c r="L195" s="180" t="s">
        <v>45</v>
      </c>
      <c r="M195" s="180"/>
      <c r="N195" s="465"/>
    </row>
    <row r="196" spans="1:14" x14ac:dyDescent="0.25">
      <c r="A196" s="471">
        <v>45168</v>
      </c>
      <c r="B196" s="472" t="s">
        <v>113</v>
      </c>
      <c r="C196" s="472" t="s">
        <v>49</v>
      </c>
      <c r="D196" s="473" t="s">
        <v>130</v>
      </c>
      <c r="E196" s="622"/>
      <c r="F196" s="622">
        <v>65000</v>
      </c>
      <c r="G196" s="627">
        <f t="shared" si="0"/>
        <v>65000</v>
      </c>
      <c r="H196" s="476" t="s">
        <v>157</v>
      </c>
      <c r="I196" s="623" t="s">
        <v>18</v>
      </c>
      <c r="J196" s="620" t="s">
        <v>709</v>
      </c>
      <c r="K196" s="624" t="s">
        <v>64</v>
      </c>
      <c r="L196" s="623" t="s">
        <v>45</v>
      </c>
      <c r="M196" s="623"/>
      <c r="N196" s="626"/>
    </row>
    <row r="197" spans="1:14" x14ac:dyDescent="0.25">
      <c r="A197" s="171">
        <v>45168</v>
      </c>
      <c r="B197" s="172" t="s">
        <v>181</v>
      </c>
      <c r="C197" s="172" t="s">
        <v>116</v>
      </c>
      <c r="D197" s="173" t="s">
        <v>130</v>
      </c>
      <c r="E197" s="161">
        <v>10000</v>
      </c>
      <c r="F197" s="161"/>
      <c r="G197" s="305">
        <f t="shared" si="0"/>
        <v>55000</v>
      </c>
      <c r="H197" s="604" t="s">
        <v>157</v>
      </c>
      <c r="I197" s="180" t="s">
        <v>18</v>
      </c>
      <c r="J197" s="405" t="s">
        <v>709</v>
      </c>
      <c r="K197" s="635" t="s">
        <v>64</v>
      </c>
      <c r="L197" s="180" t="s">
        <v>45</v>
      </c>
      <c r="M197" s="180"/>
      <c r="N197" s="465" t="s">
        <v>545</v>
      </c>
    </row>
    <row r="198" spans="1:14" x14ac:dyDescent="0.25">
      <c r="A198" s="171">
        <v>45168</v>
      </c>
      <c r="B198" s="172" t="s">
        <v>181</v>
      </c>
      <c r="C198" s="172" t="s">
        <v>116</v>
      </c>
      <c r="D198" s="173" t="s">
        <v>130</v>
      </c>
      <c r="E198" s="161">
        <v>15000</v>
      </c>
      <c r="F198" s="161"/>
      <c r="G198" s="305">
        <f t="shared" si="0"/>
        <v>40000</v>
      </c>
      <c r="H198" s="604" t="s">
        <v>157</v>
      </c>
      <c r="I198" s="180" t="s">
        <v>18</v>
      </c>
      <c r="J198" s="405" t="s">
        <v>709</v>
      </c>
      <c r="K198" s="635" t="s">
        <v>64</v>
      </c>
      <c r="L198" s="180" t="s">
        <v>45</v>
      </c>
      <c r="M198" s="180"/>
      <c r="N198" s="465" t="s">
        <v>704</v>
      </c>
    </row>
    <row r="199" spans="1:14" x14ac:dyDescent="0.25">
      <c r="A199" s="171">
        <v>45168</v>
      </c>
      <c r="B199" s="172" t="s">
        <v>181</v>
      </c>
      <c r="C199" s="172" t="s">
        <v>116</v>
      </c>
      <c r="D199" s="173" t="s">
        <v>130</v>
      </c>
      <c r="E199" s="161">
        <v>5000</v>
      </c>
      <c r="F199" s="161"/>
      <c r="G199" s="305">
        <f t="shared" si="0"/>
        <v>35000</v>
      </c>
      <c r="H199" s="604" t="s">
        <v>157</v>
      </c>
      <c r="I199" s="180" t="s">
        <v>18</v>
      </c>
      <c r="J199" s="405" t="s">
        <v>709</v>
      </c>
      <c r="K199" s="635" t="s">
        <v>64</v>
      </c>
      <c r="L199" s="180" t="s">
        <v>45</v>
      </c>
      <c r="M199" s="180"/>
      <c r="N199" s="465" t="s">
        <v>705</v>
      </c>
    </row>
    <row r="200" spans="1:14" x14ac:dyDescent="0.25">
      <c r="A200" s="171">
        <v>45168</v>
      </c>
      <c r="B200" s="172" t="s">
        <v>181</v>
      </c>
      <c r="C200" s="172" t="s">
        <v>116</v>
      </c>
      <c r="D200" s="173" t="s">
        <v>130</v>
      </c>
      <c r="E200" s="161">
        <v>5000</v>
      </c>
      <c r="F200" s="161"/>
      <c r="G200" s="305">
        <f t="shared" si="0"/>
        <v>30000</v>
      </c>
      <c r="H200" s="604" t="s">
        <v>157</v>
      </c>
      <c r="I200" s="180" t="s">
        <v>18</v>
      </c>
      <c r="J200" s="405" t="s">
        <v>709</v>
      </c>
      <c r="K200" s="635" t="s">
        <v>64</v>
      </c>
      <c r="L200" s="180" t="s">
        <v>45</v>
      </c>
      <c r="M200" s="180"/>
      <c r="N200" s="465" t="s">
        <v>706</v>
      </c>
    </row>
    <row r="201" spans="1:14" x14ac:dyDescent="0.25">
      <c r="A201" s="171">
        <v>45168</v>
      </c>
      <c r="B201" s="172" t="s">
        <v>181</v>
      </c>
      <c r="C201" s="172" t="s">
        <v>116</v>
      </c>
      <c r="D201" s="173" t="s">
        <v>130</v>
      </c>
      <c r="E201" s="161">
        <v>5000</v>
      </c>
      <c r="F201" s="161"/>
      <c r="G201" s="305">
        <f t="shared" si="0"/>
        <v>25000</v>
      </c>
      <c r="H201" s="604" t="s">
        <v>157</v>
      </c>
      <c r="I201" s="180" t="s">
        <v>18</v>
      </c>
      <c r="J201" s="405" t="s">
        <v>709</v>
      </c>
      <c r="K201" s="635" t="s">
        <v>64</v>
      </c>
      <c r="L201" s="180" t="s">
        <v>45</v>
      </c>
      <c r="M201" s="180"/>
      <c r="N201" s="465" t="s">
        <v>707</v>
      </c>
    </row>
    <row r="202" spans="1:14" x14ac:dyDescent="0.25">
      <c r="A202" s="171">
        <v>45168</v>
      </c>
      <c r="B202" s="172" t="s">
        <v>181</v>
      </c>
      <c r="C202" s="172" t="s">
        <v>116</v>
      </c>
      <c r="D202" s="173" t="s">
        <v>130</v>
      </c>
      <c r="E202" s="161">
        <v>15000</v>
      </c>
      <c r="F202" s="161"/>
      <c r="G202" s="305">
        <f t="shared" si="0"/>
        <v>10000</v>
      </c>
      <c r="H202" s="604" t="s">
        <v>157</v>
      </c>
      <c r="I202" s="180" t="s">
        <v>18</v>
      </c>
      <c r="J202" s="405" t="s">
        <v>709</v>
      </c>
      <c r="K202" s="635" t="s">
        <v>64</v>
      </c>
      <c r="L202" s="180" t="s">
        <v>45</v>
      </c>
      <c r="M202" s="180"/>
      <c r="N202" s="465" t="s">
        <v>708</v>
      </c>
    </row>
    <row r="203" spans="1:14" x14ac:dyDescent="0.25">
      <c r="A203" s="171">
        <v>45168</v>
      </c>
      <c r="B203" s="172" t="s">
        <v>196</v>
      </c>
      <c r="C203" s="172" t="s">
        <v>196</v>
      </c>
      <c r="D203" s="173" t="s">
        <v>130</v>
      </c>
      <c r="E203" s="161">
        <v>10000</v>
      </c>
      <c r="F203" s="161"/>
      <c r="G203" s="305">
        <f t="shared" si="0"/>
        <v>0</v>
      </c>
      <c r="H203" s="604" t="s">
        <v>157</v>
      </c>
      <c r="I203" s="180" t="s">
        <v>18</v>
      </c>
      <c r="J203" s="405" t="s">
        <v>709</v>
      </c>
      <c r="K203" s="635" t="s">
        <v>64</v>
      </c>
      <c r="L203" s="180" t="s">
        <v>45</v>
      </c>
      <c r="M203" s="180"/>
      <c r="N203" s="465"/>
    </row>
    <row r="204" spans="1:14" x14ac:dyDescent="0.25">
      <c r="A204" s="471">
        <v>45169</v>
      </c>
      <c r="B204" s="472" t="s">
        <v>113</v>
      </c>
      <c r="C204" s="472" t="s">
        <v>49</v>
      </c>
      <c r="D204" s="473" t="s">
        <v>130</v>
      </c>
      <c r="E204" s="622"/>
      <c r="F204" s="622">
        <v>70000</v>
      </c>
      <c r="G204" s="627">
        <f t="shared" si="0"/>
        <v>70000</v>
      </c>
      <c r="H204" s="476" t="s">
        <v>157</v>
      </c>
      <c r="I204" s="623" t="s">
        <v>18</v>
      </c>
      <c r="J204" s="620" t="s">
        <v>713</v>
      </c>
      <c r="K204" s="624" t="s">
        <v>64</v>
      </c>
      <c r="L204" s="623" t="s">
        <v>45</v>
      </c>
      <c r="M204" s="623"/>
      <c r="N204" s="626"/>
    </row>
    <row r="205" spans="1:14" x14ac:dyDescent="0.25">
      <c r="A205" s="171">
        <v>45169</v>
      </c>
      <c r="B205" s="172" t="s">
        <v>181</v>
      </c>
      <c r="C205" s="172" t="s">
        <v>116</v>
      </c>
      <c r="D205" s="173" t="s">
        <v>130</v>
      </c>
      <c r="E205" s="161">
        <v>10000</v>
      </c>
      <c r="F205" s="161"/>
      <c r="G205" s="305">
        <f t="shared" si="0"/>
        <v>60000</v>
      </c>
      <c r="H205" s="604" t="s">
        <v>157</v>
      </c>
      <c r="I205" s="180" t="s">
        <v>18</v>
      </c>
      <c r="J205" s="405" t="s">
        <v>713</v>
      </c>
      <c r="K205" s="635" t="s">
        <v>64</v>
      </c>
      <c r="L205" s="180" t="s">
        <v>45</v>
      </c>
      <c r="M205" s="180"/>
      <c r="N205" s="465" t="s">
        <v>545</v>
      </c>
    </row>
    <row r="206" spans="1:14" x14ac:dyDescent="0.25">
      <c r="A206" s="171">
        <v>45169</v>
      </c>
      <c r="B206" s="172" t="s">
        <v>181</v>
      </c>
      <c r="C206" s="172" t="s">
        <v>116</v>
      </c>
      <c r="D206" s="173" t="s">
        <v>130</v>
      </c>
      <c r="E206" s="161">
        <v>15000</v>
      </c>
      <c r="F206" s="161"/>
      <c r="G206" s="305">
        <f t="shared" si="0"/>
        <v>45000</v>
      </c>
      <c r="H206" s="604" t="s">
        <v>157</v>
      </c>
      <c r="I206" s="180" t="s">
        <v>18</v>
      </c>
      <c r="J206" s="405" t="s">
        <v>713</v>
      </c>
      <c r="K206" s="635" t="s">
        <v>64</v>
      </c>
      <c r="L206" s="180" t="s">
        <v>45</v>
      </c>
      <c r="M206" s="180"/>
      <c r="N206" s="465" t="s">
        <v>714</v>
      </c>
    </row>
    <row r="207" spans="1:14" x14ac:dyDescent="0.25">
      <c r="A207" s="171">
        <v>45169</v>
      </c>
      <c r="B207" s="172" t="s">
        <v>181</v>
      </c>
      <c r="C207" s="172" t="s">
        <v>116</v>
      </c>
      <c r="D207" s="173" t="s">
        <v>130</v>
      </c>
      <c r="E207" s="161">
        <v>10000</v>
      </c>
      <c r="F207" s="161"/>
      <c r="G207" s="305">
        <f t="shared" si="0"/>
        <v>35000</v>
      </c>
      <c r="H207" s="604" t="s">
        <v>157</v>
      </c>
      <c r="I207" s="180" t="s">
        <v>18</v>
      </c>
      <c r="J207" s="405" t="s">
        <v>713</v>
      </c>
      <c r="K207" s="635" t="s">
        <v>64</v>
      </c>
      <c r="L207" s="180" t="s">
        <v>45</v>
      </c>
      <c r="M207" s="180"/>
      <c r="N207" s="465" t="s">
        <v>715</v>
      </c>
    </row>
    <row r="208" spans="1:14" x14ac:dyDescent="0.25">
      <c r="A208" s="171">
        <v>45169</v>
      </c>
      <c r="B208" s="172" t="s">
        <v>181</v>
      </c>
      <c r="C208" s="172" t="s">
        <v>116</v>
      </c>
      <c r="D208" s="173" t="s">
        <v>130</v>
      </c>
      <c r="E208" s="161">
        <v>5000</v>
      </c>
      <c r="F208" s="161"/>
      <c r="G208" s="305">
        <f t="shared" si="0"/>
        <v>30000</v>
      </c>
      <c r="H208" s="604" t="s">
        <v>157</v>
      </c>
      <c r="I208" s="180" t="s">
        <v>18</v>
      </c>
      <c r="J208" s="405" t="s">
        <v>713</v>
      </c>
      <c r="K208" s="635" t="s">
        <v>64</v>
      </c>
      <c r="L208" s="180" t="s">
        <v>45</v>
      </c>
      <c r="M208" s="180"/>
      <c r="N208" s="465" t="s">
        <v>716</v>
      </c>
    </row>
    <row r="209" spans="1:14" x14ac:dyDescent="0.25">
      <c r="A209" s="171">
        <v>45169</v>
      </c>
      <c r="B209" s="172" t="s">
        <v>181</v>
      </c>
      <c r="C209" s="172" t="s">
        <v>116</v>
      </c>
      <c r="D209" s="173" t="s">
        <v>130</v>
      </c>
      <c r="E209" s="161">
        <v>20000</v>
      </c>
      <c r="F209" s="161"/>
      <c r="G209" s="305">
        <f t="shared" si="0"/>
        <v>10000</v>
      </c>
      <c r="H209" s="604" t="s">
        <v>157</v>
      </c>
      <c r="I209" s="180" t="s">
        <v>18</v>
      </c>
      <c r="J209" s="405" t="s">
        <v>713</v>
      </c>
      <c r="K209" s="635" t="s">
        <v>64</v>
      </c>
      <c r="L209" s="180" t="s">
        <v>45</v>
      </c>
      <c r="M209" s="180"/>
      <c r="N209" s="465" t="s">
        <v>717</v>
      </c>
    </row>
    <row r="210" spans="1:14" ht="15.75" thickBot="1" x14ac:dyDescent="0.3">
      <c r="A210" s="171">
        <v>45169</v>
      </c>
      <c r="B210" s="172" t="s">
        <v>196</v>
      </c>
      <c r="C210" s="172" t="s">
        <v>196</v>
      </c>
      <c r="D210" s="173" t="s">
        <v>130</v>
      </c>
      <c r="E210" s="161">
        <v>10000</v>
      </c>
      <c r="F210" s="161"/>
      <c r="G210" s="305">
        <f t="shared" si="0"/>
        <v>0</v>
      </c>
      <c r="H210" s="604" t="s">
        <v>157</v>
      </c>
      <c r="I210" s="180" t="s">
        <v>18</v>
      </c>
      <c r="J210" s="405" t="s">
        <v>713</v>
      </c>
      <c r="K210" s="184" t="s">
        <v>64</v>
      </c>
      <c r="L210" s="180" t="s">
        <v>45</v>
      </c>
      <c r="M210" s="180"/>
      <c r="N210" s="465"/>
    </row>
    <row r="211" spans="1:14" ht="15.75" thickBot="1" x14ac:dyDescent="0.3">
      <c r="A211" s="171"/>
      <c r="B211" s="155"/>
      <c r="C211" s="391"/>
      <c r="D211" s="155"/>
      <c r="E211" s="506">
        <f>SUM(E4:E210)</f>
        <v>1296000</v>
      </c>
      <c r="F211" s="506">
        <f>SUM(F4:F210)</f>
        <v>1296000</v>
      </c>
      <c r="G211" s="507">
        <f>F211-E211</f>
        <v>0</v>
      </c>
      <c r="H211" s="166"/>
      <c r="I211" s="155"/>
      <c r="J211" s="155"/>
      <c r="K211" s="391"/>
      <c r="L211" s="155"/>
      <c r="M211" s="155"/>
      <c r="N211" s="157"/>
    </row>
    <row r="212" spans="1:14" x14ac:dyDescent="0.25">
      <c r="A212" s="155"/>
      <c r="B212" s="155"/>
      <c r="C212" s="155"/>
      <c r="D212" s="155"/>
      <c r="E212" s="495"/>
      <c r="F212" s="463"/>
      <c r="G212" s="466"/>
      <c r="H212" s="155"/>
      <c r="I212" s="155"/>
      <c r="J212" s="155"/>
      <c r="K212" s="391"/>
      <c r="L212" s="155"/>
      <c r="M212" s="155"/>
      <c r="N212" s="157"/>
    </row>
    <row r="213" spans="1:14" x14ac:dyDescent="0.25">
      <c r="A213" s="155"/>
      <c r="B213" s="419"/>
      <c r="C213" s="155"/>
      <c r="D213" s="419"/>
      <c r="E213" s="487"/>
      <c r="F213" s="497"/>
      <c r="G213" s="498"/>
      <c r="H213" s="419"/>
      <c r="I213" s="419"/>
      <c r="J213" s="419"/>
      <c r="K213" s="419"/>
      <c r="L213" s="419"/>
      <c r="M213" s="419"/>
      <c r="N213" s="423"/>
    </row>
    <row r="214" spans="1:14" x14ac:dyDescent="0.25">
      <c r="A214" s="419"/>
      <c r="C214" s="419"/>
      <c r="E214" s="496"/>
      <c r="F214" s="491"/>
    </row>
    <row r="215" spans="1:14" x14ac:dyDescent="0.25">
      <c r="E215" s="481"/>
      <c r="F215" s="491"/>
    </row>
    <row r="216" spans="1:14" x14ac:dyDescent="0.25">
      <c r="E216" s="481"/>
      <c r="F216" s="491"/>
    </row>
    <row r="217" spans="1:14" x14ac:dyDescent="0.25">
      <c r="E217" s="481"/>
      <c r="F217" s="491"/>
    </row>
    <row r="218" spans="1:14" x14ac:dyDescent="0.25">
      <c r="E218" s="481"/>
      <c r="F218" s="491"/>
    </row>
    <row r="219" spans="1:14" x14ac:dyDescent="0.25">
      <c r="E219" s="481"/>
      <c r="F219" s="491"/>
    </row>
    <row r="220" spans="1:14" x14ac:dyDescent="0.25">
      <c r="E220" s="481"/>
      <c r="F220" s="491"/>
    </row>
    <row r="221" spans="1:14" x14ac:dyDescent="0.25">
      <c r="E221" s="481"/>
      <c r="F221" s="491"/>
    </row>
    <row r="222" spans="1:14" x14ac:dyDescent="0.25">
      <c r="E222" s="481"/>
      <c r="F222" s="491"/>
    </row>
    <row r="223" spans="1:14" x14ac:dyDescent="0.25">
      <c r="E223" s="481"/>
      <c r="F223" s="491"/>
    </row>
    <row r="224" spans="1:14" x14ac:dyDescent="0.25">
      <c r="E224" s="481"/>
      <c r="F224" s="491"/>
    </row>
    <row r="225" spans="5:6" x14ac:dyDescent="0.25">
      <c r="E225" s="481"/>
      <c r="F225" s="491"/>
    </row>
    <row r="226" spans="5:6" x14ac:dyDescent="0.25">
      <c r="E226" s="481"/>
      <c r="F226" s="491"/>
    </row>
    <row r="227" spans="5:6" x14ac:dyDescent="0.25">
      <c r="E227" s="481"/>
    </row>
    <row r="228" spans="5:6" x14ac:dyDescent="0.25">
      <c r="E228" s="481"/>
    </row>
    <row r="229" spans="5:6" x14ac:dyDescent="0.25">
      <c r="E229" s="481"/>
    </row>
    <row r="230" spans="5:6" x14ac:dyDescent="0.25">
      <c r="E230" s="481"/>
    </row>
    <row r="231" spans="5:6" x14ac:dyDescent="0.25">
      <c r="E231" s="481"/>
    </row>
    <row r="232" spans="5:6" x14ac:dyDescent="0.25">
      <c r="E232" s="481"/>
    </row>
    <row r="233" spans="5:6" x14ac:dyDescent="0.25">
      <c r="E233" s="481"/>
    </row>
    <row r="234" spans="5:6" x14ac:dyDescent="0.25">
      <c r="E234" s="481"/>
    </row>
    <row r="235" spans="5:6" x14ac:dyDescent="0.25">
      <c r="E235" s="481"/>
    </row>
    <row r="236" spans="5:6" x14ac:dyDescent="0.25">
      <c r="E236" s="481"/>
    </row>
    <row r="237" spans="5:6" x14ac:dyDescent="0.25">
      <c r="E237" s="481"/>
    </row>
    <row r="238" spans="5:6" x14ac:dyDescent="0.25">
      <c r="E238" s="481"/>
    </row>
    <row r="239" spans="5:6" x14ac:dyDescent="0.25">
      <c r="E239" s="481"/>
    </row>
    <row r="240" spans="5:6" x14ac:dyDescent="0.25">
      <c r="E240" s="481"/>
    </row>
    <row r="241" spans="5:5" x14ac:dyDescent="0.25">
      <c r="E241" s="481"/>
    </row>
    <row r="242" spans="5:5" x14ac:dyDescent="0.25">
      <c r="E242" s="481"/>
    </row>
    <row r="243" spans="5:5" x14ac:dyDescent="0.25">
      <c r="E243" s="481"/>
    </row>
    <row r="244" spans="5:5" x14ac:dyDescent="0.25">
      <c r="E244" s="481"/>
    </row>
    <row r="245" spans="5:5" x14ac:dyDescent="0.25">
      <c r="E245" s="481"/>
    </row>
    <row r="246" spans="5:5" x14ac:dyDescent="0.25">
      <c r="E246" s="481"/>
    </row>
    <row r="247" spans="5:5" x14ac:dyDescent="0.25">
      <c r="E247" s="481"/>
    </row>
    <row r="248" spans="5:5" x14ac:dyDescent="0.25">
      <c r="E248" s="481"/>
    </row>
    <row r="249" spans="5:5" x14ac:dyDescent="0.25">
      <c r="E249" s="481"/>
    </row>
    <row r="250" spans="5:5" x14ac:dyDescent="0.25">
      <c r="E250" s="481"/>
    </row>
    <row r="251" spans="5:5" x14ac:dyDescent="0.25">
      <c r="E251" s="481"/>
    </row>
    <row r="252" spans="5:5" x14ac:dyDescent="0.25">
      <c r="E252" s="481"/>
    </row>
    <row r="253" spans="5:5" x14ac:dyDescent="0.25">
      <c r="E253" s="481"/>
    </row>
    <row r="254" spans="5:5" x14ac:dyDescent="0.25">
      <c r="E254" s="481"/>
    </row>
    <row r="255" spans="5:5" x14ac:dyDescent="0.25">
      <c r="E255" s="481"/>
    </row>
    <row r="256" spans="5:5" x14ac:dyDescent="0.25">
      <c r="E256" s="481"/>
    </row>
    <row r="257" spans="5:5" x14ac:dyDescent="0.25">
      <c r="E257" s="481"/>
    </row>
    <row r="258" spans="5:5" x14ac:dyDescent="0.25">
      <c r="E258" s="481"/>
    </row>
    <row r="259" spans="5:5" x14ac:dyDescent="0.25">
      <c r="E259" s="481"/>
    </row>
    <row r="260" spans="5:5" x14ac:dyDescent="0.25">
      <c r="E260" s="481"/>
    </row>
    <row r="261" spans="5:5" x14ac:dyDescent="0.25">
      <c r="E261" s="481"/>
    </row>
    <row r="262" spans="5:5" x14ac:dyDescent="0.25">
      <c r="E262" s="481"/>
    </row>
    <row r="263" spans="5:5" x14ac:dyDescent="0.25">
      <c r="E263" s="481"/>
    </row>
    <row r="264" spans="5:5" x14ac:dyDescent="0.25">
      <c r="E264" s="481"/>
    </row>
    <row r="265" spans="5:5" x14ac:dyDescent="0.25">
      <c r="E265" s="481"/>
    </row>
    <row r="266" spans="5:5" x14ac:dyDescent="0.25">
      <c r="E266" s="481"/>
    </row>
    <row r="267" spans="5:5" x14ac:dyDescent="0.25">
      <c r="E267" s="481"/>
    </row>
    <row r="268" spans="5:5" x14ac:dyDescent="0.25">
      <c r="E268" s="481"/>
    </row>
    <row r="269" spans="5:5" x14ac:dyDescent="0.25">
      <c r="E269" s="481"/>
    </row>
    <row r="270" spans="5:5" x14ac:dyDescent="0.25">
      <c r="E270" s="481"/>
    </row>
    <row r="271" spans="5:5" x14ac:dyDescent="0.25">
      <c r="E271" s="481"/>
    </row>
    <row r="272" spans="5:5" x14ac:dyDescent="0.25">
      <c r="E272" s="481"/>
    </row>
    <row r="273" spans="5:5" x14ac:dyDescent="0.25">
      <c r="E273" s="481"/>
    </row>
    <row r="274" spans="5:5" x14ac:dyDescent="0.25">
      <c r="E274" s="481"/>
    </row>
    <row r="275" spans="5:5" x14ac:dyDescent="0.25">
      <c r="E275" s="481"/>
    </row>
    <row r="276" spans="5:5" x14ac:dyDescent="0.25">
      <c r="E276" s="481"/>
    </row>
    <row r="277" spans="5:5" x14ac:dyDescent="0.25">
      <c r="E277" s="481"/>
    </row>
    <row r="278" spans="5:5" x14ac:dyDescent="0.25">
      <c r="E278" s="481"/>
    </row>
    <row r="279" spans="5:5" x14ac:dyDescent="0.25">
      <c r="E279" s="481"/>
    </row>
    <row r="280" spans="5:5" x14ac:dyDescent="0.25">
      <c r="E280" s="481"/>
    </row>
    <row r="281" spans="5:5" x14ac:dyDescent="0.25">
      <c r="E281" s="481"/>
    </row>
    <row r="282" spans="5:5" x14ac:dyDescent="0.25">
      <c r="E282" s="481"/>
    </row>
    <row r="283" spans="5:5" x14ac:dyDescent="0.25">
      <c r="E283" s="481"/>
    </row>
    <row r="284" spans="5:5" x14ac:dyDescent="0.25">
      <c r="E284" s="481"/>
    </row>
    <row r="285" spans="5:5" x14ac:dyDescent="0.25">
      <c r="E285" s="481"/>
    </row>
    <row r="286" spans="5:5" x14ac:dyDescent="0.25">
      <c r="E286" s="481"/>
    </row>
    <row r="287" spans="5:5" x14ac:dyDescent="0.25">
      <c r="E287" s="481"/>
    </row>
    <row r="288" spans="5:5" x14ac:dyDescent="0.25">
      <c r="E288" s="481"/>
    </row>
    <row r="289" spans="5:5" x14ac:dyDescent="0.25">
      <c r="E289" s="481"/>
    </row>
    <row r="290" spans="5:5" x14ac:dyDescent="0.25">
      <c r="E290" s="481"/>
    </row>
    <row r="291" spans="5:5" x14ac:dyDescent="0.25">
      <c r="E291" s="481"/>
    </row>
    <row r="292" spans="5:5" x14ac:dyDescent="0.25">
      <c r="E292" s="481"/>
    </row>
    <row r="293" spans="5:5" x14ac:dyDescent="0.25">
      <c r="E293" s="481"/>
    </row>
    <row r="294" spans="5:5" x14ac:dyDescent="0.25">
      <c r="E294" s="481"/>
    </row>
    <row r="295" spans="5:5" x14ac:dyDescent="0.25">
      <c r="E295" s="481"/>
    </row>
    <row r="296" spans="5:5" x14ac:dyDescent="0.25">
      <c r="E296" s="481"/>
    </row>
    <row r="297" spans="5:5" x14ac:dyDescent="0.25">
      <c r="E297" s="481"/>
    </row>
    <row r="298" spans="5:5" x14ac:dyDescent="0.25">
      <c r="E298" s="481"/>
    </row>
    <row r="299" spans="5:5" x14ac:dyDescent="0.25">
      <c r="E299" s="481"/>
    </row>
    <row r="300" spans="5:5" x14ac:dyDescent="0.25">
      <c r="E300" s="481"/>
    </row>
    <row r="301" spans="5:5" x14ac:dyDescent="0.25">
      <c r="E301" s="481"/>
    </row>
    <row r="302" spans="5:5" x14ac:dyDescent="0.25">
      <c r="E302" s="481"/>
    </row>
    <row r="303" spans="5:5" x14ac:dyDescent="0.25">
      <c r="E303" s="481"/>
    </row>
    <row r="304" spans="5:5" x14ac:dyDescent="0.25">
      <c r="E304" s="481"/>
    </row>
  </sheetData>
  <autoFilter ref="A1:N18">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6"/>
  <sheetViews>
    <sheetView topLeftCell="A27" zoomScale="85" zoomScaleNormal="85" workbookViewId="0">
      <selection activeCell="J43" sqref="J43"/>
    </sheetView>
  </sheetViews>
  <sheetFormatPr defaultColWidth="10.85546875" defaultRowHeight="15" x14ac:dyDescent="0.25"/>
  <cols>
    <col min="1" max="1" width="13.28515625" style="18" bestFit="1" customWidth="1"/>
    <col min="2" max="2" width="37.7109375" style="18" bestFit="1" customWidth="1"/>
    <col min="3" max="3" width="18" style="18" customWidth="1"/>
    <col min="4" max="4" width="14.7109375" style="18" customWidth="1"/>
    <col min="5" max="5" width="14.7109375" style="18" bestFit="1" customWidth="1"/>
    <col min="6" max="6" width="13.7109375" style="18" customWidth="1"/>
    <col min="7" max="9" width="18.7109375" style="18" customWidth="1"/>
    <col min="10" max="10" width="21.5703125" style="18" customWidth="1"/>
    <col min="11" max="11" width="14.7109375" style="18" customWidth="1"/>
    <col min="12" max="12" width="14.42578125" style="18" customWidth="1"/>
    <col min="13" max="13" width="10.85546875" style="18"/>
    <col min="14" max="14" width="29.85546875" style="54" customWidth="1"/>
    <col min="15" max="15" width="41.140625" style="18" customWidth="1"/>
    <col min="16" max="16384" width="10.85546875" style="18"/>
  </cols>
  <sheetData>
    <row r="1" spans="1:16" s="67" customFormat="1" ht="31.5" x14ac:dyDescent="0.25">
      <c r="A1" s="753" t="s">
        <v>44</v>
      </c>
      <c r="B1" s="753"/>
      <c r="C1" s="753"/>
      <c r="D1" s="753"/>
      <c r="E1" s="753"/>
      <c r="F1" s="753"/>
      <c r="G1" s="753"/>
      <c r="H1" s="753"/>
      <c r="I1" s="753"/>
      <c r="J1" s="753"/>
      <c r="K1" s="753"/>
      <c r="L1" s="753"/>
      <c r="M1" s="753"/>
      <c r="N1" s="753"/>
    </row>
    <row r="2" spans="1:16" s="67" customFormat="1" ht="18.75" x14ac:dyDescent="0.25">
      <c r="A2" s="754" t="s">
        <v>61</v>
      </c>
      <c r="B2" s="754"/>
      <c r="C2" s="754"/>
      <c r="D2" s="754"/>
      <c r="E2" s="754"/>
      <c r="F2" s="754"/>
      <c r="G2" s="754"/>
      <c r="H2" s="754"/>
      <c r="I2" s="754"/>
      <c r="J2" s="754"/>
      <c r="K2" s="754"/>
      <c r="L2" s="754"/>
      <c r="M2" s="754"/>
      <c r="N2" s="754"/>
    </row>
    <row r="3" spans="1:16" s="67" customFormat="1" ht="45" x14ac:dyDescent="0.25">
      <c r="A3" s="393" t="s">
        <v>0</v>
      </c>
      <c r="B3" s="394" t="s">
        <v>5</v>
      </c>
      <c r="C3" s="394" t="s">
        <v>10</v>
      </c>
      <c r="D3" s="395" t="s">
        <v>8</v>
      </c>
      <c r="E3" s="395" t="s">
        <v>13</v>
      </c>
      <c r="F3" s="396" t="s">
        <v>34</v>
      </c>
      <c r="G3" s="395" t="s">
        <v>41</v>
      </c>
      <c r="H3" s="395" t="s">
        <v>2</v>
      </c>
      <c r="I3" s="395" t="s">
        <v>3</v>
      </c>
      <c r="J3" s="394" t="s">
        <v>9</v>
      </c>
      <c r="K3" s="394" t="s">
        <v>1</v>
      </c>
      <c r="L3" s="394" t="s">
        <v>4</v>
      </c>
      <c r="M3" s="394" t="s">
        <v>12</v>
      </c>
      <c r="N3" s="396" t="s">
        <v>11</v>
      </c>
    </row>
    <row r="4" spans="1:16" s="67" customFormat="1" x14ac:dyDescent="0.25">
      <c r="A4" s="181">
        <v>45139</v>
      </c>
      <c r="B4" s="168" t="s">
        <v>217</v>
      </c>
      <c r="C4" s="168"/>
      <c r="D4" s="169"/>
      <c r="E4" s="390"/>
      <c r="F4" s="442"/>
      <c r="G4" s="553">
        <v>0</v>
      </c>
      <c r="H4" s="443"/>
      <c r="I4" s="443"/>
      <c r="J4" s="444"/>
      <c r="K4" s="445"/>
      <c r="L4" s="445"/>
      <c r="M4" s="445"/>
      <c r="N4" s="446"/>
    </row>
    <row r="5" spans="1:16" s="14" customFormat="1" ht="18.75" customHeight="1" x14ac:dyDescent="0.25">
      <c r="A5" s="691">
        <v>45141</v>
      </c>
      <c r="B5" s="692" t="s">
        <v>113</v>
      </c>
      <c r="C5" s="692" t="s">
        <v>49</v>
      </c>
      <c r="D5" s="693" t="s">
        <v>14</v>
      </c>
      <c r="E5" s="694"/>
      <c r="F5" s="695">
        <v>360000</v>
      </c>
      <c r="G5" s="696">
        <f>G4-E5+F5</f>
        <v>360000</v>
      </c>
      <c r="H5" s="697"/>
      <c r="I5" s="698" t="s">
        <v>18</v>
      </c>
      <c r="J5" s="699" t="s">
        <v>234</v>
      </c>
      <c r="K5" s="700" t="s">
        <v>64</v>
      </c>
      <c r="L5" s="700" t="s">
        <v>58</v>
      </c>
      <c r="M5" s="701"/>
      <c r="N5" s="702"/>
      <c r="O5" s="503"/>
    </row>
    <row r="6" spans="1:16" s="75" customFormat="1" x14ac:dyDescent="0.25">
      <c r="A6" s="171">
        <v>45141</v>
      </c>
      <c r="B6" s="157" t="s">
        <v>132</v>
      </c>
      <c r="C6" s="157" t="s">
        <v>117</v>
      </c>
      <c r="D6" s="179" t="s">
        <v>14</v>
      </c>
      <c r="E6" s="167">
        <v>40000</v>
      </c>
      <c r="F6" s="161"/>
      <c r="G6" s="161">
        <f t="shared" ref="G6:G40" si="0">G5-E6+F6</f>
        <v>320000</v>
      </c>
      <c r="H6" s="183" t="s">
        <v>42</v>
      </c>
      <c r="I6" s="594" t="s">
        <v>18</v>
      </c>
      <c r="J6" s="482" t="s">
        <v>234</v>
      </c>
      <c r="K6" s="157" t="s">
        <v>64</v>
      </c>
      <c r="L6" s="157" t="s">
        <v>58</v>
      </c>
      <c r="M6" s="599"/>
      <c r="N6" s="600"/>
      <c r="O6" s="504"/>
    </row>
    <row r="7" spans="1:16" x14ac:dyDescent="0.25">
      <c r="A7" s="171">
        <v>45141</v>
      </c>
      <c r="B7" s="157" t="s">
        <v>218</v>
      </c>
      <c r="C7" s="157" t="s">
        <v>117</v>
      </c>
      <c r="D7" s="157" t="s">
        <v>130</v>
      </c>
      <c r="E7" s="177">
        <v>25000</v>
      </c>
      <c r="F7" s="161"/>
      <c r="G7" s="161">
        <f t="shared" si="0"/>
        <v>295000</v>
      </c>
      <c r="H7" s="183" t="s">
        <v>159</v>
      </c>
      <c r="I7" s="594" t="s">
        <v>18</v>
      </c>
      <c r="J7" s="482" t="s">
        <v>234</v>
      </c>
      <c r="K7" s="155" t="s">
        <v>64</v>
      </c>
      <c r="L7" s="155" t="s">
        <v>58</v>
      </c>
      <c r="M7" s="155"/>
      <c r="N7" s="157"/>
      <c r="O7" s="419"/>
      <c r="P7" s="419"/>
    </row>
    <row r="8" spans="1:16" x14ac:dyDescent="0.25">
      <c r="A8" s="171">
        <v>45141</v>
      </c>
      <c r="B8" s="157" t="s">
        <v>219</v>
      </c>
      <c r="C8" s="157" t="s">
        <v>117</v>
      </c>
      <c r="D8" s="179" t="s">
        <v>130</v>
      </c>
      <c r="E8" s="467">
        <v>25000</v>
      </c>
      <c r="F8" s="160"/>
      <c r="G8" s="160">
        <f t="shared" si="0"/>
        <v>270000</v>
      </c>
      <c r="H8" s="183" t="s">
        <v>155</v>
      </c>
      <c r="I8" s="594" t="s">
        <v>18</v>
      </c>
      <c r="J8" s="482" t="s">
        <v>234</v>
      </c>
      <c r="K8" s="155" t="s">
        <v>64</v>
      </c>
      <c r="L8" s="155" t="s">
        <v>58</v>
      </c>
      <c r="M8" s="155"/>
      <c r="N8" s="157"/>
      <c r="O8" s="419"/>
      <c r="P8" s="419"/>
    </row>
    <row r="9" spans="1:16" x14ac:dyDescent="0.25">
      <c r="A9" s="171">
        <v>45141</v>
      </c>
      <c r="B9" s="157" t="s">
        <v>220</v>
      </c>
      <c r="C9" s="157" t="s">
        <v>117</v>
      </c>
      <c r="D9" s="157" t="s">
        <v>130</v>
      </c>
      <c r="E9" s="161">
        <v>25000</v>
      </c>
      <c r="F9" s="161"/>
      <c r="G9" s="160">
        <f t="shared" si="0"/>
        <v>245000</v>
      </c>
      <c r="H9" s="649" t="s">
        <v>157</v>
      </c>
      <c r="I9" s="594" t="s">
        <v>18</v>
      </c>
      <c r="J9" s="482" t="s">
        <v>234</v>
      </c>
      <c r="K9" s="155" t="s">
        <v>64</v>
      </c>
      <c r="L9" s="155" t="s">
        <v>58</v>
      </c>
      <c r="M9" s="155"/>
      <c r="N9" s="157"/>
      <c r="O9" s="419"/>
      <c r="P9" s="419"/>
    </row>
    <row r="10" spans="1:16" x14ac:dyDescent="0.25">
      <c r="A10" s="171">
        <v>45141</v>
      </c>
      <c r="B10" s="157" t="s">
        <v>136</v>
      </c>
      <c r="C10" s="157" t="s">
        <v>117</v>
      </c>
      <c r="D10" s="179" t="s">
        <v>114</v>
      </c>
      <c r="E10" s="161">
        <v>20000</v>
      </c>
      <c r="F10" s="161"/>
      <c r="G10" s="160">
        <f t="shared" si="0"/>
        <v>225000</v>
      </c>
      <c r="H10" s="649" t="s">
        <v>124</v>
      </c>
      <c r="I10" s="594" t="s">
        <v>18</v>
      </c>
      <c r="J10" s="482" t="s">
        <v>234</v>
      </c>
      <c r="K10" s="155" t="s">
        <v>64</v>
      </c>
      <c r="L10" s="155" t="s">
        <v>58</v>
      </c>
      <c r="M10" s="155"/>
      <c r="N10" s="157"/>
      <c r="O10" s="419"/>
      <c r="P10" s="419"/>
    </row>
    <row r="11" spans="1:16" x14ac:dyDescent="0.25">
      <c r="A11" s="171">
        <v>45141</v>
      </c>
      <c r="B11" s="157" t="s">
        <v>221</v>
      </c>
      <c r="C11" s="157" t="s">
        <v>117</v>
      </c>
      <c r="D11" s="157" t="s">
        <v>114</v>
      </c>
      <c r="E11" s="161">
        <v>20000</v>
      </c>
      <c r="F11" s="161"/>
      <c r="G11" s="160">
        <f t="shared" si="0"/>
        <v>205000</v>
      </c>
      <c r="H11" s="649" t="s">
        <v>153</v>
      </c>
      <c r="I11" s="594" t="s">
        <v>18</v>
      </c>
      <c r="J11" s="482" t="s">
        <v>234</v>
      </c>
      <c r="K11" s="155" t="s">
        <v>64</v>
      </c>
      <c r="L11" s="155" t="s">
        <v>58</v>
      </c>
      <c r="M11" s="155"/>
      <c r="N11" s="157"/>
      <c r="O11" s="419"/>
      <c r="P11" s="419"/>
    </row>
    <row r="12" spans="1:16" x14ac:dyDescent="0.25">
      <c r="A12" s="171">
        <v>45145</v>
      </c>
      <c r="B12" s="157" t="s">
        <v>132</v>
      </c>
      <c r="C12" s="157" t="s">
        <v>117</v>
      </c>
      <c r="D12" s="157" t="s">
        <v>14</v>
      </c>
      <c r="E12" s="161">
        <v>40000</v>
      </c>
      <c r="F12" s="161"/>
      <c r="G12" s="160">
        <f t="shared" si="0"/>
        <v>165000</v>
      </c>
      <c r="H12" s="649" t="s">
        <v>42</v>
      </c>
      <c r="I12" s="594" t="s">
        <v>18</v>
      </c>
      <c r="J12" s="482" t="s">
        <v>234</v>
      </c>
      <c r="K12" s="155" t="s">
        <v>64</v>
      </c>
      <c r="L12" s="155" t="s">
        <v>58</v>
      </c>
      <c r="M12" s="155"/>
      <c r="N12" s="157"/>
      <c r="O12" s="419"/>
      <c r="P12" s="419"/>
    </row>
    <row r="13" spans="1:16" x14ac:dyDescent="0.25">
      <c r="A13" s="171">
        <v>45145</v>
      </c>
      <c r="B13" s="157" t="s">
        <v>136</v>
      </c>
      <c r="C13" s="157" t="s">
        <v>117</v>
      </c>
      <c r="D13" s="157" t="s">
        <v>114</v>
      </c>
      <c r="E13" s="161">
        <v>20000</v>
      </c>
      <c r="F13" s="161"/>
      <c r="G13" s="160">
        <f t="shared" si="0"/>
        <v>145000</v>
      </c>
      <c r="H13" s="649" t="s">
        <v>124</v>
      </c>
      <c r="I13" s="594" t="s">
        <v>18</v>
      </c>
      <c r="J13" s="482" t="s">
        <v>234</v>
      </c>
      <c r="K13" s="155" t="s">
        <v>64</v>
      </c>
      <c r="L13" s="155" t="s">
        <v>58</v>
      </c>
      <c r="M13" s="155"/>
      <c r="N13" s="157"/>
      <c r="O13" s="419"/>
      <c r="P13" s="419"/>
    </row>
    <row r="14" spans="1:16" x14ac:dyDescent="0.25">
      <c r="A14" s="171">
        <v>45145</v>
      </c>
      <c r="B14" s="157" t="s">
        <v>221</v>
      </c>
      <c r="C14" s="157" t="s">
        <v>117</v>
      </c>
      <c r="D14" s="157" t="s">
        <v>114</v>
      </c>
      <c r="E14" s="161">
        <v>20000</v>
      </c>
      <c r="F14" s="161"/>
      <c r="G14" s="160">
        <f t="shared" si="0"/>
        <v>125000</v>
      </c>
      <c r="H14" s="649" t="s">
        <v>153</v>
      </c>
      <c r="I14" s="594" t="s">
        <v>18</v>
      </c>
      <c r="J14" s="482" t="s">
        <v>234</v>
      </c>
      <c r="K14" s="155" t="s">
        <v>64</v>
      </c>
      <c r="L14" s="155" t="s">
        <v>58</v>
      </c>
      <c r="M14" s="155"/>
      <c r="N14" s="157"/>
      <c r="O14" s="419"/>
      <c r="P14" s="419"/>
    </row>
    <row r="15" spans="1:16" x14ac:dyDescent="0.25">
      <c r="A15" s="171">
        <v>45145</v>
      </c>
      <c r="B15" s="157" t="s">
        <v>218</v>
      </c>
      <c r="C15" s="157" t="s">
        <v>117</v>
      </c>
      <c r="D15" s="157" t="s">
        <v>130</v>
      </c>
      <c r="E15" s="161">
        <v>25000</v>
      </c>
      <c r="F15" s="161"/>
      <c r="G15" s="160">
        <f t="shared" si="0"/>
        <v>100000</v>
      </c>
      <c r="H15" s="649" t="s">
        <v>159</v>
      </c>
      <c r="I15" s="594" t="s">
        <v>18</v>
      </c>
      <c r="J15" s="482" t="s">
        <v>234</v>
      </c>
      <c r="K15" s="155" t="s">
        <v>64</v>
      </c>
      <c r="L15" s="155" t="s">
        <v>58</v>
      </c>
      <c r="M15" s="155"/>
      <c r="N15" s="157"/>
      <c r="O15" s="419"/>
      <c r="P15" s="419"/>
    </row>
    <row r="16" spans="1:16" x14ac:dyDescent="0.25">
      <c r="A16" s="171">
        <v>45145</v>
      </c>
      <c r="B16" s="157" t="s">
        <v>219</v>
      </c>
      <c r="C16" s="157" t="s">
        <v>117</v>
      </c>
      <c r="D16" s="157" t="s">
        <v>130</v>
      </c>
      <c r="E16" s="161">
        <v>25000</v>
      </c>
      <c r="F16" s="161"/>
      <c r="G16" s="160">
        <f t="shared" si="0"/>
        <v>75000</v>
      </c>
      <c r="H16" s="649" t="s">
        <v>155</v>
      </c>
      <c r="I16" s="594" t="s">
        <v>18</v>
      </c>
      <c r="J16" s="482" t="s">
        <v>234</v>
      </c>
      <c r="K16" s="155" t="s">
        <v>64</v>
      </c>
      <c r="L16" s="155" t="s">
        <v>58</v>
      </c>
      <c r="M16" s="155"/>
      <c r="N16" s="157"/>
      <c r="O16" s="419"/>
      <c r="P16" s="419"/>
    </row>
    <row r="17" spans="1:16" x14ac:dyDescent="0.25">
      <c r="A17" s="171">
        <v>45145</v>
      </c>
      <c r="B17" s="157" t="s">
        <v>220</v>
      </c>
      <c r="C17" s="157" t="s">
        <v>117</v>
      </c>
      <c r="D17" s="157" t="s">
        <v>130</v>
      </c>
      <c r="E17" s="161">
        <v>25000</v>
      </c>
      <c r="F17" s="161"/>
      <c r="G17" s="160">
        <f t="shared" si="0"/>
        <v>50000</v>
      </c>
      <c r="H17" s="649" t="s">
        <v>157</v>
      </c>
      <c r="I17" s="594" t="s">
        <v>18</v>
      </c>
      <c r="J17" s="482" t="s">
        <v>234</v>
      </c>
      <c r="K17" s="155" t="s">
        <v>64</v>
      </c>
      <c r="L17" s="155" t="s">
        <v>58</v>
      </c>
      <c r="M17" s="155"/>
      <c r="N17" s="157"/>
      <c r="O17" s="419"/>
      <c r="P17" s="419"/>
    </row>
    <row r="18" spans="1:16" x14ac:dyDescent="0.25">
      <c r="A18" s="471">
        <v>45152</v>
      </c>
      <c r="B18" s="618" t="s">
        <v>113</v>
      </c>
      <c r="C18" s="618" t="s">
        <v>49</v>
      </c>
      <c r="D18" s="618" t="s">
        <v>14</v>
      </c>
      <c r="E18" s="622"/>
      <c r="F18" s="622">
        <v>310000</v>
      </c>
      <c r="G18" s="636">
        <f t="shared" si="0"/>
        <v>360000</v>
      </c>
      <c r="H18" s="650"/>
      <c r="I18" s="637" t="s">
        <v>18</v>
      </c>
      <c r="J18" s="405" t="s">
        <v>443</v>
      </c>
      <c r="K18" s="477" t="s">
        <v>64</v>
      </c>
      <c r="L18" s="477" t="s">
        <v>58</v>
      </c>
      <c r="M18" s="477"/>
      <c r="N18" s="618"/>
      <c r="O18" s="419"/>
      <c r="P18" s="419"/>
    </row>
    <row r="19" spans="1:16" x14ac:dyDescent="0.25">
      <c r="A19" s="171">
        <v>45152</v>
      </c>
      <c r="B19" s="157" t="s">
        <v>132</v>
      </c>
      <c r="C19" s="157" t="s">
        <v>117</v>
      </c>
      <c r="D19" s="157" t="s">
        <v>14</v>
      </c>
      <c r="E19" s="161">
        <v>40000</v>
      </c>
      <c r="F19" s="161"/>
      <c r="G19" s="160">
        <f t="shared" si="0"/>
        <v>320000</v>
      </c>
      <c r="H19" s="649" t="s">
        <v>42</v>
      </c>
      <c r="I19" s="594" t="s">
        <v>18</v>
      </c>
      <c r="J19" s="405" t="s">
        <v>443</v>
      </c>
      <c r="K19" s="155" t="s">
        <v>64</v>
      </c>
      <c r="L19" s="155" t="s">
        <v>58</v>
      </c>
      <c r="M19" s="155"/>
      <c r="N19" s="157"/>
      <c r="O19" s="419"/>
      <c r="P19" s="419"/>
    </row>
    <row r="20" spans="1:16" x14ac:dyDescent="0.25">
      <c r="A20" s="171">
        <v>45152</v>
      </c>
      <c r="B20" s="157" t="s">
        <v>136</v>
      </c>
      <c r="C20" s="157" t="s">
        <v>117</v>
      </c>
      <c r="D20" s="157" t="s">
        <v>130</v>
      </c>
      <c r="E20" s="161">
        <v>20000</v>
      </c>
      <c r="F20" s="161"/>
      <c r="G20" s="160">
        <f t="shared" si="0"/>
        <v>300000</v>
      </c>
      <c r="H20" s="649" t="s">
        <v>124</v>
      </c>
      <c r="I20" s="594" t="s">
        <v>18</v>
      </c>
      <c r="J20" s="405" t="s">
        <v>443</v>
      </c>
      <c r="K20" s="155" t="s">
        <v>64</v>
      </c>
      <c r="L20" s="155" t="s">
        <v>58</v>
      </c>
      <c r="M20" s="155"/>
      <c r="N20" s="157"/>
      <c r="O20" s="419"/>
      <c r="P20" s="419"/>
    </row>
    <row r="21" spans="1:16" x14ac:dyDescent="0.25">
      <c r="A21" s="171">
        <v>45152</v>
      </c>
      <c r="B21" s="157" t="s">
        <v>221</v>
      </c>
      <c r="C21" s="157" t="s">
        <v>117</v>
      </c>
      <c r="D21" s="157" t="s">
        <v>130</v>
      </c>
      <c r="E21" s="161">
        <v>20000</v>
      </c>
      <c r="F21" s="161"/>
      <c r="G21" s="160">
        <f t="shared" si="0"/>
        <v>280000</v>
      </c>
      <c r="H21" s="649" t="s">
        <v>153</v>
      </c>
      <c r="I21" s="594" t="s">
        <v>18</v>
      </c>
      <c r="J21" s="405" t="s">
        <v>443</v>
      </c>
      <c r="K21" s="155" t="s">
        <v>64</v>
      </c>
      <c r="L21" s="155" t="s">
        <v>58</v>
      </c>
      <c r="M21" s="155"/>
      <c r="N21" s="157"/>
      <c r="O21" s="419"/>
      <c r="P21" s="419"/>
    </row>
    <row r="22" spans="1:16" x14ac:dyDescent="0.25">
      <c r="A22" s="171">
        <v>45152</v>
      </c>
      <c r="B22" s="157" t="s">
        <v>219</v>
      </c>
      <c r="C22" s="157" t="s">
        <v>117</v>
      </c>
      <c r="D22" s="157" t="s">
        <v>114</v>
      </c>
      <c r="E22" s="161">
        <v>25000</v>
      </c>
      <c r="F22" s="161"/>
      <c r="G22" s="160">
        <f t="shared" si="0"/>
        <v>255000</v>
      </c>
      <c r="H22" s="649" t="s">
        <v>155</v>
      </c>
      <c r="I22" s="594" t="s">
        <v>18</v>
      </c>
      <c r="J22" s="405" t="s">
        <v>443</v>
      </c>
      <c r="K22" s="155" t="s">
        <v>64</v>
      </c>
      <c r="L22" s="155" t="s">
        <v>58</v>
      </c>
      <c r="M22" s="155"/>
      <c r="N22" s="157"/>
      <c r="O22" s="419"/>
      <c r="P22" s="419"/>
    </row>
    <row r="23" spans="1:16" x14ac:dyDescent="0.25">
      <c r="A23" s="171">
        <v>45152</v>
      </c>
      <c r="B23" s="157" t="s">
        <v>220</v>
      </c>
      <c r="C23" s="157" t="s">
        <v>117</v>
      </c>
      <c r="D23" s="157" t="s">
        <v>114</v>
      </c>
      <c r="E23" s="161">
        <v>25000</v>
      </c>
      <c r="F23" s="161"/>
      <c r="G23" s="160">
        <f t="shared" si="0"/>
        <v>230000</v>
      </c>
      <c r="H23" s="649" t="s">
        <v>157</v>
      </c>
      <c r="I23" s="594" t="s">
        <v>18</v>
      </c>
      <c r="J23" s="405" t="s">
        <v>443</v>
      </c>
      <c r="K23" s="155" t="s">
        <v>64</v>
      </c>
      <c r="L23" s="155" t="s">
        <v>58</v>
      </c>
      <c r="M23" s="155"/>
      <c r="N23" s="157"/>
      <c r="O23" s="419"/>
      <c r="P23" s="419"/>
    </row>
    <row r="24" spans="1:16" x14ac:dyDescent="0.25">
      <c r="A24" s="171">
        <v>45153</v>
      </c>
      <c r="B24" s="157" t="s">
        <v>667</v>
      </c>
      <c r="C24" s="157" t="s">
        <v>117</v>
      </c>
      <c r="D24" s="157" t="s">
        <v>130</v>
      </c>
      <c r="E24" s="161">
        <v>20000</v>
      </c>
      <c r="F24" s="161"/>
      <c r="G24" s="160">
        <f t="shared" si="0"/>
        <v>210000</v>
      </c>
      <c r="H24" s="649" t="s">
        <v>295</v>
      </c>
      <c r="I24" s="651" t="s">
        <v>18</v>
      </c>
      <c r="J24" s="405" t="s">
        <v>443</v>
      </c>
      <c r="K24" s="155" t="s">
        <v>64</v>
      </c>
      <c r="L24" s="155" t="s">
        <v>58</v>
      </c>
      <c r="M24" s="155"/>
      <c r="N24" s="157"/>
      <c r="O24" s="419"/>
      <c r="P24" s="419"/>
    </row>
    <row r="25" spans="1:16" x14ac:dyDescent="0.25">
      <c r="A25" s="171">
        <v>45155</v>
      </c>
      <c r="B25" s="157" t="s">
        <v>516</v>
      </c>
      <c r="C25" s="157" t="s">
        <v>117</v>
      </c>
      <c r="D25" s="157" t="s">
        <v>130</v>
      </c>
      <c r="E25" s="161">
        <v>20000</v>
      </c>
      <c r="F25" s="161"/>
      <c r="G25" s="160">
        <f t="shared" si="0"/>
        <v>190000</v>
      </c>
      <c r="H25" s="649" t="s">
        <v>294</v>
      </c>
      <c r="I25" s="594" t="s">
        <v>18</v>
      </c>
      <c r="J25" s="405" t="s">
        <v>443</v>
      </c>
      <c r="K25" s="155" t="s">
        <v>64</v>
      </c>
      <c r="L25" s="155" t="s">
        <v>58</v>
      </c>
      <c r="M25" s="155"/>
      <c r="N25" s="157"/>
      <c r="O25" s="419"/>
      <c r="P25" s="419"/>
    </row>
    <row r="26" spans="1:16" x14ac:dyDescent="0.25">
      <c r="A26" s="171">
        <v>45159</v>
      </c>
      <c r="B26" s="157" t="s">
        <v>132</v>
      </c>
      <c r="C26" s="157" t="s">
        <v>117</v>
      </c>
      <c r="D26" s="157" t="s">
        <v>14</v>
      </c>
      <c r="E26" s="161">
        <v>40000</v>
      </c>
      <c r="F26" s="161"/>
      <c r="G26" s="160">
        <f t="shared" si="0"/>
        <v>150000</v>
      </c>
      <c r="H26" s="649" t="s">
        <v>42</v>
      </c>
      <c r="I26" s="594" t="s">
        <v>18</v>
      </c>
      <c r="J26" s="405" t="s">
        <v>443</v>
      </c>
      <c r="K26" s="155" t="s">
        <v>64</v>
      </c>
      <c r="L26" s="155" t="s">
        <v>58</v>
      </c>
      <c r="M26" s="155"/>
      <c r="N26" s="157"/>
      <c r="O26" s="419"/>
      <c r="P26" s="419"/>
    </row>
    <row r="27" spans="1:16" x14ac:dyDescent="0.25">
      <c r="A27" s="171">
        <v>45159</v>
      </c>
      <c r="B27" s="157" t="s">
        <v>136</v>
      </c>
      <c r="C27" s="157" t="s">
        <v>117</v>
      </c>
      <c r="D27" s="157" t="s">
        <v>114</v>
      </c>
      <c r="E27" s="161">
        <v>20000</v>
      </c>
      <c r="F27" s="161"/>
      <c r="G27" s="160">
        <f t="shared" si="0"/>
        <v>130000</v>
      </c>
      <c r="H27" s="649" t="s">
        <v>124</v>
      </c>
      <c r="I27" s="594" t="s">
        <v>18</v>
      </c>
      <c r="J27" s="405" t="s">
        <v>443</v>
      </c>
      <c r="K27" s="155" t="s">
        <v>64</v>
      </c>
      <c r="L27" s="155" t="s">
        <v>58</v>
      </c>
      <c r="M27" s="155"/>
      <c r="N27" s="157"/>
      <c r="O27" s="419"/>
      <c r="P27" s="419"/>
    </row>
    <row r="28" spans="1:16" x14ac:dyDescent="0.25">
      <c r="A28" s="171">
        <v>45159</v>
      </c>
      <c r="B28" s="157" t="s">
        <v>221</v>
      </c>
      <c r="C28" s="157" t="s">
        <v>117</v>
      </c>
      <c r="D28" s="157" t="s">
        <v>114</v>
      </c>
      <c r="E28" s="161">
        <v>20000</v>
      </c>
      <c r="F28" s="161"/>
      <c r="G28" s="160">
        <f t="shared" si="0"/>
        <v>110000</v>
      </c>
      <c r="H28" s="649" t="s">
        <v>153</v>
      </c>
      <c r="I28" s="594" t="s">
        <v>18</v>
      </c>
      <c r="J28" s="405" t="s">
        <v>443</v>
      </c>
      <c r="K28" s="155" t="s">
        <v>64</v>
      </c>
      <c r="L28" s="155" t="s">
        <v>58</v>
      </c>
      <c r="M28" s="155"/>
      <c r="N28" s="157"/>
      <c r="O28" s="419"/>
      <c r="P28" s="419"/>
    </row>
    <row r="29" spans="1:16" x14ac:dyDescent="0.25">
      <c r="A29" s="171">
        <v>45159</v>
      </c>
      <c r="B29" s="157" t="s">
        <v>219</v>
      </c>
      <c r="C29" s="157" t="s">
        <v>117</v>
      </c>
      <c r="D29" s="157" t="s">
        <v>130</v>
      </c>
      <c r="E29" s="161">
        <v>25000</v>
      </c>
      <c r="F29" s="161"/>
      <c r="G29" s="160">
        <f t="shared" si="0"/>
        <v>85000</v>
      </c>
      <c r="H29" s="649" t="s">
        <v>155</v>
      </c>
      <c r="I29" s="594" t="s">
        <v>18</v>
      </c>
      <c r="J29" s="405" t="s">
        <v>443</v>
      </c>
      <c r="K29" s="155" t="s">
        <v>64</v>
      </c>
      <c r="L29" s="155" t="s">
        <v>58</v>
      </c>
      <c r="M29" s="155"/>
      <c r="N29" s="157"/>
      <c r="O29" s="419"/>
      <c r="P29" s="419"/>
    </row>
    <row r="30" spans="1:16" x14ac:dyDescent="0.25">
      <c r="A30" s="171">
        <v>45159</v>
      </c>
      <c r="B30" s="157" t="s">
        <v>220</v>
      </c>
      <c r="C30" s="157" t="s">
        <v>117</v>
      </c>
      <c r="D30" s="179" t="s">
        <v>130</v>
      </c>
      <c r="E30" s="161">
        <v>25000</v>
      </c>
      <c r="F30" s="161"/>
      <c r="G30" s="160">
        <f t="shared" si="0"/>
        <v>60000</v>
      </c>
      <c r="H30" s="166" t="s">
        <v>157</v>
      </c>
      <c r="I30" s="651" t="s">
        <v>18</v>
      </c>
      <c r="J30" s="405" t="s">
        <v>443</v>
      </c>
      <c r="K30" s="155" t="s">
        <v>64</v>
      </c>
      <c r="L30" s="155" t="s">
        <v>58</v>
      </c>
      <c r="M30" s="155"/>
      <c r="N30" s="157"/>
      <c r="O30" s="419"/>
      <c r="P30" s="419"/>
    </row>
    <row r="31" spans="1:16" x14ac:dyDescent="0.25">
      <c r="A31" s="171">
        <v>45159</v>
      </c>
      <c r="B31" s="157" t="s">
        <v>516</v>
      </c>
      <c r="C31" s="157" t="s">
        <v>117</v>
      </c>
      <c r="D31" s="179" t="s">
        <v>130</v>
      </c>
      <c r="E31" s="161">
        <v>25000</v>
      </c>
      <c r="F31" s="161"/>
      <c r="G31" s="160">
        <f t="shared" si="0"/>
        <v>35000</v>
      </c>
      <c r="H31" s="166" t="s">
        <v>294</v>
      </c>
      <c r="I31" s="651" t="s">
        <v>18</v>
      </c>
      <c r="J31" s="405" t="s">
        <v>443</v>
      </c>
      <c r="K31" s="155" t="s">
        <v>64</v>
      </c>
      <c r="L31" s="155" t="s">
        <v>58</v>
      </c>
      <c r="M31" s="155"/>
      <c r="N31" s="157"/>
      <c r="O31" s="419"/>
      <c r="P31" s="419"/>
    </row>
    <row r="32" spans="1:16" x14ac:dyDescent="0.25">
      <c r="A32" s="471">
        <v>45166</v>
      </c>
      <c r="B32" s="618" t="s">
        <v>113</v>
      </c>
      <c r="C32" s="618" t="s">
        <v>49</v>
      </c>
      <c r="D32" s="647" t="s">
        <v>14</v>
      </c>
      <c r="E32" s="622"/>
      <c r="F32" s="622">
        <v>180000</v>
      </c>
      <c r="G32" s="636">
        <f t="shared" si="0"/>
        <v>215000</v>
      </c>
      <c r="H32" s="661"/>
      <c r="I32" s="637" t="s">
        <v>18</v>
      </c>
      <c r="J32" s="648" t="s">
        <v>762</v>
      </c>
      <c r="K32" s="477" t="s">
        <v>64</v>
      </c>
      <c r="L32" s="477" t="s">
        <v>58</v>
      </c>
      <c r="M32" s="477"/>
      <c r="N32" s="618"/>
      <c r="O32" s="419"/>
      <c r="P32" s="419"/>
    </row>
    <row r="33" spans="1:16" x14ac:dyDescent="0.25">
      <c r="A33" s="171">
        <v>45166</v>
      </c>
      <c r="B33" s="157" t="s">
        <v>132</v>
      </c>
      <c r="C33" s="157" t="s">
        <v>117</v>
      </c>
      <c r="D33" s="179" t="s">
        <v>14</v>
      </c>
      <c r="E33" s="161">
        <v>40000</v>
      </c>
      <c r="F33" s="161"/>
      <c r="G33" s="160">
        <f t="shared" si="0"/>
        <v>175000</v>
      </c>
      <c r="H33" s="166" t="s">
        <v>42</v>
      </c>
      <c r="I33" s="651" t="s">
        <v>18</v>
      </c>
      <c r="J33" s="648" t="s">
        <v>762</v>
      </c>
      <c r="K33" s="155" t="s">
        <v>64</v>
      </c>
      <c r="L33" s="155" t="s">
        <v>58</v>
      </c>
      <c r="M33" s="155"/>
      <c r="N33" s="157"/>
      <c r="O33" s="419"/>
      <c r="P33" s="419"/>
    </row>
    <row r="34" spans="1:16" x14ac:dyDescent="0.25">
      <c r="A34" s="171">
        <v>45166</v>
      </c>
      <c r="B34" s="157" t="s">
        <v>136</v>
      </c>
      <c r="C34" s="157" t="s">
        <v>117</v>
      </c>
      <c r="D34" s="179" t="s">
        <v>114</v>
      </c>
      <c r="E34" s="161">
        <v>20000</v>
      </c>
      <c r="F34" s="161"/>
      <c r="G34" s="160">
        <f t="shared" si="0"/>
        <v>155000</v>
      </c>
      <c r="H34" s="166" t="s">
        <v>124</v>
      </c>
      <c r="I34" s="651" t="s">
        <v>18</v>
      </c>
      <c r="J34" s="648" t="s">
        <v>762</v>
      </c>
      <c r="K34" s="155" t="s">
        <v>64</v>
      </c>
      <c r="L34" s="155" t="s">
        <v>58</v>
      </c>
      <c r="M34" s="155"/>
      <c r="N34" s="157"/>
      <c r="O34" s="419"/>
      <c r="P34" s="419"/>
    </row>
    <row r="35" spans="1:16" x14ac:dyDescent="0.25">
      <c r="A35" s="171">
        <v>45166</v>
      </c>
      <c r="B35" s="157" t="s">
        <v>221</v>
      </c>
      <c r="C35" s="157" t="s">
        <v>117</v>
      </c>
      <c r="D35" s="179" t="s">
        <v>114</v>
      </c>
      <c r="E35" s="161">
        <v>20000</v>
      </c>
      <c r="F35" s="161"/>
      <c r="G35" s="160">
        <f t="shared" si="0"/>
        <v>135000</v>
      </c>
      <c r="H35" s="166" t="s">
        <v>153</v>
      </c>
      <c r="I35" s="651" t="s">
        <v>18</v>
      </c>
      <c r="J35" s="648" t="s">
        <v>762</v>
      </c>
      <c r="K35" s="155" t="s">
        <v>64</v>
      </c>
      <c r="L35" s="155" t="s">
        <v>58</v>
      </c>
      <c r="M35" s="155"/>
      <c r="N35" s="157"/>
      <c r="O35" s="419"/>
      <c r="P35" s="419"/>
    </row>
    <row r="36" spans="1:16" x14ac:dyDescent="0.25">
      <c r="A36" s="171">
        <v>45166</v>
      </c>
      <c r="B36" s="157" t="s">
        <v>219</v>
      </c>
      <c r="C36" s="157" t="s">
        <v>117</v>
      </c>
      <c r="D36" s="179" t="s">
        <v>130</v>
      </c>
      <c r="E36" s="161">
        <v>25000</v>
      </c>
      <c r="F36" s="161"/>
      <c r="G36" s="160">
        <f t="shared" si="0"/>
        <v>110000</v>
      </c>
      <c r="H36" s="166" t="s">
        <v>155</v>
      </c>
      <c r="I36" s="651" t="s">
        <v>18</v>
      </c>
      <c r="J36" s="648" t="s">
        <v>762</v>
      </c>
      <c r="K36" s="155" t="s">
        <v>64</v>
      </c>
      <c r="L36" s="155" t="s">
        <v>58</v>
      </c>
      <c r="M36" s="155"/>
      <c r="N36" s="157"/>
      <c r="O36" s="419"/>
      <c r="P36" s="419"/>
    </row>
    <row r="37" spans="1:16" x14ac:dyDescent="0.25">
      <c r="A37" s="171">
        <v>45166</v>
      </c>
      <c r="B37" s="157" t="s">
        <v>220</v>
      </c>
      <c r="C37" s="157" t="s">
        <v>117</v>
      </c>
      <c r="D37" s="179" t="s">
        <v>130</v>
      </c>
      <c r="E37" s="161">
        <v>25000</v>
      </c>
      <c r="F37" s="161"/>
      <c r="G37" s="160">
        <f t="shared" si="0"/>
        <v>85000</v>
      </c>
      <c r="H37" s="166" t="s">
        <v>157</v>
      </c>
      <c r="I37" s="651" t="s">
        <v>18</v>
      </c>
      <c r="J37" s="648" t="s">
        <v>762</v>
      </c>
      <c r="K37" s="155" t="s">
        <v>64</v>
      </c>
      <c r="L37" s="155" t="s">
        <v>58</v>
      </c>
      <c r="M37" s="155"/>
      <c r="N37" s="157"/>
      <c r="O37" s="419"/>
      <c r="P37" s="419"/>
    </row>
    <row r="38" spans="1:16" x14ac:dyDescent="0.25">
      <c r="A38" s="171">
        <v>45166</v>
      </c>
      <c r="B38" s="157" t="s">
        <v>516</v>
      </c>
      <c r="C38" s="157" t="s">
        <v>117</v>
      </c>
      <c r="D38" s="179" t="s">
        <v>130</v>
      </c>
      <c r="E38" s="161">
        <v>25000</v>
      </c>
      <c r="F38" s="161"/>
      <c r="G38" s="160">
        <f t="shared" si="0"/>
        <v>60000</v>
      </c>
      <c r="H38" s="166" t="s">
        <v>294</v>
      </c>
      <c r="I38" s="651" t="s">
        <v>18</v>
      </c>
      <c r="J38" s="648" t="s">
        <v>762</v>
      </c>
      <c r="K38" s="155" t="s">
        <v>64</v>
      </c>
      <c r="L38" s="155" t="s">
        <v>58</v>
      </c>
      <c r="M38" s="155"/>
      <c r="N38" s="157"/>
      <c r="O38" s="419"/>
      <c r="P38" s="419"/>
    </row>
    <row r="39" spans="1:16" x14ac:dyDescent="0.25">
      <c r="A39" s="171">
        <v>45166</v>
      </c>
      <c r="B39" s="157" t="s">
        <v>220</v>
      </c>
      <c r="C39" s="157" t="s">
        <v>117</v>
      </c>
      <c r="D39" s="164" t="s">
        <v>130</v>
      </c>
      <c r="E39" s="161">
        <v>15000</v>
      </c>
      <c r="F39" s="161"/>
      <c r="G39" s="160">
        <f t="shared" si="0"/>
        <v>45000</v>
      </c>
      <c r="H39" s="166" t="s">
        <v>157</v>
      </c>
      <c r="I39" s="594" t="s">
        <v>18</v>
      </c>
      <c r="J39" s="648" t="s">
        <v>762</v>
      </c>
      <c r="K39" s="155" t="s">
        <v>64</v>
      </c>
      <c r="L39" s="155" t="s">
        <v>58</v>
      </c>
      <c r="M39" s="155"/>
      <c r="N39" s="157"/>
      <c r="O39" s="83"/>
    </row>
    <row r="40" spans="1:16" ht="15.75" thickBot="1" x14ac:dyDescent="0.3">
      <c r="A40" s="171">
        <v>45166</v>
      </c>
      <c r="B40" s="157" t="s">
        <v>516</v>
      </c>
      <c r="C40" s="157" t="s">
        <v>117</v>
      </c>
      <c r="D40" s="164" t="s">
        <v>130</v>
      </c>
      <c r="E40" s="161">
        <v>10000</v>
      </c>
      <c r="F40" s="161"/>
      <c r="G40" s="160">
        <f t="shared" si="0"/>
        <v>35000</v>
      </c>
      <c r="H40" s="166" t="s">
        <v>294</v>
      </c>
      <c r="I40" s="594" t="s">
        <v>18</v>
      </c>
      <c r="J40" s="648" t="s">
        <v>762</v>
      </c>
      <c r="K40" s="155" t="s">
        <v>64</v>
      </c>
      <c r="L40" s="155" t="s">
        <v>58</v>
      </c>
      <c r="M40" s="155"/>
      <c r="N40" s="157"/>
      <c r="O40" s="83"/>
    </row>
    <row r="41" spans="1:16" ht="15.75" thickBot="1" x14ac:dyDescent="0.3">
      <c r="A41" s="593"/>
      <c r="B41" s="593"/>
      <c r="C41" s="461"/>
      <c r="D41" s="480"/>
      <c r="E41" s="678">
        <f>SUM(E5:E40)</f>
        <v>815000</v>
      </c>
      <c r="F41" s="679">
        <f>SUM(F5:F40)+G4</f>
        <v>850000</v>
      </c>
      <c r="G41" s="680">
        <f>F41-E41</f>
        <v>35000</v>
      </c>
      <c r="H41" s="461"/>
      <c r="I41" s="155"/>
      <c r="J41" s="184"/>
      <c r="K41" s="155"/>
      <c r="L41" s="155"/>
      <c r="M41" s="427"/>
      <c r="N41" s="428"/>
    </row>
    <row r="42" spans="1:16" x14ac:dyDescent="0.25">
      <c r="A42"/>
      <c r="B42"/>
      <c r="C42" s="155"/>
      <c r="D42" s="164"/>
      <c r="E42" s="175"/>
      <c r="F42" s="175"/>
      <c r="G42" s="468"/>
      <c r="H42" s="166"/>
      <c r="I42" s="155"/>
      <c r="J42" s="184"/>
      <c r="K42" s="155"/>
      <c r="L42" s="155"/>
      <c r="M42" s="155"/>
      <c r="N42" s="157"/>
    </row>
    <row r="43" spans="1:16" x14ac:dyDescent="0.25">
      <c r="A43" s="425" t="s">
        <v>106</v>
      </c>
      <c r="B43" t="s">
        <v>109</v>
      </c>
      <c r="C43" s="155"/>
      <c r="D43" s="447"/>
      <c r="E43" s="448"/>
      <c r="F43" s="448"/>
      <c r="G43" s="449"/>
      <c r="H43" s="166"/>
      <c r="I43" s="427"/>
      <c r="J43" s="184"/>
      <c r="K43" s="155"/>
      <c r="L43" s="155"/>
      <c r="M43" s="427"/>
      <c r="N43" s="428"/>
    </row>
    <row r="44" spans="1:16" x14ac:dyDescent="0.25">
      <c r="A44" s="178" t="s">
        <v>124</v>
      </c>
      <c r="B44" s="426">
        <v>100000</v>
      </c>
      <c r="C44" s="155"/>
      <c r="D44" s="164"/>
      <c r="E44" s="161"/>
      <c r="F44" s="161"/>
      <c r="G44" s="160"/>
      <c r="H44" s="166"/>
      <c r="I44" s="155"/>
      <c r="J44" s="184"/>
      <c r="K44" s="155"/>
      <c r="L44" s="155"/>
      <c r="M44" s="155"/>
      <c r="N44" s="157"/>
    </row>
    <row r="45" spans="1:16" x14ac:dyDescent="0.25">
      <c r="A45" s="178" t="s">
        <v>159</v>
      </c>
      <c r="B45" s="426">
        <v>50000</v>
      </c>
      <c r="C45" s="155"/>
      <c r="D45" s="164"/>
      <c r="E45" s="161"/>
      <c r="F45" s="161"/>
      <c r="G45" s="160"/>
      <c r="H45" s="166"/>
      <c r="I45" s="155"/>
      <c r="J45" s="184"/>
      <c r="K45" s="155"/>
      <c r="L45" s="155"/>
      <c r="M45" s="155"/>
      <c r="N45" s="157"/>
    </row>
    <row r="46" spans="1:16" x14ac:dyDescent="0.25">
      <c r="A46" s="178" t="s">
        <v>294</v>
      </c>
      <c r="B46" s="426">
        <v>80000</v>
      </c>
      <c r="C46" s="155"/>
      <c r="D46" s="164"/>
      <c r="E46" s="161"/>
      <c r="F46" s="161"/>
      <c r="G46" s="160"/>
      <c r="H46" s="166"/>
      <c r="I46" s="155"/>
      <c r="J46" s="184"/>
      <c r="K46" s="155"/>
      <c r="L46" s="155"/>
      <c r="M46" s="155"/>
      <c r="N46" s="157"/>
    </row>
    <row r="47" spans="1:16" x14ac:dyDescent="0.25">
      <c r="A47" s="178" t="s">
        <v>295</v>
      </c>
      <c r="B47" s="426">
        <v>20000</v>
      </c>
      <c r="C47" s="155"/>
      <c r="D47" s="164"/>
      <c r="E47" s="161"/>
      <c r="F47" s="161"/>
      <c r="G47" s="160"/>
      <c r="H47" s="166"/>
      <c r="I47" s="155"/>
      <c r="J47" s="184"/>
      <c r="K47" s="155"/>
      <c r="L47" s="155"/>
      <c r="M47" s="155"/>
      <c r="N47" s="157"/>
    </row>
    <row r="48" spans="1:16" x14ac:dyDescent="0.25">
      <c r="A48" s="178" t="s">
        <v>155</v>
      </c>
      <c r="B48" s="426">
        <v>125000</v>
      </c>
      <c r="C48" s="155"/>
      <c r="D48" s="164"/>
      <c r="E48" s="161"/>
      <c r="F48" s="161"/>
      <c r="G48" s="160"/>
      <c r="H48" s="166"/>
      <c r="I48" s="155"/>
      <c r="J48" s="184"/>
      <c r="K48" s="155"/>
      <c r="L48" s="155"/>
      <c r="M48" s="155"/>
      <c r="N48" s="157"/>
    </row>
    <row r="49" spans="1:14" x14ac:dyDescent="0.25">
      <c r="A49" s="178" t="s">
        <v>157</v>
      </c>
      <c r="B49" s="426">
        <v>140000</v>
      </c>
      <c r="C49" s="155"/>
      <c r="D49" s="164"/>
      <c r="E49" s="161"/>
      <c r="F49" s="161"/>
      <c r="G49" s="160"/>
      <c r="H49" s="166"/>
      <c r="I49" s="155"/>
      <c r="J49" s="184"/>
      <c r="K49" s="155"/>
      <c r="L49" s="155"/>
      <c r="M49" s="155"/>
      <c r="N49" s="157"/>
    </row>
    <row r="50" spans="1:14" x14ac:dyDescent="0.25">
      <c r="A50" s="178" t="s">
        <v>153</v>
      </c>
      <c r="B50" s="426">
        <v>100000</v>
      </c>
      <c r="C50" s="155"/>
      <c r="D50" s="164"/>
      <c r="E50" s="161"/>
      <c r="F50" s="161"/>
      <c r="G50" s="160"/>
      <c r="H50" s="166"/>
      <c r="I50" s="155"/>
      <c r="J50" s="391"/>
      <c r="K50" s="155"/>
      <c r="L50" s="155"/>
      <c r="M50" s="155"/>
      <c r="N50" s="157"/>
    </row>
    <row r="51" spans="1:14" x14ac:dyDescent="0.25">
      <c r="A51" s="178" t="s">
        <v>42</v>
      </c>
      <c r="B51" s="426">
        <v>200000</v>
      </c>
      <c r="C51" s="155"/>
      <c r="D51" s="155"/>
      <c r="E51" s="175"/>
      <c r="F51" s="175"/>
      <c r="G51" s="160"/>
      <c r="H51" s="155"/>
      <c r="I51" s="155"/>
      <c r="J51" s="391"/>
      <c r="K51" s="155"/>
      <c r="L51" s="155"/>
      <c r="M51" s="155"/>
      <c r="N51" s="157"/>
    </row>
    <row r="52" spans="1:14" x14ac:dyDescent="0.25">
      <c r="A52" s="178" t="s">
        <v>107</v>
      </c>
      <c r="B52" s="426"/>
      <c r="C52" s="155"/>
      <c r="D52" s="155"/>
      <c r="E52" s="161"/>
      <c r="F52" s="161"/>
      <c r="G52" s="160"/>
      <c r="H52" s="155"/>
      <c r="I52" s="155"/>
      <c r="J52" s="391"/>
      <c r="K52" s="155"/>
      <c r="L52" s="155"/>
      <c r="M52" s="155"/>
      <c r="N52" s="157"/>
    </row>
    <row r="53" spans="1:14" x14ac:dyDescent="0.25">
      <c r="A53" s="178" t="s">
        <v>108</v>
      </c>
      <c r="B53" s="426">
        <v>815000</v>
      </c>
      <c r="C53" s="155"/>
      <c r="D53" s="155"/>
      <c r="E53" s="161"/>
      <c r="F53" s="161"/>
      <c r="G53" s="160"/>
      <c r="H53" s="155"/>
      <c r="I53" s="155"/>
      <c r="J53" s="391"/>
      <c r="K53" s="155"/>
      <c r="L53" s="155"/>
      <c r="M53" s="155"/>
      <c r="N53" s="157"/>
    </row>
    <row r="54" spans="1:14" x14ac:dyDescent="0.25">
      <c r="A54" s="628"/>
      <c r="B54" s="629"/>
      <c r="C54" s="155"/>
      <c r="D54" s="155"/>
      <c r="E54" s="161"/>
      <c r="F54" s="161"/>
      <c r="G54" s="160"/>
      <c r="H54" s="155"/>
      <c r="I54" s="155"/>
      <c r="J54" s="157"/>
      <c r="K54" s="155"/>
      <c r="L54" s="155"/>
      <c r="M54" s="155"/>
      <c r="N54" s="157"/>
    </row>
    <row r="55" spans="1:14" x14ac:dyDescent="0.25">
      <c r="A55" s="182"/>
      <c r="B55" s="155"/>
      <c r="C55" s="155"/>
      <c r="D55" s="155"/>
      <c r="E55" s="160"/>
      <c r="F55" s="160"/>
      <c r="G55" s="160"/>
      <c r="H55" s="155"/>
      <c r="I55" s="155"/>
      <c r="J55" s="157"/>
      <c r="K55" s="155"/>
      <c r="L55" s="155"/>
      <c r="M55" s="155"/>
      <c r="N55" s="157"/>
    </row>
    <row r="56" spans="1:14" x14ac:dyDescent="0.25">
      <c r="A56" s="182"/>
      <c r="B56" s="155"/>
      <c r="C56" s="155"/>
      <c r="D56" s="164"/>
      <c r="E56" s="161"/>
      <c r="F56" s="161"/>
      <c r="G56" s="160"/>
      <c r="H56" s="166"/>
      <c r="I56" s="155"/>
      <c r="J56" s="157"/>
      <c r="K56" s="155"/>
      <c r="L56" s="155"/>
      <c r="M56" s="155"/>
      <c r="N56" s="157"/>
    </row>
    <row r="57" spans="1:14" x14ac:dyDescent="0.25">
      <c r="A57" s="182"/>
      <c r="B57" s="155"/>
      <c r="C57" s="155"/>
      <c r="D57" s="164"/>
      <c r="E57" s="161"/>
      <c r="F57" s="161"/>
      <c r="G57" s="160"/>
      <c r="H57" s="166"/>
      <c r="I57" s="155"/>
      <c r="J57" s="157"/>
      <c r="K57" s="155"/>
      <c r="L57" s="155"/>
      <c r="M57" s="155"/>
      <c r="N57" s="157"/>
    </row>
    <row r="58" spans="1:14" x14ac:dyDescent="0.25">
      <c r="A58" s="182"/>
      <c r="B58" s="155"/>
      <c r="C58" s="155"/>
      <c r="D58" s="164"/>
      <c r="E58" s="161"/>
      <c r="F58" s="161"/>
      <c r="G58" s="160"/>
      <c r="H58" s="166"/>
      <c r="I58" s="155"/>
      <c r="J58" s="157"/>
      <c r="K58" s="155"/>
      <c r="L58" s="155"/>
      <c r="M58" s="155"/>
      <c r="N58" s="157"/>
    </row>
    <row r="59" spans="1:14" x14ac:dyDescent="0.25">
      <c r="A59" s="182"/>
      <c r="B59" s="155"/>
      <c r="C59" s="166"/>
      <c r="D59" s="164"/>
      <c r="E59" s="160"/>
      <c r="F59" s="160"/>
      <c r="G59" s="160"/>
      <c r="H59" s="166"/>
      <c r="I59" s="155"/>
      <c r="J59" s="157"/>
      <c r="K59" s="155"/>
      <c r="L59" s="155"/>
      <c r="M59" s="155"/>
      <c r="N59" s="157"/>
    </row>
    <row r="60" spans="1:14" x14ac:dyDescent="0.25">
      <c r="A60" s="156"/>
      <c r="B60" s="157"/>
      <c r="C60" s="157"/>
      <c r="D60" s="157"/>
      <c r="E60" s="417"/>
      <c r="F60" s="161"/>
      <c r="G60" s="160"/>
      <c r="H60" s="166"/>
      <c r="I60" s="155"/>
      <c r="J60" s="155"/>
      <c r="K60" s="155"/>
      <c r="L60" s="155"/>
      <c r="M60" s="155"/>
      <c r="N60" s="157"/>
    </row>
    <row r="61" spans="1:14" x14ac:dyDescent="0.25">
      <c r="A61" s="182"/>
      <c r="B61" s="392"/>
      <c r="C61" s="155"/>
      <c r="D61" s="155"/>
      <c r="E61" s="152"/>
      <c r="F61" s="155"/>
      <c r="G61" s="161"/>
      <c r="H61" s="155"/>
      <c r="I61" s="155"/>
      <c r="J61" s="155"/>
      <c r="K61" s="155"/>
      <c r="L61" s="155"/>
      <c r="M61" s="155"/>
      <c r="N61" s="157"/>
    </row>
    <row r="62" spans="1:14" x14ac:dyDescent="0.25">
      <c r="A62" s="182"/>
      <c r="B62" s="392"/>
      <c r="C62" s="155"/>
      <c r="D62" s="155"/>
      <c r="E62" s="152"/>
      <c r="F62" s="155"/>
      <c r="G62" s="161"/>
      <c r="H62" s="155"/>
      <c r="I62" s="155"/>
      <c r="J62" s="155"/>
      <c r="K62" s="155"/>
      <c r="L62" s="155"/>
      <c r="M62" s="155"/>
      <c r="N62" s="157"/>
    </row>
    <row r="63" spans="1:14" x14ac:dyDescent="0.25">
      <c r="A63" s="182"/>
      <c r="B63" s="392"/>
      <c r="C63" s="155"/>
      <c r="D63" s="155"/>
      <c r="E63" s="152"/>
      <c r="F63" s="155"/>
      <c r="G63" s="161"/>
      <c r="H63" s="155"/>
      <c r="I63" s="155"/>
      <c r="J63" s="155"/>
      <c r="K63" s="155"/>
      <c r="L63" s="155"/>
      <c r="M63" s="155"/>
      <c r="N63" s="157"/>
    </row>
    <row r="64" spans="1:14" ht="15.75" x14ac:dyDescent="0.25">
      <c r="A64" s="182"/>
      <c r="B64" s="415"/>
      <c r="C64" s="155"/>
      <c r="D64" s="406"/>
      <c r="E64" s="152"/>
      <c r="F64" s="155"/>
      <c r="G64" s="161"/>
      <c r="H64" s="406"/>
      <c r="I64" s="406"/>
      <c r="J64" s="406"/>
      <c r="K64" s="406"/>
      <c r="L64" s="406"/>
      <c r="M64" s="406"/>
      <c r="N64" s="407"/>
    </row>
    <row r="65" spans="1:14" x14ac:dyDescent="0.25">
      <c r="A65" s="182"/>
      <c r="B65" s="392"/>
      <c r="C65" s="155"/>
      <c r="D65" s="155"/>
      <c r="E65" s="152"/>
      <c r="F65" s="155"/>
      <c r="G65" s="161"/>
      <c r="H65" s="155"/>
      <c r="I65" s="155"/>
      <c r="J65" s="155"/>
      <c r="K65" s="155"/>
      <c r="L65" s="155"/>
      <c r="M65" s="155"/>
      <c r="N65" s="157"/>
    </row>
    <row r="66" spans="1:14" x14ac:dyDescent="0.25">
      <c r="A66" s="182"/>
      <c r="B66" s="392"/>
      <c r="C66" s="155"/>
      <c r="D66" s="155"/>
      <c r="E66" s="152"/>
      <c r="F66" s="155"/>
      <c r="G66" s="161"/>
      <c r="H66" s="155"/>
      <c r="I66" s="155"/>
      <c r="J66" s="155"/>
      <c r="K66" s="155"/>
      <c r="L66" s="155"/>
      <c r="M66" s="155"/>
      <c r="N66" s="157"/>
    </row>
    <row r="67" spans="1:14" ht="15.75" thickBot="1" x14ac:dyDescent="0.3">
      <c r="A67" s="182"/>
      <c r="B67" s="392"/>
      <c r="C67" s="155"/>
      <c r="D67" s="155"/>
      <c r="E67" s="160"/>
      <c r="F67" s="162"/>
      <c r="G67" s="160"/>
      <c r="H67" s="155"/>
      <c r="I67" s="155"/>
      <c r="J67" s="155"/>
      <c r="K67" s="155"/>
      <c r="L67" s="155"/>
      <c r="M67" s="155"/>
      <c r="N67" s="157"/>
    </row>
    <row r="68" spans="1:14" ht="15.75" thickBot="1" x14ac:dyDescent="0.3">
      <c r="A68" s="416"/>
      <c r="B68" s="416"/>
      <c r="C68" s="418"/>
      <c r="D68" s="419"/>
      <c r="E68" s="420"/>
      <c r="F68" s="421"/>
      <c r="G68" s="422"/>
      <c r="H68" s="419"/>
      <c r="I68" s="419"/>
      <c r="J68" s="419"/>
      <c r="K68" s="419"/>
      <c r="L68" s="419"/>
      <c r="M68" s="419"/>
      <c r="N68" s="423"/>
    </row>
    <row r="69" spans="1:14" x14ac:dyDescent="0.25">
      <c r="A69" s="416"/>
      <c r="B69" s="416"/>
      <c r="C69" s="418"/>
      <c r="D69" s="419"/>
      <c r="E69" s="419"/>
      <c r="F69" s="419"/>
      <c r="G69" s="424"/>
      <c r="H69" s="419"/>
      <c r="I69" s="419"/>
      <c r="J69" s="419"/>
      <c r="K69" s="419"/>
      <c r="L69" s="419"/>
      <c r="M69" s="419"/>
      <c r="N69" s="423"/>
    </row>
    <row r="70" spans="1:14" x14ac:dyDescent="0.25">
      <c r="A70"/>
      <c r="B70" s="294"/>
      <c r="C70"/>
      <c r="G70" s="401"/>
    </row>
    <row r="71" spans="1:14" x14ac:dyDescent="0.25">
      <c r="G71" s="401"/>
    </row>
    <row r="72" spans="1:14" x14ac:dyDescent="0.25">
      <c r="G72" s="401"/>
    </row>
    <row r="73" spans="1:14" x14ac:dyDescent="0.25">
      <c r="G73" s="401"/>
    </row>
    <row r="74" spans="1:14" x14ac:dyDescent="0.25">
      <c r="G74" s="401"/>
    </row>
    <row r="75" spans="1:14" x14ac:dyDescent="0.25">
      <c r="G75" s="401"/>
    </row>
    <row r="76" spans="1:14" x14ac:dyDescent="0.25">
      <c r="A76"/>
      <c r="B76"/>
      <c r="C76" s="267"/>
      <c r="G76" s="401"/>
    </row>
    <row r="77" spans="1:14" x14ac:dyDescent="0.25">
      <c r="A77"/>
      <c r="B77"/>
    </row>
    <row r="78" spans="1:14" x14ac:dyDescent="0.25">
      <c r="A78"/>
      <c r="B78"/>
    </row>
    <row r="79" spans="1:14" x14ac:dyDescent="0.25">
      <c r="A79"/>
      <c r="B79"/>
    </row>
    <row r="80" spans="1:14" x14ac:dyDescent="0.25">
      <c r="A80"/>
      <c r="B80"/>
    </row>
    <row r="81" spans="1:2" x14ac:dyDescent="0.25">
      <c r="A81"/>
      <c r="B81"/>
    </row>
    <row r="82" spans="1:2" x14ac:dyDescent="0.25">
      <c r="A82"/>
      <c r="B82"/>
    </row>
    <row r="83" spans="1:2" x14ac:dyDescent="0.25">
      <c r="A83"/>
      <c r="B83"/>
    </row>
    <row r="84" spans="1:2" x14ac:dyDescent="0.25">
      <c r="A84"/>
      <c r="B84"/>
    </row>
    <row r="85" spans="1:2" x14ac:dyDescent="0.25">
      <c r="A85"/>
      <c r="B85"/>
    </row>
    <row r="86" spans="1:2" x14ac:dyDescent="0.25">
      <c r="A86"/>
      <c r="B86"/>
    </row>
  </sheetData>
  <autoFilter ref="A1:N41">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orientation="portrait" horizontalDpi="4294967293"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678"/>
  <sheetViews>
    <sheetView tabSelected="1" topLeftCell="A424" zoomScaleNormal="100" workbookViewId="0">
      <selection activeCell="E439" sqref="E439"/>
    </sheetView>
  </sheetViews>
  <sheetFormatPr defaultColWidth="10.85546875" defaultRowHeight="15" x14ac:dyDescent="0.25"/>
  <cols>
    <col min="1" max="1" width="12.42578125" style="62" customWidth="1"/>
    <col min="2" max="2" width="33.5703125" style="61" customWidth="1"/>
    <col min="3" max="3" width="17.28515625" style="61" customWidth="1"/>
    <col min="4" max="4" width="17.5703125" style="60" customWidth="1"/>
    <col min="5" max="5" width="17.42578125" style="60" customWidth="1"/>
    <col min="6" max="6" width="15" style="58" customWidth="1"/>
    <col min="7" max="7" width="18.42578125" style="59" customWidth="1"/>
    <col min="8" max="8" width="16.5703125" style="60" customWidth="1"/>
    <col min="9" max="9" width="17" style="61" customWidth="1"/>
    <col min="10" max="10" width="25.42578125" style="61" customWidth="1"/>
    <col min="11" max="11" width="13.140625" style="61" customWidth="1"/>
    <col min="12" max="12" width="12.42578125" style="61" customWidth="1"/>
    <col min="13" max="13" width="19.140625" style="61" customWidth="1"/>
    <col min="14" max="14" width="37.140625" style="63" customWidth="1"/>
    <col min="15" max="15" width="11" style="1" customWidth="1"/>
    <col min="16" max="16384" width="10.85546875" style="1"/>
  </cols>
  <sheetData>
    <row r="1" spans="1:14" ht="18.75" x14ac:dyDescent="0.25">
      <c r="A1" s="708" t="s">
        <v>149</v>
      </c>
      <c r="B1" s="708"/>
      <c r="C1" s="708"/>
      <c r="D1" s="708"/>
      <c r="E1" s="708"/>
      <c r="F1" s="708"/>
      <c r="G1" s="708"/>
      <c r="H1" s="708"/>
      <c r="I1" s="708"/>
      <c r="J1" s="708"/>
      <c r="K1" s="708"/>
      <c r="L1" s="708"/>
      <c r="M1" s="708"/>
      <c r="N1" s="708"/>
    </row>
    <row r="2" spans="1:14" s="2" customFormat="1" ht="69.95" customHeight="1" x14ac:dyDescent="0.25">
      <c r="A2" s="303" t="s">
        <v>0</v>
      </c>
      <c r="B2" s="297" t="s">
        <v>5</v>
      </c>
      <c r="C2" s="297" t="s">
        <v>10</v>
      </c>
      <c r="D2" s="298" t="s">
        <v>8</v>
      </c>
      <c r="E2" s="298" t="s">
        <v>13</v>
      </c>
      <c r="F2" s="299" t="s">
        <v>7</v>
      </c>
      <c r="G2" s="300" t="s">
        <v>6</v>
      </c>
      <c r="H2" s="298" t="s">
        <v>2</v>
      </c>
      <c r="I2" s="298" t="s">
        <v>112</v>
      </c>
      <c r="J2" s="297" t="s">
        <v>9</v>
      </c>
      <c r="K2" s="297" t="s">
        <v>1</v>
      </c>
      <c r="L2" s="297" t="s">
        <v>4</v>
      </c>
      <c r="M2" s="301" t="s">
        <v>12</v>
      </c>
      <c r="N2" s="302" t="s">
        <v>11</v>
      </c>
    </row>
    <row r="3" spans="1:14" s="2" customFormat="1" ht="15" customHeight="1" x14ac:dyDescent="0.25">
      <c r="A3" s="171">
        <v>45139</v>
      </c>
      <c r="B3" s="172" t="s">
        <v>115</v>
      </c>
      <c r="C3" s="172" t="s">
        <v>116</v>
      </c>
      <c r="D3" s="173" t="s">
        <v>114</v>
      </c>
      <c r="E3" s="152">
        <v>9000</v>
      </c>
      <c r="F3" s="339">
        <v>3652</v>
      </c>
      <c r="G3" s="305">
        <f>E3/F3</f>
        <v>2.4644030668127055</v>
      </c>
      <c r="H3" s="183" t="s">
        <v>124</v>
      </c>
      <c r="I3" s="173" t="s">
        <v>44</v>
      </c>
      <c r="J3" s="405" t="s">
        <v>152</v>
      </c>
      <c r="K3" s="172" t="s">
        <v>64</v>
      </c>
      <c r="L3" s="172" t="s">
        <v>45</v>
      </c>
      <c r="M3" s="410"/>
      <c r="N3" s="340"/>
    </row>
    <row r="4" spans="1:14" s="2" customFormat="1" ht="15" customHeight="1" x14ac:dyDescent="0.25">
      <c r="A4" s="171">
        <v>45139</v>
      </c>
      <c r="B4" s="172" t="s">
        <v>115</v>
      </c>
      <c r="C4" s="172" t="s">
        <v>116</v>
      </c>
      <c r="D4" s="173" t="s">
        <v>114</v>
      </c>
      <c r="E4" s="152">
        <v>8000</v>
      </c>
      <c r="F4" s="339">
        <v>3652</v>
      </c>
      <c r="G4" s="305">
        <f t="shared" ref="G4:G9" si="0">E4/F4</f>
        <v>2.190580503833516</v>
      </c>
      <c r="H4" s="183" t="s">
        <v>124</v>
      </c>
      <c r="I4" s="173" t="s">
        <v>44</v>
      </c>
      <c r="J4" s="405" t="s">
        <v>152</v>
      </c>
      <c r="K4" s="172" t="s">
        <v>64</v>
      </c>
      <c r="L4" s="172" t="s">
        <v>45</v>
      </c>
      <c r="M4" s="410"/>
      <c r="N4" s="340"/>
    </row>
    <row r="5" spans="1:14" s="2" customFormat="1" ht="15" customHeight="1" x14ac:dyDescent="0.25">
      <c r="A5" s="171">
        <v>45139</v>
      </c>
      <c r="B5" s="172" t="s">
        <v>115</v>
      </c>
      <c r="C5" s="172" t="s">
        <v>116</v>
      </c>
      <c r="D5" s="173" t="s">
        <v>114</v>
      </c>
      <c r="E5" s="152">
        <v>13000</v>
      </c>
      <c r="F5" s="339">
        <v>3652</v>
      </c>
      <c r="G5" s="305">
        <f t="shared" si="0"/>
        <v>3.5596933187294635</v>
      </c>
      <c r="H5" s="183" t="s">
        <v>153</v>
      </c>
      <c r="I5" s="173" t="s">
        <v>44</v>
      </c>
      <c r="J5" s="405" t="s">
        <v>154</v>
      </c>
      <c r="K5" s="172" t="s">
        <v>64</v>
      </c>
      <c r="L5" s="172" t="s">
        <v>45</v>
      </c>
      <c r="M5" s="410"/>
      <c r="N5" s="340"/>
    </row>
    <row r="6" spans="1:14" s="2" customFormat="1" ht="15" customHeight="1" x14ac:dyDescent="0.25">
      <c r="A6" s="171">
        <v>45139</v>
      </c>
      <c r="B6" s="172" t="s">
        <v>115</v>
      </c>
      <c r="C6" s="172" t="s">
        <v>116</v>
      </c>
      <c r="D6" s="173" t="s">
        <v>114</v>
      </c>
      <c r="E6" s="152">
        <v>12000</v>
      </c>
      <c r="F6" s="339">
        <v>3652</v>
      </c>
      <c r="G6" s="305">
        <f t="shared" si="0"/>
        <v>3.285870755750274</v>
      </c>
      <c r="H6" s="183" t="s">
        <v>153</v>
      </c>
      <c r="I6" s="173" t="s">
        <v>44</v>
      </c>
      <c r="J6" s="405" t="s">
        <v>154</v>
      </c>
      <c r="K6" s="172" t="s">
        <v>64</v>
      </c>
      <c r="L6" s="172" t="s">
        <v>45</v>
      </c>
      <c r="M6" s="410"/>
      <c r="N6" s="340"/>
    </row>
    <row r="7" spans="1:14" s="2" customFormat="1" ht="15" customHeight="1" x14ac:dyDescent="0.25">
      <c r="A7" s="171">
        <v>45139</v>
      </c>
      <c r="B7" s="172" t="s">
        <v>115</v>
      </c>
      <c r="C7" s="172" t="s">
        <v>116</v>
      </c>
      <c r="D7" s="173" t="s">
        <v>130</v>
      </c>
      <c r="E7" s="152">
        <v>7000</v>
      </c>
      <c r="F7" s="339">
        <v>3652</v>
      </c>
      <c r="G7" s="305">
        <f t="shared" si="0"/>
        <v>1.9167579408543265</v>
      </c>
      <c r="H7" s="183" t="s">
        <v>155</v>
      </c>
      <c r="I7" s="173" t="s">
        <v>44</v>
      </c>
      <c r="J7" s="405" t="s">
        <v>156</v>
      </c>
      <c r="K7" s="172" t="s">
        <v>64</v>
      </c>
      <c r="L7" s="172" t="s">
        <v>45</v>
      </c>
      <c r="M7" s="410"/>
      <c r="N7" s="340"/>
    </row>
    <row r="8" spans="1:14" s="2" customFormat="1" ht="15" customHeight="1" x14ac:dyDescent="0.25">
      <c r="A8" s="171">
        <v>45139</v>
      </c>
      <c r="B8" s="172" t="s">
        <v>115</v>
      </c>
      <c r="C8" s="172" t="s">
        <v>116</v>
      </c>
      <c r="D8" s="173" t="s">
        <v>130</v>
      </c>
      <c r="E8" s="152">
        <v>2000</v>
      </c>
      <c r="F8" s="339">
        <v>3652</v>
      </c>
      <c r="G8" s="305">
        <f t="shared" si="0"/>
        <v>0.547645125958379</v>
      </c>
      <c r="H8" s="183" t="s">
        <v>155</v>
      </c>
      <c r="I8" s="173" t="s">
        <v>44</v>
      </c>
      <c r="J8" s="405" t="s">
        <v>156</v>
      </c>
      <c r="K8" s="172" t="s">
        <v>64</v>
      </c>
      <c r="L8" s="172" t="s">
        <v>45</v>
      </c>
      <c r="M8" s="410"/>
      <c r="N8" s="340"/>
    </row>
    <row r="9" spans="1:14" s="2" customFormat="1" ht="15" customHeight="1" x14ac:dyDescent="0.25">
      <c r="A9" s="171">
        <v>45139</v>
      </c>
      <c r="B9" s="172" t="s">
        <v>115</v>
      </c>
      <c r="C9" s="172" t="s">
        <v>116</v>
      </c>
      <c r="D9" s="173" t="s">
        <v>130</v>
      </c>
      <c r="E9" s="152">
        <v>7000</v>
      </c>
      <c r="F9" s="339">
        <v>3652</v>
      </c>
      <c r="G9" s="305">
        <f t="shared" si="0"/>
        <v>1.9167579408543265</v>
      </c>
      <c r="H9" s="183" t="s">
        <v>155</v>
      </c>
      <c r="I9" s="173" t="s">
        <v>44</v>
      </c>
      <c r="J9" s="405" t="s">
        <v>156</v>
      </c>
      <c r="K9" s="172" t="s">
        <v>64</v>
      </c>
      <c r="L9" s="172" t="s">
        <v>45</v>
      </c>
      <c r="M9" s="410"/>
      <c r="N9" s="340"/>
    </row>
    <row r="10" spans="1:14" s="2" customFormat="1" ht="15" customHeight="1" x14ac:dyDescent="0.25">
      <c r="A10" s="171">
        <v>45139</v>
      </c>
      <c r="B10" s="172" t="s">
        <v>115</v>
      </c>
      <c r="C10" s="172" t="s">
        <v>116</v>
      </c>
      <c r="D10" s="173" t="s">
        <v>130</v>
      </c>
      <c r="E10" s="152">
        <v>2000</v>
      </c>
      <c r="F10" s="339">
        <v>3652</v>
      </c>
      <c r="G10" s="305">
        <f t="shared" ref="G10:G270" si="1">E10/F10</f>
        <v>0.547645125958379</v>
      </c>
      <c r="H10" s="183" t="s">
        <v>155</v>
      </c>
      <c r="I10" s="173" t="s">
        <v>44</v>
      </c>
      <c r="J10" s="405" t="s">
        <v>156</v>
      </c>
      <c r="K10" s="172" t="s">
        <v>64</v>
      </c>
      <c r="L10" s="172" t="s">
        <v>45</v>
      </c>
      <c r="M10" s="410"/>
      <c r="N10" s="340"/>
    </row>
    <row r="11" spans="1:14" s="2" customFormat="1" ht="15" customHeight="1" x14ac:dyDescent="0.25">
      <c r="A11" s="171">
        <v>45139</v>
      </c>
      <c r="B11" s="172" t="s">
        <v>181</v>
      </c>
      <c r="C11" s="172" t="s">
        <v>116</v>
      </c>
      <c r="D11" s="173" t="s">
        <v>130</v>
      </c>
      <c r="E11" s="152">
        <v>3000</v>
      </c>
      <c r="F11" s="339">
        <v>3652</v>
      </c>
      <c r="G11" s="305">
        <f t="shared" si="1"/>
        <v>0.8214676889375685</v>
      </c>
      <c r="H11" s="482" t="s">
        <v>157</v>
      </c>
      <c r="I11" s="173" t="s">
        <v>44</v>
      </c>
      <c r="J11" s="482" t="s">
        <v>158</v>
      </c>
      <c r="K11" s="172" t="s">
        <v>64</v>
      </c>
      <c r="L11" s="172" t="s">
        <v>45</v>
      </c>
      <c r="M11" s="410"/>
      <c r="N11" s="340"/>
    </row>
    <row r="12" spans="1:14" s="2" customFormat="1" ht="15" customHeight="1" x14ac:dyDescent="0.25">
      <c r="A12" s="171">
        <v>45139</v>
      </c>
      <c r="B12" s="172" t="s">
        <v>181</v>
      </c>
      <c r="C12" s="172" t="s">
        <v>116</v>
      </c>
      <c r="D12" s="173" t="s">
        <v>130</v>
      </c>
      <c r="E12" s="152">
        <v>5000</v>
      </c>
      <c r="F12" s="339">
        <v>3652</v>
      </c>
      <c r="G12" s="305">
        <f t="shared" si="1"/>
        <v>1.3691128148959475</v>
      </c>
      <c r="H12" s="482" t="s">
        <v>157</v>
      </c>
      <c r="I12" s="173" t="s">
        <v>44</v>
      </c>
      <c r="J12" s="482" t="s">
        <v>158</v>
      </c>
      <c r="K12" s="172" t="s">
        <v>64</v>
      </c>
      <c r="L12" s="172" t="s">
        <v>45</v>
      </c>
      <c r="M12" s="410"/>
      <c r="N12" s="340"/>
    </row>
    <row r="13" spans="1:14" s="2" customFormat="1" ht="15" customHeight="1" x14ac:dyDescent="0.25">
      <c r="A13" s="171">
        <v>45139</v>
      </c>
      <c r="B13" s="172" t="s">
        <v>181</v>
      </c>
      <c r="C13" s="172" t="s">
        <v>116</v>
      </c>
      <c r="D13" s="173" t="s">
        <v>130</v>
      </c>
      <c r="E13" s="152">
        <v>4000</v>
      </c>
      <c r="F13" s="339">
        <v>3652</v>
      </c>
      <c r="G13" s="305">
        <f t="shared" si="1"/>
        <v>1.095290251916758</v>
      </c>
      <c r="H13" s="482" t="s">
        <v>157</v>
      </c>
      <c r="I13" s="173" t="s">
        <v>44</v>
      </c>
      <c r="J13" s="482" t="s">
        <v>158</v>
      </c>
      <c r="K13" s="172" t="s">
        <v>64</v>
      </c>
      <c r="L13" s="172" t="s">
        <v>45</v>
      </c>
      <c r="M13" s="410"/>
      <c r="N13" s="340"/>
    </row>
    <row r="14" spans="1:14" s="2" customFormat="1" ht="15" customHeight="1" x14ac:dyDescent="0.25">
      <c r="A14" s="171">
        <v>45139</v>
      </c>
      <c r="B14" s="172" t="s">
        <v>181</v>
      </c>
      <c r="C14" s="172" t="s">
        <v>116</v>
      </c>
      <c r="D14" s="173" t="s">
        <v>130</v>
      </c>
      <c r="E14" s="152">
        <v>5000</v>
      </c>
      <c r="F14" s="339">
        <v>3652</v>
      </c>
      <c r="G14" s="305">
        <f t="shared" ref="G14:G15" si="2">E14/F14</f>
        <v>1.3691128148959475</v>
      </c>
      <c r="H14" s="482" t="s">
        <v>157</v>
      </c>
      <c r="I14" s="173" t="s">
        <v>44</v>
      </c>
      <c r="J14" s="482" t="s">
        <v>158</v>
      </c>
      <c r="K14" s="172" t="s">
        <v>64</v>
      </c>
      <c r="L14" s="172" t="s">
        <v>45</v>
      </c>
      <c r="M14" s="410"/>
      <c r="N14" s="340"/>
    </row>
    <row r="15" spans="1:14" s="2" customFormat="1" ht="15" customHeight="1" x14ac:dyDescent="0.25">
      <c r="A15" s="171">
        <v>45139</v>
      </c>
      <c r="B15" s="172" t="s">
        <v>115</v>
      </c>
      <c r="C15" s="172" t="s">
        <v>116</v>
      </c>
      <c r="D15" s="173" t="s">
        <v>130</v>
      </c>
      <c r="E15" s="152">
        <v>9000</v>
      </c>
      <c r="F15" s="339">
        <v>3652</v>
      </c>
      <c r="G15" s="305">
        <f t="shared" si="2"/>
        <v>2.4644030668127055</v>
      </c>
      <c r="H15" s="183" t="s">
        <v>159</v>
      </c>
      <c r="I15" s="173" t="s">
        <v>44</v>
      </c>
      <c r="J15" s="405" t="s">
        <v>160</v>
      </c>
      <c r="K15" s="172" t="s">
        <v>64</v>
      </c>
      <c r="L15" s="172" t="s">
        <v>45</v>
      </c>
      <c r="M15" s="410"/>
      <c r="N15" s="340"/>
    </row>
    <row r="16" spans="1:14" s="2" customFormat="1" ht="15" customHeight="1" x14ac:dyDescent="0.25">
      <c r="A16" s="171">
        <v>45139</v>
      </c>
      <c r="B16" s="172" t="s">
        <v>115</v>
      </c>
      <c r="C16" s="172" t="s">
        <v>116</v>
      </c>
      <c r="D16" s="173" t="s">
        <v>130</v>
      </c>
      <c r="E16" s="152">
        <v>4000</v>
      </c>
      <c r="F16" s="339">
        <v>3652</v>
      </c>
      <c r="G16" s="305">
        <f t="shared" si="1"/>
        <v>1.095290251916758</v>
      </c>
      <c r="H16" s="183" t="s">
        <v>159</v>
      </c>
      <c r="I16" s="173" t="s">
        <v>44</v>
      </c>
      <c r="J16" s="405" t="s">
        <v>160</v>
      </c>
      <c r="K16" s="172" t="s">
        <v>64</v>
      </c>
      <c r="L16" s="172" t="s">
        <v>45</v>
      </c>
      <c r="M16" s="410"/>
      <c r="N16" s="340"/>
    </row>
    <row r="17" spans="1:14" s="2" customFormat="1" ht="15" customHeight="1" x14ac:dyDescent="0.25">
      <c r="A17" s="171">
        <v>45139</v>
      </c>
      <c r="B17" s="172" t="s">
        <v>115</v>
      </c>
      <c r="C17" s="172" t="s">
        <v>116</v>
      </c>
      <c r="D17" s="173" t="s">
        <v>130</v>
      </c>
      <c r="E17" s="152">
        <v>2000</v>
      </c>
      <c r="F17" s="339">
        <v>3652</v>
      </c>
      <c r="G17" s="305">
        <f t="shared" si="1"/>
        <v>0.547645125958379</v>
      </c>
      <c r="H17" s="183" t="s">
        <v>159</v>
      </c>
      <c r="I17" s="173" t="s">
        <v>44</v>
      </c>
      <c r="J17" s="405" t="s">
        <v>160</v>
      </c>
      <c r="K17" s="172" t="s">
        <v>64</v>
      </c>
      <c r="L17" s="172" t="s">
        <v>45</v>
      </c>
      <c r="M17" s="410"/>
      <c r="N17" s="340"/>
    </row>
    <row r="18" spans="1:14" s="2" customFormat="1" ht="15" customHeight="1" x14ac:dyDescent="0.25">
      <c r="A18" s="171">
        <v>45139</v>
      </c>
      <c r="B18" s="172" t="s">
        <v>632</v>
      </c>
      <c r="C18" s="172" t="s">
        <v>119</v>
      </c>
      <c r="D18" s="173" t="s">
        <v>81</v>
      </c>
      <c r="E18" s="152">
        <v>1888000</v>
      </c>
      <c r="F18" s="339">
        <v>3652</v>
      </c>
      <c r="G18" s="305">
        <f t="shared" si="1"/>
        <v>516.97699890470972</v>
      </c>
      <c r="H18" s="183" t="s">
        <v>129</v>
      </c>
      <c r="I18" s="173" t="s">
        <v>44</v>
      </c>
      <c r="J18" s="405" t="s">
        <v>222</v>
      </c>
      <c r="K18" s="172" t="s">
        <v>64</v>
      </c>
      <c r="L18" s="172" t="s">
        <v>45</v>
      </c>
      <c r="M18" s="410"/>
      <c r="N18" s="340"/>
    </row>
    <row r="19" spans="1:14" s="2" customFormat="1" ht="15" customHeight="1" x14ac:dyDescent="0.25">
      <c r="A19" s="171">
        <v>45139</v>
      </c>
      <c r="B19" s="172" t="s">
        <v>144</v>
      </c>
      <c r="C19" s="172" t="s">
        <v>128</v>
      </c>
      <c r="D19" s="173" t="s">
        <v>81</v>
      </c>
      <c r="E19" s="152">
        <v>3000</v>
      </c>
      <c r="F19" s="339">
        <v>3652</v>
      </c>
      <c r="G19" s="305">
        <f t="shared" si="1"/>
        <v>0.8214676889375685</v>
      </c>
      <c r="H19" s="183" t="s">
        <v>129</v>
      </c>
      <c r="I19" s="173" t="s">
        <v>44</v>
      </c>
      <c r="J19" s="405" t="s">
        <v>224</v>
      </c>
      <c r="K19" s="172" t="s">
        <v>64</v>
      </c>
      <c r="L19" s="172" t="s">
        <v>45</v>
      </c>
      <c r="M19" s="410"/>
      <c r="N19" s="340"/>
    </row>
    <row r="20" spans="1:14" s="2" customFormat="1" ht="15" customHeight="1" x14ac:dyDescent="0.25">
      <c r="A20" s="171">
        <v>45140</v>
      </c>
      <c r="B20" s="172" t="s">
        <v>115</v>
      </c>
      <c r="C20" s="172" t="s">
        <v>116</v>
      </c>
      <c r="D20" s="173" t="s">
        <v>130</v>
      </c>
      <c r="E20" s="152">
        <v>9000</v>
      </c>
      <c r="F20" s="339">
        <v>3652</v>
      </c>
      <c r="G20" s="305">
        <f t="shared" si="1"/>
        <v>2.4644030668127055</v>
      </c>
      <c r="H20" s="183" t="s">
        <v>159</v>
      </c>
      <c r="I20" s="173" t="s">
        <v>44</v>
      </c>
      <c r="J20" s="405" t="s">
        <v>161</v>
      </c>
      <c r="K20" s="172" t="s">
        <v>64</v>
      </c>
      <c r="L20" s="172" t="s">
        <v>45</v>
      </c>
      <c r="M20" s="410"/>
      <c r="N20" s="340"/>
    </row>
    <row r="21" spans="1:14" s="2" customFormat="1" ht="15" customHeight="1" x14ac:dyDescent="0.25">
      <c r="A21" s="171">
        <v>45140</v>
      </c>
      <c r="B21" s="172" t="s">
        <v>115</v>
      </c>
      <c r="C21" s="172" t="s">
        <v>116</v>
      </c>
      <c r="D21" s="173" t="s">
        <v>130</v>
      </c>
      <c r="E21" s="152">
        <v>2000</v>
      </c>
      <c r="F21" s="339">
        <v>3652</v>
      </c>
      <c r="G21" s="305">
        <f t="shared" si="1"/>
        <v>0.547645125958379</v>
      </c>
      <c r="H21" s="183" t="s">
        <v>159</v>
      </c>
      <c r="I21" s="173" t="s">
        <v>44</v>
      </c>
      <c r="J21" s="405" t="s">
        <v>161</v>
      </c>
      <c r="K21" s="172" t="s">
        <v>64</v>
      </c>
      <c r="L21" s="172" t="s">
        <v>45</v>
      </c>
      <c r="M21" s="410"/>
      <c r="N21" s="340"/>
    </row>
    <row r="22" spans="1:14" s="2" customFormat="1" ht="15" customHeight="1" x14ac:dyDescent="0.25">
      <c r="A22" s="171">
        <v>45140</v>
      </c>
      <c r="B22" s="172" t="s">
        <v>115</v>
      </c>
      <c r="C22" s="172" t="s">
        <v>116</v>
      </c>
      <c r="D22" s="173" t="s">
        <v>130</v>
      </c>
      <c r="E22" s="167">
        <v>3500</v>
      </c>
      <c r="F22" s="339">
        <v>3652</v>
      </c>
      <c r="G22" s="305">
        <f t="shared" si="1"/>
        <v>0.95837897042716325</v>
      </c>
      <c r="H22" s="183" t="s">
        <v>159</v>
      </c>
      <c r="I22" s="173" t="s">
        <v>44</v>
      </c>
      <c r="J22" s="405" t="s">
        <v>161</v>
      </c>
      <c r="K22" s="172" t="s">
        <v>64</v>
      </c>
      <c r="L22" s="172" t="s">
        <v>45</v>
      </c>
      <c r="M22" s="410"/>
      <c r="N22" s="340"/>
    </row>
    <row r="23" spans="1:14" s="2" customFormat="1" ht="15" customHeight="1" x14ac:dyDescent="0.25">
      <c r="A23" s="171">
        <v>45140</v>
      </c>
      <c r="B23" s="172" t="s">
        <v>181</v>
      </c>
      <c r="C23" s="172" t="s">
        <v>116</v>
      </c>
      <c r="D23" s="173" t="s">
        <v>130</v>
      </c>
      <c r="E23" s="152">
        <v>3000</v>
      </c>
      <c r="F23" s="339">
        <v>3652</v>
      </c>
      <c r="G23" s="305">
        <f t="shared" si="1"/>
        <v>0.8214676889375685</v>
      </c>
      <c r="H23" s="183" t="s">
        <v>157</v>
      </c>
      <c r="I23" s="173" t="s">
        <v>44</v>
      </c>
      <c r="J23" s="405" t="s">
        <v>162</v>
      </c>
      <c r="K23" s="172" t="s">
        <v>64</v>
      </c>
      <c r="L23" s="172" t="s">
        <v>45</v>
      </c>
      <c r="M23" s="410"/>
      <c r="N23" s="340"/>
    </row>
    <row r="24" spans="1:14" s="2" customFormat="1" ht="15" customHeight="1" x14ac:dyDescent="0.25">
      <c r="A24" s="171">
        <v>45140</v>
      </c>
      <c r="B24" s="172" t="s">
        <v>181</v>
      </c>
      <c r="C24" s="172" t="s">
        <v>116</v>
      </c>
      <c r="D24" s="173" t="s">
        <v>130</v>
      </c>
      <c r="E24" s="152">
        <v>5000</v>
      </c>
      <c r="F24" s="339">
        <v>3652</v>
      </c>
      <c r="G24" s="305">
        <f t="shared" si="1"/>
        <v>1.3691128148959475</v>
      </c>
      <c r="H24" s="183" t="s">
        <v>157</v>
      </c>
      <c r="I24" s="173" t="s">
        <v>44</v>
      </c>
      <c r="J24" s="405" t="s">
        <v>162</v>
      </c>
      <c r="K24" s="172" t="s">
        <v>64</v>
      </c>
      <c r="L24" s="172" t="s">
        <v>45</v>
      </c>
      <c r="M24" s="410"/>
      <c r="N24" s="340"/>
    </row>
    <row r="25" spans="1:14" s="2" customFormat="1" ht="15" customHeight="1" x14ac:dyDescent="0.25">
      <c r="A25" s="171">
        <v>45140</v>
      </c>
      <c r="B25" s="172" t="s">
        <v>181</v>
      </c>
      <c r="C25" s="172" t="s">
        <v>116</v>
      </c>
      <c r="D25" s="173" t="s">
        <v>130</v>
      </c>
      <c r="E25" s="167">
        <v>5000</v>
      </c>
      <c r="F25" s="339">
        <v>3652</v>
      </c>
      <c r="G25" s="305">
        <f t="shared" si="1"/>
        <v>1.3691128148959475</v>
      </c>
      <c r="H25" s="183" t="s">
        <v>157</v>
      </c>
      <c r="I25" s="173" t="s">
        <v>44</v>
      </c>
      <c r="J25" s="405" t="s">
        <v>162</v>
      </c>
      <c r="K25" s="172" t="s">
        <v>64</v>
      </c>
      <c r="L25" s="172" t="s">
        <v>45</v>
      </c>
      <c r="M25" s="410"/>
      <c r="N25" s="340"/>
    </row>
    <row r="26" spans="1:14" s="2" customFormat="1" ht="15" customHeight="1" x14ac:dyDescent="0.25">
      <c r="A26" s="171">
        <v>45140</v>
      </c>
      <c r="B26" s="172" t="s">
        <v>181</v>
      </c>
      <c r="C26" s="172" t="s">
        <v>116</v>
      </c>
      <c r="D26" s="173" t="s">
        <v>130</v>
      </c>
      <c r="E26" s="167">
        <v>4000</v>
      </c>
      <c r="F26" s="339">
        <v>3652</v>
      </c>
      <c r="G26" s="305">
        <f t="shared" si="1"/>
        <v>1.095290251916758</v>
      </c>
      <c r="H26" s="183" t="s">
        <v>157</v>
      </c>
      <c r="I26" s="173" t="s">
        <v>44</v>
      </c>
      <c r="J26" s="405" t="s">
        <v>162</v>
      </c>
      <c r="K26" s="172" t="s">
        <v>64</v>
      </c>
      <c r="L26" s="172" t="s">
        <v>45</v>
      </c>
      <c r="M26" s="410"/>
      <c r="N26" s="340"/>
    </row>
    <row r="27" spans="1:14" s="2" customFormat="1" ht="15" customHeight="1" x14ac:dyDescent="0.25">
      <c r="A27" s="171">
        <v>45140</v>
      </c>
      <c r="B27" s="172" t="s">
        <v>181</v>
      </c>
      <c r="C27" s="172" t="s">
        <v>116</v>
      </c>
      <c r="D27" s="173" t="s">
        <v>130</v>
      </c>
      <c r="E27" s="167">
        <v>8000</v>
      </c>
      <c r="F27" s="339">
        <v>3652</v>
      </c>
      <c r="G27" s="305">
        <f t="shared" si="1"/>
        <v>2.190580503833516</v>
      </c>
      <c r="H27" s="183" t="s">
        <v>155</v>
      </c>
      <c r="I27" s="173" t="s">
        <v>44</v>
      </c>
      <c r="J27" s="405" t="s">
        <v>164</v>
      </c>
      <c r="K27" s="172" t="s">
        <v>64</v>
      </c>
      <c r="L27" s="172" t="s">
        <v>45</v>
      </c>
      <c r="M27" s="410"/>
      <c r="N27" s="340"/>
    </row>
    <row r="28" spans="1:14" s="2" customFormat="1" ht="15" customHeight="1" x14ac:dyDescent="0.25">
      <c r="A28" s="171">
        <v>45140</v>
      </c>
      <c r="B28" s="172" t="s">
        <v>181</v>
      </c>
      <c r="C28" s="172" t="s">
        <v>116</v>
      </c>
      <c r="D28" s="173" t="s">
        <v>130</v>
      </c>
      <c r="E28" s="167">
        <v>8000</v>
      </c>
      <c r="F28" s="339">
        <v>3652</v>
      </c>
      <c r="G28" s="305">
        <f t="shared" si="1"/>
        <v>2.190580503833516</v>
      </c>
      <c r="H28" s="183" t="s">
        <v>155</v>
      </c>
      <c r="I28" s="173" t="s">
        <v>44</v>
      </c>
      <c r="J28" s="405" t="s">
        <v>164</v>
      </c>
      <c r="K28" s="172" t="s">
        <v>64</v>
      </c>
      <c r="L28" s="172" t="s">
        <v>45</v>
      </c>
      <c r="M28" s="410"/>
      <c r="N28" s="340"/>
    </row>
    <row r="29" spans="1:14" s="2" customFormat="1" ht="15" customHeight="1" x14ac:dyDescent="0.25">
      <c r="A29" s="171">
        <v>45140</v>
      </c>
      <c r="B29" s="172" t="s">
        <v>115</v>
      </c>
      <c r="C29" s="172" t="s">
        <v>116</v>
      </c>
      <c r="D29" s="173" t="s">
        <v>114</v>
      </c>
      <c r="E29" s="152">
        <v>12000</v>
      </c>
      <c r="F29" s="339">
        <v>3652</v>
      </c>
      <c r="G29" s="305">
        <f t="shared" si="1"/>
        <v>3.285870755750274</v>
      </c>
      <c r="H29" s="183" t="s">
        <v>153</v>
      </c>
      <c r="I29" s="173" t="s">
        <v>44</v>
      </c>
      <c r="J29" s="405" t="s">
        <v>163</v>
      </c>
      <c r="K29" s="172" t="s">
        <v>64</v>
      </c>
      <c r="L29" s="172" t="s">
        <v>45</v>
      </c>
      <c r="M29" s="410"/>
      <c r="N29" s="340"/>
    </row>
    <row r="30" spans="1:14" s="2" customFormat="1" ht="15" customHeight="1" x14ac:dyDescent="0.25">
      <c r="A30" s="171">
        <v>45140</v>
      </c>
      <c r="B30" s="172" t="s">
        <v>115</v>
      </c>
      <c r="C30" s="172" t="s">
        <v>116</v>
      </c>
      <c r="D30" s="173" t="s">
        <v>114</v>
      </c>
      <c r="E30" s="152">
        <v>11000</v>
      </c>
      <c r="F30" s="339">
        <v>3652</v>
      </c>
      <c r="G30" s="305">
        <f t="shared" si="1"/>
        <v>3.0120481927710845</v>
      </c>
      <c r="H30" s="183" t="s">
        <v>153</v>
      </c>
      <c r="I30" s="173" t="s">
        <v>44</v>
      </c>
      <c r="J30" s="405" t="s">
        <v>163</v>
      </c>
      <c r="K30" s="172" t="s">
        <v>64</v>
      </c>
      <c r="L30" s="172" t="s">
        <v>45</v>
      </c>
      <c r="M30" s="410"/>
      <c r="N30" s="340"/>
    </row>
    <row r="31" spans="1:14" s="2" customFormat="1" ht="15" customHeight="1" x14ac:dyDescent="0.25">
      <c r="A31" s="171">
        <v>45141</v>
      </c>
      <c r="B31" s="172" t="s">
        <v>181</v>
      </c>
      <c r="C31" s="172" t="s">
        <v>116</v>
      </c>
      <c r="D31" s="173" t="s">
        <v>130</v>
      </c>
      <c r="E31" s="167">
        <v>8000</v>
      </c>
      <c r="F31" s="339">
        <v>3652</v>
      </c>
      <c r="G31" s="305">
        <f t="shared" ref="G31:G32" si="3">E31/F31</f>
        <v>2.190580503833516</v>
      </c>
      <c r="H31" s="183" t="s">
        <v>157</v>
      </c>
      <c r="I31" s="173" t="s">
        <v>44</v>
      </c>
      <c r="J31" s="405" t="s">
        <v>165</v>
      </c>
      <c r="K31" s="172" t="s">
        <v>64</v>
      </c>
      <c r="L31" s="172" t="s">
        <v>45</v>
      </c>
      <c r="M31" s="410"/>
      <c r="N31" s="340"/>
    </row>
    <row r="32" spans="1:14" s="2" customFormat="1" ht="15" customHeight="1" x14ac:dyDescent="0.25">
      <c r="A32" s="171">
        <v>45141</v>
      </c>
      <c r="B32" s="172" t="s">
        <v>181</v>
      </c>
      <c r="C32" s="172" t="s">
        <v>116</v>
      </c>
      <c r="D32" s="173" t="s">
        <v>130</v>
      </c>
      <c r="E32" s="177">
        <v>5000</v>
      </c>
      <c r="F32" s="339">
        <v>3652</v>
      </c>
      <c r="G32" s="305">
        <f t="shared" si="3"/>
        <v>1.3691128148959475</v>
      </c>
      <c r="H32" s="183" t="s">
        <v>157</v>
      </c>
      <c r="I32" s="173" t="s">
        <v>44</v>
      </c>
      <c r="J32" s="405" t="s">
        <v>165</v>
      </c>
      <c r="K32" s="172" t="s">
        <v>64</v>
      </c>
      <c r="L32" s="172" t="s">
        <v>45</v>
      </c>
      <c r="M32" s="410"/>
      <c r="N32" s="340"/>
    </row>
    <row r="33" spans="1:14" s="2" customFormat="1" ht="15" customHeight="1" x14ac:dyDescent="0.25">
      <c r="A33" s="171">
        <v>45141</v>
      </c>
      <c r="B33" s="172" t="s">
        <v>181</v>
      </c>
      <c r="C33" s="172" t="s">
        <v>116</v>
      </c>
      <c r="D33" s="173" t="s">
        <v>130</v>
      </c>
      <c r="E33" s="161">
        <v>2000</v>
      </c>
      <c r="F33" s="339">
        <v>3652</v>
      </c>
      <c r="G33" s="305">
        <f>E33/F33</f>
        <v>0.547645125958379</v>
      </c>
      <c r="H33" s="183" t="s">
        <v>157</v>
      </c>
      <c r="I33" s="173" t="s">
        <v>44</v>
      </c>
      <c r="J33" s="405" t="s">
        <v>165</v>
      </c>
      <c r="K33" s="172" t="s">
        <v>64</v>
      </c>
      <c r="L33" s="172" t="s">
        <v>45</v>
      </c>
      <c r="M33" s="410"/>
      <c r="N33" s="340"/>
    </row>
    <row r="34" spans="1:14" s="2" customFormat="1" ht="15" customHeight="1" x14ac:dyDescent="0.25">
      <c r="A34" s="171">
        <v>45141</v>
      </c>
      <c r="B34" s="172" t="s">
        <v>181</v>
      </c>
      <c r="C34" s="172" t="s">
        <v>116</v>
      </c>
      <c r="D34" s="173" t="s">
        <v>130</v>
      </c>
      <c r="E34" s="167">
        <v>3000</v>
      </c>
      <c r="F34" s="339">
        <v>3652</v>
      </c>
      <c r="G34" s="305">
        <f t="shared" si="1"/>
        <v>0.8214676889375685</v>
      </c>
      <c r="H34" s="183" t="s">
        <v>157</v>
      </c>
      <c r="I34" s="173" t="s">
        <v>44</v>
      </c>
      <c r="J34" s="405" t="s">
        <v>165</v>
      </c>
      <c r="K34" s="172" t="s">
        <v>64</v>
      </c>
      <c r="L34" s="172" t="s">
        <v>45</v>
      </c>
      <c r="M34" s="410"/>
      <c r="N34" s="340"/>
    </row>
    <row r="35" spans="1:14" s="2" customFormat="1" ht="15" customHeight="1" x14ac:dyDescent="0.25">
      <c r="A35" s="171">
        <v>45141</v>
      </c>
      <c r="B35" s="172" t="s">
        <v>181</v>
      </c>
      <c r="C35" s="172" t="s">
        <v>116</v>
      </c>
      <c r="D35" s="173" t="s">
        <v>130</v>
      </c>
      <c r="E35" s="167">
        <v>2000</v>
      </c>
      <c r="F35" s="339">
        <v>3652</v>
      </c>
      <c r="G35" s="305">
        <f t="shared" si="1"/>
        <v>0.547645125958379</v>
      </c>
      <c r="H35" s="183" t="s">
        <v>157</v>
      </c>
      <c r="I35" s="173" t="s">
        <v>44</v>
      </c>
      <c r="J35" s="405" t="s">
        <v>165</v>
      </c>
      <c r="K35" s="172" t="s">
        <v>64</v>
      </c>
      <c r="L35" s="172" t="s">
        <v>45</v>
      </c>
      <c r="M35" s="410"/>
      <c r="N35" s="340"/>
    </row>
    <row r="36" spans="1:14" s="2" customFormat="1" ht="15" customHeight="1" x14ac:dyDescent="0.25">
      <c r="A36" s="171">
        <v>45141</v>
      </c>
      <c r="B36" s="172" t="s">
        <v>181</v>
      </c>
      <c r="C36" s="172" t="s">
        <v>116</v>
      </c>
      <c r="D36" s="173" t="s">
        <v>130</v>
      </c>
      <c r="E36" s="167">
        <v>3000</v>
      </c>
      <c r="F36" s="339">
        <v>3652</v>
      </c>
      <c r="G36" s="305">
        <f t="shared" si="1"/>
        <v>0.8214676889375685</v>
      </c>
      <c r="H36" s="183" t="s">
        <v>157</v>
      </c>
      <c r="I36" s="173" t="s">
        <v>44</v>
      </c>
      <c r="J36" s="405" t="s">
        <v>165</v>
      </c>
      <c r="K36" s="172" t="s">
        <v>64</v>
      </c>
      <c r="L36" s="172" t="s">
        <v>45</v>
      </c>
      <c r="M36" s="410"/>
      <c r="N36" s="340"/>
    </row>
    <row r="37" spans="1:14" s="2" customFormat="1" ht="15" customHeight="1" x14ac:dyDescent="0.25">
      <c r="A37" s="171">
        <v>45141</v>
      </c>
      <c r="B37" s="172" t="s">
        <v>181</v>
      </c>
      <c r="C37" s="172" t="s">
        <v>116</v>
      </c>
      <c r="D37" s="173" t="s">
        <v>130</v>
      </c>
      <c r="E37" s="167">
        <v>9000</v>
      </c>
      <c r="F37" s="339">
        <v>3652</v>
      </c>
      <c r="G37" s="305">
        <f t="shared" si="1"/>
        <v>2.4644030668127055</v>
      </c>
      <c r="H37" s="183" t="s">
        <v>157</v>
      </c>
      <c r="I37" s="173" t="s">
        <v>44</v>
      </c>
      <c r="J37" s="405" t="s">
        <v>165</v>
      </c>
      <c r="K37" s="172" t="s">
        <v>64</v>
      </c>
      <c r="L37" s="172" t="s">
        <v>45</v>
      </c>
      <c r="M37" s="410"/>
      <c r="N37" s="340"/>
    </row>
    <row r="38" spans="1:14" s="2" customFormat="1" ht="15" customHeight="1" x14ac:dyDescent="0.25">
      <c r="A38" s="171">
        <v>45141</v>
      </c>
      <c r="B38" s="172" t="s">
        <v>196</v>
      </c>
      <c r="C38" s="172" t="s">
        <v>196</v>
      </c>
      <c r="D38" s="173" t="s">
        <v>130</v>
      </c>
      <c r="E38" s="167">
        <v>5000</v>
      </c>
      <c r="F38" s="339">
        <v>3652</v>
      </c>
      <c r="G38" s="305">
        <f t="shared" si="1"/>
        <v>1.3691128148959475</v>
      </c>
      <c r="H38" s="183" t="s">
        <v>157</v>
      </c>
      <c r="I38" s="173" t="s">
        <v>44</v>
      </c>
      <c r="J38" s="405" t="s">
        <v>165</v>
      </c>
      <c r="K38" s="172" t="s">
        <v>64</v>
      </c>
      <c r="L38" s="172" t="s">
        <v>45</v>
      </c>
      <c r="M38" s="410"/>
      <c r="N38" s="340"/>
    </row>
    <row r="39" spans="1:14" s="2" customFormat="1" ht="15" customHeight="1" x14ac:dyDescent="0.25">
      <c r="A39" s="171">
        <v>45141</v>
      </c>
      <c r="B39" s="172" t="s">
        <v>115</v>
      </c>
      <c r="C39" s="172" t="s">
        <v>116</v>
      </c>
      <c r="D39" s="173" t="s">
        <v>130</v>
      </c>
      <c r="E39" s="167">
        <v>7000</v>
      </c>
      <c r="F39" s="339">
        <v>3652</v>
      </c>
      <c r="G39" s="305">
        <f t="shared" si="1"/>
        <v>1.9167579408543265</v>
      </c>
      <c r="H39" s="183" t="s">
        <v>159</v>
      </c>
      <c r="I39" s="173" t="s">
        <v>44</v>
      </c>
      <c r="J39" s="405" t="s">
        <v>199</v>
      </c>
      <c r="K39" s="172" t="s">
        <v>64</v>
      </c>
      <c r="L39" s="172" t="s">
        <v>45</v>
      </c>
      <c r="M39" s="410"/>
      <c r="N39" s="340"/>
    </row>
    <row r="40" spans="1:14" s="2" customFormat="1" ht="15" customHeight="1" x14ac:dyDescent="0.25">
      <c r="A40" s="171">
        <v>45141</v>
      </c>
      <c r="B40" s="172" t="s">
        <v>115</v>
      </c>
      <c r="C40" s="172" t="s">
        <v>116</v>
      </c>
      <c r="D40" s="173" t="s">
        <v>130</v>
      </c>
      <c r="E40" s="177">
        <v>8000</v>
      </c>
      <c r="F40" s="339">
        <v>3652</v>
      </c>
      <c r="G40" s="305">
        <f t="shared" si="1"/>
        <v>2.190580503833516</v>
      </c>
      <c r="H40" s="183" t="s">
        <v>159</v>
      </c>
      <c r="I40" s="173" t="s">
        <v>44</v>
      </c>
      <c r="J40" s="405" t="s">
        <v>199</v>
      </c>
      <c r="K40" s="172" t="s">
        <v>64</v>
      </c>
      <c r="L40" s="172" t="s">
        <v>45</v>
      </c>
      <c r="M40" s="410"/>
      <c r="N40" s="340"/>
    </row>
    <row r="41" spans="1:14" s="2" customFormat="1" ht="15" customHeight="1" x14ac:dyDescent="0.25">
      <c r="A41" s="171">
        <v>45141</v>
      </c>
      <c r="B41" s="172" t="s">
        <v>115</v>
      </c>
      <c r="C41" s="172" t="s">
        <v>116</v>
      </c>
      <c r="D41" s="173" t="s">
        <v>130</v>
      </c>
      <c r="E41" s="161">
        <v>10000</v>
      </c>
      <c r="F41" s="339">
        <v>3652</v>
      </c>
      <c r="G41" s="305">
        <f t="shared" si="1"/>
        <v>2.738225629791895</v>
      </c>
      <c r="H41" s="183" t="s">
        <v>159</v>
      </c>
      <c r="I41" s="173" t="s">
        <v>44</v>
      </c>
      <c r="J41" s="405" t="s">
        <v>199</v>
      </c>
      <c r="K41" s="172" t="s">
        <v>64</v>
      </c>
      <c r="L41" s="172" t="s">
        <v>45</v>
      </c>
      <c r="M41" s="410"/>
      <c r="N41" s="340"/>
    </row>
    <row r="42" spans="1:14" s="2" customFormat="1" ht="15" customHeight="1" x14ac:dyDescent="0.25">
      <c r="A42" s="171">
        <v>45141</v>
      </c>
      <c r="B42" s="172" t="s">
        <v>115</v>
      </c>
      <c r="C42" s="172" t="s">
        <v>116</v>
      </c>
      <c r="D42" s="173" t="s">
        <v>130</v>
      </c>
      <c r="E42" s="167">
        <v>13000</v>
      </c>
      <c r="F42" s="339">
        <v>3652</v>
      </c>
      <c r="G42" s="305">
        <f t="shared" si="1"/>
        <v>3.5596933187294635</v>
      </c>
      <c r="H42" s="183" t="s">
        <v>159</v>
      </c>
      <c r="I42" s="173" t="s">
        <v>44</v>
      </c>
      <c r="J42" s="405" t="s">
        <v>199</v>
      </c>
      <c r="K42" s="172" t="s">
        <v>64</v>
      </c>
      <c r="L42" s="172" t="s">
        <v>45</v>
      </c>
      <c r="M42" s="410"/>
      <c r="N42" s="340"/>
    </row>
    <row r="43" spans="1:14" s="2" customFormat="1" ht="15" customHeight="1" x14ac:dyDescent="0.25">
      <c r="A43" s="171">
        <v>45141</v>
      </c>
      <c r="B43" s="172" t="s">
        <v>115</v>
      </c>
      <c r="C43" s="172" t="s">
        <v>116</v>
      </c>
      <c r="D43" s="173" t="s">
        <v>14</v>
      </c>
      <c r="E43" s="152">
        <v>7000</v>
      </c>
      <c r="F43" s="339">
        <v>3652</v>
      </c>
      <c r="G43" s="305">
        <f t="shared" si="1"/>
        <v>1.9167579408543265</v>
      </c>
      <c r="H43" s="183" t="s">
        <v>42</v>
      </c>
      <c r="I43" s="173" t="s">
        <v>44</v>
      </c>
      <c r="J43" s="405" t="s">
        <v>166</v>
      </c>
      <c r="K43" s="172" t="s">
        <v>64</v>
      </c>
      <c r="L43" s="172" t="s">
        <v>45</v>
      </c>
      <c r="M43" s="410"/>
      <c r="N43" s="340"/>
    </row>
    <row r="44" spans="1:14" s="2" customFormat="1" ht="15" customHeight="1" x14ac:dyDescent="0.25">
      <c r="A44" s="171">
        <v>45141</v>
      </c>
      <c r="B44" s="172" t="s">
        <v>115</v>
      </c>
      <c r="C44" s="172" t="s">
        <v>116</v>
      </c>
      <c r="D44" s="173" t="s">
        <v>14</v>
      </c>
      <c r="E44" s="152">
        <v>4000</v>
      </c>
      <c r="F44" s="339">
        <v>3652</v>
      </c>
      <c r="G44" s="305">
        <f t="shared" si="1"/>
        <v>1.095290251916758</v>
      </c>
      <c r="H44" s="183" t="s">
        <v>42</v>
      </c>
      <c r="I44" s="173" t="s">
        <v>44</v>
      </c>
      <c r="J44" s="405" t="s">
        <v>166</v>
      </c>
      <c r="K44" s="172" t="s">
        <v>64</v>
      </c>
      <c r="L44" s="172" t="s">
        <v>45</v>
      </c>
      <c r="M44" s="410"/>
      <c r="N44" s="340"/>
    </row>
    <row r="45" spans="1:14" s="2" customFormat="1" ht="15" customHeight="1" x14ac:dyDescent="0.25">
      <c r="A45" s="171">
        <v>45141</v>
      </c>
      <c r="B45" s="172" t="s">
        <v>115</v>
      </c>
      <c r="C45" s="172" t="s">
        <v>116</v>
      </c>
      <c r="D45" s="173" t="s">
        <v>14</v>
      </c>
      <c r="E45" s="152">
        <v>4000</v>
      </c>
      <c r="F45" s="339">
        <v>3652</v>
      </c>
      <c r="G45" s="305">
        <f t="shared" ref="G45:G49" si="4">E45/F45</f>
        <v>1.095290251916758</v>
      </c>
      <c r="H45" s="183" t="s">
        <v>42</v>
      </c>
      <c r="I45" s="173" t="s">
        <v>44</v>
      </c>
      <c r="J45" s="405" t="s">
        <v>166</v>
      </c>
      <c r="K45" s="172" t="s">
        <v>64</v>
      </c>
      <c r="L45" s="172" t="s">
        <v>45</v>
      </c>
      <c r="M45" s="410"/>
      <c r="N45" s="340"/>
    </row>
    <row r="46" spans="1:14" s="2" customFormat="1" ht="15" customHeight="1" x14ac:dyDescent="0.25">
      <c r="A46" s="171">
        <v>45141</v>
      </c>
      <c r="B46" s="172" t="s">
        <v>115</v>
      </c>
      <c r="C46" s="172" t="s">
        <v>116</v>
      </c>
      <c r="D46" s="173" t="s">
        <v>14</v>
      </c>
      <c r="E46" s="167">
        <v>3000</v>
      </c>
      <c r="F46" s="339">
        <v>3652</v>
      </c>
      <c r="G46" s="305">
        <f t="shared" si="4"/>
        <v>0.8214676889375685</v>
      </c>
      <c r="H46" s="183" t="s">
        <v>42</v>
      </c>
      <c r="I46" s="173" t="s">
        <v>44</v>
      </c>
      <c r="J46" s="405" t="s">
        <v>166</v>
      </c>
      <c r="K46" s="172" t="s">
        <v>64</v>
      </c>
      <c r="L46" s="172" t="s">
        <v>45</v>
      </c>
      <c r="M46" s="410"/>
      <c r="N46" s="340"/>
    </row>
    <row r="47" spans="1:14" s="2" customFormat="1" ht="15" customHeight="1" x14ac:dyDescent="0.25">
      <c r="A47" s="171">
        <v>45141</v>
      </c>
      <c r="B47" s="172" t="s">
        <v>115</v>
      </c>
      <c r="C47" s="172" t="s">
        <v>116</v>
      </c>
      <c r="D47" s="173" t="s">
        <v>14</v>
      </c>
      <c r="E47" s="167">
        <v>3000</v>
      </c>
      <c r="F47" s="339">
        <v>3652</v>
      </c>
      <c r="G47" s="305">
        <f t="shared" si="4"/>
        <v>0.8214676889375685</v>
      </c>
      <c r="H47" s="183" t="s">
        <v>42</v>
      </c>
      <c r="I47" s="173" t="s">
        <v>44</v>
      </c>
      <c r="J47" s="405" t="s">
        <v>166</v>
      </c>
      <c r="K47" s="172" t="s">
        <v>64</v>
      </c>
      <c r="L47" s="172" t="s">
        <v>45</v>
      </c>
      <c r="M47" s="410"/>
      <c r="N47" s="340"/>
    </row>
    <row r="48" spans="1:14" s="2" customFormat="1" ht="15" customHeight="1" x14ac:dyDescent="0.25">
      <c r="A48" s="171">
        <v>45141</v>
      </c>
      <c r="B48" s="172" t="s">
        <v>115</v>
      </c>
      <c r="C48" s="172" t="s">
        <v>116</v>
      </c>
      <c r="D48" s="173" t="s">
        <v>130</v>
      </c>
      <c r="E48" s="167">
        <v>7000</v>
      </c>
      <c r="F48" s="339">
        <v>3652</v>
      </c>
      <c r="G48" s="305">
        <f t="shared" si="4"/>
        <v>1.9167579408543265</v>
      </c>
      <c r="H48" s="183" t="s">
        <v>155</v>
      </c>
      <c r="I48" s="173" t="s">
        <v>44</v>
      </c>
      <c r="J48" s="405" t="s">
        <v>167</v>
      </c>
      <c r="K48" s="172" t="s">
        <v>64</v>
      </c>
      <c r="L48" s="172" t="s">
        <v>45</v>
      </c>
      <c r="M48" s="410"/>
      <c r="N48" s="340"/>
    </row>
    <row r="49" spans="1:14" s="2" customFormat="1" ht="15" customHeight="1" x14ac:dyDescent="0.25">
      <c r="A49" s="171">
        <v>45141</v>
      </c>
      <c r="B49" s="172" t="s">
        <v>115</v>
      </c>
      <c r="C49" s="172" t="s">
        <v>116</v>
      </c>
      <c r="D49" s="173" t="s">
        <v>130</v>
      </c>
      <c r="E49" s="167">
        <v>4000</v>
      </c>
      <c r="F49" s="339">
        <v>3652</v>
      </c>
      <c r="G49" s="305">
        <f t="shared" si="4"/>
        <v>1.095290251916758</v>
      </c>
      <c r="H49" s="183" t="s">
        <v>155</v>
      </c>
      <c r="I49" s="173" t="s">
        <v>44</v>
      </c>
      <c r="J49" s="405" t="s">
        <v>167</v>
      </c>
      <c r="K49" s="172" t="s">
        <v>64</v>
      </c>
      <c r="L49" s="172" t="s">
        <v>45</v>
      </c>
      <c r="M49" s="410"/>
      <c r="N49" s="340"/>
    </row>
    <row r="50" spans="1:14" s="2" customFormat="1" ht="15" customHeight="1" x14ac:dyDescent="0.25">
      <c r="A50" s="171">
        <v>45141</v>
      </c>
      <c r="B50" s="172" t="s">
        <v>115</v>
      </c>
      <c r="C50" s="172" t="s">
        <v>116</v>
      </c>
      <c r="D50" s="173" t="s">
        <v>130</v>
      </c>
      <c r="E50" s="167">
        <v>10000</v>
      </c>
      <c r="F50" s="339">
        <v>3652</v>
      </c>
      <c r="G50" s="305">
        <f t="shared" si="1"/>
        <v>2.738225629791895</v>
      </c>
      <c r="H50" s="183" t="s">
        <v>155</v>
      </c>
      <c r="I50" s="173" t="s">
        <v>44</v>
      </c>
      <c r="J50" s="405" t="s">
        <v>167</v>
      </c>
      <c r="K50" s="172" t="s">
        <v>64</v>
      </c>
      <c r="L50" s="172" t="s">
        <v>45</v>
      </c>
      <c r="M50" s="410"/>
      <c r="N50" s="340"/>
    </row>
    <row r="51" spans="1:14" s="2" customFormat="1" ht="15" customHeight="1" x14ac:dyDescent="0.25">
      <c r="A51" s="171">
        <v>45141</v>
      </c>
      <c r="B51" s="172" t="s">
        <v>115</v>
      </c>
      <c r="C51" s="172" t="s">
        <v>116</v>
      </c>
      <c r="D51" s="173" t="s">
        <v>130</v>
      </c>
      <c r="E51" s="177">
        <v>2000</v>
      </c>
      <c r="F51" s="339">
        <v>3652</v>
      </c>
      <c r="G51" s="305">
        <f t="shared" si="1"/>
        <v>0.547645125958379</v>
      </c>
      <c r="H51" s="183" t="s">
        <v>155</v>
      </c>
      <c r="I51" s="173" t="s">
        <v>44</v>
      </c>
      <c r="J51" s="405" t="s">
        <v>167</v>
      </c>
      <c r="K51" s="172" t="s">
        <v>64</v>
      </c>
      <c r="L51" s="172" t="s">
        <v>45</v>
      </c>
      <c r="M51" s="410"/>
      <c r="N51" s="340"/>
    </row>
    <row r="52" spans="1:14" s="2" customFormat="1" ht="15" customHeight="1" x14ac:dyDescent="0.25">
      <c r="A52" s="171">
        <v>45141</v>
      </c>
      <c r="B52" s="172" t="s">
        <v>115</v>
      </c>
      <c r="C52" s="172" t="s">
        <v>116</v>
      </c>
      <c r="D52" s="173" t="s">
        <v>130</v>
      </c>
      <c r="E52" s="161">
        <v>8000</v>
      </c>
      <c r="F52" s="339">
        <v>3652</v>
      </c>
      <c r="G52" s="305">
        <f t="shared" si="1"/>
        <v>2.190580503833516</v>
      </c>
      <c r="H52" s="183" t="s">
        <v>155</v>
      </c>
      <c r="I52" s="173" t="s">
        <v>44</v>
      </c>
      <c r="J52" s="405" t="s">
        <v>167</v>
      </c>
      <c r="K52" s="172" t="s">
        <v>64</v>
      </c>
      <c r="L52" s="172" t="s">
        <v>45</v>
      </c>
      <c r="M52" s="410"/>
      <c r="N52" s="340"/>
    </row>
    <row r="53" spans="1:14" s="2" customFormat="1" ht="15" customHeight="1" x14ac:dyDescent="0.25">
      <c r="A53" s="171">
        <v>45141</v>
      </c>
      <c r="B53" s="172" t="s">
        <v>115</v>
      </c>
      <c r="C53" s="172" t="s">
        <v>116</v>
      </c>
      <c r="D53" s="173" t="s">
        <v>114</v>
      </c>
      <c r="E53" s="152">
        <v>12000</v>
      </c>
      <c r="F53" s="339">
        <v>3652</v>
      </c>
      <c r="G53" s="305">
        <f t="shared" si="1"/>
        <v>3.285870755750274</v>
      </c>
      <c r="H53" s="183" t="s">
        <v>153</v>
      </c>
      <c r="I53" s="173" t="s">
        <v>44</v>
      </c>
      <c r="J53" s="405" t="s">
        <v>168</v>
      </c>
      <c r="K53" s="172" t="s">
        <v>64</v>
      </c>
      <c r="L53" s="172" t="s">
        <v>45</v>
      </c>
      <c r="M53" s="410"/>
      <c r="N53" s="340"/>
    </row>
    <row r="54" spans="1:14" s="2" customFormat="1" ht="15" customHeight="1" x14ac:dyDescent="0.25">
      <c r="A54" s="171">
        <v>45141</v>
      </c>
      <c r="B54" s="172" t="s">
        <v>115</v>
      </c>
      <c r="C54" s="172" t="s">
        <v>116</v>
      </c>
      <c r="D54" s="173" t="s">
        <v>114</v>
      </c>
      <c r="E54" s="167">
        <v>11000</v>
      </c>
      <c r="F54" s="339">
        <v>3652</v>
      </c>
      <c r="G54" s="305">
        <f t="shared" si="1"/>
        <v>3.0120481927710845</v>
      </c>
      <c r="H54" s="183" t="s">
        <v>153</v>
      </c>
      <c r="I54" s="173" t="s">
        <v>44</v>
      </c>
      <c r="J54" s="405" t="s">
        <v>168</v>
      </c>
      <c r="K54" s="172" t="s">
        <v>64</v>
      </c>
      <c r="L54" s="172" t="s">
        <v>45</v>
      </c>
      <c r="M54" s="410"/>
      <c r="N54" s="340"/>
    </row>
    <row r="55" spans="1:14" s="2" customFormat="1" ht="15" customHeight="1" x14ac:dyDescent="0.25">
      <c r="A55" s="171">
        <v>45141</v>
      </c>
      <c r="B55" s="172" t="s">
        <v>131</v>
      </c>
      <c r="C55" s="172" t="s">
        <v>128</v>
      </c>
      <c r="D55" s="499" t="s">
        <v>81</v>
      </c>
      <c r="E55" s="167">
        <v>2000</v>
      </c>
      <c r="F55" s="339">
        <v>3652</v>
      </c>
      <c r="G55" s="305">
        <f t="shared" si="1"/>
        <v>0.547645125958379</v>
      </c>
      <c r="H55" s="183" t="s">
        <v>142</v>
      </c>
      <c r="I55" s="173" t="s">
        <v>44</v>
      </c>
      <c r="J55" s="482" t="s">
        <v>225</v>
      </c>
      <c r="K55" s="172" t="s">
        <v>64</v>
      </c>
      <c r="L55" s="172" t="s">
        <v>45</v>
      </c>
      <c r="M55" s="410"/>
      <c r="N55" s="340"/>
    </row>
    <row r="56" spans="1:14" s="2" customFormat="1" ht="15" customHeight="1" x14ac:dyDescent="0.25">
      <c r="A56" s="171">
        <v>45141</v>
      </c>
      <c r="B56" s="172" t="s">
        <v>214</v>
      </c>
      <c r="C56" s="172" t="s">
        <v>128</v>
      </c>
      <c r="D56" s="499" t="s">
        <v>81</v>
      </c>
      <c r="E56" s="167">
        <v>20000</v>
      </c>
      <c r="F56" s="339">
        <v>3652</v>
      </c>
      <c r="G56" s="305">
        <f t="shared" si="1"/>
        <v>5.47645125958379</v>
      </c>
      <c r="H56" s="183" t="s">
        <v>129</v>
      </c>
      <c r="I56" s="173" t="s">
        <v>44</v>
      </c>
      <c r="J56" s="482" t="s">
        <v>698</v>
      </c>
      <c r="K56" s="172" t="s">
        <v>64</v>
      </c>
      <c r="L56" s="172" t="s">
        <v>45</v>
      </c>
      <c r="M56" s="410"/>
      <c r="N56" s="340"/>
    </row>
    <row r="57" spans="1:14" s="2" customFormat="1" ht="15" customHeight="1" x14ac:dyDescent="0.25">
      <c r="A57" s="171">
        <v>45141</v>
      </c>
      <c r="B57" s="157" t="s">
        <v>132</v>
      </c>
      <c r="C57" s="157" t="s">
        <v>117</v>
      </c>
      <c r="D57" s="179" t="s">
        <v>14</v>
      </c>
      <c r="E57" s="167">
        <v>40000</v>
      </c>
      <c r="F57" s="339">
        <v>3652</v>
      </c>
      <c r="G57" s="305">
        <f t="shared" si="1"/>
        <v>10.95290251916758</v>
      </c>
      <c r="H57" s="183" t="s">
        <v>42</v>
      </c>
      <c r="I57" s="173" t="s">
        <v>44</v>
      </c>
      <c r="J57" s="482" t="s">
        <v>234</v>
      </c>
      <c r="K57" s="172" t="s">
        <v>64</v>
      </c>
      <c r="L57" s="172" t="s">
        <v>45</v>
      </c>
      <c r="M57" s="410"/>
      <c r="N57" s="340"/>
    </row>
    <row r="58" spans="1:14" s="2" customFormat="1" ht="15" customHeight="1" x14ac:dyDescent="0.25">
      <c r="A58" s="171">
        <v>45141</v>
      </c>
      <c r="B58" s="157" t="s">
        <v>218</v>
      </c>
      <c r="C58" s="157" t="s">
        <v>117</v>
      </c>
      <c r="D58" s="157" t="s">
        <v>130</v>
      </c>
      <c r="E58" s="177">
        <v>25000</v>
      </c>
      <c r="F58" s="339">
        <v>3652</v>
      </c>
      <c r="G58" s="305">
        <f t="shared" si="1"/>
        <v>6.8455640744797375</v>
      </c>
      <c r="H58" s="183" t="s">
        <v>159</v>
      </c>
      <c r="I58" s="173" t="s">
        <v>44</v>
      </c>
      <c r="J58" s="482" t="s">
        <v>234</v>
      </c>
      <c r="K58" s="172" t="s">
        <v>64</v>
      </c>
      <c r="L58" s="172" t="s">
        <v>45</v>
      </c>
      <c r="M58" s="410"/>
      <c r="N58" s="340"/>
    </row>
    <row r="59" spans="1:14" s="2" customFormat="1" ht="15" customHeight="1" x14ac:dyDescent="0.25">
      <c r="A59" s="171">
        <v>45141</v>
      </c>
      <c r="B59" s="157" t="s">
        <v>219</v>
      </c>
      <c r="C59" s="157" t="s">
        <v>117</v>
      </c>
      <c r="D59" s="179" t="s">
        <v>130</v>
      </c>
      <c r="E59" s="467">
        <v>25000</v>
      </c>
      <c r="F59" s="339">
        <v>3652</v>
      </c>
      <c r="G59" s="305">
        <f t="shared" si="1"/>
        <v>6.8455640744797375</v>
      </c>
      <c r="H59" s="183" t="s">
        <v>155</v>
      </c>
      <c r="I59" s="173" t="s">
        <v>44</v>
      </c>
      <c r="J59" s="482" t="s">
        <v>234</v>
      </c>
      <c r="K59" s="172" t="s">
        <v>64</v>
      </c>
      <c r="L59" s="172" t="s">
        <v>45</v>
      </c>
      <c r="M59" s="410"/>
      <c r="N59" s="340"/>
    </row>
    <row r="60" spans="1:14" s="2" customFormat="1" ht="15" customHeight="1" x14ac:dyDescent="0.25">
      <c r="A60" s="171">
        <v>45141</v>
      </c>
      <c r="B60" s="157" t="s">
        <v>220</v>
      </c>
      <c r="C60" s="157" t="s">
        <v>117</v>
      </c>
      <c r="D60" s="157" t="s">
        <v>130</v>
      </c>
      <c r="E60" s="161">
        <v>25000</v>
      </c>
      <c r="F60" s="339">
        <v>3652</v>
      </c>
      <c r="G60" s="305">
        <f t="shared" si="1"/>
        <v>6.8455640744797375</v>
      </c>
      <c r="H60" s="183" t="s">
        <v>157</v>
      </c>
      <c r="I60" s="173" t="s">
        <v>44</v>
      </c>
      <c r="J60" s="482" t="s">
        <v>234</v>
      </c>
      <c r="K60" s="172" t="s">
        <v>64</v>
      </c>
      <c r="L60" s="172" t="s">
        <v>45</v>
      </c>
      <c r="M60" s="410"/>
      <c r="N60" s="340"/>
    </row>
    <row r="61" spans="1:14" s="2" customFormat="1" ht="15" customHeight="1" x14ac:dyDescent="0.25">
      <c r="A61" s="171">
        <v>45141</v>
      </c>
      <c r="B61" s="157" t="s">
        <v>136</v>
      </c>
      <c r="C61" s="157" t="s">
        <v>117</v>
      </c>
      <c r="D61" s="179" t="s">
        <v>114</v>
      </c>
      <c r="E61" s="161">
        <v>20000</v>
      </c>
      <c r="F61" s="339">
        <v>3652</v>
      </c>
      <c r="G61" s="305">
        <f t="shared" si="1"/>
        <v>5.47645125958379</v>
      </c>
      <c r="H61" s="183" t="s">
        <v>124</v>
      </c>
      <c r="I61" s="173" t="s">
        <v>44</v>
      </c>
      <c r="J61" s="482" t="s">
        <v>234</v>
      </c>
      <c r="K61" s="172" t="s">
        <v>64</v>
      </c>
      <c r="L61" s="172" t="s">
        <v>45</v>
      </c>
      <c r="M61" s="410"/>
      <c r="N61" s="340"/>
    </row>
    <row r="62" spans="1:14" s="2" customFormat="1" ht="15" customHeight="1" x14ac:dyDescent="0.25">
      <c r="A62" s="171">
        <v>45141</v>
      </c>
      <c r="B62" s="157" t="s">
        <v>221</v>
      </c>
      <c r="C62" s="157" t="s">
        <v>117</v>
      </c>
      <c r="D62" s="157" t="s">
        <v>114</v>
      </c>
      <c r="E62" s="161">
        <v>20000</v>
      </c>
      <c r="F62" s="339">
        <v>3652</v>
      </c>
      <c r="G62" s="305">
        <f t="shared" si="1"/>
        <v>5.47645125958379</v>
      </c>
      <c r="H62" s="183" t="s">
        <v>153</v>
      </c>
      <c r="I62" s="173" t="s">
        <v>44</v>
      </c>
      <c r="J62" s="482" t="s">
        <v>234</v>
      </c>
      <c r="K62" s="172" t="s">
        <v>64</v>
      </c>
      <c r="L62" s="172" t="s">
        <v>45</v>
      </c>
      <c r="M62" s="410"/>
      <c r="N62" s="340"/>
    </row>
    <row r="63" spans="1:14" s="2" customFormat="1" ht="15" customHeight="1" x14ac:dyDescent="0.25">
      <c r="A63" s="171">
        <v>45141</v>
      </c>
      <c r="B63" s="172" t="s">
        <v>228</v>
      </c>
      <c r="C63" s="172" t="s">
        <v>127</v>
      </c>
      <c r="D63" s="173" t="s">
        <v>81</v>
      </c>
      <c r="E63" s="152">
        <v>26500</v>
      </c>
      <c r="F63" s="339">
        <v>3652</v>
      </c>
      <c r="G63" s="305">
        <f t="shared" si="1"/>
        <v>7.2562979189485217</v>
      </c>
      <c r="H63" s="183" t="s">
        <v>42</v>
      </c>
      <c r="I63" s="173" t="s">
        <v>44</v>
      </c>
      <c r="J63" s="482" t="s">
        <v>318</v>
      </c>
      <c r="K63" s="172" t="s">
        <v>64</v>
      </c>
      <c r="L63" s="172" t="s">
        <v>45</v>
      </c>
      <c r="M63" s="410"/>
      <c r="N63" s="340"/>
    </row>
    <row r="64" spans="1:14" s="2" customFormat="1" ht="15" customHeight="1" x14ac:dyDescent="0.25">
      <c r="A64" s="171">
        <v>45141</v>
      </c>
      <c r="B64" s="172" t="s">
        <v>229</v>
      </c>
      <c r="C64" s="172" t="s">
        <v>127</v>
      </c>
      <c r="D64" s="173" t="s">
        <v>81</v>
      </c>
      <c r="E64" s="152">
        <v>14500</v>
      </c>
      <c r="F64" s="339">
        <v>3652</v>
      </c>
      <c r="G64" s="305">
        <f t="shared" si="1"/>
        <v>3.9704271631982477</v>
      </c>
      <c r="H64" s="183" t="s">
        <v>42</v>
      </c>
      <c r="I64" s="173" t="s">
        <v>44</v>
      </c>
      <c r="J64" s="482" t="s">
        <v>318</v>
      </c>
      <c r="K64" s="172" t="s">
        <v>64</v>
      </c>
      <c r="L64" s="172" t="s">
        <v>45</v>
      </c>
      <c r="M64" s="410"/>
      <c r="N64" s="340"/>
    </row>
    <row r="65" spans="1:14" s="2" customFormat="1" ht="15" customHeight="1" x14ac:dyDescent="0.25">
      <c r="A65" s="171">
        <v>45141</v>
      </c>
      <c r="B65" s="172" t="s">
        <v>230</v>
      </c>
      <c r="C65" s="172" t="s">
        <v>127</v>
      </c>
      <c r="D65" s="173" t="s">
        <v>81</v>
      </c>
      <c r="E65" s="463">
        <v>7900</v>
      </c>
      <c r="F65" s="339">
        <v>3652</v>
      </c>
      <c r="G65" s="305">
        <f t="shared" si="1"/>
        <v>2.1631982475355969</v>
      </c>
      <c r="H65" s="183" t="s">
        <v>42</v>
      </c>
      <c r="I65" s="173" t="s">
        <v>44</v>
      </c>
      <c r="J65" s="482" t="s">
        <v>318</v>
      </c>
      <c r="K65" s="172" t="s">
        <v>64</v>
      </c>
      <c r="L65" s="172" t="s">
        <v>45</v>
      </c>
      <c r="M65" s="410"/>
      <c r="N65" s="340"/>
    </row>
    <row r="66" spans="1:14" s="2" customFormat="1" ht="15" customHeight="1" x14ac:dyDescent="0.25">
      <c r="A66" s="171">
        <v>45141</v>
      </c>
      <c r="B66" s="172" t="s">
        <v>231</v>
      </c>
      <c r="C66" s="172" t="s">
        <v>127</v>
      </c>
      <c r="D66" s="173" t="s">
        <v>81</v>
      </c>
      <c r="E66" s="152">
        <v>15600</v>
      </c>
      <c r="F66" s="339">
        <v>3652</v>
      </c>
      <c r="G66" s="305">
        <f t="shared" si="1"/>
        <v>4.2716319824753564</v>
      </c>
      <c r="H66" s="183" t="s">
        <v>42</v>
      </c>
      <c r="I66" s="173" t="s">
        <v>44</v>
      </c>
      <c r="J66" s="482" t="s">
        <v>318</v>
      </c>
      <c r="K66" s="172" t="s">
        <v>64</v>
      </c>
      <c r="L66" s="172" t="s">
        <v>45</v>
      </c>
      <c r="M66" s="410"/>
      <c r="N66" s="340"/>
    </row>
    <row r="67" spans="1:14" s="2" customFormat="1" ht="15" customHeight="1" x14ac:dyDescent="0.25">
      <c r="A67" s="171">
        <v>45141</v>
      </c>
      <c r="B67" s="172" t="s">
        <v>232</v>
      </c>
      <c r="C67" s="172" t="s">
        <v>127</v>
      </c>
      <c r="D67" s="173" t="s">
        <v>81</v>
      </c>
      <c r="E67" s="152">
        <v>72000</v>
      </c>
      <c r="F67" s="339">
        <v>3652</v>
      </c>
      <c r="G67" s="305">
        <f>E67/F67</f>
        <v>19.715224534501644</v>
      </c>
      <c r="H67" s="183" t="s">
        <v>42</v>
      </c>
      <c r="I67" s="173" t="s">
        <v>44</v>
      </c>
      <c r="J67" s="482" t="s">
        <v>318</v>
      </c>
      <c r="K67" s="172" t="s">
        <v>64</v>
      </c>
      <c r="L67" s="172" t="s">
        <v>45</v>
      </c>
      <c r="M67" s="410"/>
      <c r="N67" s="340"/>
    </row>
    <row r="68" spans="1:14" s="2" customFormat="1" ht="15" customHeight="1" x14ac:dyDescent="0.25">
      <c r="A68" s="171">
        <v>45141</v>
      </c>
      <c r="B68" s="172" t="s">
        <v>233</v>
      </c>
      <c r="C68" s="172" t="s">
        <v>127</v>
      </c>
      <c r="D68" s="173" t="s">
        <v>81</v>
      </c>
      <c r="E68" s="152">
        <v>12400</v>
      </c>
      <c r="F68" s="339">
        <v>3652</v>
      </c>
      <c r="G68" s="305">
        <f t="shared" ref="G68:G72" si="5">E68/F68</f>
        <v>3.3953997809419496</v>
      </c>
      <c r="H68" s="183" t="s">
        <v>42</v>
      </c>
      <c r="I68" s="173" t="s">
        <v>44</v>
      </c>
      <c r="J68" s="482" t="s">
        <v>318</v>
      </c>
      <c r="K68" s="172" t="s">
        <v>64</v>
      </c>
      <c r="L68" s="172" t="s">
        <v>45</v>
      </c>
      <c r="M68" s="410"/>
      <c r="N68" s="340"/>
    </row>
    <row r="69" spans="1:14" s="2" customFormat="1" ht="15" customHeight="1" x14ac:dyDescent="0.25">
      <c r="A69" s="171">
        <v>45141</v>
      </c>
      <c r="B69" s="172" t="s">
        <v>738</v>
      </c>
      <c r="C69" s="172" t="s">
        <v>127</v>
      </c>
      <c r="D69" s="173" t="s">
        <v>81</v>
      </c>
      <c r="E69" s="152">
        <v>12000</v>
      </c>
      <c r="F69" s="339">
        <v>3652</v>
      </c>
      <c r="G69" s="305">
        <f t="shared" si="5"/>
        <v>3.285870755750274</v>
      </c>
      <c r="H69" s="183" t="s">
        <v>42</v>
      </c>
      <c r="I69" s="173" t="s">
        <v>44</v>
      </c>
      <c r="J69" s="405" t="s">
        <v>739</v>
      </c>
      <c r="K69" s="172" t="s">
        <v>64</v>
      </c>
      <c r="L69" s="172" t="s">
        <v>45</v>
      </c>
      <c r="M69" s="410"/>
      <c r="N69" s="340"/>
    </row>
    <row r="70" spans="1:14" s="2" customFormat="1" ht="15" customHeight="1" x14ac:dyDescent="0.25">
      <c r="A70" s="171">
        <v>45142</v>
      </c>
      <c r="B70" s="172" t="s">
        <v>115</v>
      </c>
      <c r="C70" s="172" t="s">
        <v>116</v>
      </c>
      <c r="D70" s="173" t="s">
        <v>114</v>
      </c>
      <c r="E70" s="152">
        <v>9000</v>
      </c>
      <c r="F70" s="339">
        <v>3652</v>
      </c>
      <c r="G70" s="305">
        <f t="shared" si="5"/>
        <v>2.4644030668127055</v>
      </c>
      <c r="H70" s="183" t="s">
        <v>124</v>
      </c>
      <c r="I70" s="173" t="s">
        <v>44</v>
      </c>
      <c r="J70" s="405" t="s">
        <v>235</v>
      </c>
      <c r="K70" s="172" t="s">
        <v>64</v>
      </c>
      <c r="L70" s="172" t="s">
        <v>45</v>
      </c>
      <c r="M70" s="410"/>
      <c r="N70" s="340"/>
    </row>
    <row r="71" spans="1:14" s="2" customFormat="1" ht="15" customHeight="1" x14ac:dyDescent="0.25">
      <c r="A71" s="171">
        <v>45142</v>
      </c>
      <c r="B71" s="172" t="s">
        <v>115</v>
      </c>
      <c r="C71" s="172" t="s">
        <v>116</v>
      </c>
      <c r="D71" s="173" t="s">
        <v>114</v>
      </c>
      <c r="E71" s="152">
        <v>6000</v>
      </c>
      <c r="F71" s="339">
        <v>3652</v>
      </c>
      <c r="G71" s="305">
        <f t="shared" si="5"/>
        <v>1.642935377875137</v>
      </c>
      <c r="H71" s="183" t="s">
        <v>124</v>
      </c>
      <c r="I71" s="173" t="s">
        <v>44</v>
      </c>
      <c r="J71" s="405" t="s">
        <v>235</v>
      </c>
      <c r="K71" s="172" t="s">
        <v>64</v>
      </c>
      <c r="L71" s="172" t="s">
        <v>45</v>
      </c>
      <c r="M71" s="410"/>
      <c r="N71" s="340"/>
    </row>
    <row r="72" spans="1:14" s="2" customFormat="1" ht="15" customHeight="1" x14ac:dyDescent="0.25">
      <c r="A72" s="171">
        <v>45142</v>
      </c>
      <c r="B72" s="172" t="s">
        <v>115</v>
      </c>
      <c r="C72" s="172" t="s">
        <v>116</v>
      </c>
      <c r="D72" s="173" t="s">
        <v>114</v>
      </c>
      <c r="E72" s="152">
        <v>10000</v>
      </c>
      <c r="F72" s="339">
        <v>3652</v>
      </c>
      <c r="G72" s="305">
        <f t="shared" si="5"/>
        <v>2.738225629791895</v>
      </c>
      <c r="H72" s="183" t="s">
        <v>124</v>
      </c>
      <c r="I72" s="173" t="s">
        <v>44</v>
      </c>
      <c r="J72" s="405" t="s">
        <v>235</v>
      </c>
      <c r="K72" s="172" t="s">
        <v>64</v>
      </c>
      <c r="L72" s="172" t="s">
        <v>45</v>
      </c>
      <c r="M72" s="410"/>
      <c r="N72" s="340"/>
    </row>
    <row r="73" spans="1:14" s="2" customFormat="1" ht="15" customHeight="1" x14ac:dyDescent="0.25">
      <c r="A73" s="171">
        <v>45142</v>
      </c>
      <c r="B73" s="172" t="s">
        <v>115</v>
      </c>
      <c r="C73" s="172" t="s">
        <v>116</v>
      </c>
      <c r="D73" s="173" t="s">
        <v>114</v>
      </c>
      <c r="E73" s="167">
        <v>11000</v>
      </c>
      <c r="F73" s="339">
        <v>3652</v>
      </c>
      <c r="G73" s="305">
        <f t="shared" si="1"/>
        <v>3.0120481927710845</v>
      </c>
      <c r="H73" s="183" t="s">
        <v>153</v>
      </c>
      <c r="I73" s="173" t="s">
        <v>44</v>
      </c>
      <c r="J73" s="405" t="s">
        <v>239</v>
      </c>
      <c r="K73" s="172" t="s">
        <v>64</v>
      </c>
      <c r="L73" s="172" t="s">
        <v>45</v>
      </c>
      <c r="M73" s="410"/>
      <c r="N73" s="340"/>
    </row>
    <row r="74" spans="1:14" s="2" customFormat="1" ht="15" customHeight="1" x14ac:dyDescent="0.25">
      <c r="A74" s="171">
        <v>45142</v>
      </c>
      <c r="B74" s="172" t="s">
        <v>115</v>
      </c>
      <c r="C74" s="172" t="s">
        <v>116</v>
      </c>
      <c r="D74" s="173" t="s">
        <v>114</v>
      </c>
      <c r="E74" s="167">
        <v>12000</v>
      </c>
      <c r="F74" s="339">
        <v>3652</v>
      </c>
      <c r="G74" s="305">
        <f t="shared" si="1"/>
        <v>3.285870755750274</v>
      </c>
      <c r="H74" s="183" t="s">
        <v>153</v>
      </c>
      <c r="I74" s="173" t="s">
        <v>44</v>
      </c>
      <c r="J74" s="405" t="s">
        <v>239</v>
      </c>
      <c r="K74" s="172" t="s">
        <v>64</v>
      </c>
      <c r="L74" s="172" t="s">
        <v>45</v>
      </c>
      <c r="M74" s="410"/>
      <c r="N74" s="340"/>
    </row>
    <row r="75" spans="1:14" s="2" customFormat="1" ht="15" customHeight="1" x14ac:dyDescent="0.25">
      <c r="A75" s="171">
        <v>45142</v>
      </c>
      <c r="B75" s="172" t="s">
        <v>115</v>
      </c>
      <c r="C75" s="172" t="s">
        <v>116</v>
      </c>
      <c r="D75" s="173" t="s">
        <v>130</v>
      </c>
      <c r="E75" s="167">
        <v>9000</v>
      </c>
      <c r="F75" s="339">
        <v>3652</v>
      </c>
      <c r="G75" s="305">
        <f t="shared" si="1"/>
        <v>2.4644030668127055</v>
      </c>
      <c r="H75" s="183" t="s">
        <v>159</v>
      </c>
      <c r="I75" s="173" t="s">
        <v>44</v>
      </c>
      <c r="J75" s="405" t="s">
        <v>240</v>
      </c>
      <c r="K75" s="172" t="s">
        <v>64</v>
      </c>
      <c r="L75" s="172" t="s">
        <v>45</v>
      </c>
      <c r="M75" s="410"/>
      <c r="N75" s="340"/>
    </row>
    <row r="76" spans="1:14" s="2" customFormat="1" ht="15" customHeight="1" x14ac:dyDescent="0.25">
      <c r="A76" s="171">
        <v>45142</v>
      </c>
      <c r="B76" s="172" t="s">
        <v>115</v>
      </c>
      <c r="C76" s="172" t="s">
        <v>116</v>
      </c>
      <c r="D76" s="173" t="s">
        <v>130</v>
      </c>
      <c r="E76" s="167">
        <v>8000</v>
      </c>
      <c r="F76" s="339">
        <v>3652</v>
      </c>
      <c r="G76" s="305">
        <f t="shared" si="1"/>
        <v>2.190580503833516</v>
      </c>
      <c r="H76" s="183" t="s">
        <v>159</v>
      </c>
      <c r="I76" s="173" t="s">
        <v>44</v>
      </c>
      <c r="J76" s="405" t="s">
        <v>240</v>
      </c>
      <c r="K76" s="172" t="s">
        <v>64</v>
      </c>
      <c r="L76" s="172" t="s">
        <v>45</v>
      </c>
      <c r="M76" s="410"/>
      <c r="N76" s="340"/>
    </row>
    <row r="77" spans="1:14" s="2" customFormat="1" ht="15" customHeight="1" x14ac:dyDescent="0.25">
      <c r="A77" s="171">
        <v>45142</v>
      </c>
      <c r="B77" s="172" t="s">
        <v>115</v>
      </c>
      <c r="C77" s="172" t="s">
        <v>116</v>
      </c>
      <c r="D77" s="173" t="s">
        <v>130</v>
      </c>
      <c r="E77" s="167">
        <v>10000</v>
      </c>
      <c r="F77" s="339">
        <v>3652</v>
      </c>
      <c r="G77" s="305">
        <f t="shared" si="1"/>
        <v>2.738225629791895</v>
      </c>
      <c r="H77" s="183" t="s">
        <v>159</v>
      </c>
      <c r="I77" s="173" t="s">
        <v>44</v>
      </c>
      <c r="J77" s="405" t="s">
        <v>240</v>
      </c>
      <c r="K77" s="172" t="s">
        <v>64</v>
      </c>
      <c r="L77" s="172" t="s">
        <v>45</v>
      </c>
      <c r="M77" s="410"/>
      <c r="N77" s="340"/>
    </row>
    <row r="78" spans="1:14" s="2" customFormat="1" ht="15" customHeight="1" x14ac:dyDescent="0.25">
      <c r="A78" s="171">
        <v>45142</v>
      </c>
      <c r="B78" s="172" t="s">
        <v>115</v>
      </c>
      <c r="C78" s="172" t="s">
        <v>116</v>
      </c>
      <c r="D78" s="173" t="s">
        <v>130</v>
      </c>
      <c r="E78" s="167">
        <v>10000</v>
      </c>
      <c r="F78" s="339">
        <v>3652</v>
      </c>
      <c r="G78" s="305">
        <f t="shared" si="1"/>
        <v>2.738225629791895</v>
      </c>
      <c r="H78" s="183" t="s">
        <v>159</v>
      </c>
      <c r="I78" s="173" t="s">
        <v>44</v>
      </c>
      <c r="J78" s="405" t="s">
        <v>240</v>
      </c>
      <c r="K78" s="172" t="s">
        <v>64</v>
      </c>
      <c r="L78" s="172" t="s">
        <v>45</v>
      </c>
      <c r="M78" s="410"/>
      <c r="N78" s="340"/>
    </row>
    <row r="79" spans="1:14" s="2" customFormat="1" ht="15" customHeight="1" x14ac:dyDescent="0.25">
      <c r="A79" s="171">
        <v>45142</v>
      </c>
      <c r="B79" s="172" t="s">
        <v>115</v>
      </c>
      <c r="C79" s="172" t="s">
        <v>116</v>
      </c>
      <c r="D79" s="173" t="s">
        <v>130</v>
      </c>
      <c r="E79" s="161">
        <v>8000</v>
      </c>
      <c r="F79" s="339">
        <v>3652</v>
      </c>
      <c r="G79" s="305">
        <f t="shared" si="1"/>
        <v>2.190580503833516</v>
      </c>
      <c r="H79" s="183" t="s">
        <v>159</v>
      </c>
      <c r="I79" s="173" t="s">
        <v>44</v>
      </c>
      <c r="J79" s="405" t="s">
        <v>240</v>
      </c>
      <c r="K79" s="172" t="s">
        <v>64</v>
      </c>
      <c r="L79" s="172" t="s">
        <v>45</v>
      </c>
      <c r="M79" s="410"/>
      <c r="N79" s="340"/>
    </row>
    <row r="80" spans="1:14" s="2" customFormat="1" ht="15" customHeight="1" x14ac:dyDescent="0.25">
      <c r="A80" s="171">
        <v>45142</v>
      </c>
      <c r="B80" s="172" t="s">
        <v>181</v>
      </c>
      <c r="C80" s="172" t="s">
        <v>116</v>
      </c>
      <c r="D80" s="173" t="s">
        <v>130</v>
      </c>
      <c r="E80" s="167">
        <v>9000</v>
      </c>
      <c r="F80" s="339">
        <v>3652</v>
      </c>
      <c r="G80" s="305">
        <f t="shared" si="1"/>
        <v>2.4644030668127055</v>
      </c>
      <c r="H80" s="183" t="s">
        <v>157</v>
      </c>
      <c r="I80" s="173" t="s">
        <v>44</v>
      </c>
      <c r="J80" s="405" t="s">
        <v>245</v>
      </c>
      <c r="K80" s="172" t="s">
        <v>64</v>
      </c>
      <c r="L80" s="172" t="s">
        <v>45</v>
      </c>
      <c r="M80" s="410"/>
      <c r="N80" s="340"/>
    </row>
    <row r="81" spans="1:14" s="2" customFormat="1" ht="15" customHeight="1" x14ac:dyDescent="0.25">
      <c r="A81" s="171">
        <v>45142</v>
      </c>
      <c r="B81" s="172" t="s">
        <v>181</v>
      </c>
      <c r="C81" s="172" t="s">
        <v>116</v>
      </c>
      <c r="D81" s="173" t="s">
        <v>130</v>
      </c>
      <c r="E81" s="167">
        <v>10000</v>
      </c>
      <c r="F81" s="339">
        <v>3652</v>
      </c>
      <c r="G81" s="305">
        <f t="shared" si="1"/>
        <v>2.738225629791895</v>
      </c>
      <c r="H81" s="183" t="s">
        <v>157</v>
      </c>
      <c r="I81" s="173" t="s">
        <v>44</v>
      </c>
      <c r="J81" s="405" t="s">
        <v>245</v>
      </c>
      <c r="K81" s="172" t="s">
        <v>64</v>
      </c>
      <c r="L81" s="172" t="s">
        <v>45</v>
      </c>
      <c r="M81" s="410"/>
      <c r="N81" s="340"/>
    </row>
    <row r="82" spans="1:14" s="2" customFormat="1" ht="15" customHeight="1" x14ac:dyDescent="0.25">
      <c r="A82" s="171">
        <v>45142</v>
      </c>
      <c r="B82" s="172" t="s">
        <v>181</v>
      </c>
      <c r="C82" s="172" t="s">
        <v>116</v>
      </c>
      <c r="D82" s="173" t="s">
        <v>130</v>
      </c>
      <c r="E82" s="167">
        <v>8000</v>
      </c>
      <c r="F82" s="339">
        <v>3652</v>
      </c>
      <c r="G82" s="305">
        <f t="shared" si="1"/>
        <v>2.190580503833516</v>
      </c>
      <c r="H82" s="183" t="s">
        <v>157</v>
      </c>
      <c r="I82" s="173" t="s">
        <v>44</v>
      </c>
      <c r="J82" s="405" t="s">
        <v>245</v>
      </c>
      <c r="K82" s="172" t="s">
        <v>64</v>
      </c>
      <c r="L82" s="172" t="s">
        <v>45</v>
      </c>
      <c r="M82" s="410"/>
      <c r="N82" s="340"/>
    </row>
    <row r="83" spans="1:14" s="2" customFormat="1" ht="15" customHeight="1" x14ac:dyDescent="0.25">
      <c r="A83" s="171">
        <v>45142</v>
      </c>
      <c r="B83" s="172" t="s">
        <v>181</v>
      </c>
      <c r="C83" s="172" t="s">
        <v>116</v>
      </c>
      <c r="D83" s="173" t="s">
        <v>130</v>
      </c>
      <c r="E83" s="167">
        <v>4000</v>
      </c>
      <c r="F83" s="339">
        <v>3652</v>
      </c>
      <c r="G83" s="305">
        <f t="shared" si="1"/>
        <v>1.095290251916758</v>
      </c>
      <c r="H83" s="183" t="s">
        <v>157</v>
      </c>
      <c r="I83" s="173" t="s">
        <v>44</v>
      </c>
      <c r="J83" s="405" t="s">
        <v>245</v>
      </c>
      <c r="K83" s="172" t="s">
        <v>64</v>
      </c>
      <c r="L83" s="172" t="s">
        <v>45</v>
      </c>
      <c r="M83" s="410"/>
      <c r="N83" s="340"/>
    </row>
    <row r="84" spans="1:14" s="2" customFormat="1" ht="15" customHeight="1" x14ac:dyDescent="0.25">
      <c r="A84" s="171">
        <v>45142</v>
      </c>
      <c r="B84" s="172" t="s">
        <v>181</v>
      </c>
      <c r="C84" s="172" t="s">
        <v>116</v>
      </c>
      <c r="D84" s="173" t="s">
        <v>130</v>
      </c>
      <c r="E84" s="167">
        <v>8000</v>
      </c>
      <c r="F84" s="339">
        <v>3652</v>
      </c>
      <c r="G84" s="305">
        <f t="shared" si="1"/>
        <v>2.190580503833516</v>
      </c>
      <c r="H84" s="183" t="s">
        <v>157</v>
      </c>
      <c r="I84" s="173" t="s">
        <v>44</v>
      </c>
      <c r="J84" s="405" t="s">
        <v>245</v>
      </c>
      <c r="K84" s="172" t="s">
        <v>64</v>
      </c>
      <c r="L84" s="172" t="s">
        <v>45</v>
      </c>
      <c r="M84" s="410"/>
      <c r="N84" s="340"/>
    </row>
    <row r="85" spans="1:14" s="2" customFormat="1" ht="15" customHeight="1" x14ac:dyDescent="0.25">
      <c r="A85" s="171">
        <v>45142</v>
      </c>
      <c r="B85" s="172" t="s">
        <v>181</v>
      </c>
      <c r="C85" s="172" t="s">
        <v>116</v>
      </c>
      <c r="D85" s="173" t="s">
        <v>130</v>
      </c>
      <c r="E85" s="167">
        <v>3000</v>
      </c>
      <c r="F85" s="339">
        <v>3652</v>
      </c>
      <c r="G85" s="305">
        <f t="shared" si="1"/>
        <v>0.8214676889375685</v>
      </c>
      <c r="H85" s="183" t="s">
        <v>157</v>
      </c>
      <c r="I85" s="173" t="s">
        <v>44</v>
      </c>
      <c r="J85" s="405" t="s">
        <v>245</v>
      </c>
      <c r="K85" s="172" t="s">
        <v>64</v>
      </c>
      <c r="L85" s="172" t="s">
        <v>45</v>
      </c>
      <c r="M85" s="410"/>
      <c r="N85" s="340"/>
    </row>
    <row r="86" spans="1:14" s="2" customFormat="1" ht="15" customHeight="1" x14ac:dyDescent="0.25">
      <c r="A86" s="171">
        <v>45142</v>
      </c>
      <c r="B86" s="172" t="s">
        <v>181</v>
      </c>
      <c r="C86" s="172" t="s">
        <v>116</v>
      </c>
      <c r="D86" s="173" t="s">
        <v>130</v>
      </c>
      <c r="E86" s="167">
        <v>7000</v>
      </c>
      <c r="F86" s="339">
        <v>3652</v>
      </c>
      <c r="G86" s="305">
        <f t="shared" si="1"/>
        <v>1.9167579408543265</v>
      </c>
      <c r="H86" s="183" t="s">
        <v>157</v>
      </c>
      <c r="I86" s="173" t="s">
        <v>44</v>
      </c>
      <c r="J86" s="405" t="s">
        <v>245</v>
      </c>
      <c r="K86" s="172" t="s">
        <v>64</v>
      </c>
      <c r="L86" s="172" t="s">
        <v>45</v>
      </c>
      <c r="M86" s="410"/>
      <c r="N86" s="340"/>
    </row>
    <row r="87" spans="1:14" s="2" customFormat="1" ht="15" customHeight="1" x14ac:dyDescent="0.25">
      <c r="A87" s="171">
        <v>45142</v>
      </c>
      <c r="B87" s="172" t="s">
        <v>115</v>
      </c>
      <c r="C87" s="172" t="s">
        <v>116</v>
      </c>
      <c r="D87" s="173" t="s">
        <v>130</v>
      </c>
      <c r="E87" s="167">
        <v>8000</v>
      </c>
      <c r="F87" s="339">
        <v>3652</v>
      </c>
      <c r="G87" s="305">
        <f t="shared" si="1"/>
        <v>2.190580503833516</v>
      </c>
      <c r="H87" s="183" t="s">
        <v>155</v>
      </c>
      <c r="I87" s="173" t="s">
        <v>44</v>
      </c>
      <c r="J87" s="405" t="s">
        <v>252</v>
      </c>
      <c r="K87" s="172" t="s">
        <v>64</v>
      </c>
      <c r="L87" s="172" t="s">
        <v>45</v>
      </c>
      <c r="M87" s="410"/>
      <c r="N87" s="340"/>
    </row>
    <row r="88" spans="1:14" s="2" customFormat="1" ht="15" customHeight="1" x14ac:dyDescent="0.25">
      <c r="A88" s="171">
        <v>45142</v>
      </c>
      <c r="B88" s="172" t="s">
        <v>115</v>
      </c>
      <c r="C88" s="172" t="s">
        <v>116</v>
      </c>
      <c r="D88" s="173" t="s">
        <v>130</v>
      </c>
      <c r="E88" s="167">
        <v>5000</v>
      </c>
      <c r="F88" s="339">
        <v>3652</v>
      </c>
      <c r="G88" s="305">
        <f t="shared" si="1"/>
        <v>1.3691128148959475</v>
      </c>
      <c r="H88" s="183" t="s">
        <v>155</v>
      </c>
      <c r="I88" s="173" t="s">
        <v>44</v>
      </c>
      <c r="J88" s="405" t="s">
        <v>252</v>
      </c>
      <c r="K88" s="172" t="s">
        <v>64</v>
      </c>
      <c r="L88" s="172" t="s">
        <v>45</v>
      </c>
      <c r="M88" s="410"/>
      <c r="N88" s="340"/>
    </row>
    <row r="89" spans="1:14" s="2" customFormat="1" ht="15" customHeight="1" x14ac:dyDescent="0.25">
      <c r="A89" s="171">
        <v>45142</v>
      </c>
      <c r="B89" s="172" t="s">
        <v>115</v>
      </c>
      <c r="C89" s="172" t="s">
        <v>116</v>
      </c>
      <c r="D89" s="173" t="s">
        <v>130</v>
      </c>
      <c r="E89" s="167">
        <v>4000</v>
      </c>
      <c r="F89" s="339">
        <v>3652</v>
      </c>
      <c r="G89" s="305">
        <f t="shared" si="1"/>
        <v>1.095290251916758</v>
      </c>
      <c r="H89" s="183" t="s">
        <v>155</v>
      </c>
      <c r="I89" s="173" t="s">
        <v>44</v>
      </c>
      <c r="J89" s="405" t="s">
        <v>252</v>
      </c>
      <c r="K89" s="172" t="s">
        <v>64</v>
      </c>
      <c r="L89" s="172" t="s">
        <v>45</v>
      </c>
      <c r="M89" s="410"/>
      <c r="N89" s="340"/>
    </row>
    <row r="90" spans="1:14" s="2" customFormat="1" ht="15" customHeight="1" x14ac:dyDescent="0.25">
      <c r="A90" s="171">
        <v>45142</v>
      </c>
      <c r="B90" s="172" t="s">
        <v>115</v>
      </c>
      <c r="C90" s="172" t="s">
        <v>116</v>
      </c>
      <c r="D90" s="173" t="s">
        <v>130</v>
      </c>
      <c r="E90" s="167">
        <v>10000</v>
      </c>
      <c r="F90" s="339">
        <v>3652</v>
      </c>
      <c r="G90" s="305">
        <f t="shared" si="1"/>
        <v>2.738225629791895</v>
      </c>
      <c r="H90" s="183" t="s">
        <v>155</v>
      </c>
      <c r="I90" s="173" t="s">
        <v>44</v>
      </c>
      <c r="J90" s="405" t="s">
        <v>252</v>
      </c>
      <c r="K90" s="172" t="s">
        <v>64</v>
      </c>
      <c r="L90" s="172" t="s">
        <v>45</v>
      </c>
      <c r="M90" s="410"/>
      <c r="N90" s="340"/>
    </row>
    <row r="91" spans="1:14" s="2" customFormat="1" ht="15" customHeight="1" x14ac:dyDescent="0.25">
      <c r="A91" s="171">
        <v>45142</v>
      </c>
      <c r="B91" s="172" t="s">
        <v>115</v>
      </c>
      <c r="C91" s="172" t="s">
        <v>116</v>
      </c>
      <c r="D91" s="173" t="s">
        <v>130</v>
      </c>
      <c r="E91" s="167">
        <v>5000</v>
      </c>
      <c r="F91" s="339">
        <v>3652</v>
      </c>
      <c r="G91" s="305">
        <f t="shared" si="1"/>
        <v>1.3691128148959475</v>
      </c>
      <c r="H91" s="183" t="s">
        <v>155</v>
      </c>
      <c r="I91" s="173" t="s">
        <v>44</v>
      </c>
      <c r="J91" s="405" t="s">
        <v>252</v>
      </c>
      <c r="K91" s="172" t="s">
        <v>64</v>
      </c>
      <c r="L91" s="172" t="s">
        <v>45</v>
      </c>
      <c r="M91" s="410"/>
      <c r="N91" s="340"/>
    </row>
    <row r="92" spans="1:14" s="2" customFormat="1" ht="15" customHeight="1" x14ac:dyDescent="0.25">
      <c r="A92" s="171">
        <v>45142</v>
      </c>
      <c r="B92" s="172" t="s">
        <v>115</v>
      </c>
      <c r="C92" s="172" t="s">
        <v>116</v>
      </c>
      <c r="D92" s="173" t="s">
        <v>130</v>
      </c>
      <c r="E92" s="161">
        <v>10000</v>
      </c>
      <c r="F92" s="339">
        <v>3652</v>
      </c>
      <c r="G92" s="305">
        <f t="shared" si="1"/>
        <v>2.738225629791895</v>
      </c>
      <c r="H92" s="183" t="s">
        <v>155</v>
      </c>
      <c r="I92" s="173" t="s">
        <v>44</v>
      </c>
      <c r="J92" s="405" t="s">
        <v>252</v>
      </c>
      <c r="K92" s="172" t="s">
        <v>64</v>
      </c>
      <c r="L92" s="172" t="s">
        <v>45</v>
      </c>
      <c r="M92" s="410"/>
      <c r="N92" s="340"/>
    </row>
    <row r="93" spans="1:14" s="2" customFormat="1" ht="15" customHeight="1" x14ac:dyDescent="0.25">
      <c r="A93" s="171">
        <v>45142</v>
      </c>
      <c r="B93" s="172" t="s">
        <v>115</v>
      </c>
      <c r="C93" s="172" t="s">
        <v>116</v>
      </c>
      <c r="D93" s="173" t="s">
        <v>130</v>
      </c>
      <c r="E93" s="161">
        <v>6000</v>
      </c>
      <c r="F93" s="339">
        <v>3652</v>
      </c>
      <c r="G93" s="305">
        <f t="shared" si="1"/>
        <v>1.642935377875137</v>
      </c>
      <c r="H93" s="183" t="s">
        <v>155</v>
      </c>
      <c r="I93" s="173" t="s">
        <v>44</v>
      </c>
      <c r="J93" s="405" t="s">
        <v>252</v>
      </c>
      <c r="K93" s="172" t="s">
        <v>64</v>
      </c>
      <c r="L93" s="172" t="s">
        <v>45</v>
      </c>
      <c r="M93" s="410"/>
      <c r="N93" s="340"/>
    </row>
    <row r="94" spans="1:14" s="2" customFormat="1" ht="15" customHeight="1" x14ac:dyDescent="0.25">
      <c r="A94" s="171">
        <v>45143</v>
      </c>
      <c r="B94" s="172" t="s">
        <v>115</v>
      </c>
      <c r="C94" s="172" t="s">
        <v>116</v>
      </c>
      <c r="D94" s="173" t="s">
        <v>114</v>
      </c>
      <c r="E94" s="161">
        <v>12000</v>
      </c>
      <c r="F94" s="339">
        <v>3652</v>
      </c>
      <c r="G94" s="305">
        <f t="shared" si="1"/>
        <v>3.285870755750274</v>
      </c>
      <c r="H94" s="183" t="s">
        <v>153</v>
      </c>
      <c r="I94" s="173" t="s">
        <v>44</v>
      </c>
      <c r="J94" s="405" t="s">
        <v>260</v>
      </c>
      <c r="K94" s="172" t="s">
        <v>64</v>
      </c>
      <c r="L94" s="172" t="s">
        <v>45</v>
      </c>
      <c r="M94" s="410"/>
      <c r="N94" s="340"/>
    </row>
    <row r="95" spans="1:14" s="2" customFormat="1" ht="15" customHeight="1" x14ac:dyDescent="0.25">
      <c r="A95" s="171">
        <v>45143</v>
      </c>
      <c r="B95" s="172" t="s">
        <v>115</v>
      </c>
      <c r="C95" s="172" t="s">
        <v>116</v>
      </c>
      <c r="D95" s="173" t="s">
        <v>114</v>
      </c>
      <c r="E95" s="167">
        <v>11000</v>
      </c>
      <c r="F95" s="339">
        <v>3652</v>
      </c>
      <c r="G95" s="305">
        <f t="shared" si="1"/>
        <v>3.0120481927710845</v>
      </c>
      <c r="H95" s="183" t="s">
        <v>153</v>
      </c>
      <c r="I95" s="173" t="s">
        <v>44</v>
      </c>
      <c r="J95" s="405" t="s">
        <v>260</v>
      </c>
      <c r="K95" s="172" t="s">
        <v>64</v>
      </c>
      <c r="L95" s="172" t="s">
        <v>45</v>
      </c>
      <c r="M95" s="410"/>
      <c r="N95" s="340"/>
    </row>
    <row r="96" spans="1:14" s="2" customFormat="1" ht="15" customHeight="1" x14ac:dyDescent="0.25">
      <c r="A96" s="171">
        <v>45143</v>
      </c>
      <c r="B96" s="172" t="s">
        <v>115</v>
      </c>
      <c r="C96" s="172" t="s">
        <v>116</v>
      </c>
      <c r="D96" s="173" t="s">
        <v>130</v>
      </c>
      <c r="E96" s="463">
        <v>8000</v>
      </c>
      <c r="F96" s="339">
        <v>3652</v>
      </c>
      <c r="G96" s="305">
        <f t="shared" si="1"/>
        <v>2.190580503833516</v>
      </c>
      <c r="H96" s="183" t="s">
        <v>155</v>
      </c>
      <c r="I96" s="173" t="s">
        <v>44</v>
      </c>
      <c r="J96" s="405" t="s">
        <v>261</v>
      </c>
      <c r="K96" s="172" t="s">
        <v>64</v>
      </c>
      <c r="L96" s="172" t="s">
        <v>45</v>
      </c>
      <c r="M96" s="410"/>
      <c r="N96" s="340"/>
    </row>
    <row r="97" spans="1:14" s="2" customFormat="1" ht="15" customHeight="1" x14ac:dyDescent="0.25">
      <c r="A97" s="171">
        <v>45143</v>
      </c>
      <c r="B97" s="172" t="s">
        <v>115</v>
      </c>
      <c r="C97" s="172" t="s">
        <v>116</v>
      </c>
      <c r="D97" s="173" t="s">
        <v>130</v>
      </c>
      <c r="E97" s="463">
        <v>8000</v>
      </c>
      <c r="F97" s="339">
        <v>3652</v>
      </c>
      <c r="G97" s="305">
        <f t="shared" si="1"/>
        <v>2.190580503833516</v>
      </c>
      <c r="H97" s="183" t="s">
        <v>155</v>
      </c>
      <c r="I97" s="173" t="s">
        <v>44</v>
      </c>
      <c r="J97" s="405" t="s">
        <v>261</v>
      </c>
      <c r="K97" s="172" t="s">
        <v>64</v>
      </c>
      <c r="L97" s="172" t="s">
        <v>45</v>
      </c>
      <c r="M97" s="410"/>
      <c r="N97" s="340"/>
    </row>
    <row r="98" spans="1:14" s="2" customFormat="1" ht="15" customHeight="1" x14ac:dyDescent="0.25">
      <c r="A98" s="171">
        <v>45143</v>
      </c>
      <c r="B98" s="172" t="s">
        <v>115</v>
      </c>
      <c r="C98" s="172" t="s">
        <v>116</v>
      </c>
      <c r="D98" s="173" t="s">
        <v>130</v>
      </c>
      <c r="E98" s="463">
        <v>9000</v>
      </c>
      <c r="F98" s="339">
        <v>3652</v>
      </c>
      <c r="G98" s="305">
        <f t="shared" si="1"/>
        <v>2.4644030668127055</v>
      </c>
      <c r="H98" s="183" t="s">
        <v>159</v>
      </c>
      <c r="I98" s="173" t="s">
        <v>44</v>
      </c>
      <c r="J98" s="405" t="s">
        <v>262</v>
      </c>
      <c r="K98" s="172" t="s">
        <v>64</v>
      </c>
      <c r="L98" s="172" t="s">
        <v>45</v>
      </c>
      <c r="M98" s="410"/>
      <c r="N98" s="340"/>
    </row>
    <row r="99" spans="1:14" s="2" customFormat="1" ht="15" customHeight="1" x14ac:dyDescent="0.25">
      <c r="A99" s="171">
        <v>45143</v>
      </c>
      <c r="B99" s="172" t="s">
        <v>115</v>
      </c>
      <c r="C99" s="172" t="s">
        <v>116</v>
      </c>
      <c r="D99" s="173" t="s">
        <v>130</v>
      </c>
      <c r="E99" s="463">
        <v>10000</v>
      </c>
      <c r="F99" s="339">
        <v>3652</v>
      </c>
      <c r="G99" s="305">
        <f t="shared" si="1"/>
        <v>2.738225629791895</v>
      </c>
      <c r="H99" s="183" t="s">
        <v>159</v>
      </c>
      <c r="I99" s="173" t="s">
        <v>44</v>
      </c>
      <c r="J99" s="405" t="s">
        <v>262</v>
      </c>
      <c r="K99" s="172" t="s">
        <v>64</v>
      </c>
      <c r="L99" s="172" t="s">
        <v>45</v>
      </c>
      <c r="M99" s="410"/>
      <c r="N99" s="340"/>
    </row>
    <row r="100" spans="1:14" s="2" customFormat="1" ht="15" customHeight="1" x14ac:dyDescent="0.25">
      <c r="A100" s="171">
        <v>45145</v>
      </c>
      <c r="B100" s="172" t="s">
        <v>181</v>
      </c>
      <c r="C100" s="172" t="s">
        <v>116</v>
      </c>
      <c r="D100" s="173" t="s">
        <v>130</v>
      </c>
      <c r="E100" s="167">
        <v>7000</v>
      </c>
      <c r="F100" s="339">
        <v>3652</v>
      </c>
      <c r="G100" s="305">
        <f t="shared" si="1"/>
        <v>1.9167579408543265</v>
      </c>
      <c r="H100" s="183" t="s">
        <v>157</v>
      </c>
      <c r="I100" s="173" t="s">
        <v>44</v>
      </c>
      <c r="J100" s="405" t="s">
        <v>263</v>
      </c>
      <c r="K100" s="172" t="s">
        <v>64</v>
      </c>
      <c r="L100" s="172" t="s">
        <v>45</v>
      </c>
      <c r="M100" s="410"/>
      <c r="N100" s="340"/>
    </row>
    <row r="101" spans="1:14" s="2" customFormat="1" ht="15" customHeight="1" x14ac:dyDescent="0.25">
      <c r="A101" s="171">
        <v>45145</v>
      </c>
      <c r="B101" s="172" t="s">
        <v>181</v>
      </c>
      <c r="C101" s="172" t="s">
        <v>116</v>
      </c>
      <c r="D101" s="173" t="s">
        <v>130</v>
      </c>
      <c r="E101" s="161">
        <v>4000</v>
      </c>
      <c r="F101" s="339">
        <v>3652</v>
      </c>
      <c r="G101" s="305">
        <f t="shared" si="1"/>
        <v>1.095290251916758</v>
      </c>
      <c r="H101" s="183" t="s">
        <v>157</v>
      </c>
      <c r="I101" s="173" t="s">
        <v>44</v>
      </c>
      <c r="J101" s="405" t="s">
        <v>263</v>
      </c>
      <c r="K101" s="172" t="s">
        <v>64</v>
      </c>
      <c r="L101" s="172" t="s">
        <v>45</v>
      </c>
      <c r="M101" s="410"/>
      <c r="N101" s="340"/>
    </row>
    <row r="102" spans="1:14" s="2" customFormat="1" ht="15" customHeight="1" x14ac:dyDescent="0.25">
      <c r="A102" s="171">
        <v>45145</v>
      </c>
      <c r="B102" s="172" t="s">
        <v>181</v>
      </c>
      <c r="C102" s="172" t="s">
        <v>116</v>
      </c>
      <c r="D102" s="173" t="s">
        <v>130</v>
      </c>
      <c r="E102" s="161">
        <v>4000</v>
      </c>
      <c r="F102" s="339">
        <v>3652</v>
      </c>
      <c r="G102" s="305">
        <f t="shared" si="1"/>
        <v>1.095290251916758</v>
      </c>
      <c r="H102" s="183" t="s">
        <v>157</v>
      </c>
      <c r="I102" s="173" t="s">
        <v>44</v>
      </c>
      <c r="J102" s="405" t="s">
        <v>263</v>
      </c>
      <c r="K102" s="172" t="s">
        <v>64</v>
      </c>
      <c r="L102" s="172" t="s">
        <v>45</v>
      </c>
      <c r="M102" s="410"/>
      <c r="N102" s="340"/>
    </row>
    <row r="103" spans="1:14" s="2" customFormat="1" ht="15" customHeight="1" x14ac:dyDescent="0.25">
      <c r="A103" s="171">
        <v>45145</v>
      </c>
      <c r="B103" s="172" t="s">
        <v>181</v>
      </c>
      <c r="C103" s="172" t="s">
        <v>116</v>
      </c>
      <c r="D103" s="173" t="s">
        <v>130</v>
      </c>
      <c r="E103" s="463">
        <v>7000</v>
      </c>
      <c r="F103" s="339">
        <v>3652</v>
      </c>
      <c r="G103" s="305">
        <f t="shared" si="1"/>
        <v>1.9167579408543265</v>
      </c>
      <c r="H103" s="183" t="s">
        <v>157</v>
      </c>
      <c r="I103" s="173" t="s">
        <v>44</v>
      </c>
      <c r="J103" s="405" t="s">
        <v>263</v>
      </c>
      <c r="K103" s="172" t="s">
        <v>64</v>
      </c>
      <c r="L103" s="172" t="s">
        <v>45</v>
      </c>
      <c r="M103" s="410"/>
      <c r="N103" s="340"/>
    </row>
    <row r="104" spans="1:14" s="2" customFormat="1" ht="15" customHeight="1" x14ac:dyDescent="0.25">
      <c r="A104" s="171">
        <v>45145</v>
      </c>
      <c r="B104" s="172" t="s">
        <v>181</v>
      </c>
      <c r="C104" s="172" t="s">
        <v>116</v>
      </c>
      <c r="D104" s="173" t="s">
        <v>130</v>
      </c>
      <c r="E104" s="463">
        <v>10000</v>
      </c>
      <c r="F104" s="339">
        <v>3652</v>
      </c>
      <c r="G104" s="305">
        <f t="shared" si="1"/>
        <v>2.738225629791895</v>
      </c>
      <c r="H104" s="183" t="s">
        <v>157</v>
      </c>
      <c r="I104" s="173" t="s">
        <v>44</v>
      </c>
      <c r="J104" s="405" t="s">
        <v>263</v>
      </c>
      <c r="K104" s="172" t="s">
        <v>64</v>
      </c>
      <c r="L104" s="172" t="s">
        <v>45</v>
      </c>
      <c r="M104" s="410"/>
      <c r="N104" s="340"/>
    </row>
    <row r="105" spans="1:14" s="2" customFormat="1" ht="15" customHeight="1" x14ac:dyDescent="0.25">
      <c r="A105" s="171">
        <v>45145</v>
      </c>
      <c r="B105" s="172" t="s">
        <v>181</v>
      </c>
      <c r="C105" s="172" t="s">
        <v>116</v>
      </c>
      <c r="D105" s="173" t="s">
        <v>130</v>
      </c>
      <c r="E105" s="463">
        <v>3000</v>
      </c>
      <c r="F105" s="339">
        <v>3652</v>
      </c>
      <c r="G105" s="305">
        <f t="shared" si="1"/>
        <v>0.8214676889375685</v>
      </c>
      <c r="H105" s="183" t="s">
        <v>157</v>
      </c>
      <c r="I105" s="173" t="s">
        <v>44</v>
      </c>
      <c r="J105" s="405" t="s">
        <v>263</v>
      </c>
      <c r="K105" s="172" t="s">
        <v>64</v>
      </c>
      <c r="L105" s="172" t="s">
        <v>45</v>
      </c>
      <c r="M105" s="410"/>
      <c r="N105" s="340"/>
    </row>
    <row r="106" spans="1:14" s="2" customFormat="1" ht="15" customHeight="1" x14ac:dyDescent="0.25">
      <c r="A106" s="171">
        <v>45145</v>
      </c>
      <c r="B106" s="172" t="s">
        <v>181</v>
      </c>
      <c r="C106" s="172" t="s">
        <v>116</v>
      </c>
      <c r="D106" s="173" t="s">
        <v>130</v>
      </c>
      <c r="E106" s="167">
        <v>2000</v>
      </c>
      <c r="F106" s="339">
        <v>3652</v>
      </c>
      <c r="G106" s="305">
        <f t="shared" si="1"/>
        <v>0.547645125958379</v>
      </c>
      <c r="H106" s="183" t="s">
        <v>157</v>
      </c>
      <c r="I106" s="173" t="s">
        <v>44</v>
      </c>
      <c r="J106" s="405" t="s">
        <v>263</v>
      </c>
      <c r="K106" s="172" t="s">
        <v>64</v>
      </c>
      <c r="L106" s="172" t="s">
        <v>45</v>
      </c>
      <c r="M106" s="410"/>
      <c r="N106" s="340"/>
    </row>
    <row r="107" spans="1:14" s="2" customFormat="1" ht="15" customHeight="1" x14ac:dyDescent="0.25">
      <c r="A107" s="171">
        <v>45145</v>
      </c>
      <c r="B107" s="172" t="s">
        <v>181</v>
      </c>
      <c r="C107" s="172" t="s">
        <v>116</v>
      </c>
      <c r="D107" s="173" t="s">
        <v>130</v>
      </c>
      <c r="E107" s="161">
        <v>10000</v>
      </c>
      <c r="F107" s="339">
        <v>3652</v>
      </c>
      <c r="G107" s="305">
        <f t="shared" si="1"/>
        <v>2.738225629791895</v>
      </c>
      <c r="H107" s="183" t="s">
        <v>157</v>
      </c>
      <c r="I107" s="173" t="s">
        <v>44</v>
      </c>
      <c r="J107" s="405" t="s">
        <v>263</v>
      </c>
      <c r="K107" s="172" t="s">
        <v>64</v>
      </c>
      <c r="L107" s="172" t="s">
        <v>45</v>
      </c>
      <c r="M107" s="410"/>
      <c r="N107" s="340"/>
    </row>
    <row r="108" spans="1:14" s="2" customFormat="1" ht="15" customHeight="1" x14ac:dyDescent="0.25">
      <c r="A108" s="171">
        <v>45145</v>
      </c>
      <c r="B108" s="172" t="s">
        <v>196</v>
      </c>
      <c r="C108" s="172" t="s">
        <v>196</v>
      </c>
      <c r="D108" s="173" t="s">
        <v>130</v>
      </c>
      <c r="E108" s="161">
        <v>7000</v>
      </c>
      <c r="F108" s="339">
        <v>3652</v>
      </c>
      <c r="G108" s="305">
        <f t="shared" si="1"/>
        <v>1.9167579408543265</v>
      </c>
      <c r="H108" s="183" t="s">
        <v>157</v>
      </c>
      <c r="I108" s="173" t="s">
        <v>44</v>
      </c>
      <c r="J108" s="405" t="s">
        <v>263</v>
      </c>
      <c r="K108" s="172" t="s">
        <v>64</v>
      </c>
      <c r="L108" s="172" t="s">
        <v>45</v>
      </c>
      <c r="M108" s="410"/>
      <c r="N108" s="340"/>
    </row>
    <row r="109" spans="1:14" s="2" customFormat="1" ht="15" customHeight="1" x14ac:dyDescent="0.25">
      <c r="A109" s="171">
        <v>45145</v>
      </c>
      <c r="B109" s="172" t="s">
        <v>115</v>
      </c>
      <c r="C109" s="172" t="s">
        <v>116</v>
      </c>
      <c r="D109" s="173" t="s">
        <v>130</v>
      </c>
      <c r="E109" s="167">
        <v>9000</v>
      </c>
      <c r="F109" s="339">
        <v>3652</v>
      </c>
      <c r="G109" s="305">
        <f t="shared" si="1"/>
        <v>2.4644030668127055</v>
      </c>
      <c r="H109" s="183" t="s">
        <v>159</v>
      </c>
      <c r="I109" s="173" t="s">
        <v>44</v>
      </c>
      <c r="J109" s="405" t="s">
        <v>271</v>
      </c>
      <c r="K109" s="172" t="s">
        <v>64</v>
      </c>
      <c r="L109" s="172" t="s">
        <v>45</v>
      </c>
      <c r="M109" s="410"/>
      <c r="N109" s="340"/>
    </row>
    <row r="110" spans="1:14" s="2" customFormat="1" ht="15" customHeight="1" x14ac:dyDescent="0.25">
      <c r="A110" s="171">
        <v>45145</v>
      </c>
      <c r="B110" s="172" t="s">
        <v>115</v>
      </c>
      <c r="C110" s="172" t="s">
        <v>116</v>
      </c>
      <c r="D110" s="173" t="s">
        <v>130</v>
      </c>
      <c r="E110" s="167">
        <v>10000</v>
      </c>
      <c r="F110" s="339">
        <v>3652</v>
      </c>
      <c r="G110" s="305">
        <f t="shared" si="1"/>
        <v>2.738225629791895</v>
      </c>
      <c r="H110" s="183" t="s">
        <v>159</v>
      </c>
      <c r="I110" s="173" t="s">
        <v>44</v>
      </c>
      <c r="J110" s="405" t="s">
        <v>271</v>
      </c>
      <c r="K110" s="172" t="s">
        <v>64</v>
      </c>
      <c r="L110" s="172" t="s">
        <v>45</v>
      </c>
      <c r="M110" s="410"/>
      <c r="N110" s="340"/>
    </row>
    <row r="111" spans="1:14" s="2" customFormat="1" ht="15" customHeight="1" x14ac:dyDescent="0.25">
      <c r="A111" s="171">
        <v>45145</v>
      </c>
      <c r="B111" s="172" t="s">
        <v>115</v>
      </c>
      <c r="C111" s="172" t="s">
        <v>116</v>
      </c>
      <c r="D111" s="173" t="s">
        <v>130</v>
      </c>
      <c r="E111" s="167">
        <v>10000</v>
      </c>
      <c r="F111" s="339">
        <v>3652</v>
      </c>
      <c r="G111" s="305">
        <f t="shared" si="1"/>
        <v>2.738225629791895</v>
      </c>
      <c r="H111" s="183" t="s">
        <v>159</v>
      </c>
      <c r="I111" s="173" t="s">
        <v>44</v>
      </c>
      <c r="J111" s="405" t="s">
        <v>271</v>
      </c>
      <c r="K111" s="172" t="s">
        <v>64</v>
      </c>
      <c r="L111" s="172" t="s">
        <v>45</v>
      </c>
      <c r="M111" s="410"/>
      <c r="N111" s="340"/>
    </row>
    <row r="112" spans="1:14" s="2" customFormat="1" ht="15" customHeight="1" x14ac:dyDescent="0.25">
      <c r="A112" s="171">
        <v>45145</v>
      </c>
      <c r="B112" s="172" t="s">
        <v>115</v>
      </c>
      <c r="C112" s="172" t="s">
        <v>116</v>
      </c>
      <c r="D112" s="173" t="s">
        <v>130</v>
      </c>
      <c r="E112" s="167">
        <v>8000</v>
      </c>
      <c r="F112" s="339">
        <v>3652</v>
      </c>
      <c r="G112" s="305">
        <f t="shared" si="1"/>
        <v>2.190580503833516</v>
      </c>
      <c r="H112" s="183" t="s">
        <v>159</v>
      </c>
      <c r="I112" s="173" t="s">
        <v>44</v>
      </c>
      <c r="J112" s="405" t="s">
        <v>271</v>
      </c>
      <c r="K112" s="172" t="s">
        <v>64</v>
      </c>
      <c r="L112" s="172" t="s">
        <v>45</v>
      </c>
      <c r="M112" s="410"/>
      <c r="N112" s="340"/>
    </row>
    <row r="113" spans="1:14" s="2" customFormat="1" ht="15" customHeight="1" x14ac:dyDescent="0.25">
      <c r="A113" s="171">
        <v>45145</v>
      </c>
      <c r="B113" s="172" t="s">
        <v>115</v>
      </c>
      <c r="C113" s="172" t="s">
        <v>116</v>
      </c>
      <c r="D113" s="173" t="s">
        <v>130</v>
      </c>
      <c r="E113" s="161">
        <v>7000</v>
      </c>
      <c r="F113" s="339">
        <v>3652</v>
      </c>
      <c r="G113" s="305">
        <f t="shared" si="1"/>
        <v>1.9167579408543265</v>
      </c>
      <c r="H113" s="183" t="s">
        <v>159</v>
      </c>
      <c r="I113" s="173" t="s">
        <v>44</v>
      </c>
      <c r="J113" s="405" t="s">
        <v>271</v>
      </c>
      <c r="K113" s="172" t="s">
        <v>64</v>
      </c>
      <c r="L113" s="172" t="s">
        <v>45</v>
      </c>
      <c r="M113" s="410"/>
      <c r="N113" s="340"/>
    </row>
    <row r="114" spans="1:14" s="2" customFormat="1" ht="15" customHeight="1" x14ac:dyDescent="0.25">
      <c r="A114" s="171">
        <v>45145</v>
      </c>
      <c r="B114" s="172" t="s">
        <v>115</v>
      </c>
      <c r="C114" s="172" t="s">
        <v>116</v>
      </c>
      <c r="D114" s="173" t="s">
        <v>130</v>
      </c>
      <c r="E114" s="161">
        <v>5000</v>
      </c>
      <c r="F114" s="339">
        <v>3652</v>
      </c>
      <c r="G114" s="305">
        <f t="shared" si="1"/>
        <v>1.3691128148959475</v>
      </c>
      <c r="H114" s="183" t="s">
        <v>159</v>
      </c>
      <c r="I114" s="173" t="s">
        <v>44</v>
      </c>
      <c r="J114" s="405" t="s">
        <v>271</v>
      </c>
      <c r="K114" s="172" t="s">
        <v>64</v>
      </c>
      <c r="L114" s="172" t="s">
        <v>45</v>
      </c>
      <c r="M114" s="410"/>
      <c r="N114" s="340"/>
    </row>
    <row r="115" spans="1:14" s="2" customFormat="1" ht="15" customHeight="1" x14ac:dyDescent="0.25">
      <c r="A115" s="171">
        <v>45145</v>
      </c>
      <c r="B115" s="172" t="s">
        <v>277</v>
      </c>
      <c r="C115" s="172" t="s">
        <v>196</v>
      </c>
      <c r="D115" s="173" t="s">
        <v>130</v>
      </c>
      <c r="E115" s="161">
        <v>6000</v>
      </c>
      <c r="F115" s="339">
        <v>3652</v>
      </c>
      <c r="G115" s="305">
        <f t="shared" si="1"/>
        <v>1.642935377875137</v>
      </c>
      <c r="H115" s="183" t="s">
        <v>159</v>
      </c>
      <c r="I115" s="173" t="s">
        <v>44</v>
      </c>
      <c r="J115" s="405" t="s">
        <v>271</v>
      </c>
      <c r="K115" s="172" t="s">
        <v>64</v>
      </c>
      <c r="L115" s="172" t="s">
        <v>45</v>
      </c>
      <c r="M115" s="410"/>
      <c r="N115" s="340"/>
    </row>
    <row r="116" spans="1:14" s="2" customFormat="1" ht="15" customHeight="1" x14ac:dyDescent="0.25">
      <c r="A116" s="171">
        <v>45145</v>
      </c>
      <c r="B116" s="172" t="s">
        <v>115</v>
      </c>
      <c r="C116" s="172" t="s">
        <v>116</v>
      </c>
      <c r="D116" s="173" t="s">
        <v>114</v>
      </c>
      <c r="E116" s="167">
        <v>10000</v>
      </c>
      <c r="F116" s="339">
        <v>3652</v>
      </c>
      <c r="G116" s="305">
        <f t="shared" si="1"/>
        <v>2.738225629791895</v>
      </c>
      <c r="H116" s="183" t="s">
        <v>124</v>
      </c>
      <c r="I116" s="173" t="s">
        <v>44</v>
      </c>
      <c r="J116" s="405" t="s">
        <v>278</v>
      </c>
      <c r="K116" s="172" t="s">
        <v>64</v>
      </c>
      <c r="L116" s="172" t="s">
        <v>45</v>
      </c>
      <c r="M116" s="410"/>
      <c r="N116" s="340"/>
    </row>
    <row r="117" spans="1:14" s="2" customFormat="1" ht="15" customHeight="1" x14ac:dyDescent="0.25">
      <c r="A117" s="171">
        <v>45145</v>
      </c>
      <c r="B117" s="172" t="s">
        <v>115</v>
      </c>
      <c r="C117" s="172" t="s">
        <v>116</v>
      </c>
      <c r="D117" s="173" t="s">
        <v>114</v>
      </c>
      <c r="E117" s="167">
        <v>8000</v>
      </c>
      <c r="F117" s="339">
        <v>3652</v>
      </c>
      <c r="G117" s="305">
        <f t="shared" si="1"/>
        <v>2.190580503833516</v>
      </c>
      <c r="H117" s="183" t="s">
        <v>124</v>
      </c>
      <c r="I117" s="173" t="s">
        <v>44</v>
      </c>
      <c r="J117" s="405" t="s">
        <v>278</v>
      </c>
      <c r="K117" s="172" t="s">
        <v>64</v>
      </c>
      <c r="L117" s="172" t="s">
        <v>45</v>
      </c>
      <c r="M117" s="410"/>
      <c r="N117" s="340"/>
    </row>
    <row r="118" spans="1:14" s="2" customFormat="1" ht="15" customHeight="1" x14ac:dyDescent="0.25">
      <c r="A118" s="171">
        <v>45145</v>
      </c>
      <c r="B118" s="172" t="s">
        <v>115</v>
      </c>
      <c r="C118" s="172" t="s">
        <v>116</v>
      </c>
      <c r="D118" s="173" t="s">
        <v>114</v>
      </c>
      <c r="E118" s="167">
        <v>6000</v>
      </c>
      <c r="F118" s="339">
        <v>3652</v>
      </c>
      <c r="G118" s="305">
        <f t="shared" si="1"/>
        <v>1.642935377875137</v>
      </c>
      <c r="H118" s="183" t="s">
        <v>124</v>
      </c>
      <c r="I118" s="173" t="s">
        <v>44</v>
      </c>
      <c r="J118" s="405" t="s">
        <v>278</v>
      </c>
      <c r="K118" s="172" t="s">
        <v>64</v>
      </c>
      <c r="L118" s="172" t="s">
        <v>45</v>
      </c>
      <c r="M118" s="410"/>
      <c r="N118" s="340"/>
    </row>
    <row r="119" spans="1:14" s="2" customFormat="1" ht="15" customHeight="1" x14ac:dyDescent="0.25">
      <c r="A119" s="171">
        <v>45145</v>
      </c>
      <c r="B119" s="172" t="s">
        <v>115</v>
      </c>
      <c r="C119" s="172" t="s">
        <v>116</v>
      </c>
      <c r="D119" s="173" t="s">
        <v>114</v>
      </c>
      <c r="E119" s="167">
        <v>7000</v>
      </c>
      <c r="F119" s="339">
        <v>3652</v>
      </c>
      <c r="G119" s="305">
        <f t="shared" si="1"/>
        <v>1.9167579408543265</v>
      </c>
      <c r="H119" s="183" t="s">
        <v>124</v>
      </c>
      <c r="I119" s="173" t="s">
        <v>44</v>
      </c>
      <c r="J119" s="405" t="s">
        <v>278</v>
      </c>
      <c r="K119" s="172" t="s">
        <v>64</v>
      </c>
      <c r="L119" s="172" t="s">
        <v>45</v>
      </c>
      <c r="M119" s="410"/>
      <c r="N119" s="340"/>
    </row>
    <row r="120" spans="1:14" s="2" customFormat="1" ht="15" customHeight="1" x14ac:dyDescent="0.25">
      <c r="A120" s="171">
        <v>45145</v>
      </c>
      <c r="B120" s="172" t="s">
        <v>115</v>
      </c>
      <c r="C120" s="172" t="s">
        <v>116</v>
      </c>
      <c r="D120" s="173" t="s">
        <v>114</v>
      </c>
      <c r="E120" s="167">
        <v>12000</v>
      </c>
      <c r="F120" s="339">
        <v>3652</v>
      </c>
      <c r="G120" s="305">
        <f t="shared" si="1"/>
        <v>3.285870755750274</v>
      </c>
      <c r="H120" s="183" t="s">
        <v>153</v>
      </c>
      <c r="I120" s="173" t="s">
        <v>44</v>
      </c>
      <c r="J120" s="405" t="s">
        <v>283</v>
      </c>
      <c r="K120" s="172" t="s">
        <v>64</v>
      </c>
      <c r="L120" s="172" t="s">
        <v>45</v>
      </c>
      <c r="M120" s="410"/>
      <c r="N120" s="340"/>
    </row>
    <row r="121" spans="1:14" s="2" customFormat="1" ht="15" customHeight="1" x14ac:dyDescent="0.25">
      <c r="A121" s="171">
        <v>45145</v>
      </c>
      <c r="B121" s="172" t="s">
        <v>115</v>
      </c>
      <c r="C121" s="172" t="s">
        <v>116</v>
      </c>
      <c r="D121" s="173" t="s">
        <v>114</v>
      </c>
      <c r="E121" s="167">
        <v>11000</v>
      </c>
      <c r="F121" s="339">
        <v>3652</v>
      </c>
      <c r="G121" s="305">
        <f t="shared" si="1"/>
        <v>3.0120481927710845</v>
      </c>
      <c r="H121" s="183" t="s">
        <v>153</v>
      </c>
      <c r="I121" s="173" t="s">
        <v>44</v>
      </c>
      <c r="J121" s="405" t="s">
        <v>283</v>
      </c>
      <c r="K121" s="172" t="s">
        <v>64</v>
      </c>
      <c r="L121" s="172" t="s">
        <v>45</v>
      </c>
      <c r="M121" s="410"/>
      <c r="N121" s="340"/>
    </row>
    <row r="122" spans="1:14" s="2" customFormat="1" ht="15" customHeight="1" x14ac:dyDescent="0.25">
      <c r="A122" s="171">
        <v>45145</v>
      </c>
      <c r="B122" s="172" t="s">
        <v>115</v>
      </c>
      <c r="C122" s="172" t="s">
        <v>116</v>
      </c>
      <c r="D122" s="173" t="s">
        <v>130</v>
      </c>
      <c r="E122" s="161">
        <v>8000</v>
      </c>
      <c r="F122" s="339">
        <v>3652</v>
      </c>
      <c r="G122" s="305">
        <f t="shared" si="1"/>
        <v>2.190580503833516</v>
      </c>
      <c r="H122" s="183" t="s">
        <v>155</v>
      </c>
      <c r="I122" s="173" t="s">
        <v>44</v>
      </c>
      <c r="J122" s="405" t="s">
        <v>287</v>
      </c>
      <c r="K122" s="172" t="s">
        <v>64</v>
      </c>
      <c r="L122" s="172" t="s">
        <v>45</v>
      </c>
      <c r="M122" s="410"/>
      <c r="N122" s="340"/>
    </row>
    <row r="123" spans="1:14" s="2" customFormat="1" ht="15" customHeight="1" x14ac:dyDescent="0.25">
      <c r="A123" s="171">
        <v>45145</v>
      </c>
      <c r="B123" s="172" t="s">
        <v>115</v>
      </c>
      <c r="C123" s="172" t="s">
        <v>116</v>
      </c>
      <c r="D123" s="173" t="s">
        <v>130</v>
      </c>
      <c r="E123" s="161">
        <v>5000</v>
      </c>
      <c r="F123" s="339">
        <v>3652</v>
      </c>
      <c r="G123" s="305">
        <f t="shared" si="1"/>
        <v>1.3691128148959475</v>
      </c>
      <c r="H123" s="183" t="s">
        <v>155</v>
      </c>
      <c r="I123" s="173" t="s">
        <v>44</v>
      </c>
      <c r="J123" s="405" t="s">
        <v>287</v>
      </c>
      <c r="K123" s="172" t="s">
        <v>64</v>
      </c>
      <c r="L123" s="172" t="s">
        <v>45</v>
      </c>
      <c r="M123" s="410"/>
      <c r="N123" s="340"/>
    </row>
    <row r="124" spans="1:14" s="2" customFormat="1" ht="15" customHeight="1" x14ac:dyDescent="0.25">
      <c r="A124" s="171">
        <v>45145</v>
      </c>
      <c r="B124" s="172" t="s">
        <v>115</v>
      </c>
      <c r="C124" s="172" t="s">
        <v>116</v>
      </c>
      <c r="D124" s="173" t="s">
        <v>130</v>
      </c>
      <c r="E124" s="161">
        <v>5000</v>
      </c>
      <c r="F124" s="339">
        <v>3652</v>
      </c>
      <c r="G124" s="305">
        <f t="shared" si="1"/>
        <v>1.3691128148959475</v>
      </c>
      <c r="H124" s="183" t="s">
        <v>155</v>
      </c>
      <c r="I124" s="173" t="s">
        <v>44</v>
      </c>
      <c r="J124" s="405" t="s">
        <v>287</v>
      </c>
      <c r="K124" s="172" t="s">
        <v>64</v>
      </c>
      <c r="L124" s="172" t="s">
        <v>45</v>
      </c>
      <c r="M124" s="410"/>
      <c r="N124" s="340"/>
    </row>
    <row r="125" spans="1:14" s="2" customFormat="1" ht="15" customHeight="1" x14ac:dyDescent="0.25">
      <c r="A125" s="171">
        <v>45145</v>
      </c>
      <c r="B125" s="172" t="s">
        <v>115</v>
      </c>
      <c r="C125" s="172" t="s">
        <v>116</v>
      </c>
      <c r="D125" s="173" t="s">
        <v>130</v>
      </c>
      <c r="E125" s="161">
        <v>10000</v>
      </c>
      <c r="F125" s="339">
        <v>3652</v>
      </c>
      <c r="G125" s="305">
        <f t="shared" si="1"/>
        <v>2.738225629791895</v>
      </c>
      <c r="H125" s="183" t="s">
        <v>155</v>
      </c>
      <c r="I125" s="173" t="s">
        <v>44</v>
      </c>
      <c r="J125" s="405" t="s">
        <v>287</v>
      </c>
      <c r="K125" s="172" t="s">
        <v>64</v>
      </c>
      <c r="L125" s="172" t="s">
        <v>45</v>
      </c>
      <c r="M125" s="410"/>
      <c r="N125" s="340"/>
    </row>
    <row r="126" spans="1:14" s="2" customFormat="1" ht="15" customHeight="1" x14ac:dyDescent="0.25">
      <c r="A126" s="171">
        <v>45145</v>
      </c>
      <c r="B126" s="172" t="s">
        <v>115</v>
      </c>
      <c r="C126" s="172" t="s">
        <v>116</v>
      </c>
      <c r="D126" s="173" t="s">
        <v>130</v>
      </c>
      <c r="E126" s="161">
        <v>10000</v>
      </c>
      <c r="F126" s="339">
        <v>3652</v>
      </c>
      <c r="G126" s="305">
        <f t="shared" si="1"/>
        <v>2.738225629791895</v>
      </c>
      <c r="H126" s="183" t="s">
        <v>155</v>
      </c>
      <c r="I126" s="173" t="s">
        <v>44</v>
      </c>
      <c r="J126" s="405" t="s">
        <v>287</v>
      </c>
      <c r="K126" s="172" t="s">
        <v>64</v>
      </c>
      <c r="L126" s="172" t="s">
        <v>45</v>
      </c>
      <c r="M126" s="410"/>
      <c r="N126" s="340"/>
    </row>
    <row r="127" spans="1:14" s="2" customFormat="1" ht="15" customHeight="1" x14ac:dyDescent="0.25">
      <c r="A127" s="171">
        <v>45145</v>
      </c>
      <c r="B127" s="172" t="s">
        <v>196</v>
      </c>
      <c r="C127" s="172" t="s">
        <v>196</v>
      </c>
      <c r="D127" s="173" t="s">
        <v>130</v>
      </c>
      <c r="E127" s="161">
        <v>10000</v>
      </c>
      <c r="F127" s="339">
        <v>3652</v>
      </c>
      <c r="G127" s="305">
        <f t="shared" si="1"/>
        <v>2.738225629791895</v>
      </c>
      <c r="H127" s="183" t="s">
        <v>155</v>
      </c>
      <c r="I127" s="173" t="s">
        <v>44</v>
      </c>
      <c r="J127" s="405" t="s">
        <v>287</v>
      </c>
      <c r="K127" s="172" t="s">
        <v>64</v>
      </c>
      <c r="L127" s="172" t="s">
        <v>45</v>
      </c>
      <c r="M127" s="410"/>
      <c r="N127" s="340"/>
    </row>
    <row r="128" spans="1:14" s="2" customFormat="1" ht="15" customHeight="1" x14ac:dyDescent="0.25">
      <c r="A128" s="171">
        <v>45145</v>
      </c>
      <c r="B128" s="157" t="s">
        <v>132</v>
      </c>
      <c r="C128" s="157" t="s">
        <v>117</v>
      </c>
      <c r="D128" s="157" t="s">
        <v>14</v>
      </c>
      <c r="E128" s="161">
        <v>40000</v>
      </c>
      <c r="F128" s="339">
        <v>3652</v>
      </c>
      <c r="G128" s="305">
        <f t="shared" si="1"/>
        <v>10.95290251916758</v>
      </c>
      <c r="H128" s="183" t="s">
        <v>42</v>
      </c>
      <c r="I128" s="173" t="s">
        <v>44</v>
      </c>
      <c r="J128" s="482" t="s">
        <v>234</v>
      </c>
      <c r="K128" s="172" t="s">
        <v>64</v>
      </c>
      <c r="L128" s="172" t="s">
        <v>45</v>
      </c>
      <c r="M128" s="410"/>
      <c r="N128" s="340"/>
    </row>
    <row r="129" spans="1:14" s="2" customFormat="1" ht="15" customHeight="1" x14ac:dyDescent="0.25">
      <c r="A129" s="171">
        <v>45145</v>
      </c>
      <c r="B129" s="157" t="s">
        <v>136</v>
      </c>
      <c r="C129" s="157" t="s">
        <v>117</v>
      </c>
      <c r="D129" s="157" t="s">
        <v>114</v>
      </c>
      <c r="E129" s="161">
        <v>20000</v>
      </c>
      <c r="F129" s="339">
        <v>3652</v>
      </c>
      <c r="G129" s="305">
        <f t="shared" si="1"/>
        <v>5.47645125958379</v>
      </c>
      <c r="H129" s="183" t="s">
        <v>124</v>
      </c>
      <c r="I129" s="173" t="s">
        <v>44</v>
      </c>
      <c r="J129" s="482" t="s">
        <v>234</v>
      </c>
      <c r="K129" s="172" t="s">
        <v>64</v>
      </c>
      <c r="L129" s="172" t="s">
        <v>45</v>
      </c>
      <c r="M129" s="410"/>
      <c r="N129" s="340"/>
    </row>
    <row r="130" spans="1:14" s="2" customFormat="1" ht="15" customHeight="1" x14ac:dyDescent="0.25">
      <c r="A130" s="171">
        <v>45145</v>
      </c>
      <c r="B130" s="157" t="s">
        <v>221</v>
      </c>
      <c r="C130" s="157" t="s">
        <v>117</v>
      </c>
      <c r="D130" s="157" t="s">
        <v>114</v>
      </c>
      <c r="E130" s="161">
        <v>20000</v>
      </c>
      <c r="F130" s="339">
        <v>3652</v>
      </c>
      <c r="G130" s="305">
        <f t="shared" si="1"/>
        <v>5.47645125958379</v>
      </c>
      <c r="H130" s="183" t="s">
        <v>153</v>
      </c>
      <c r="I130" s="173" t="s">
        <v>44</v>
      </c>
      <c r="J130" s="482" t="s">
        <v>234</v>
      </c>
      <c r="K130" s="172" t="s">
        <v>64</v>
      </c>
      <c r="L130" s="172" t="s">
        <v>45</v>
      </c>
      <c r="M130" s="410"/>
      <c r="N130" s="340"/>
    </row>
    <row r="131" spans="1:14" s="2" customFormat="1" ht="15" customHeight="1" x14ac:dyDescent="0.25">
      <c r="A131" s="171">
        <v>45145</v>
      </c>
      <c r="B131" s="157" t="s">
        <v>218</v>
      </c>
      <c r="C131" s="157" t="s">
        <v>117</v>
      </c>
      <c r="D131" s="157" t="s">
        <v>130</v>
      </c>
      <c r="E131" s="161">
        <v>25000</v>
      </c>
      <c r="F131" s="339">
        <v>3652</v>
      </c>
      <c r="G131" s="305">
        <f t="shared" si="1"/>
        <v>6.8455640744797375</v>
      </c>
      <c r="H131" s="183" t="s">
        <v>159</v>
      </c>
      <c r="I131" s="173" t="s">
        <v>44</v>
      </c>
      <c r="J131" s="482" t="s">
        <v>234</v>
      </c>
      <c r="K131" s="172" t="s">
        <v>64</v>
      </c>
      <c r="L131" s="172" t="s">
        <v>45</v>
      </c>
      <c r="M131" s="410"/>
      <c r="N131" s="340"/>
    </row>
    <row r="132" spans="1:14" s="2" customFormat="1" ht="15" customHeight="1" x14ac:dyDescent="0.25">
      <c r="A132" s="171">
        <v>45145</v>
      </c>
      <c r="B132" s="157" t="s">
        <v>219</v>
      </c>
      <c r="C132" s="157" t="s">
        <v>117</v>
      </c>
      <c r="D132" s="157" t="s">
        <v>130</v>
      </c>
      <c r="E132" s="161">
        <v>25000</v>
      </c>
      <c r="F132" s="339">
        <v>3652</v>
      </c>
      <c r="G132" s="305">
        <f t="shared" si="1"/>
        <v>6.8455640744797375</v>
      </c>
      <c r="H132" s="183" t="s">
        <v>155</v>
      </c>
      <c r="I132" s="173" t="s">
        <v>44</v>
      </c>
      <c r="J132" s="482" t="s">
        <v>234</v>
      </c>
      <c r="K132" s="172" t="s">
        <v>64</v>
      </c>
      <c r="L132" s="172" t="s">
        <v>45</v>
      </c>
      <c r="M132" s="410"/>
      <c r="N132" s="340"/>
    </row>
    <row r="133" spans="1:14" s="2" customFormat="1" ht="15" customHeight="1" x14ac:dyDescent="0.25">
      <c r="A133" s="171">
        <v>45145</v>
      </c>
      <c r="B133" s="157" t="s">
        <v>220</v>
      </c>
      <c r="C133" s="157" t="s">
        <v>117</v>
      </c>
      <c r="D133" s="157" t="s">
        <v>130</v>
      </c>
      <c r="E133" s="161">
        <v>25000</v>
      </c>
      <c r="F133" s="339">
        <v>3652</v>
      </c>
      <c r="G133" s="305">
        <f t="shared" si="1"/>
        <v>6.8455640744797375</v>
      </c>
      <c r="H133" s="183" t="s">
        <v>157</v>
      </c>
      <c r="I133" s="173" t="s">
        <v>44</v>
      </c>
      <c r="J133" s="482" t="s">
        <v>234</v>
      </c>
      <c r="K133" s="172" t="s">
        <v>64</v>
      </c>
      <c r="L133" s="172" t="s">
        <v>45</v>
      </c>
      <c r="M133" s="410"/>
      <c r="N133" s="340"/>
    </row>
    <row r="134" spans="1:14" s="2" customFormat="1" ht="15" customHeight="1" x14ac:dyDescent="0.25">
      <c r="A134" s="171">
        <v>45146</v>
      </c>
      <c r="B134" s="172" t="s">
        <v>115</v>
      </c>
      <c r="C134" s="172" t="s">
        <v>116</v>
      </c>
      <c r="D134" s="173" t="s">
        <v>130</v>
      </c>
      <c r="E134" s="161">
        <v>7000</v>
      </c>
      <c r="F134" s="339">
        <v>3652</v>
      </c>
      <c r="G134" s="305">
        <f t="shared" si="1"/>
        <v>1.9167579408543265</v>
      </c>
      <c r="H134" s="183" t="s">
        <v>155</v>
      </c>
      <c r="I134" s="173" t="s">
        <v>44</v>
      </c>
      <c r="J134" s="405" t="s">
        <v>296</v>
      </c>
      <c r="K134" s="172" t="s">
        <v>64</v>
      </c>
      <c r="L134" s="172" t="s">
        <v>45</v>
      </c>
      <c r="M134" s="410"/>
      <c r="N134" s="340"/>
    </row>
    <row r="135" spans="1:14" s="2" customFormat="1" ht="15" customHeight="1" x14ac:dyDescent="0.25">
      <c r="A135" s="171">
        <v>45146</v>
      </c>
      <c r="B135" s="172" t="s">
        <v>115</v>
      </c>
      <c r="C135" s="172" t="s">
        <v>116</v>
      </c>
      <c r="D135" s="173" t="s">
        <v>130</v>
      </c>
      <c r="E135" s="161">
        <v>2000</v>
      </c>
      <c r="F135" s="339">
        <v>3652</v>
      </c>
      <c r="G135" s="305">
        <f t="shared" si="1"/>
        <v>0.547645125958379</v>
      </c>
      <c r="H135" s="183" t="s">
        <v>155</v>
      </c>
      <c r="I135" s="173" t="s">
        <v>44</v>
      </c>
      <c r="J135" s="405" t="s">
        <v>296</v>
      </c>
      <c r="K135" s="172" t="s">
        <v>64</v>
      </c>
      <c r="L135" s="172" t="s">
        <v>45</v>
      </c>
      <c r="M135" s="410"/>
      <c r="N135" s="340"/>
    </row>
    <row r="136" spans="1:14" s="2" customFormat="1" ht="15" customHeight="1" x14ac:dyDescent="0.25">
      <c r="A136" s="171">
        <v>45146</v>
      </c>
      <c r="B136" s="172" t="s">
        <v>115</v>
      </c>
      <c r="C136" s="172" t="s">
        <v>116</v>
      </c>
      <c r="D136" s="173" t="s">
        <v>130</v>
      </c>
      <c r="E136" s="161">
        <v>5000</v>
      </c>
      <c r="F136" s="339">
        <v>3652</v>
      </c>
      <c r="G136" s="305">
        <f t="shared" si="1"/>
        <v>1.3691128148959475</v>
      </c>
      <c r="H136" s="183" t="s">
        <v>155</v>
      </c>
      <c r="I136" s="173" t="s">
        <v>44</v>
      </c>
      <c r="J136" s="405" t="s">
        <v>296</v>
      </c>
      <c r="K136" s="172" t="s">
        <v>64</v>
      </c>
      <c r="L136" s="172" t="s">
        <v>45</v>
      </c>
      <c r="M136" s="410"/>
      <c r="N136" s="340"/>
    </row>
    <row r="137" spans="1:14" s="2" customFormat="1" ht="15" customHeight="1" x14ac:dyDescent="0.25">
      <c r="A137" s="171">
        <v>45146</v>
      </c>
      <c r="B137" s="172" t="s">
        <v>115</v>
      </c>
      <c r="C137" s="172" t="s">
        <v>116</v>
      </c>
      <c r="D137" s="173" t="s">
        <v>130</v>
      </c>
      <c r="E137" s="161">
        <v>3000</v>
      </c>
      <c r="F137" s="339">
        <v>3652</v>
      </c>
      <c r="G137" s="305">
        <f t="shared" si="1"/>
        <v>0.8214676889375685</v>
      </c>
      <c r="H137" s="183" t="s">
        <v>155</v>
      </c>
      <c r="I137" s="173" t="s">
        <v>44</v>
      </c>
      <c r="J137" s="405" t="s">
        <v>296</v>
      </c>
      <c r="K137" s="172" t="s">
        <v>64</v>
      </c>
      <c r="L137" s="172" t="s">
        <v>45</v>
      </c>
      <c r="M137" s="410"/>
      <c r="N137" s="340"/>
    </row>
    <row r="138" spans="1:14" s="2" customFormat="1" ht="15" customHeight="1" x14ac:dyDescent="0.25">
      <c r="A138" s="171">
        <v>45146</v>
      </c>
      <c r="B138" s="172" t="s">
        <v>115</v>
      </c>
      <c r="C138" s="172" t="s">
        <v>116</v>
      </c>
      <c r="D138" s="173" t="s">
        <v>130</v>
      </c>
      <c r="E138" s="161">
        <v>6000</v>
      </c>
      <c r="F138" s="339">
        <v>3652</v>
      </c>
      <c r="G138" s="305">
        <f t="shared" si="1"/>
        <v>1.642935377875137</v>
      </c>
      <c r="H138" s="183" t="s">
        <v>155</v>
      </c>
      <c r="I138" s="173" t="s">
        <v>44</v>
      </c>
      <c r="J138" s="405" t="s">
        <v>296</v>
      </c>
      <c r="K138" s="172" t="s">
        <v>64</v>
      </c>
      <c r="L138" s="172" t="s">
        <v>45</v>
      </c>
      <c r="M138" s="410"/>
      <c r="N138" s="340"/>
    </row>
    <row r="139" spans="1:14" s="2" customFormat="1" ht="15" customHeight="1" x14ac:dyDescent="0.25">
      <c r="A139" s="171">
        <v>45146</v>
      </c>
      <c r="B139" s="172" t="s">
        <v>115</v>
      </c>
      <c r="C139" s="172" t="s">
        <v>116</v>
      </c>
      <c r="D139" s="173" t="s">
        <v>130</v>
      </c>
      <c r="E139" s="161">
        <v>8000</v>
      </c>
      <c r="F139" s="339">
        <v>3652</v>
      </c>
      <c r="G139" s="305">
        <f t="shared" si="1"/>
        <v>2.190580503833516</v>
      </c>
      <c r="H139" s="183" t="s">
        <v>155</v>
      </c>
      <c r="I139" s="173" t="s">
        <v>44</v>
      </c>
      <c r="J139" s="405" t="s">
        <v>296</v>
      </c>
      <c r="K139" s="172" t="s">
        <v>64</v>
      </c>
      <c r="L139" s="172" t="s">
        <v>45</v>
      </c>
      <c r="M139" s="410"/>
      <c r="N139" s="340"/>
    </row>
    <row r="140" spans="1:14" s="2" customFormat="1" ht="15" customHeight="1" x14ac:dyDescent="0.25">
      <c r="A140" s="171">
        <v>45146</v>
      </c>
      <c r="B140" s="172" t="s">
        <v>196</v>
      </c>
      <c r="C140" s="172" t="s">
        <v>196</v>
      </c>
      <c r="D140" s="173" t="s">
        <v>130</v>
      </c>
      <c r="E140" s="161">
        <v>7000</v>
      </c>
      <c r="F140" s="339">
        <v>3652</v>
      </c>
      <c r="G140" s="305">
        <f t="shared" si="1"/>
        <v>1.9167579408543265</v>
      </c>
      <c r="H140" s="183" t="s">
        <v>155</v>
      </c>
      <c r="I140" s="173" t="s">
        <v>44</v>
      </c>
      <c r="J140" s="405" t="s">
        <v>296</v>
      </c>
      <c r="K140" s="172" t="s">
        <v>64</v>
      </c>
      <c r="L140" s="172" t="s">
        <v>45</v>
      </c>
      <c r="M140" s="410"/>
      <c r="N140" s="340"/>
    </row>
    <row r="141" spans="1:14" s="2" customFormat="1" ht="15" customHeight="1" x14ac:dyDescent="0.25">
      <c r="A141" s="171">
        <v>45146</v>
      </c>
      <c r="B141" s="172" t="s">
        <v>115</v>
      </c>
      <c r="C141" s="172" t="s">
        <v>116</v>
      </c>
      <c r="D141" s="173" t="s">
        <v>114</v>
      </c>
      <c r="E141" s="161">
        <v>9000</v>
      </c>
      <c r="F141" s="339">
        <v>3652</v>
      </c>
      <c r="G141" s="305">
        <f t="shared" si="1"/>
        <v>2.4644030668127055</v>
      </c>
      <c r="H141" s="183" t="s">
        <v>124</v>
      </c>
      <c r="I141" s="173" t="s">
        <v>44</v>
      </c>
      <c r="J141" s="405" t="s">
        <v>300</v>
      </c>
      <c r="K141" s="172" t="s">
        <v>64</v>
      </c>
      <c r="L141" s="172" t="s">
        <v>45</v>
      </c>
      <c r="M141" s="410"/>
      <c r="N141" s="340"/>
    </row>
    <row r="142" spans="1:14" s="2" customFormat="1" ht="15" customHeight="1" x14ac:dyDescent="0.25">
      <c r="A142" s="171">
        <v>45146</v>
      </c>
      <c r="B142" s="172" t="s">
        <v>115</v>
      </c>
      <c r="C142" s="172" t="s">
        <v>116</v>
      </c>
      <c r="D142" s="173" t="s">
        <v>114</v>
      </c>
      <c r="E142" s="167">
        <v>8000</v>
      </c>
      <c r="F142" s="339">
        <v>3652</v>
      </c>
      <c r="G142" s="305">
        <f t="shared" si="1"/>
        <v>2.190580503833516</v>
      </c>
      <c r="H142" s="183" t="s">
        <v>124</v>
      </c>
      <c r="I142" s="173" t="s">
        <v>44</v>
      </c>
      <c r="J142" s="405" t="s">
        <v>300</v>
      </c>
      <c r="K142" s="172" t="s">
        <v>64</v>
      </c>
      <c r="L142" s="172" t="s">
        <v>45</v>
      </c>
      <c r="M142" s="410"/>
      <c r="N142" s="340"/>
    </row>
    <row r="143" spans="1:14" s="2" customFormat="1" ht="15" customHeight="1" x14ac:dyDescent="0.25">
      <c r="A143" s="171">
        <v>45146</v>
      </c>
      <c r="B143" s="172" t="s">
        <v>181</v>
      </c>
      <c r="C143" s="172" t="s">
        <v>116</v>
      </c>
      <c r="D143" s="173" t="s">
        <v>130</v>
      </c>
      <c r="E143" s="161">
        <v>10000</v>
      </c>
      <c r="F143" s="339">
        <v>3652</v>
      </c>
      <c r="G143" s="305">
        <f t="shared" si="1"/>
        <v>2.738225629791895</v>
      </c>
      <c r="H143" s="183" t="s">
        <v>157</v>
      </c>
      <c r="I143" s="173" t="s">
        <v>44</v>
      </c>
      <c r="J143" s="405" t="s">
        <v>303</v>
      </c>
      <c r="K143" s="172" t="s">
        <v>64</v>
      </c>
      <c r="L143" s="172" t="s">
        <v>45</v>
      </c>
      <c r="M143" s="410"/>
      <c r="N143" s="340"/>
    </row>
    <row r="144" spans="1:14" s="2" customFormat="1" ht="15" customHeight="1" x14ac:dyDescent="0.25">
      <c r="A144" s="171">
        <v>45146</v>
      </c>
      <c r="B144" s="172" t="s">
        <v>181</v>
      </c>
      <c r="C144" s="172" t="s">
        <v>116</v>
      </c>
      <c r="D144" s="173" t="s">
        <v>130</v>
      </c>
      <c r="E144" s="161">
        <v>5000</v>
      </c>
      <c r="F144" s="339">
        <v>3652</v>
      </c>
      <c r="G144" s="305">
        <f t="shared" si="1"/>
        <v>1.3691128148959475</v>
      </c>
      <c r="H144" s="183" t="s">
        <v>157</v>
      </c>
      <c r="I144" s="173" t="s">
        <v>44</v>
      </c>
      <c r="J144" s="405" t="s">
        <v>303</v>
      </c>
      <c r="K144" s="172" t="s">
        <v>64</v>
      </c>
      <c r="L144" s="172" t="s">
        <v>45</v>
      </c>
      <c r="M144" s="410"/>
      <c r="N144" s="340"/>
    </row>
    <row r="145" spans="1:14" s="2" customFormat="1" ht="15" customHeight="1" x14ac:dyDescent="0.25">
      <c r="A145" s="171">
        <v>45146</v>
      </c>
      <c r="B145" s="172" t="s">
        <v>181</v>
      </c>
      <c r="C145" s="172" t="s">
        <v>116</v>
      </c>
      <c r="D145" s="173" t="s">
        <v>130</v>
      </c>
      <c r="E145" s="161">
        <v>8000</v>
      </c>
      <c r="F145" s="339">
        <v>3652</v>
      </c>
      <c r="G145" s="305">
        <f t="shared" si="1"/>
        <v>2.190580503833516</v>
      </c>
      <c r="H145" s="183" t="s">
        <v>157</v>
      </c>
      <c r="I145" s="173" t="s">
        <v>44</v>
      </c>
      <c r="J145" s="405" t="s">
        <v>303</v>
      </c>
      <c r="K145" s="172" t="s">
        <v>64</v>
      </c>
      <c r="L145" s="172" t="s">
        <v>45</v>
      </c>
      <c r="M145" s="410"/>
      <c r="N145" s="340"/>
    </row>
    <row r="146" spans="1:14" s="2" customFormat="1" ht="15" customHeight="1" x14ac:dyDescent="0.25">
      <c r="A146" s="171">
        <v>45146</v>
      </c>
      <c r="B146" s="172" t="s">
        <v>181</v>
      </c>
      <c r="C146" s="172" t="s">
        <v>116</v>
      </c>
      <c r="D146" s="173" t="s">
        <v>130</v>
      </c>
      <c r="E146" s="161">
        <v>2000</v>
      </c>
      <c r="F146" s="339">
        <v>3652</v>
      </c>
      <c r="G146" s="305">
        <f t="shared" si="1"/>
        <v>0.547645125958379</v>
      </c>
      <c r="H146" s="183" t="s">
        <v>157</v>
      </c>
      <c r="I146" s="173" t="s">
        <v>44</v>
      </c>
      <c r="J146" s="405" t="s">
        <v>303</v>
      </c>
      <c r="K146" s="172" t="s">
        <v>64</v>
      </c>
      <c r="L146" s="172" t="s">
        <v>45</v>
      </c>
      <c r="M146" s="410"/>
      <c r="N146" s="340"/>
    </row>
    <row r="147" spans="1:14" s="2" customFormat="1" ht="15" customHeight="1" x14ac:dyDescent="0.25">
      <c r="A147" s="171">
        <v>45146</v>
      </c>
      <c r="B147" s="172" t="s">
        <v>181</v>
      </c>
      <c r="C147" s="172" t="s">
        <v>116</v>
      </c>
      <c r="D147" s="173" t="s">
        <v>130</v>
      </c>
      <c r="E147" s="161">
        <v>13000</v>
      </c>
      <c r="F147" s="339">
        <v>3652</v>
      </c>
      <c r="G147" s="305">
        <f t="shared" si="1"/>
        <v>3.5596933187294635</v>
      </c>
      <c r="H147" s="183" t="s">
        <v>157</v>
      </c>
      <c r="I147" s="173" t="s">
        <v>44</v>
      </c>
      <c r="J147" s="405" t="s">
        <v>303</v>
      </c>
      <c r="K147" s="172" t="s">
        <v>64</v>
      </c>
      <c r="L147" s="172" t="s">
        <v>45</v>
      </c>
      <c r="M147" s="410"/>
      <c r="N147" s="340"/>
    </row>
    <row r="148" spans="1:14" s="2" customFormat="1" ht="15" customHeight="1" x14ac:dyDescent="0.25">
      <c r="A148" s="171">
        <v>45146</v>
      </c>
      <c r="B148" s="172" t="s">
        <v>181</v>
      </c>
      <c r="C148" s="172" t="s">
        <v>116</v>
      </c>
      <c r="D148" s="173" t="s">
        <v>130</v>
      </c>
      <c r="E148" s="161">
        <v>6000</v>
      </c>
      <c r="F148" s="339">
        <v>3652</v>
      </c>
      <c r="G148" s="305">
        <f t="shared" si="1"/>
        <v>1.642935377875137</v>
      </c>
      <c r="H148" s="183" t="s">
        <v>157</v>
      </c>
      <c r="I148" s="173" t="s">
        <v>44</v>
      </c>
      <c r="J148" s="405" t="s">
        <v>303</v>
      </c>
      <c r="K148" s="172" t="s">
        <v>64</v>
      </c>
      <c r="L148" s="172" t="s">
        <v>45</v>
      </c>
      <c r="M148" s="410"/>
      <c r="N148" s="340"/>
    </row>
    <row r="149" spans="1:14" s="2" customFormat="1" ht="15" customHeight="1" x14ac:dyDescent="0.25">
      <c r="A149" s="171">
        <v>45146</v>
      </c>
      <c r="B149" s="172" t="s">
        <v>196</v>
      </c>
      <c r="C149" s="172" t="s">
        <v>196</v>
      </c>
      <c r="D149" s="173" t="s">
        <v>130</v>
      </c>
      <c r="E149" s="161">
        <v>10000</v>
      </c>
      <c r="F149" s="339">
        <v>3652</v>
      </c>
      <c r="G149" s="305">
        <f t="shared" si="1"/>
        <v>2.738225629791895</v>
      </c>
      <c r="H149" s="183" t="s">
        <v>157</v>
      </c>
      <c r="I149" s="173" t="s">
        <v>44</v>
      </c>
      <c r="J149" s="405" t="s">
        <v>303</v>
      </c>
      <c r="K149" s="172" t="s">
        <v>64</v>
      </c>
      <c r="L149" s="172" t="s">
        <v>45</v>
      </c>
      <c r="M149" s="410"/>
      <c r="N149" s="340"/>
    </row>
    <row r="150" spans="1:14" s="2" customFormat="1" ht="15" customHeight="1" x14ac:dyDescent="0.25">
      <c r="A150" s="171">
        <v>45146</v>
      </c>
      <c r="B150" s="172" t="s">
        <v>115</v>
      </c>
      <c r="C150" s="172" t="s">
        <v>116</v>
      </c>
      <c r="D150" s="173" t="s">
        <v>114</v>
      </c>
      <c r="E150" s="167">
        <v>12000</v>
      </c>
      <c r="F150" s="339">
        <v>3652</v>
      </c>
      <c r="G150" s="305">
        <f t="shared" si="1"/>
        <v>3.285870755750274</v>
      </c>
      <c r="H150" s="183" t="s">
        <v>153</v>
      </c>
      <c r="I150" s="173" t="s">
        <v>44</v>
      </c>
      <c r="J150" s="405" t="s">
        <v>308</v>
      </c>
      <c r="K150" s="172" t="s">
        <v>64</v>
      </c>
      <c r="L150" s="172" t="s">
        <v>45</v>
      </c>
      <c r="M150" s="410"/>
      <c r="N150" s="340"/>
    </row>
    <row r="151" spans="1:14" s="2" customFormat="1" ht="15" customHeight="1" x14ac:dyDescent="0.25">
      <c r="A151" s="171">
        <v>45146</v>
      </c>
      <c r="B151" s="172" t="s">
        <v>115</v>
      </c>
      <c r="C151" s="172" t="s">
        <v>116</v>
      </c>
      <c r="D151" s="173" t="s">
        <v>114</v>
      </c>
      <c r="E151" s="167">
        <v>11000</v>
      </c>
      <c r="F151" s="339">
        <v>3652</v>
      </c>
      <c r="G151" s="305">
        <f t="shared" si="1"/>
        <v>3.0120481927710845</v>
      </c>
      <c r="H151" s="183" t="s">
        <v>153</v>
      </c>
      <c r="I151" s="173" t="s">
        <v>44</v>
      </c>
      <c r="J151" s="405" t="s">
        <v>308</v>
      </c>
      <c r="K151" s="172" t="s">
        <v>64</v>
      </c>
      <c r="L151" s="172" t="s">
        <v>45</v>
      </c>
      <c r="M151" s="410"/>
      <c r="N151" s="340"/>
    </row>
    <row r="152" spans="1:14" s="2" customFormat="1" ht="15" customHeight="1" x14ac:dyDescent="0.25">
      <c r="A152" s="171">
        <v>45146</v>
      </c>
      <c r="B152" s="172" t="s">
        <v>115</v>
      </c>
      <c r="C152" s="172" t="s">
        <v>116</v>
      </c>
      <c r="D152" s="173" t="s">
        <v>130</v>
      </c>
      <c r="E152" s="161">
        <v>9000</v>
      </c>
      <c r="F152" s="339">
        <v>3652</v>
      </c>
      <c r="G152" s="305">
        <f t="shared" si="1"/>
        <v>2.4644030668127055</v>
      </c>
      <c r="H152" s="183" t="s">
        <v>159</v>
      </c>
      <c r="I152" s="173" t="s">
        <v>44</v>
      </c>
      <c r="J152" s="405" t="s">
        <v>310</v>
      </c>
      <c r="K152" s="172" t="s">
        <v>64</v>
      </c>
      <c r="L152" s="172" t="s">
        <v>45</v>
      </c>
      <c r="M152" s="410"/>
      <c r="N152" s="340"/>
    </row>
    <row r="153" spans="1:14" s="2" customFormat="1" ht="15" customHeight="1" x14ac:dyDescent="0.25">
      <c r="A153" s="171">
        <v>45146</v>
      </c>
      <c r="B153" s="172" t="s">
        <v>115</v>
      </c>
      <c r="C153" s="172" t="s">
        <v>116</v>
      </c>
      <c r="D153" s="173" t="s">
        <v>130</v>
      </c>
      <c r="E153" s="161">
        <v>10000</v>
      </c>
      <c r="F153" s="339">
        <v>3652</v>
      </c>
      <c r="G153" s="305">
        <f t="shared" si="1"/>
        <v>2.738225629791895</v>
      </c>
      <c r="H153" s="183" t="s">
        <v>159</v>
      </c>
      <c r="I153" s="173" t="s">
        <v>44</v>
      </c>
      <c r="J153" s="405" t="s">
        <v>310</v>
      </c>
      <c r="K153" s="172" t="s">
        <v>64</v>
      </c>
      <c r="L153" s="172" t="s">
        <v>45</v>
      </c>
      <c r="M153" s="410"/>
      <c r="N153" s="340"/>
    </row>
    <row r="154" spans="1:14" s="2" customFormat="1" ht="15" customHeight="1" x14ac:dyDescent="0.25">
      <c r="A154" s="171">
        <v>45146</v>
      </c>
      <c r="B154" s="172" t="s">
        <v>115</v>
      </c>
      <c r="C154" s="172" t="s">
        <v>116</v>
      </c>
      <c r="D154" s="173" t="s">
        <v>130</v>
      </c>
      <c r="E154" s="161">
        <v>10000</v>
      </c>
      <c r="F154" s="339">
        <v>3652</v>
      </c>
      <c r="G154" s="305">
        <f t="shared" si="1"/>
        <v>2.738225629791895</v>
      </c>
      <c r="H154" s="183" t="s">
        <v>159</v>
      </c>
      <c r="I154" s="173" t="s">
        <v>44</v>
      </c>
      <c r="J154" s="405" t="s">
        <v>310</v>
      </c>
      <c r="K154" s="172" t="s">
        <v>64</v>
      </c>
      <c r="L154" s="172" t="s">
        <v>45</v>
      </c>
      <c r="M154" s="410"/>
      <c r="N154" s="340"/>
    </row>
    <row r="155" spans="1:14" s="2" customFormat="1" ht="15" customHeight="1" x14ac:dyDescent="0.25">
      <c r="A155" s="171">
        <v>45146</v>
      </c>
      <c r="B155" s="172" t="s">
        <v>115</v>
      </c>
      <c r="C155" s="172" t="s">
        <v>116</v>
      </c>
      <c r="D155" s="173" t="s">
        <v>130</v>
      </c>
      <c r="E155" s="161">
        <v>12000</v>
      </c>
      <c r="F155" s="339">
        <v>3652</v>
      </c>
      <c r="G155" s="305">
        <f t="shared" si="1"/>
        <v>3.285870755750274</v>
      </c>
      <c r="H155" s="183" t="s">
        <v>159</v>
      </c>
      <c r="I155" s="173" t="s">
        <v>44</v>
      </c>
      <c r="J155" s="405" t="s">
        <v>310</v>
      </c>
      <c r="K155" s="172" t="s">
        <v>64</v>
      </c>
      <c r="L155" s="172" t="s">
        <v>45</v>
      </c>
      <c r="M155" s="410"/>
      <c r="N155" s="340"/>
    </row>
    <row r="156" spans="1:14" s="2" customFormat="1" ht="15" customHeight="1" x14ac:dyDescent="0.25">
      <c r="A156" s="171">
        <v>45146</v>
      </c>
      <c r="B156" s="172" t="s">
        <v>115</v>
      </c>
      <c r="C156" s="172" t="s">
        <v>116</v>
      </c>
      <c r="D156" s="173" t="s">
        <v>130</v>
      </c>
      <c r="E156" s="161">
        <v>8000</v>
      </c>
      <c r="F156" s="339">
        <v>3652</v>
      </c>
      <c r="G156" s="305">
        <f t="shared" si="1"/>
        <v>2.190580503833516</v>
      </c>
      <c r="H156" s="183" t="s">
        <v>159</v>
      </c>
      <c r="I156" s="173" t="s">
        <v>44</v>
      </c>
      <c r="J156" s="405" t="s">
        <v>310</v>
      </c>
      <c r="K156" s="172" t="s">
        <v>64</v>
      </c>
      <c r="L156" s="172" t="s">
        <v>45</v>
      </c>
      <c r="M156" s="410"/>
      <c r="N156" s="340"/>
    </row>
    <row r="157" spans="1:14" s="2" customFormat="1" ht="15" customHeight="1" x14ac:dyDescent="0.25">
      <c r="A157" s="171">
        <v>45146</v>
      </c>
      <c r="B157" s="172" t="s">
        <v>277</v>
      </c>
      <c r="C157" s="172" t="s">
        <v>196</v>
      </c>
      <c r="D157" s="173" t="s">
        <v>130</v>
      </c>
      <c r="E157" s="161">
        <v>7000</v>
      </c>
      <c r="F157" s="339">
        <v>3652</v>
      </c>
      <c r="G157" s="305">
        <f t="shared" si="1"/>
        <v>1.9167579408543265</v>
      </c>
      <c r="H157" s="183" t="s">
        <v>159</v>
      </c>
      <c r="I157" s="173" t="s">
        <v>44</v>
      </c>
      <c r="J157" s="405" t="s">
        <v>310</v>
      </c>
      <c r="K157" s="172" t="s">
        <v>64</v>
      </c>
      <c r="L157" s="172" t="s">
        <v>45</v>
      </c>
      <c r="M157" s="410"/>
      <c r="N157" s="340"/>
    </row>
    <row r="158" spans="1:14" s="2" customFormat="1" ht="15" customHeight="1" x14ac:dyDescent="0.25">
      <c r="A158" s="171">
        <v>45147</v>
      </c>
      <c r="B158" s="172" t="s">
        <v>314</v>
      </c>
      <c r="C158" s="172" t="s">
        <v>137</v>
      </c>
      <c r="D158" s="173" t="s">
        <v>81</v>
      </c>
      <c r="E158" s="167">
        <v>84000</v>
      </c>
      <c r="F158" s="339">
        <v>3652</v>
      </c>
      <c r="G158" s="305">
        <f t="shared" si="1"/>
        <v>23.001095290251918</v>
      </c>
      <c r="H158" s="183" t="s">
        <v>42</v>
      </c>
      <c r="I158" s="173" t="s">
        <v>44</v>
      </c>
      <c r="J158" s="405" t="s">
        <v>400</v>
      </c>
      <c r="K158" s="172" t="s">
        <v>64</v>
      </c>
      <c r="L158" s="172" t="s">
        <v>45</v>
      </c>
      <c r="M158" s="410"/>
      <c r="N158" s="340"/>
    </row>
    <row r="159" spans="1:14" s="2" customFormat="1" ht="15" customHeight="1" x14ac:dyDescent="0.25">
      <c r="A159" s="171">
        <v>45147</v>
      </c>
      <c r="B159" s="157" t="s">
        <v>315</v>
      </c>
      <c r="C159" s="157" t="s">
        <v>138</v>
      </c>
      <c r="D159" s="179" t="s">
        <v>81</v>
      </c>
      <c r="E159" s="167">
        <v>3300</v>
      </c>
      <c r="F159" s="339">
        <v>3652</v>
      </c>
      <c r="G159" s="305">
        <f t="shared" si="1"/>
        <v>0.90361445783132532</v>
      </c>
      <c r="H159" s="183" t="s">
        <v>42</v>
      </c>
      <c r="I159" s="173" t="s">
        <v>44</v>
      </c>
      <c r="J159" s="405" t="s">
        <v>400</v>
      </c>
      <c r="K159" s="172" t="s">
        <v>64</v>
      </c>
      <c r="L159" s="172" t="s">
        <v>45</v>
      </c>
      <c r="M159" s="410"/>
      <c r="N159" s="340"/>
    </row>
    <row r="160" spans="1:14" s="2" customFormat="1" ht="15" customHeight="1" x14ac:dyDescent="0.25">
      <c r="A160" s="171">
        <v>45147</v>
      </c>
      <c r="B160" s="157" t="s">
        <v>316</v>
      </c>
      <c r="C160" s="157" t="s">
        <v>127</v>
      </c>
      <c r="D160" s="179" t="s">
        <v>81</v>
      </c>
      <c r="E160" s="167">
        <v>30000</v>
      </c>
      <c r="F160" s="339">
        <v>3652</v>
      </c>
      <c r="G160" s="305">
        <f t="shared" si="1"/>
        <v>8.214676889375685</v>
      </c>
      <c r="H160" s="183" t="s">
        <v>42</v>
      </c>
      <c r="I160" s="173" t="s">
        <v>44</v>
      </c>
      <c r="J160" s="405" t="s">
        <v>409</v>
      </c>
      <c r="K160" s="172" t="s">
        <v>64</v>
      </c>
      <c r="L160" s="172" t="s">
        <v>45</v>
      </c>
      <c r="M160" s="410"/>
      <c r="N160" s="340"/>
    </row>
    <row r="161" spans="1:14" s="2" customFormat="1" ht="15" customHeight="1" x14ac:dyDescent="0.25">
      <c r="A161" s="171">
        <v>45147</v>
      </c>
      <c r="B161" s="172" t="s">
        <v>317</v>
      </c>
      <c r="C161" s="157" t="s">
        <v>127</v>
      </c>
      <c r="D161" s="179" t="s">
        <v>81</v>
      </c>
      <c r="E161" s="167">
        <v>57000</v>
      </c>
      <c r="F161" s="339">
        <v>3652</v>
      </c>
      <c r="G161" s="305">
        <f t="shared" si="1"/>
        <v>15.607886089813801</v>
      </c>
      <c r="H161" s="183" t="s">
        <v>42</v>
      </c>
      <c r="I161" s="173" t="s">
        <v>44</v>
      </c>
      <c r="J161" s="405" t="s">
        <v>409</v>
      </c>
      <c r="K161" s="172" t="s">
        <v>64</v>
      </c>
      <c r="L161" s="172" t="s">
        <v>45</v>
      </c>
      <c r="M161" s="410"/>
      <c r="N161" s="340"/>
    </row>
    <row r="162" spans="1:14" s="2" customFormat="1" ht="15" customHeight="1" x14ac:dyDescent="0.25">
      <c r="A162" s="171">
        <v>45147</v>
      </c>
      <c r="B162" s="172" t="s">
        <v>181</v>
      </c>
      <c r="C162" s="172" t="s">
        <v>116</v>
      </c>
      <c r="D162" s="173" t="s">
        <v>130</v>
      </c>
      <c r="E162" s="161">
        <v>10000</v>
      </c>
      <c r="F162" s="339">
        <v>3652</v>
      </c>
      <c r="G162" s="305">
        <f t="shared" si="1"/>
        <v>2.738225629791895</v>
      </c>
      <c r="H162" s="183" t="s">
        <v>157</v>
      </c>
      <c r="I162" s="173" t="s">
        <v>44</v>
      </c>
      <c r="J162" s="405" t="s">
        <v>319</v>
      </c>
      <c r="K162" s="172" t="s">
        <v>64</v>
      </c>
      <c r="L162" s="172" t="s">
        <v>45</v>
      </c>
      <c r="M162" s="410"/>
      <c r="N162" s="340"/>
    </row>
    <row r="163" spans="1:14" s="2" customFormat="1" ht="15" customHeight="1" x14ac:dyDescent="0.25">
      <c r="A163" s="171">
        <v>45147</v>
      </c>
      <c r="B163" s="172" t="s">
        <v>181</v>
      </c>
      <c r="C163" s="172" t="s">
        <v>116</v>
      </c>
      <c r="D163" s="173" t="s">
        <v>130</v>
      </c>
      <c r="E163" s="161">
        <v>4000</v>
      </c>
      <c r="F163" s="339">
        <v>3652</v>
      </c>
      <c r="G163" s="305">
        <f t="shared" si="1"/>
        <v>1.095290251916758</v>
      </c>
      <c r="H163" s="183" t="s">
        <v>157</v>
      </c>
      <c r="I163" s="173" t="s">
        <v>44</v>
      </c>
      <c r="J163" s="405" t="s">
        <v>319</v>
      </c>
      <c r="K163" s="172" t="s">
        <v>64</v>
      </c>
      <c r="L163" s="172" t="s">
        <v>45</v>
      </c>
      <c r="M163" s="410"/>
      <c r="N163" s="340"/>
    </row>
    <row r="164" spans="1:14" s="2" customFormat="1" ht="15" customHeight="1" x14ac:dyDescent="0.25">
      <c r="A164" s="171">
        <v>45147</v>
      </c>
      <c r="B164" s="172" t="s">
        <v>181</v>
      </c>
      <c r="C164" s="172" t="s">
        <v>116</v>
      </c>
      <c r="D164" s="173" t="s">
        <v>130</v>
      </c>
      <c r="E164" s="161">
        <v>10000</v>
      </c>
      <c r="F164" s="339">
        <v>3652</v>
      </c>
      <c r="G164" s="305">
        <f t="shared" si="1"/>
        <v>2.738225629791895</v>
      </c>
      <c r="H164" s="183" t="s">
        <v>157</v>
      </c>
      <c r="I164" s="173" t="s">
        <v>44</v>
      </c>
      <c r="J164" s="405" t="s">
        <v>319</v>
      </c>
      <c r="K164" s="172" t="s">
        <v>64</v>
      </c>
      <c r="L164" s="172" t="s">
        <v>45</v>
      </c>
      <c r="M164" s="410"/>
      <c r="N164" s="340"/>
    </row>
    <row r="165" spans="1:14" s="2" customFormat="1" ht="15" customHeight="1" x14ac:dyDescent="0.25">
      <c r="A165" s="171">
        <v>45147</v>
      </c>
      <c r="B165" s="172" t="s">
        <v>181</v>
      </c>
      <c r="C165" s="172" t="s">
        <v>116</v>
      </c>
      <c r="D165" s="173" t="s">
        <v>130</v>
      </c>
      <c r="E165" s="161">
        <v>2000</v>
      </c>
      <c r="F165" s="339">
        <v>3652</v>
      </c>
      <c r="G165" s="305">
        <f t="shared" si="1"/>
        <v>0.547645125958379</v>
      </c>
      <c r="H165" s="183" t="s">
        <v>157</v>
      </c>
      <c r="I165" s="173" t="s">
        <v>44</v>
      </c>
      <c r="J165" s="405" t="s">
        <v>319</v>
      </c>
      <c r="K165" s="172" t="s">
        <v>64</v>
      </c>
      <c r="L165" s="172" t="s">
        <v>45</v>
      </c>
      <c r="M165" s="410"/>
      <c r="N165" s="340"/>
    </row>
    <row r="166" spans="1:14" s="2" customFormat="1" ht="15" customHeight="1" x14ac:dyDescent="0.25">
      <c r="A166" s="171">
        <v>45147</v>
      </c>
      <c r="B166" s="172" t="s">
        <v>181</v>
      </c>
      <c r="C166" s="172" t="s">
        <v>116</v>
      </c>
      <c r="D166" s="173" t="s">
        <v>130</v>
      </c>
      <c r="E166" s="161">
        <v>10000</v>
      </c>
      <c r="F166" s="339">
        <v>3652</v>
      </c>
      <c r="G166" s="305">
        <f t="shared" si="1"/>
        <v>2.738225629791895</v>
      </c>
      <c r="H166" s="183" t="s">
        <v>157</v>
      </c>
      <c r="I166" s="173" t="s">
        <v>44</v>
      </c>
      <c r="J166" s="405" t="s">
        <v>319</v>
      </c>
      <c r="K166" s="172" t="s">
        <v>64</v>
      </c>
      <c r="L166" s="172" t="s">
        <v>45</v>
      </c>
      <c r="M166" s="410"/>
      <c r="N166" s="340"/>
    </row>
    <row r="167" spans="1:14" s="2" customFormat="1" ht="15" customHeight="1" x14ac:dyDescent="0.25">
      <c r="A167" s="171">
        <v>45147</v>
      </c>
      <c r="B167" s="172" t="s">
        <v>181</v>
      </c>
      <c r="C167" s="172" t="s">
        <v>116</v>
      </c>
      <c r="D167" s="173" t="s">
        <v>130</v>
      </c>
      <c r="E167" s="161">
        <v>6000</v>
      </c>
      <c r="F167" s="339">
        <v>3652</v>
      </c>
      <c r="G167" s="305">
        <f t="shared" si="1"/>
        <v>1.642935377875137</v>
      </c>
      <c r="H167" s="183" t="s">
        <v>157</v>
      </c>
      <c r="I167" s="173" t="s">
        <v>44</v>
      </c>
      <c r="J167" s="405" t="s">
        <v>319</v>
      </c>
      <c r="K167" s="172" t="s">
        <v>64</v>
      </c>
      <c r="L167" s="172" t="s">
        <v>45</v>
      </c>
      <c r="M167" s="410"/>
      <c r="N167" s="340"/>
    </row>
    <row r="168" spans="1:14" s="2" customFormat="1" ht="15" customHeight="1" x14ac:dyDescent="0.25">
      <c r="A168" s="171">
        <v>45147</v>
      </c>
      <c r="B168" s="172" t="s">
        <v>181</v>
      </c>
      <c r="C168" s="172" t="s">
        <v>116</v>
      </c>
      <c r="D168" s="173" t="s">
        <v>130</v>
      </c>
      <c r="E168" s="161">
        <v>3000</v>
      </c>
      <c r="F168" s="339">
        <v>3652</v>
      </c>
      <c r="G168" s="305">
        <f t="shared" si="1"/>
        <v>0.8214676889375685</v>
      </c>
      <c r="H168" s="183" t="s">
        <v>157</v>
      </c>
      <c r="I168" s="173" t="s">
        <v>44</v>
      </c>
      <c r="J168" s="405" t="s">
        <v>319</v>
      </c>
      <c r="K168" s="172" t="s">
        <v>64</v>
      </c>
      <c r="L168" s="172" t="s">
        <v>45</v>
      </c>
      <c r="M168" s="410"/>
      <c r="N168" s="340"/>
    </row>
    <row r="169" spans="1:14" s="2" customFormat="1" ht="15" customHeight="1" x14ac:dyDescent="0.25">
      <c r="A169" s="171">
        <v>45147</v>
      </c>
      <c r="B169" s="172" t="s">
        <v>196</v>
      </c>
      <c r="C169" s="172" t="s">
        <v>196</v>
      </c>
      <c r="D169" s="173" t="s">
        <v>130</v>
      </c>
      <c r="E169" s="161">
        <v>5000</v>
      </c>
      <c r="F169" s="339">
        <v>3652</v>
      </c>
      <c r="G169" s="305">
        <f t="shared" si="1"/>
        <v>1.3691128148959475</v>
      </c>
      <c r="H169" s="183" t="s">
        <v>157</v>
      </c>
      <c r="I169" s="173" t="s">
        <v>44</v>
      </c>
      <c r="J169" s="405" t="s">
        <v>319</v>
      </c>
      <c r="K169" s="172" t="s">
        <v>64</v>
      </c>
      <c r="L169" s="172" t="s">
        <v>45</v>
      </c>
      <c r="M169" s="410"/>
      <c r="N169" s="340"/>
    </row>
    <row r="170" spans="1:14" s="2" customFormat="1" ht="15" customHeight="1" x14ac:dyDescent="0.25">
      <c r="A170" s="171">
        <v>45147</v>
      </c>
      <c r="B170" s="172" t="s">
        <v>115</v>
      </c>
      <c r="C170" s="172" t="s">
        <v>116</v>
      </c>
      <c r="D170" s="173" t="s">
        <v>114</v>
      </c>
      <c r="E170" s="167">
        <v>8000</v>
      </c>
      <c r="F170" s="339">
        <v>3652</v>
      </c>
      <c r="G170" s="305">
        <f t="shared" si="1"/>
        <v>2.190580503833516</v>
      </c>
      <c r="H170" s="183" t="s">
        <v>124</v>
      </c>
      <c r="I170" s="173" t="s">
        <v>44</v>
      </c>
      <c r="J170" s="405" t="s">
        <v>326</v>
      </c>
      <c r="K170" s="172" t="s">
        <v>64</v>
      </c>
      <c r="L170" s="172" t="s">
        <v>45</v>
      </c>
      <c r="M170" s="410"/>
      <c r="N170" s="340"/>
    </row>
    <row r="171" spans="1:14" s="2" customFormat="1" ht="15" customHeight="1" x14ac:dyDescent="0.25">
      <c r="A171" s="171">
        <v>45147</v>
      </c>
      <c r="B171" s="172" t="s">
        <v>115</v>
      </c>
      <c r="C171" s="172" t="s">
        <v>116</v>
      </c>
      <c r="D171" s="173" t="s">
        <v>114</v>
      </c>
      <c r="E171" s="167">
        <v>6000</v>
      </c>
      <c r="F171" s="339">
        <v>3652</v>
      </c>
      <c r="G171" s="305">
        <f t="shared" si="1"/>
        <v>1.642935377875137</v>
      </c>
      <c r="H171" s="183" t="s">
        <v>124</v>
      </c>
      <c r="I171" s="173" t="s">
        <v>44</v>
      </c>
      <c r="J171" s="405" t="s">
        <v>326</v>
      </c>
      <c r="K171" s="172" t="s">
        <v>64</v>
      </c>
      <c r="L171" s="172" t="s">
        <v>45</v>
      </c>
      <c r="M171" s="410"/>
      <c r="N171" s="340"/>
    </row>
    <row r="172" spans="1:14" s="2" customFormat="1" ht="15" customHeight="1" x14ac:dyDescent="0.25">
      <c r="A172" s="171">
        <v>45147</v>
      </c>
      <c r="B172" s="172" t="s">
        <v>115</v>
      </c>
      <c r="C172" s="172" t="s">
        <v>116</v>
      </c>
      <c r="D172" s="173" t="s">
        <v>114</v>
      </c>
      <c r="E172" s="167">
        <v>5000</v>
      </c>
      <c r="F172" s="339">
        <v>3652</v>
      </c>
      <c r="G172" s="305">
        <f t="shared" si="1"/>
        <v>1.3691128148959475</v>
      </c>
      <c r="H172" s="183" t="s">
        <v>124</v>
      </c>
      <c r="I172" s="173" t="s">
        <v>44</v>
      </c>
      <c r="J172" s="405" t="s">
        <v>326</v>
      </c>
      <c r="K172" s="172" t="s">
        <v>64</v>
      </c>
      <c r="L172" s="172" t="s">
        <v>45</v>
      </c>
      <c r="M172" s="410"/>
      <c r="N172" s="340"/>
    </row>
    <row r="173" spans="1:14" s="2" customFormat="1" ht="15" customHeight="1" x14ac:dyDescent="0.25">
      <c r="A173" s="171">
        <v>45147</v>
      </c>
      <c r="B173" s="172" t="s">
        <v>115</v>
      </c>
      <c r="C173" s="172" t="s">
        <v>116</v>
      </c>
      <c r="D173" s="173" t="s">
        <v>114</v>
      </c>
      <c r="E173" s="167">
        <v>9000</v>
      </c>
      <c r="F173" s="339">
        <v>3652</v>
      </c>
      <c r="G173" s="305">
        <f t="shared" si="1"/>
        <v>2.4644030668127055</v>
      </c>
      <c r="H173" s="183" t="s">
        <v>124</v>
      </c>
      <c r="I173" s="173" t="s">
        <v>44</v>
      </c>
      <c r="J173" s="405" t="s">
        <v>326</v>
      </c>
      <c r="K173" s="172" t="s">
        <v>64</v>
      </c>
      <c r="L173" s="172" t="s">
        <v>45</v>
      </c>
      <c r="M173" s="410"/>
      <c r="N173" s="340"/>
    </row>
    <row r="174" spans="1:14" s="2" customFormat="1" ht="15" customHeight="1" x14ac:dyDescent="0.25">
      <c r="A174" s="171">
        <v>45147</v>
      </c>
      <c r="B174" s="172" t="s">
        <v>115</v>
      </c>
      <c r="C174" s="172" t="s">
        <v>116</v>
      </c>
      <c r="D174" s="173" t="s">
        <v>114</v>
      </c>
      <c r="E174" s="167">
        <v>10000</v>
      </c>
      <c r="F174" s="339">
        <v>3652</v>
      </c>
      <c r="G174" s="305">
        <f t="shared" si="1"/>
        <v>2.738225629791895</v>
      </c>
      <c r="H174" s="183" t="s">
        <v>124</v>
      </c>
      <c r="I174" s="173" t="s">
        <v>44</v>
      </c>
      <c r="J174" s="405" t="s">
        <v>326</v>
      </c>
      <c r="K174" s="172" t="s">
        <v>64</v>
      </c>
      <c r="L174" s="172" t="s">
        <v>45</v>
      </c>
      <c r="M174" s="410"/>
      <c r="N174" s="340"/>
    </row>
    <row r="175" spans="1:14" s="2" customFormat="1" ht="15" customHeight="1" x14ac:dyDescent="0.25">
      <c r="A175" s="171">
        <v>45147</v>
      </c>
      <c r="B175" s="172" t="s">
        <v>115</v>
      </c>
      <c r="C175" s="172" t="s">
        <v>116</v>
      </c>
      <c r="D175" s="173" t="s">
        <v>114</v>
      </c>
      <c r="E175" s="161">
        <v>2000</v>
      </c>
      <c r="F175" s="339">
        <v>3652</v>
      </c>
      <c r="G175" s="305">
        <f t="shared" si="1"/>
        <v>0.547645125958379</v>
      </c>
      <c r="H175" s="183" t="s">
        <v>124</v>
      </c>
      <c r="I175" s="173" t="s">
        <v>44</v>
      </c>
      <c r="J175" s="405" t="s">
        <v>326</v>
      </c>
      <c r="K175" s="172" t="s">
        <v>64</v>
      </c>
      <c r="L175" s="172" t="s">
        <v>45</v>
      </c>
      <c r="M175" s="410"/>
      <c r="N175" s="340"/>
    </row>
    <row r="176" spans="1:14" s="2" customFormat="1" ht="15" customHeight="1" x14ac:dyDescent="0.25">
      <c r="A176" s="171">
        <v>45147</v>
      </c>
      <c r="B176" s="172" t="s">
        <v>115</v>
      </c>
      <c r="C176" s="172" t="s">
        <v>116</v>
      </c>
      <c r="D176" s="173" t="s">
        <v>14</v>
      </c>
      <c r="E176" s="167">
        <v>5000</v>
      </c>
      <c r="F176" s="339">
        <v>3652</v>
      </c>
      <c r="G176" s="305">
        <f t="shared" si="1"/>
        <v>1.3691128148959475</v>
      </c>
      <c r="H176" s="183" t="s">
        <v>42</v>
      </c>
      <c r="I176" s="173" t="s">
        <v>44</v>
      </c>
      <c r="J176" s="482" t="s">
        <v>286</v>
      </c>
      <c r="K176" s="172" t="s">
        <v>64</v>
      </c>
      <c r="L176" s="172" t="s">
        <v>45</v>
      </c>
      <c r="M176" s="410"/>
      <c r="N176" s="340"/>
    </row>
    <row r="177" spans="1:14" s="2" customFormat="1" ht="15" customHeight="1" x14ac:dyDescent="0.25">
      <c r="A177" s="171">
        <v>45147</v>
      </c>
      <c r="B177" s="172" t="s">
        <v>115</v>
      </c>
      <c r="C177" s="172" t="s">
        <v>116</v>
      </c>
      <c r="D177" s="173" t="s">
        <v>14</v>
      </c>
      <c r="E177" s="167">
        <v>20000</v>
      </c>
      <c r="F177" s="339">
        <v>3652</v>
      </c>
      <c r="G177" s="305">
        <f t="shared" si="1"/>
        <v>5.47645125958379</v>
      </c>
      <c r="H177" s="183" t="s">
        <v>42</v>
      </c>
      <c r="I177" s="173" t="s">
        <v>44</v>
      </c>
      <c r="J177" s="482" t="s">
        <v>286</v>
      </c>
      <c r="K177" s="172" t="s">
        <v>64</v>
      </c>
      <c r="L177" s="172" t="s">
        <v>45</v>
      </c>
      <c r="M177" s="410"/>
      <c r="N177" s="340"/>
    </row>
    <row r="178" spans="1:14" s="2" customFormat="1" ht="15" customHeight="1" x14ac:dyDescent="0.25">
      <c r="A178" s="171">
        <v>45147</v>
      </c>
      <c r="B178" s="172" t="s">
        <v>115</v>
      </c>
      <c r="C178" s="172" t="s">
        <v>116</v>
      </c>
      <c r="D178" s="173" t="s">
        <v>14</v>
      </c>
      <c r="E178" s="167">
        <v>15000</v>
      </c>
      <c r="F178" s="339">
        <v>3652</v>
      </c>
      <c r="G178" s="305">
        <f t="shared" si="1"/>
        <v>4.1073384446878425</v>
      </c>
      <c r="H178" s="183" t="s">
        <v>42</v>
      </c>
      <c r="I178" s="173" t="s">
        <v>44</v>
      </c>
      <c r="J178" s="482" t="s">
        <v>286</v>
      </c>
      <c r="K178" s="172" t="s">
        <v>64</v>
      </c>
      <c r="L178" s="172" t="s">
        <v>45</v>
      </c>
      <c r="M178" s="410"/>
      <c r="N178" s="340"/>
    </row>
    <row r="179" spans="1:14" s="2" customFormat="1" ht="15" customHeight="1" x14ac:dyDescent="0.25">
      <c r="A179" s="171">
        <v>45147</v>
      </c>
      <c r="B179" s="172" t="s">
        <v>333</v>
      </c>
      <c r="C179" s="172" t="s">
        <v>116</v>
      </c>
      <c r="D179" s="173" t="s">
        <v>14</v>
      </c>
      <c r="E179" s="167">
        <v>10000</v>
      </c>
      <c r="F179" s="339">
        <v>3652</v>
      </c>
      <c r="G179" s="305">
        <f t="shared" si="1"/>
        <v>2.738225629791895</v>
      </c>
      <c r="H179" s="183" t="s">
        <v>42</v>
      </c>
      <c r="I179" s="173" t="s">
        <v>44</v>
      </c>
      <c r="J179" s="482" t="s">
        <v>286</v>
      </c>
      <c r="K179" s="172" t="s">
        <v>64</v>
      </c>
      <c r="L179" s="172" t="s">
        <v>45</v>
      </c>
      <c r="M179" s="410"/>
      <c r="N179" s="340"/>
    </row>
    <row r="180" spans="1:14" s="2" customFormat="1" ht="15" customHeight="1" x14ac:dyDescent="0.25">
      <c r="A180" s="171">
        <v>45147</v>
      </c>
      <c r="B180" s="172" t="s">
        <v>334</v>
      </c>
      <c r="C180" s="172" t="s">
        <v>116</v>
      </c>
      <c r="D180" s="173" t="s">
        <v>14</v>
      </c>
      <c r="E180" s="167">
        <v>10000</v>
      </c>
      <c r="F180" s="339">
        <v>3652</v>
      </c>
      <c r="G180" s="305">
        <f t="shared" si="1"/>
        <v>2.738225629791895</v>
      </c>
      <c r="H180" s="183" t="s">
        <v>42</v>
      </c>
      <c r="I180" s="173" t="s">
        <v>44</v>
      </c>
      <c r="J180" s="482" t="s">
        <v>286</v>
      </c>
      <c r="K180" s="172" t="s">
        <v>64</v>
      </c>
      <c r="L180" s="172" t="s">
        <v>45</v>
      </c>
      <c r="M180" s="410"/>
      <c r="N180" s="340"/>
    </row>
    <row r="181" spans="1:14" s="2" customFormat="1" ht="15" customHeight="1" x14ac:dyDescent="0.25">
      <c r="A181" s="171">
        <v>45147</v>
      </c>
      <c r="B181" s="172" t="s">
        <v>115</v>
      </c>
      <c r="C181" s="172" t="s">
        <v>116</v>
      </c>
      <c r="D181" s="173" t="s">
        <v>14</v>
      </c>
      <c r="E181" s="167">
        <v>2000</v>
      </c>
      <c r="F181" s="339">
        <v>3652</v>
      </c>
      <c r="G181" s="305">
        <f t="shared" si="1"/>
        <v>0.547645125958379</v>
      </c>
      <c r="H181" s="183" t="s">
        <v>42</v>
      </c>
      <c r="I181" s="173" t="s">
        <v>44</v>
      </c>
      <c r="J181" s="482" t="s">
        <v>286</v>
      </c>
      <c r="K181" s="172" t="s">
        <v>64</v>
      </c>
      <c r="L181" s="172" t="s">
        <v>45</v>
      </c>
      <c r="M181" s="410"/>
      <c r="N181" s="340"/>
    </row>
    <row r="182" spans="1:14" s="2" customFormat="1" ht="15" customHeight="1" x14ac:dyDescent="0.25">
      <c r="A182" s="171">
        <v>45147</v>
      </c>
      <c r="B182" s="172" t="s">
        <v>115</v>
      </c>
      <c r="C182" s="172" t="s">
        <v>116</v>
      </c>
      <c r="D182" s="173" t="s">
        <v>14</v>
      </c>
      <c r="E182" s="167">
        <v>2000</v>
      </c>
      <c r="F182" s="339">
        <v>3652</v>
      </c>
      <c r="G182" s="305">
        <f t="shared" si="1"/>
        <v>0.547645125958379</v>
      </c>
      <c r="H182" s="183" t="s">
        <v>42</v>
      </c>
      <c r="I182" s="173" t="s">
        <v>44</v>
      </c>
      <c r="J182" s="482" t="s">
        <v>286</v>
      </c>
      <c r="K182" s="172" t="s">
        <v>64</v>
      </c>
      <c r="L182" s="172" t="s">
        <v>45</v>
      </c>
      <c r="M182" s="410"/>
      <c r="N182" s="340"/>
    </row>
    <row r="183" spans="1:14" s="2" customFormat="1" ht="15" customHeight="1" x14ac:dyDescent="0.25">
      <c r="A183" s="171">
        <v>45147</v>
      </c>
      <c r="B183" s="391" t="s">
        <v>737</v>
      </c>
      <c r="C183" s="391" t="s">
        <v>127</v>
      </c>
      <c r="D183" s="630" t="s">
        <v>81</v>
      </c>
      <c r="E183" s="167">
        <v>100000</v>
      </c>
      <c r="F183" s="339">
        <v>3652</v>
      </c>
      <c r="G183" s="305">
        <f t="shared" si="1"/>
        <v>27.38225629791895</v>
      </c>
      <c r="H183" s="183" t="s">
        <v>42</v>
      </c>
      <c r="I183" s="173" t="s">
        <v>44</v>
      </c>
      <c r="J183" s="405" t="s">
        <v>444</v>
      </c>
      <c r="K183" s="172" t="s">
        <v>64</v>
      </c>
      <c r="L183" s="172" t="s">
        <v>45</v>
      </c>
      <c r="M183" s="410"/>
      <c r="N183" s="340"/>
    </row>
    <row r="184" spans="1:14" s="2" customFormat="1" ht="15" customHeight="1" x14ac:dyDescent="0.25">
      <c r="A184" s="171">
        <v>45147</v>
      </c>
      <c r="B184" s="172" t="s">
        <v>115</v>
      </c>
      <c r="C184" s="172" t="s">
        <v>116</v>
      </c>
      <c r="D184" s="173" t="s">
        <v>114</v>
      </c>
      <c r="E184" s="161">
        <v>8000</v>
      </c>
      <c r="F184" s="339">
        <v>3652</v>
      </c>
      <c r="G184" s="305">
        <f t="shared" si="1"/>
        <v>2.190580503833516</v>
      </c>
      <c r="H184" s="183" t="s">
        <v>153</v>
      </c>
      <c r="I184" s="173" t="s">
        <v>44</v>
      </c>
      <c r="J184" s="405" t="s">
        <v>340</v>
      </c>
      <c r="K184" s="172" t="s">
        <v>64</v>
      </c>
      <c r="L184" s="172" t="s">
        <v>45</v>
      </c>
      <c r="M184" s="410"/>
      <c r="N184" s="340"/>
    </row>
    <row r="185" spans="1:14" s="2" customFormat="1" ht="15" customHeight="1" x14ac:dyDescent="0.25">
      <c r="A185" s="171">
        <v>45147</v>
      </c>
      <c r="B185" s="172" t="s">
        <v>115</v>
      </c>
      <c r="C185" s="172" t="s">
        <v>116</v>
      </c>
      <c r="D185" s="173" t="s">
        <v>114</v>
      </c>
      <c r="E185" s="463">
        <v>7000</v>
      </c>
      <c r="F185" s="339">
        <v>3652</v>
      </c>
      <c r="G185" s="305">
        <f t="shared" si="1"/>
        <v>1.9167579408543265</v>
      </c>
      <c r="H185" s="183" t="s">
        <v>153</v>
      </c>
      <c r="I185" s="173" t="s">
        <v>44</v>
      </c>
      <c r="J185" s="405" t="s">
        <v>340</v>
      </c>
      <c r="K185" s="172" t="s">
        <v>64</v>
      </c>
      <c r="L185" s="172" t="s">
        <v>45</v>
      </c>
      <c r="M185" s="410"/>
      <c r="N185" s="340"/>
    </row>
    <row r="186" spans="1:14" s="2" customFormat="1" ht="15" customHeight="1" x14ac:dyDescent="0.25">
      <c r="A186" s="171">
        <v>45147</v>
      </c>
      <c r="B186" s="172" t="s">
        <v>115</v>
      </c>
      <c r="C186" s="172" t="s">
        <v>116</v>
      </c>
      <c r="D186" s="173" t="s">
        <v>114</v>
      </c>
      <c r="E186" s="463">
        <v>12000</v>
      </c>
      <c r="F186" s="339">
        <v>3652</v>
      </c>
      <c r="G186" s="305">
        <f t="shared" si="1"/>
        <v>3.285870755750274</v>
      </c>
      <c r="H186" s="183" t="s">
        <v>153</v>
      </c>
      <c r="I186" s="173" t="s">
        <v>44</v>
      </c>
      <c r="J186" s="405" t="s">
        <v>340</v>
      </c>
      <c r="K186" s="172" t="s">
        <v>64</v>
      </c>
      <c r="L186" s="172" t="s">
        <v>45</v>
      </c>
      <c r="M186" s="410"/>
      <c r="N186" s="340"/>
    </row>
    <row r="187" spans="1:14" s="2" customFormat="1" ht="15" customHeight="1" x14ac:dyDescent="0.25">
      <c r="A187" s="171">
        <v>45147</v>
      </c>
      <c r="B187" s="172" t="s">
        <v>115</v>
      </c>
      <c r="C187" s="172" t="s">
        <v>116</v>
      </c>
      <c r="D187" s="173" t="s">
        <v>114</v>
      </c>
      <c r="E187" s="463">
        <v>11000</v>
      </c>
      <c r="F187" s="339">
        <v>3652</v>
      </c>
      <c r="G187" s="305">
        <f t="shared" si="1"/>
        <v>3.0120481927710845</v>
      </c>
      <c r="H187" s="183" t="s">
        <v>153</v>
      </c>
      <c r="I187" s="173" t="s">
        <v>44</v>
      </c>
      <c r="J187" s="405" t="s">
        <v>340</v>
      </c>
      <c r="K187" s="172" t="s">
        <v>64</v>
      </c>
      <c r="L187" s="172" t="s">
        <v>45</v>
      </c>
      <c r="M187" s="410"/>
      <c r="N187" s="340"/>
    </row>
    <row r="188" spans="1:14" s="2" customFormat="1" ht="15" customHeight="1" x14ac:dyDescent="0.25">
      <c r="A188" s="171">
        <v>45147</v>
      </c>
      <c r="B188" s="172" t="s">
        <v>115</v>
      </c>
      <c r="C188" s="172" t="s">
        <v>116</v>
      </c>
      <c r="D188" s="173" t="s">
        <v>130</v>
      </c>
      <c r="E188" s="161">
        <v>8000</v>
      </c>
      <c r="F188" s="339">
        <v>3652</v>
      </c>
      <c r="G188" s="305">
        <f t="shared" si="1"/>
        <v>2.190580503833516</v>
      </c>
      <c r="H188" s="183" t="s">
        <v>155</v>
      </c>
      <c r="I188" s="173" t="s">
        <v>44</v>
      </c>
      <c r="J188" s="405" t="s">
        <v>343</v>
      </c>
      <c r="K188" s="172" t="s">
        <v>64</v>
      </c>
      <c r="L188" s="172" t="s">
        <v>45</v>
      </c>
      <c r="M188" s="410"/>
      <c r="N188" s="340"/>
    </row>
    <row r="189" spans="1:14" s="2" customFormat="1" ht="15" customHeight="1" x14ac:dyDescent="0.25">
      <c r="A189" s="171">
        <v>45147</v>
      </c>
      <c r="B189" s="172" t="s">
        <v>115</v>
      </c>
      <c r="C189" s="172" t="s">
        <v>116</v>
      </c>
      <c r="D189" s="173" t="s">
        <v>130</v>
      </c>
      <c r="E189" s="161">
        <v>10000</v>
      </c>
      <c r="F189" s="339">
        <v>3652</v>
      </c>
      <c r="G189" s="305">
        <f t="shared" si="1"/>
        <v>2.738225629791895</v>
      </c>
      <c r="H189" s="183" t="s">
        <v>155</v>
      </c>
      <c r="I189" s="173" t="s">
        <v>44</v>
      </c>
      <c r="J189" s="405" t="s">
        <v>343</v>
      </c>
      <c r="K189" s="172" t="s">
        <v>64</v>
      </c>
      <c r="L189" s="172" t="s">
        <v>45</v>
      </c>
      <c r="M189" s="410"/>
      <c r="N189" s="340"/>
    </row>
    <row r="190" spans="1:14" s="2" customFormat="1" ht="15" customHeight="1" x14ac:dyDescent="0.25">
      <c r="A190" s="171">
        <v>45147</v>
      </c>
      <c r="B190" s="172" t="s">
        <v>115</v>
      </c>
      <c r="C190" s="172" t="s">
        <v>116</v>
      </c>
      <c r="D190" s="173" t="s">
        <v>130</v>
      </c>
      <c r="E190" s="161">
        <v>4000</v>
      </c>
      <c r="F190" s="339">
        <v>3652</v>
      </c>
      <c r="G190" s="305">
        <f t="shared" si="1"/>
        <v>1.095290251916758</v>
      </c>
      <c r="H190" s="183" t="s">
        <v>155</v>
      </c>
      <c r="I190" s="173" t="s">
        <v>44</v>
      </c>
      <c r="J190" s="405" t="s">
        <v>343</v>
      </c>
      <c r="K190" s="172" t="s">
        <v>64</v>
      </c>
      <c r="L190" s="172" t="s">
        <v>45</v>
      </c>
      <c r="M190" s="410"/>
      <c r="N190" s="340"/>
    </row>
    <row r="191" spans="1:14" s="2" customFormat="1" ht="15" customHeight="1" x14ac:dyDescent="0.25">
      <c r="A191" s="171">
        <v>45147</v>
      </c>
      <c r="B191" s="172" t="s">
        <v>115</v>
      </c>
      <c r="C191" s="172" t="s">
        <v>116</v>
      </c>
      <c r="D191" s="173" t="s">
        <v>130</v>
      </c>
      <c r="E191" s="161">
        <v>8000</v>
      </c>
      <c r="F191" s="339">
        <v>3652</v>
      </c>
      <c r="G191" s="305">
        <f t="shared" si="1"/>
        <v>2.190580503833516</v>
      </c>
      <c r="H191" s="183" t="s">
        <v>155</v>
      </c>
      <c r="I191" s="173" t="s">
        <v>44</v>
      </c>
      <c r="J191" s="405" t="s">
        <v>343</v>
      </c>
      <c r="K191" s="172" t="s">
        <v>64</v>
      </c>
      <c r="L191" s="172" t="s">
        <v>45</v>
      </c>
      <c r="M191" s="410"/>
      <c r="N191" s="340"/>
    </row>
    <row r="192" spans="1:14" s="2" customFormat="1" ht="15" customHeight="1" x14ac:dyDescent="0.25">
      <c r="A192" s="171">
        <v>45147</v>
      </c>
      <c r="B192" s="172" t="s">
        <v>115</v>
      </c>
      <c r="C192" s="172" t="s">
        <v>116</v>
      </c>
      <c r="D192" s="173" t="s">
        <v>130</v>
      </c>
      <c r="E192" s="161">
        <v>6000</v>
      </c>
      <c r="F192" s="339">
        <v>3652</v>
      </c>
      <c r="G192" s="305">
        <f t="shared" si="1"/>
        <v>1.642935377875137</v>
      </c>
      <c r="H192" s="183" t="s">
        <v>155</v>
      </c>
      <c r="I192" s="173" t="s">
        <v>44</v>
      </c>
      <c r="J192" s="405" t="s">
        <v>343</v>
      </c>
      <c r="K192" s="172" t="s">
        <v>64</v>
      </c>
      <c r="L192" s="172" t="s">
        <v>45</v>
      </c>
      <c r="M192" s="410"/>
      <c r="N192" s="340"/>
    </row>
    <row r="193" spans="1:14" s="2" customFormat="1" ht="15" customHeight="1" x14ac:dyDescent="0.25">
      <c r="A193" s="171">
        <v>45147</v>
      </c>
      <c r="B193" s="172" t="s">
        <v>115</v>
      </c>
      <c r="C193" s="172" t="s">
        <v>116</v>
      </c>
      <c r="D193" s="173" t="s">
        <v>130</v>
      </c>
      <c r="E193" s="161">
        <v>9000</v>
      </c>
      <c r="F193" s="339">
        <v>3652</v>
      </c>
      <c r="G193" s="305">
        <f t="shared" si="1"/>
        <v>2.4644030668127055</v>
      </c>
      <c r="H193" s="183" t="s">
        <v>155</v>
      </c>
      <c r="I193" s="173" t="s">
        <v>44</v>
      </c>
      <c r="J193" s="405" t="s">
        <v>343</v>
      </c>
      <c r="K193" s="172" t="s">
        <v>64</v>
      </c>
      <c r="L193" s="172" t="s">
        <v>45</v>
      </c>
      <c r="M193" s="410"/>
      <c r="N193" s="340"/>
    </row>
    <row r="194" spans="1:14" s="2" customFormat="1" ht="15" customHeight="1" x14ac:dyDescent="0.25">
      <c r="A194" s="171">
        <v>45147</v>
      </c>
      <c r="B194" s="172" t="s">
        <v>196</v>
      </c>
      <c r="C194" s="172" t="s">
        <v>196</v>
      </c>
      <c r="D194" s="173" t="s">
        <v>130</v>
      </c>
      <c r="E194" s="161">
        <v>10000</v>
      </c>
      <c r="F194" s="339">
        <v>3652</v>
      </c>
      <c r="G194" s="305">
        <f t="shared" si="1"/>
        <v>2.738225629791895</v>
      </c>
      <c r="H194" s="183" t="s">
        <v>155</v>
      </c>
      <c r="I194" s="173" t="s">
        <v>44</v>
      </c>
      <c r="J194" s="405" t="s">
        <v>343</v>
      </c>
      <c r="K194" s="172" t="s">
        <v>64</v>
      </c>
      <c r="L194" s="172" t="s">
        <v>45</v>
      </c>
      <c r="M194" s="410"/>
      <c r="N194" s="340"/>
    </row>
    <row r="195" spans="1:14" s="2" customFormat="1" ht="15" customHeight="1" x14ac:dyDescent="0.25">
      <c r="A195" s="171">
        <v>45147</v>
      </c>
      <c r="B195" s="172" t="s">
        <v>115</v>
      </c>
      <c r="C195" s="172" t="s">
        <v>116</v>
      </c>
      <c r="D195" s="173" t="s">
        <v>130</v>
      </c>
      <c r="E195" s="161">
        <v>9000</v>
      </c>
      <c r="F195" s="339">
        <v>3652</v>
      </c>
      <c r="G195" s="305">
        <f t="shared" si="1"/>
        <v>2.4644030668127055</v>
      </c>
      <c r="H195" s="183" t="s">
        <v>159</v>
      </c>
      <c r="I195" s="173" t="s">
        <v>44</v>
      </c>
      <c r="J195" s="405" t="s">
        <v>349</v>
      </c>
      <c r="K195" s="172" t="s">
        <v>64</v>
      </c>
      <c r="L195" s="172" t="s">
        <v>45</v>
      </c>
      <c r="M195" s="410"/>
      <c r="N195" s="340"/>
    </row>
    <row r="196" spans="1:14" s="2" customFormat="1" ht="15" customHeight="1" x14ac:dyDescent="0.25">
      <c r="A196" s="171">
        <v>45147</v>
      </c>
      <c r="B196" s="172" t="s">
        <v>115</v>
      </c>
      <c r="C196" s="172" t="s">
        <v>116</v>
      </c>
      <c r="D196" s="173" t="s">
        <v>130</v>
      </c>
      <c r="E196" s="161">
        <v>10000</v>
      </c>
      <c r="F196" s="339">
        <v>3652</v>
      </c>
      <c r="G196" s="305">
        <f t="shared" si="1"/>
        <v>2.738225629791895</v>
      </c>
      <c r="H196" s="183" t="s">
        <v>159</v>
      </c>
      <c r="I196" s="173" t="s">
        <v>44</v>
      </c>
      <c r="J196" s="405" t="s">
        <v>349</v>
      </c>
      <c r="K196" s="172" t="s">
        <v>64</v>
      </c>
      <c r="L196" s="172" t="s">
        <v>45</v>
      </c>
      <c r="M196" s="410"/>
      <c r="N196" s="340"/>
    </row>
    <row r="197" spans="1:14" s="2" customFormat="1" ht="15" customHeight="1" x14ac:dyDescent="0.25">
      <c r="A197" s="171">
        <v>45147</v>
      </c>
      <c r="B197" s="172" t="s">
        <v>115</v>
      </c>
      <c r="C197" s="172" t="s">
        <v>116</v>
      </c>
      <c r="D197" s="173" t="s">
        <v>130</v>
      </c>
      <c r="E197" s="161">
        <v>10000</v>
      </c>
      <c r="F197" s="339">
        <v>3652</v>
      </c>
      <c r="G197" s="305">
        <f t="shared" si="1"/>
        <v>2.738225629791895</v>
      </c>
      <c r="H197" s="183" t="s">
        <v>159</v>
      </c>
      <c r="I197" s="173" t="s">
        <v>44</v>
      </c>
      <c r="J197" s="405" t="s">
        <v>349</v>
      </c>
      <c r="K197" s="172" t="s">
        <v>64</v>
      </c>
      <c r="L197" s="172" t="s">
        <v>45</v>
      </c>
      <c r="M197" s="410"/>
      <c r="N197" s="340"/>
    </row>
    <row r="198" spans="1:14" s="2" customFormat="1" ht="15" customHeight="1" x14ac:dyDescent="0.25">
      <c r="A198" s="171">
        <v>45147</v>
      </c>
      <c r="B198" s="172" t="s">
        <v>115</v>
      </c>
      <c r="C198" s="172" t="s">
        <v>116</v>
      </c>
      <c r="D198" s="173" t="s">
        <v>130</v>
      </c>
      <c r="E198" s="161">
        <v>12000</v>
      </c>
      <c r="F198" s="339">
        <v>3652</v>
      </c>
      <c r="G198" s="305">
        <f t="shared" si="1"/>
        <v>3.285870755750274</v>
      </c>
      <c r="H198" s="183" t="s">
        <v>159</v>
      </c>
      <c r="I198" s="173" t="s">
        <v>44</v>
      </c>
      <c r="J198" s="405" t="s">
        <v>349</v>
      </c>
      <c r="K198" s="172" t="s">
        <v>64</v>
      </c>
      <c r="L198" s="172" t="s">
        <v>45</v>
      </c>
      <c r="M198" s="410"/>
      <c r="N198" s="340"/>
    </row>
    <row r="199" spans="1:14" s="2" customFormat="1" ht="15" customHeight="1" x14ac:dyDescent="0.25">
      <c r="A199" s="171">
        <v>45147</v>
      </c>
      <c r="B199" s="172" t="s">
        <v>115</v>
      </c>
      <c r="C199" s="172" t="s">
        <v>116</v>
      </c>
      <c r="D199" s="173" t="s">
        <v>130</v>
      </c>
      <c r="E199" s="161">
        <v>5000</v>
      </c>
      <c r="F199" s="339">
        <v>3652</v>
      </c>
      <c r="G199" s="305">
        <f t="shared" si="1"/>
        <v>1.3691128148959475</v>
      </c>
      <c r="H199" s="183" t="s">
        <v>159</v>
      </c>
      <c r="I199" s="173" t="s">
        <v>44</v>
      </c>
      <c r="J199" s="405" t="s">
        <v>349</v>
      </c>
      <c r="K199" s="172" t="s">
        <v>64</v>
      </c>
      <c r="L199" s="172" t="s">
        <v>45</v>
      </c>
      <c r="M199" s="410"/>
      <c r="N199" s="340"/>
    </row>
    <row r="200" spans="1:14" s="2" customFormat="1" ht="15" customHeight="1" x14ac:dyDescent="0.25">
      <c r="A200" s="171">
        <v>45147</v>
      </c>
      <c r="B200" s="172" t="s">
        <v>277</v>
      </c>
      <c r="C200" s="172" t="s">
        <v>196</v>
      </c>
      <c r="D200" s="173" t="s">
        <v>130</v>
      </c>
      <c r="E200" s="161">
        <v>5000</v>
      </c>
      <c r="F200" s="339">
        <v>3652</v>
      </c>
      <c r="G200" s="305">
        <f t="shared" si="1"/>
        <v>1.3691128148959475</v>
      </c>
      <c r="H200" s="183" t="s">
        <v>159</v>
      </c>
      <c r="I200" s="173" t="s">
        <v>44</v>
      </c>
      <c r="J200" s="405" t="s">
        <v>349</v>
      </c>
      <c r="K200" s="172" t="s">
        <v>64</v>
      </c>
      <c r="L200" s="172" t="s">
        <v>45</v>
      </c>
      <c r="M200" s="410"/>
      <c r="N200" s="340"/>
    </row>
    <row r="201" spans="1:14" s="2" customFormat="1" ht="15" customHeight="1" x14ac:dyDescent="0.25">
      <c r="A201" s="171">
        <v>45148</v>
      </c>
      <c r="B201" s="172" t="s">
        <v>115</v>
      </c>
      <c r="C201" s="172" t="s">
        <v>116</v>
      </c>
      <c r="D201" s="173" t="s">
        <v>114</v>
      </c>
      <c r="E201" s="463">
        <v>12000</v>
      </c>
      <c r="F201" s="339">
        <v>3652</v>
      </c>
      <c r="G201" s="305">
        <f t="shared" si="1"/>
        <v>3.285870755750274</v>
      </c>
      <c r="H201" s="183" t="s">
        <v>153</v>
      </c>
      <c r="I201" s="173" t="s">
        <v>44</v>
      </c>
      <c r="J201" s="405" t="s">
        <v>354</v>
      </c>
      <c r="K201" s="172" t="s">
        <v>64</v>
      </c>
      <c r="L201" s="172" t="s">
        <v>45</v>
      </c>
      <c r="M201" s="410"/>
      <c r="N201" s="340"/>
    </row>
    <row r="202" spans="1:14" s="2" customFormat="1" ht="15" customHeight="1" x14ac:dyDescent="0.25">
      <c r="A202" s="171">
        <v>45148</v>
      </c>
      <c r="B202" s="172" t="s">
        <v>115</v>
      </c>
      <c r="C202" s="172" t="s">
        <v>116</v>
      </c>
      <c r="D202" s="173" t="s">
        <v>114</v>
      </c>
      <c r="E202" s="463">
        <v>11000</v>
      </c>
      <c r="F202" s="339">
        <v>3652</v>
      </c>
      <c r="G202" s="305">
        <f t="shared" si="1"/>
        <v>3.0120481927710845</v>
      </c>
      <c r="H202" s="183" t="s">
        <v>153</v>
      </c>
      <c r="I202" s="173" t="s">
        <v>44</v>
      </c>
      <c r="J202" s="405" t="s">
        <v>354</v>
      </c>
      <c r="K202" s="172" t="s">
        <v>64</v>
      </c>
      <c r="L202" s="172" t="s">
        <v>45</v>
      </c>
      <c r="M202" s="410"/>
      <c r="N202" s="340"/>
    </row>
    <row r="203" spans="1:14" s="2" customFormat="1" ht="15" customHeight="1" x14ac:dyDescent="0.25">
      <c r="A203" s="171">
        <v>45148</v>
      </c>
      <c r="B203" s="172" t="s">
        <v>115</v>
      </c>
      <c r="C203" s="172" t="s">
        <v>116</v>
      </c>
      <c r="D203" s="173" t="s">
        <v>130</v>
      </c>
      <c r="E203" s="161">
        <v>9000</v>
      </c>
      <c r="F203" s="339">
        <v>3652</v>
      </c>
      <c r="G203" s="305">
        <f t="shared" si="1"/>
        <v>2.4644030668127055</v>
      </c>
      <c r="H203" s="183" t="s">
        <v>159</v>
      </c>
      <c r="I203" s="173" t="s">
        <v>44</v>
      </c>
      <c r="J203" s="405" t="s">
        <v>355</v>
      </c>
      <c r="K203" s="172" t="s">
        <v>64</v>
      </c>
      <c r="L203" s="172" t="s">
        <v>45</v>
      </c>
      <c r="M203" s="410"/>
      <c r="N203" s="340"/>
    </row>
    <row r="204" spans="1:14" s="2" customFormat="1" ht="15" customHeight="1" x14ac:dyDescent="0.25">
      <c r="A204" s="171">
        <v>45148</v>
      </c>
      <c r="B204" s="172" t="s">
        <v>115</v>
      </c>
      <c r="C204" s="172" t="s">
        <v>116</v>
      </c>
      <c r="D204" s="173" t="s">
        <v>130</v>
      </c>
      <c r="E204" s="161">
        <v>10000</v>
      </c>
      <c r="F204" s="339">
        <v>3652</v>
      </c>
      <c r="G204" s="305">
        <f t="shared" si="1"/>
        <v>2.738225629791895</v>
      </c>
      <c r="H204" s="183" t="s">
        <v>159</v>
      </c>
      <c r="I204" s="173" t="s">
        <v>44</v>
      </c>
      <c r="J204" s="405" t="s">
        <v>355</v>
      </c>
      <c r="K204" s="172" t="s">
        <v>64</v>
      </c>
      <c r="L204" s="172" t="s">
        <v>45</v>
      </c>
      <c r="M204" s="410"/>
      <c r="N204" s="340"/>
    </row>
    <row r="205" spans="1:14" s="2" customFormat="1" ht="15" customHeight="1" x14ac:dyDescent="0.25">
      <c r="A205" s="171">
        <v>45148</v>
      </c>
      <c r="B205" s="172" t="s">
        <v>115</v>
      </c>
      <c r="C205" s="172" t="s">
        <v>116</v>
      </c>
      <c r="D205" s="173" t="s">
        <v>130</v>
      </c>
      <c r="E205" s="161">
        <v>15000</v>
      </c>
      <c r="F205" s="339">
        <v>3652</v>
      </c>
      <c r="G205" s="305">
        <f t="shared" si="1"/>
        <v>4.1073384446878425</v>
      </c>
      <c r="H205" s="183" t="s">
        <v>159</v>
      </c>
      <c r="I205" s="173" t="s">
        <v>44</v>
      </c>
      <c r="J205" s="405" t="s">
        <v>355</v>
      </c>
      <c r="K205" s="172" t="s">
        <v>64</v>
      </c>
      <c r="L205" s="172" t="s">
        <v>45</v>
      </c>
      <c r="M205" s="410"/>
      <c r="N205" s="340"/>
    </row>
    <row r="206" spans="1:14" s="2" customFormat="1" ht="15" customHeight="1" x14ac:dyDescent="0.25">
      <c r="A206" s="171">
        <v>45148</v>
      </c>
      <c r="B206" s="172" t="s">
        <v>115</v>
      </c>
      <c r="C206" s="172" t="s">
        <v>116</v>
      </c>
      <c r="D206" s="173" t="s">
        <v>130</v>
      </c>
      <c r="E206" s="161">
        <v>10000</v>
      </c>
      <c r="F206" s="339">
        <v>3652</v>
      </c>
      <c r="G206" s="305">
        <f t="shared" si="1"/>
        <v>2.738225629791895</v>
      </c>
      <c r="H206" s="183" t="s">
        <v>159</v>
      </c>
      <c r="I206" s="173" t="s">
        <v>44</v>
      </c>
      <c r="J206" s="405" t="s">
        <v>355</v>
      </c>
      <c r="K206" s="172" t="s">
        <v>64</v>
      </c>
      <c r="L206" s="172" t="s">
        <v>45</v>
      </c>
      <c r="M206" s="410"/>
      <c r="N206" s="340"/>
    </row>
    <row r="207" spans="1:14" s="2" customFormat="1" ht="15" customHeight="1" x14ac:dyDescent="0.25">
      <c r="A207" s="171">
        <v>45148</v>
      </c>
      <c r="B207" s="172" t="s">
        <v>115</v>
      </c>
      <c r="C207" s="172" t="s">
        <v>116</v>
      </c>
      <c r="D207" s="173" t="s">
        <v>130</v>
      </c>
      <c r="E207" s="161">
        <v>9000</v>
      </c>
      <c r="F207" s="339">
        <v>3652</v>
      </c>
      <c r="G207" s="305">
        <f t="shared" si="1"/>
        <v>2.4644030668127055</v>
      </c>
      <c r="H207" s="183" t="s">
        <v>159</v>
      </c>
      <c r="I207" s="173" t="s">
        <v>44</v>
      </c>
      <c r="J207" s="405" t="s">
        <v>355</v>
      </c>
      <c r="K207" s="172" t="s">
        <v>64</v>
      </c>
      <c r="L207" s="172" t="s">
        <v>45</v>
      </c>
      <c r="M207" s="410"/>
      <c r="N207" s="340"/>
    </row>
    <row r="208" spans="1:14" s="2" customFormat="1" ht="15" customHeight="1" x14ac:dyDescent="0.25">
      <c r="A208" s="171">
        <v>45148</v>
      </c>
      <c r="B208" s="172" t="s">
        <v>277</v>
      </c>
      <c r="C208" s="172" t="s">
        <v>196</v>
      </c>
      <c r="D208" s="173" t="s">
        <v>130</v>
      </c>
      <c r="E208" s="161">
        <v>4000</v>
      </c>
      <c r="F208" s="339">
        <v>3652</v>
      </c>
      <c r="G208" s="305">
        <f t="shared" si="1"/>
        <v>1.095290251916758</v>
      </c>
      <c r="H208" s="183" t="s">
        <v>159</v>
      </c>
      <c r="I208" s="173" t="s">
        <v>44</v>
      </c>
      <c r="J208" s="405" t="s">
        <v>355</v>
      </c>
      <c r="K208" s="172" t="s">
        <v>64</v>
      </c>
      <c r="L208" s="172" t="s">
        <v>45</v>
      </c>
      <c r="M208" s="410"/>
      <c r="N208" s="340"/>
    </row>
    <row r="209" spans="1:14" s="2" customFormat="1" ht="15" customHeight="1" x14ac:dyDescent="0.25">
      <c r="A209" s="171">
        <v>45148</v>
      </c>
      <c r="B209" s="172" t="s">
        <v>277</v>
      </c>
      <c r="C209" s="172" t="s">
        <v>196</v>
      </c>
      <c r="D209" s="173" t="s">
        <v>130</v>
      </c>
      <c r="E209" s="161">
        <v>4000</v>
      </c>
      <c r="F209" s="339">
        <v>3652</v>
      </c>
      <c r="G209" s="305">
        <f t="shared" si="1"/>
        <v>1.095290251916758</v>
      </c>
      <c r="H209" s="183" t="s">
        <v>159</v>
      </c>
      <c r="I209" s="173" t="s">
        <v>44</v>
      </c>
      <c r="J209" s="405" t="s">
        <v>355</v>
      </c>
      <c r="K209" s="172" t="s">
        <v>64</v>
      </c>
      <c r="L209" s="172" t="s">
        <v>45</v>
      </c>
      <c r="M209" s="410"/>
      <c r="N209" s="340"/>
    </row>
    <row r="210" spans="1:14" s="2" customFormat="1" ht="15" customHeight="1" x14ac:dyDescent="0.25">
      <c r="A210" s="171">
        <v>45148</v>
      </c>
      <c r="B210" s="172" t="s">
        <v>277</v>
      </c>
      <c r="C210" s="172" t="s">
        <v>196</v>
      </c>
      <c r="D210" s="173" t="s">
        <v>130</v>
      </c>
      <c r="E210" s="161">
        <v>1000</v>
      </c>
      <c r="F210" s="339">
        <v>3652</v>
      </c>
      <c r="G210" s="305">
        <f t="shared" si="1"/>
        <v>0.2738225629791895</v>
      </c>
      <c r="H210" s="183" t="s">
        <v>159</v>
      </c>
      <c r="I210" s="173" t="s">
        <v>44</v>
      </c>
      <c r="J210" s="405" t="s">
        <v>355</v>
      </c>
      <c r="K210" s="172" t="s">
        <v>64</v>
      </c>
      <c r="L210" s="172" t="s">
        <v>45</v>
      </c>
      <c r="M210" s="410"/>
      <c r="N210" s="340"/>
    </row>
    <row r="211" spans="1:14" s="2" customFormat="1" ht="15" customHeight="1" x14ac:dyDescent="0.25">
      <c r="A211" s="171">
        <v>45148</v>
      </c>
      <c r="B211" s="172" t="s">
        <v>181</v>
      </c>
      <c r="C211" s="172" t="s">
        <v>116</v>
      </c>
      <c r="D211" s="173" t="s">
        <v>130</v>
      </c>
      <c r="E211" s="161">
        <v>10000</v>
      </c>
      <c r="F211" s="339">
        <v>3652</v>
      </c>
      <c r="G211" s="305">
        <f t="shared" si="1"/>
        <v>2.738225629791895</v>
      </c>
      <c r="H211" s="183" t="s">
        <v>157</v>
      </c>
      <c r="I211" s="173" t="s">
        <v>44</v>
      </c>
      <c r="J211" s="405" t="s">
        <v>361</v>
      </c>
      <c r="K211" s="172" t="s">
        <v>64</v>
      </c>
      <c r="L211" s="172" t="s">
        <v>45</v>
      </c>
      <c r="M211" s="410"/>
      <c r="N211" s="340"/>
    </row>
    <row r="212" spans="1:14" s="2" customFormat="1" ht="15" customHeight="1" x14ac:dyDescent="0.25">
      <c r="A212" s="171">
        <v>45148</v>
      </c>
      <c r="B212" s="172" t="s">
        <v>181</v>
      </c>
      <c r="C212" s="172" t="s">
        <v>116</v>
      </c>
      <c r="D212" s="173" t="s">
        <v>130</v>
      </c>
      <c r="E212" s="161">
        <v>10000</v>
      </c>
      <c r="F212" s="339">
        <v>3652</v>
      </c>
      <c r="G212" s="305">
        <f t="shared" si="1"/>
        <v>2.738225629791895</v>
      </c>
      <c r="H212" s="183" t="s">
        <v>157</v>
      </c>
      <c r="I212" s="173" t="s">
        <v>44</v>
      </c>
      <c r="J212" s="405" t="s">
        <v>361</v>
      </c>
      <c r="K212" s="172" t="s">
        <v>64</v>
      </c>
      <c r="L212" s="172" t="s">
        <v>45</v>
      </c>
      <c r="M212" s="410"/>
      <c r="N212" s="340"/>
    </row>
    <row r="213" spans="1:14" s="2" customFormat="1" ht="15" customHeight="1" x14ac:dyDescent="0.25">
      <c r="A213" s="171">
        <v>45148</v>
      </c>
      <c r="B213" s="172" t="s">
        <v>181</v>
      </c>
      <c r="C213" s="172" t="s">
        <v>116</v>
      </c>
      <c r="D213" s="173" t="s">
        <v>130</v>
      </c>
      <c r="E213" s="161">
        <v>2000</v>
      </c>
      <c r="F213" s="339">
        <v>3652</v>
      </c>
      <c r="G213" s="305">
        <f t="shared" si="1"/>
        <v>0.547645125958379</v>
      </c>
      <c r="H213" s="183" t="s">
        <v>157</v>
      </c>
      <c r="I213" s="173" t="s">
        <v>44</v>
      </c>
      <c r="J213" s="405" t="s">
        <v>361</v>
      </c>
      <c r="K213" s="172" t="s">
        <v>64</v>
      </c>
      <c r="L213" s="172" t="s">
        <v>45</v>
      </c>
      <c r="M213" s="410"/>
      <c r="N213" s="340"/>
    </row>
    <row r="214" spans="1:14" s="2" customFormat="1" ht="15" customHeight="1" x14ac:dyDescent="0.25">
      <c r="A214" s="171">
        <v>45148</v>
      </c>
      <c r="B214" s="172" t="s">
        <v>181</v>
      </c>
      <c r="C214" s="172" t="s">
        <v>116</v>
      </c>
      <c r="D214" s="173" t="s">
        <v>130</v>
      </c>
      <c r="E214" s="161">
        <v>4000</v>
      </c>
      <c r="F214" s="339">
        <v>3652</v>
      </c>
      <c r="G214" s="305">
        <f t="shared" si="1"/>
        <v>1.095290251916758</v>
      </c>
      <c r="H214" s="183" t="s">
        <v>157</v>
      </c>
      <c r="I214" s="173" t="s">
        <v>44</v>
      </c>
      <c r="J214" s="405" t="s">
        <v>361</v>
      </c>
      <c r="K214" s="172" t="s">
        <v>64</v>
      </c>
      <c r="L214" s="172" t="s">
        <v>45</v>
      </c>
      <c r="M214" s="410"/>
      <c r="N214" s="340"/>
    </row>
    <row r="215" spans="1:14" s="2" customFormat="1" ht="15" customHeight="1" x14ac:dyDescent="0.25">
      <c r="A215" s="171">
        <v>45148</v>
      </c>
      <c r="B215" s="172" t="s">
        <v>181</v>
      </c>
      <c r="C215" s="172" t="s">
        <v>116</v>
      </c>
      <c r="D215" s="173" t="s">
        <v>130</v>
      </c>
      <c r="E215" s="161">
        <v>5000</v>
      </c>
      <c r="F215" s="339">
        <v>3652</v>
      </c>
      <c r="G215" s="305">
        <f t="shared" si="1"/>
        <v>1.3691128148959475</v>
      </c>
      <c r="H215" s="183" t="s">
        <v>157</v>
      </c>
      <c r="I215" s="173" t="s">
        <v>44</v>
      </c>
      <c r="J215" s="405" t="s">
        <v>361</v>
      </c>
      <c r="K215" s="172" t="s">
        <v>64</v>
      </c>
      <c r="L215" s="172" t="s">
        <v>45</v>
      </c>
      <c r="M215" s="410"/>
      <c r="N215" s="340"/>
    </row>
    <row r="216" spans="1:14" s="2" customFormat="1" ht="15" customHeight="1" x14ac:dyDescent="0.25">
      <c r="A216" s="171">
        <v>45148</v>
      </c>
      <c r="B216" s="172" t="s">
        <v>181</v>
      </c>
      <c r="C216" s="172" t="s">
        <v>116</v>
      </c>
      <c r="D216" s="173" t="s">
        <v>130</v>
      </c>
      <c r="E216" s="161">
        <v>12000</v>
      </c>
      <c r="F216" s="339">
        <v>3652</v>
      </c>
      <c r="G216" s="305">
        <f t="shared" si="1"/>
        <v>3.285870755750274</v>
      </c>
      <c r="H216" s="183" t="s">
        <v>157</v>
      </c>
      <c r="I216" s="173" t="s">
        <v>44</v>
      </c>
      <c r="J216" s="405" t="s">
        <v>361</v>
      </c>
      <c r="K216" s="172" t="s">
        <v>64</v>
      </c>
      <c r="L216" s="172" t="s">
        <v>45</v>
      </c>
      <c r="M216" s="410"/>
      <c r="N216" s="340"/>
    </row>
    <row r="217" spans="1:14" s="2" customFormat="1" ht="15" customHeight="1" x14ac:dyDescent="0.25">
      <c r="A217" s="171">
        <v>45148</v>
      </c>
      <c r="B217" s="172" t="s">
        <v>196</v>
      </c>
      <c r="C217" s="172" t="s">
        <v>196</v>
      </c>
      <c r="D217" s="173" t="s">
        <v>130</v>
      </c>
      <c r="E217" s="161">
        <v>5000</v>
      </c>
      <c r="F217" s="339">
        <v>3652</v>
      </c>
      <c r="G217" s="305">
        <f t="shared" si="1"/>
        <v>1.3691128148959475</v>
      </c>
      <c r="H217" s="183" t="s">
        <v>157</v>
      </c>
      <c r="I217" s="173" t="s">
        <v>44</v>
      </c>
      <c r="J217" s="405" t="s">
        <v>361</v>
      </c>
      <c r="K217" s="172" t="s">
        <v>64</v>
      </c>
      <c r="L217" s="172" t="s">
        <v>45</v>
      </c>
      <c r="M217" s="410"/>
      <c r="N217" s="340"/>
    </row>
    <row r="218" spans="1:14" s="2" customFormat="1" ht="15" customHeight="1" x14ac:dyDescent="0.25">
      <c r="A218" s="171">
        <v>45149</v>
      </c>
      <c r="B218" s="172" t="s">
        <v>115</v>
      </c>
      <c r="C218" s="172" t="s">
        <v>116</v>
      </c>
      <c r="D218" s="173" t="s">
        <v>114</v>
      </c>
      <c r="E218" s="463">
        <v>12000</v>
      </c>
      <c r="F218" s="339">
        <v>3652</v>
      </c>
      <c r="G218" s="305">
        <f t="shared" si="1"/>
        <v>3.285870755750274</v>
      </c>
      <c r="H218" s="183" t="s">
        <v>153</v>
      </c>
      <c r="I218" s="173" t="s">
        <v>44</v>
      </c>
      <c r="J218" s="405" t="s">
        <v>367</v>
      </c>
      <c r="K218" s="172" t="s">
        <v>64</v>
      </c>
      <c r="L218" s="172" t="s">
        <v>45</v>
      </c>
      <c r="M218" s="410"/>
      <c r="N218" s="340"/>
    </row>
    <row r="219" spans="1:14" s="2" customFormat="1" ht="15" customHeight="1" x14ac:dyDescent="0.25">
      <c r="A219" s="171">
        <v>45149</v>
      </c>
      <c r="B219" s="172" t="s">
        <v>115</v>
      </c>
      <c r="C219" s="172" t="s">
        <v>116</v>
      </c>
      <c r="D219" s="173" t="s">
        <v>114</v>
      </c>
      <c r="E219" s="463">
        <v>11000</v>
      </c>
      <c r="F219" s="339">
        <v>3652</v>
      </c>
      <c r="G219" s="305">
        <f t="shared" si="1"/>
        <v>3.0120481927710845</v>
      </c>
      <c r="H219" s="183" t="s">
        <v>153</v>
      </c>
      <c r="I219" s="173" t="s">
        <v>44</v>
      </c>
      <c r="J219" s="405" t="s">
        <v>367</v>
      </c>
      <c r="K219" s="172" t="s">
        <v>64</v>
      </c>
      <c r="L219" s="172" t="s">
        <v>45</v>
      </c>
      <c r="M219" s="410"/>
      <c r="N219" s="340"/>
    </row>
    <row r="220" spans="1:14" s="2" customFormat="1" ht="15" customHeight="1" x14ac:dyDescent="0.25">
      <c r="A220" s="171">
        <v>45149</v>
      </c>
      <c r="B220" s="172" t="s">
        <v>115</v>
      </c>
      <c r="C220" s="172" t="s">
        <v>116</v>
      </c>
      <c r="D220" s="499" t="s">
        <v>14</v>
      </c>
      <c r="E220" s="167">
        <v>10000</v>
      </c>
      <c r="F220" s="339">
        <v>3652</v>
      </c>
      <c r="G220" s="305">
        <f t="shared" si="1"/>
        <v>2.738225629791895</v>
      </c>
      <c r="H220" s="183" t="s">
        <v>42</v>
      </c>
      <c r="I220" s="173" t="s">
        <v>44</v>
      </c>
      <c r="J220" s="482" t="s">
        <v>401</v>
      </c>
      <c r="K220" s="172" t="s">
        <v>64</v>
      </c>
      <c r="L220" s="172" t="s">
        <v>45</v>
      </c>
      <c r="M220" s="410"/>
      <c r="N220" s="340"/>
    </row>
    <row r="221" spans="1:14" s="2" customFormat="1" ht="15" customHeight="1" x14ac:dyDescent="0.25">
      <c r="A221" s="171">
        <v>45149</v>
      </c>
      <c r="B221" s="172" t="s">
        <v>115</v>
      </c>
      <c r="C221" s="172" t="s">
        <v>116</v>
      </c>
      <c r="D221" s="499" t="s">
        <v>14</v>
      </c>
      <c r="E221" s="167">
        <v>6000</v>
      </c>
      <c r="F221" s="339">
        <v>3652</v>
      </c>
      <c r="G221" s="305">
        <f t="shared" si="1"/>
        <v>1.642935377875137</v>
      </c>
      <c r="H221" s="183" t="s">
        <v>42</v>
      </c>
      <c r="I221" s="173" t="s">
        <v>44</v>
      </c>
      <c r="J221" s="482" t="s">
        <v>401</v>
      </c>
      <c r="K221" s="172" t="s">
        <v>64</v>
      </c>
      <c r="L221" s="172" t="s">
        <v>45</v>
      </c>
      <c r="M221" s="410"/>
      <c r="N221" s="340"/>
    </row>
    <row r="222" spans="1:14" s="2" customFormat="1" ht="15" customHeight="1" x14ac:dyDescent="0.25">
      <c r="A222" s="171">
        <v>45149</v>
      </c>
      <c r="B222" s="172" t="s">
        <v>115</v>
      </c>
      <c r="C222" s="172" t="s">
        <v>116</v>
      </c>
      <c r="D222" s="499" t="s">
        <v>14</v>
      </c>
      <c r="E222" s="167">
        <v>4000</v>
      </c>
      <c r="F222" s="339">
        <v>3652</v>
      </c>
      <c r="G222" s="305">
        <f t="shared" si="1"/>
        <v>1.095290251916758</v>
      </c>
      <c r="H222" s="183" t="s">
        <v>42</v>
      </c>
      <c r="I222" s="173" t="s">
        <v>44</v>
      </c>
      <c r="J222" s="482" t="s">
        <v>401</v>
      </c>
      <c r="K222" s="172" t="s">
        <v>64</v>
      </c>
      <c r="L222" s="172" t="s">
        <v>45</v>
      </c>
      <c r="M222" s="410"/>
      <c r="N222" s="340"/>
    </row>
    <row r="223" spans="1:14" s="2" customFormat="1" ht="15" customHeight="1" x14ac:dyDescent="0.25">
      <c r="A223" s="171">
        <v>45149</v>
      </c>
      <c r="B223" s="172" t="s">
        <v>115</v>
      </c>
      <c r="C223" s="172" t="s">
        <v>116</v>
      </c>
      <c r="D223" s="173" t="s">
        <v>130</v>
      </c>
      <c r="E223" s="161">
        <v>9000</v>
      </c>
      <c r="F223" s="339">
        <v>3652</v>
      </c>
      <c r="G223" s="305">
        <f t="shared" si="1"/>
        <v>2.4644030668127055</v>
      </c>
      <c r="H223" s="183" t="s">
        <v>159</v>
      </c>
      <c r="I223" s="173" t="s">
        <v>44</v>
      </c>
      <c r="J223" s="405" t="s">
        <v>356</v>
      </c>
      <c r="K223" s="172" t="s">
        <v>64</v>
      </c>
      <c r="L223" s="172" t="s">
        <v>45</v>
      </c>
      <c r="M223" s="410"/>
      <c r="N223" s="340"/>
    </row>
    <row r="224" spans="1:14" s="2" customFormat="1" ht="15" customHeight="1" x14ac:dyDescent="0.25">
      <c r="A224" s="171">
        <v>45149</v>
      </c>
      <c r="B224" s="172" t="s">
        <v>115</v>
      </c>
      <c r="C224" s="172" t="s">
        <v>116</v>
      </c>
      <c r="D224" s="173" t="s">
        <v>130</v>
      </c>
      <c r="E224" s="161">
        <v>10000</v>
      </c>
      <c r="F224" s="339">
        <v>3652</v>
      </c>
      <c r="G224" s="305">
        <f t="shared" si="1"/>
        <v>2.738225629791895</v>
      </c>
      <c r="H224" s="183" t="s">
        <v>159</v>
      </c>
      <c r="I224" s="173" t="s">
        <v>44</v>
      </c>
      <c r="J224" s="405" t="s">
        <v>356</v>
      </c>
      <c r="K224" s="172" t="s">
        <v>64</v>
      </c>
      <c r="L224" s="172" t="s">
        <v>45</v>
      </c>
      <c r="M224" s="410"/>
      <c r="N224" s="340"/>
    </row>
    <row r="225" spans="1:14" s="2" customFormat="1" ht="15" customHeight="1" x14ac:dyDescent="0.25">
      <c r="A225" s="171">
        <v>45149</v>
      </c>
      <c r="B225" s="172" t="s">
        <v>115</v>
      </c>
      <c r="C225" s="172" t="s">
        <v>116</v>
      </c>
      <c r="D225" s="173" t="s">
        <v>130</v>
      </c>
      <c r="E225" s="161">
        <v>10000</v>
      </c>
      <c r="F225" s="339">
        <v>3652</v>
      </c>
      <c r="G225" s="305">
        <f t="shared" si="1"/>
        <v>2.738225629791895</v>
      </c>
      <c r="H225" s="183" t="s">
        <v>159</v>
      </c>
      <c r="I225" s="173" t="s">
        <v>44</v>
      </c>
      <c r="J225" s="405" t="s">
        <v>356</v>
      </c>
      <c r="K225" s="172" t="s">
        <v>64</v>
      </c>
      <c r="L225" s="172" t="s">
        <v>45</v>
      </c>
      <c r="M225" s="410"/>
      <c r="N225" s="340"/>
    </row>
    <row r="226" spans="1:14" s="2" customFormat="1" ht="15" customHeight="1" x14ac:dyDescent="0.25">
      <c r="A226" s="171">
        <v>45149</v>
      </c>
      <c r="B226" s="172" t="s">
        <v>115</v>
      </c>
      <c r="C226" s="172" t="s">
        <v>116</v>
      </c>
      <c r="D226" s="173" t="s">
        <v>130</v>
      </c>
      <c r="E226" s="161">
        <v>10000</v>
      </c>
      <c r="F226" s="339">
        <v>3652</v>
      </c>
      <c r="G226" s="305">
        <f t="shared" si="1"/>
        <v>2.738225629791895</v>
      </c>
      <c r="H226" s="183" t="s">
        <v>159</v>
      </c>
      <c r="I226" s="173" t="s">
        <v>44</v>
      </c>
      <c r="J226" s="405" t="s">
        <v>356</v>
      </c>
      <c r="K226" s="172" t="s">
        <v>64</v>
      </c>
      <c r="L226" s="172" t="s">
        <v>45</v>
      </c>
      <c r="M226" s="410"/>
      <c r="N226" s="340"/>
    </row>
    <row r="227" spans="1:14" s="2" customFormat="1" ht="15" customHeight="1" x14ac:dyDescent="0.25">
      <c r="A227" s="171">
        <v>45149</v>
      </c>
      <c r="B227" s="172" t="s">
        <v>115</v>
      </c>
      <c r="C227" s="172" t="s">
        <v>116</v>
      </c>
      <c r="D227" s="173" t="s">
        <v>130</v>
      </c>
      <c r="E227" s="161">
        <v>10000</v>
      </c>
      <c r="F227" s="339">
        <v>3652</v>
      </c>
      <c r="G227" s="305">
        <f t="shared" si="1"/>
        <v>2.738225629791895</v>
      </c>
      <c r="H227" s="183" t="s">
        <v>159</v>
      </c>
      <c r="I227" s="173" t="s">
        <v>44</v>
      </c>
      <c r="J227" s="405" t="s">
        <v>356</v>
      </c>
      <c r="K227" s="172" t="s">
        <v>64</v>
      </c>
      <c r="L227" s="172" t="s">
        <v>45</v>
      </c>
      <c r="M227" s="410"/>
      <c r="N227" s="340"/>
    </row>
    <row r="228" spans="1:14" s="2" customFormat="1" ht="15" customHeight="1" x14ac:dyDescent="0.25">
      <c r="A228" s="171">
        <v>45149</v>
      </c>
      <c r="B228" s="172" t="s">
        <v>115</v>
      </c>
      <c r="C228" s="172" t="s">
        <v>116</v>
      </c>
      <c r="D228" s="173" t="s">
        <v>130</v>
      </c>
      <c r="E228" s="161">
        <v>5000</v>
      </c>
      <c r="F228" s="339">
        <v>3652</v>
      </c>
      <c r="G228" s="305">
        <f t="shared" si="1"/>
        <v>1.3691128148959475</v>
      </c>
      <c r="H228" s="183" t="s">
        <v>159</v>
      </c>
      <c r="I228" s="173" t="s">
        <v>44</v>
      </c>
      <c r="J228" s="405" t="s">
        <v>356</v>
      </c>
      <c r="K228" s="172" t="s">
        <v>64</v>
      </c>
      <c r="L228" s="172" t="s">
        <v>45</v>
      </c>
      <c r="M228" s="410"/>
      <c r="N228" s="340"/>
    </row>
    <row r="229" spans="1:14" s="2" customFormat="1" ht="15" customHeight="1" x14ac:dyDescent="0.25">
      <c r="A229" s="502">
        <v>45149</v>
      </c>
      <c r="B229" s="172" t="s">
        <v>277</v>
      </c>
      <c r="C229" s="172" t="s">
        <v>196</v>
      </c>
      <c r="D229" s="173" t="s">
        <v>130</v>
      </c>
      <c r="E229" s="161">
        <v>4000</v>
      </c>
      <c r="F229" s="339">
        <v>3652</v>
      </c>
      <c r="G229" s="305">
        <f t="shared" si="1"/>
        <v>1.095290251916758</v>
      </c>
      <c r="H229" s="183" t="s">
        <v>159</v>
      </c>
      <c r="I229" s="173" t="s">
        <v>44</v>
      </c>
      <c r="J229" s="405" t="s">
        <v>356</v>
      </c>
      <c r="K229" s="172" t="s">
        <v>64</v>
      </c>
      <c r="L229" s="172" t="s">
        <v>45</v>
      </c>
      <c r="M229" s="410"/>
      <c r="N229" s="340"/>
    </row>
    <row r="230" spans="1:14" s="2" customFormat="1" ht="15" customHeight="1" x14ac:dyDescent="0.25">
      <c r="A230" s="171">
        <v>45149</v>
      </c>
      <c r="B230" s="172" t="s">
        <v>277</v>
      </c>
      <c r="C230" s="172" t="s">
        <v>196</v>
      </c>
      <c r="D230" s="173" t="s">
        <v>130</v>
      </c>
      <c r="E230" s="161">
        <v>4000</v>
      </c>
      <c r="F230" s="339">
        <v>3652</v>
      </c>
      <c r="G230" s="305">
        <f t="shared" si="1"/>
        <v>1.095290251916758</v>
      </c>
      <c r="H230" s="183" t="s">
        <v>159</v>
      </c>
      <c r="I230" s="173" t="s">
        <v>44</v>
      </c>
      <c r="J230" s="405" t="s">
        <v>356</v>
      </c>
      <c r="K230" s="172" t="s">
        <v>64</v>
      </c>
      <c r="L230" s="172" t="s">
        <v>45</v>
      </c>
      <c r="M230" s="410"/>
      <c r="N230" s="340"/>
    </row>
    <row r="231" spans="1:14" s="2" customFormat="1" ht="15" customHeight="1" x14ac:dyDescent="0.25">
      <c r="A231" s="171">
        <v>45149</v>
      </c>
      <c r="B231" s="172" t="s">
        <v>196</v>
      </c>
      <c r="C231" s="172" t="s">
        <v>196</v>
      </c>
      <c r="D231" s="173" t="s">
        <v>130</v>
      </c>
      <c r="E231" s="161">
        <v>2000</v>
      </c>
      <c r="F231" s="339">
        <v>3652</v>
      </c>
      <c r="G231" s="305">
        <f t="shared" si="1"/>
        <v>0.547645125958379</v>
      </c>
      <c r="H231" s="183" t="s">
        <v>159</v>
      </c>
      <c r="I231" s="173" t="s">
        <v>44</v>
      </c>
      <c r="J231" s="405" t="s">
        <v>356</v>
      </c>
      <c r="K231" s="172" t="s">
        <v>64</v>
      </c>
      <c r="L231" s="172" t="s">
        <v>45</v>
      </c>
      <c r="M231" s="410"/>
      <c r="N231" s="340"/>
    </row>
    <row r="232" spans="1:14" s="2" customFormat="1" ht="15" customHeight="1" x14ac:dyDescent="0.25">
      <c r="A232" s="171">
        <v>45149</v>
      </c>
      <c r="B232" s="172" t="s">
        <v>115</v>
      </c>
      <c r="C232" s="172" t="s">
        <v>116</v>
      </c>
      <c r="D232" s="173" t="s">
        <v>130</v>
      </c>
      <c r="E232" s="161">
        <v>8000</v>
      </c>
      <c r="F232" s="339">
        <v>3652</v>
      </c>
      <c r="G232" s="305">
        <f t="shared" si="1"/>
        <v>2.190580503833516</v>
      </c>
      <c r="H232" s="183" t="s">
        <v>155</v>
      </c>
      <c r="I232" s="173" t="s">
        <v>44</v>
      </c>
      <c r="J232" s="405" t="s">
        <v>376</v>
      </c>
      <c r="K232" s="172" t="s">
        <v>64</v>
      </c>
      <c r="L232" s="172" t="s">
        <v>45</v>
      </c>
      <c r="M232" s="410"/>
      <c r="N232" s="340"/>
    </row>
    <row r="233" spans="1:14" s="2" customFormat="1" ht="15" customHeight="1" x14ac:dyDescent="0.25">
      <c r="A233" s="171">
        <v>45149</v>
      </c>
      <c r="B233" s="172" t="s">
        <v>115</v>
      </c>
      <c r="C233" s="172" t="s">
        <v>116</v>
      </c>
      <c r="D233" s="173" t="s">
        <v>130</v>
      </c>
      <c r="E233" s="161">
        <v>10000</v>
      </c>
      <c r="F233" s="339">
        <v>3652</v>
      </c>
      <c r="G233" s="305">
        <f t="shared" si="1"/>
        <v>2.738225629791895</v>
      </c>
      <c r="H233" s="183" t="s">
        <v>155</v>
      </c>
      <c r="I233" s="173" t="s">
        <v>44</v>
      </c>
      <c r="J233" s="405" t="s">
        <v>376</v>
      </c>
      <c r="K233" s="172" t="s">
        <v>64</v>
      </c>
      <c r="L233" s="172" t="s">
        <v>45</v>
      </c>
      <c r="M233" s="410"/>
      <c r="N233" s="340"/>
    </row>
    <row r="234" spans="1:14" s="2" customFormat="1" ht="15" customHeight="1" x14ac:dyDescent="0.25">
      <c r="A234" s="171">
        <v>45149</v>
      </c>
      <c r="B234" s="172" t="s">
        <v>115</v>
      </c>
      <c r="C234" s="172" t="s">
        <v>116</v>
      </c>
      <c r="D234" s="173" t="s">
        <v>130</v>
      </c>
      <c r="E234" s="161">
        <v>12000</v>
      </c>
      <c r="F234" s="339">
        <v>3652</v>
      </c>
      <c r="G234" s="305">
        <f t="shared" si="1"/>
        <v>3.285870755750274</v>
      </c>
      <c r="H234" s="183" t="s">
        <v>155</v>
      </c>
      <c r="I234" s="173" t="s">
        <v>44</v>
      </c>
      <c r="J234" s="405" t="s">
        <v>376</v>
      </c>
      <c r="K234" s="172" t="s">
        <v>64</v>
      </c>
      <c r="L234" s="172" t="s">
        <v>45</v>
      </c>
      <c r="M234" s="410"/>
      <c r="N234" s="340"/>
    </row>
    <row r="235" spans="1:14" s="2" customFormat="1" ht="15" customHeight="1" x14ac:dyDescent="0.25">
      <c r="A235" s="171">
        <v>45149</v>
      </c>
      <c r="B235" s="172" t="s">
        <v>115</v>
      </c>
      <c r="C235" s="172" t="s">
        <v>116</v>
      </c>
      <c r="D235" s="173" t="s">
        <v>130</v>
      </c>
      <c r="E235" s="161">
        <v>10000</v>
      </c>
      <c r="F235" s="339">
        <v>3652</v>
      </c>
      <c r="G235" s="305">
        <f t="shared" si="1"/>
        <v>2.738225629791895</v>
      </c>
      <c r="H235" s="183" t="s">
        <v>155</v>
      </c>
      <c r="I235" s="173" t="s">
        <v>44</v>
      </c>
      <c r="J235" s="405" t="s">
        <v>376</v>
      </c>
      <c r="K235" s="172" t="s">
        <v>64</v>
      </c>
      <c r="L235" s="172" t="s">
        <v>45</v>
      </c>
      <c r="M235" s="410"/>
      <c r="N235" s="340"/>
    </row>
    <row r="236" spans="1:14" s="2" customFormat="1" ht="15" customHeight="1" x14ac:dyDescent="0.25">
      <c r="A236" s="171">
        <v>45149</v>
      </c>
      <c r="B236" s="172" t="s">
        <v>115</v>
      </c>
      <c r="C236" s="172" t="s">
        <v>116</v>
      </c>
      <c r="D236" s="173" t="s">
        <v>130</v>
      </c>
      <c r="E236" s="161">
        <v>9000</v>
      </c>
      <c r="F236" s="339">
        <v>3652</v>
      </c>
      <c r="G236" s="305">
        <f t="shared" si="1"/>
        <v>2.4644030668127055</v>
      </c>
      <c r="H236" s="183" t="s">
        <v>155</v>
      </c>
      <c r="I236" s="173" t="s">
        <v>44</v>
      </c>
      <c r="J236" s="405" t="s">
        <v>376</v>
      </c>
      <c r="K236" s="172" t="s">
        <v>64</v>
      </c>
      <c r="L236" s="172" t="s">
        <v>45</v>
      </c>
      <c r="M236" s="410"/>
      <c r="N236" s="340"/>
    </row>
    <row r="237" spans="1:14" s="2" customFormat="1" ht="15" customHeight="1" x14ac:dyDescent="0.25">
      <c r="A237" s="171">
        <v>45149</v>
      </c>
      <c r="B237" s="172" t="s">
        <v>196</v>
      </c>
      <c r="C237" s="172" t="s">
        <v>196</v>
      </c>
      <c r="D237" s="173" t="s">
        <v>130</v>
      </c>
      <c r="E237" s="161">
        <v>10000</v>
      </c>
      <c r="F237" s="339">
        <v>3652</v>
      </c>
      <c r="G237" s="305">
        <f t="shared" si="1"/>
        <v>2.738225629791895</v>
      </c>
      <c r="H237" s="183" t="s">
        <v>155</v>
      </c>
      <c r="I237" s="173" t="s">
        <v>44</v>
      </c>
      <c r="J237" s="405" t="s">
        <v>376</v>
      </c>
      <c r="K237" s="172" t="s">
        <v>64</v>
      </c>
      <c r="L237" s="172" t="s">
        <v>45</v>
      </c>
      <c r="M237" s="410"/>
      <c r="N237" s="340"/>
    </row>
    <row r="238" spans="1:14" s="2" customFormat="1" ht="15" customHeight="1" x14ac:dyDescent="0.25">
      <c r="A238" s="171">
        <v>45149</v>
      </c>
      <c r="B238" s="172" t="s">
        <v>181</v>
      </c>
      <c r="C238" s="172" t="s">
        <v>116</v>
      </c>
      <c r="D238" s="173" t="s">
        <v>130</v>
      </c>
      <c r="E238" s="161">
        <v>10000</v>
      </c>
      <c r="F238" s="339">
        <v>3652</v>
      </c>
      <c r="G238" s="305">
        <f t="shared" si="1"/>
        <v>2.738225629791895</v>
      </c>
      <c r="H238" s="183" t="s">
        <v>157</v>
      </c>
      <c r="I238" s="173" t="s">
        <v>44</v>
      </c>
      <c r="J238" s="405" t="s">
        <v>381</v>
      </c>
      <c r="K238" s="172" t="s">
        <v>64</v>
      </c>
      <c r="L238" s="172" t="s">
        <v>45</v>
      </c>
      <c r="M238" s="410"/>
      <c r="N238" s="340"/>
    </row>
    <row r="239" spans="1:14" s="2" customFormat="1" ht="15" customHeight="1" x14ac:dyDescent="0.25">
      <c r="A239" s="171">
        <v>45149</v>
      </c>
      <c r="B239" s="172" t="s">
        <v>181</v>
      </c>
      <c r="C239" s="172" t="s">
        <v>116</v>
      </c>
      <c r="D239" s="173" t="s">
        <v>130</v>
      </c>
      <c r="E239" s="161">
        <v>12000</v>
      </c>
      <c r="F239" s="339">
        <v>3652</v>
      </c>
      <c r="G239" s="305">
        <f t="shared" si="1"/>
        <v>3.285870755750274</v>
      </c>
      <c r="H239" s="183" t="s">
        <v>157</v>
      </c>
      <c r="I239" s="173" t="s">
        <v>44</v>
      </c>
      <c r="J239" s="405" t="s">
        <v>381</v>
      </c>
      <c r="K239" s="172" t="s">
        <v>64</v>
      </c>
      <c r="L239" s="172" t="s">
        <v>45</v>
      </c>
      <c r="M239" s="410"/>
      <c r="N239" s="340"/>
    </row>
    <row r="240" spans="1:14" s="2" customFormat="1" ht="15" customHeight="1" x14ac:dyDescent="0.25">
      <c r="A240" s="171">
        <v>45149</v>
      </c>
      <c r="B240" s="172" t="s">
        <v>181</v>
      </c>
      <c r="C240" s="172" t="s">
        <v>116</v>
      </c>
      <c r="D240" s="173" t="s">
        <v>130</v>
      </c>
      <c r="E240" s="161">
        <v>5000</v>
      </c>
      <c r="F240" s="339">
        <v>3652</v>
      </c>
      <c r="G240" s="305">
        <f t="shared" si="1"/>
        <v>1.3691128148959475</v>
      </c>
      <c r="H240" s="183" t="s">
        <v>157</v>
      </c>
      <c r="I240" s="173" t="s">
        <v>44</v>
      </c>
      <c r="J240" s="405" t="s">
        <v>381</v>
      </c>
      <c r="K240" s="172" t="s">
        <v>64</v>
      </c>
      <c r="L240" s="172" t="s">
        <v>45</v>
      </c>
      <c r="M240" s="410"/>
      <c r="N240" s="340"/>
    </row>
    <row r="241" spans="1:14" s="2" customFormat="1" ht="15" customHeight="1" x14ac:dyDescent="0.25">
      <c r="A241" s="171">
        <v>45149</v>
      </c>
      <c r="B241" s="172" t="s">
        <v>181</v>
      </c>
      <c r="C241" s="172" t="s">
        <v>116</v>
      </c>
      <c r="D241" s="173" t="s">
        <v>130</v>
      </c>
      <c r="E241" s="161">
        <v>7000</v>
      </c>
      <c r="F241" s="339">
        <v>3652</v>
      </c>
      <c r="G241" s="305">
        <f t="shared" si="1"/>
        <v>1.9167579408543265</v>
      </c>
      <c r="H241" s="183" t="s">
        <v>157</v>
      </c>
      <c r="I241" s="173" t="s">
        <v>44</v>
      </c>
      <c r="J241" s="405" t="s">
        <v>381</v>
      </c>
      <c r="K241" s="172" t="s">
        <v>64</v>
      </c>
      <c r="L241" s="172" t="s">
        <v>45</v>
      </c>
      <c r="M241" s="410"/>
      <c r="N241" s="340"/>
    </row>
    <row r="242" spans="1:14" s="2" customFormat="1" ht="15" customHeight="1" x14ac:dyDescent="0.25">
      <c r="A242" s="171">
        <v>45149</v>
      </c>
      <c r="B242" s="172" t="s">
        <v>181</v>
      </c>
      <c r="C242" s="172" t="s">
        <v>116</v>
      </c>
      <c r="D242" s="173" t="s">
        <v>130</v>
      </c>
      <c r="E242" s="161">
        <v>10000</v>
      </c>
      <c r="F242" s="339">
        <v>3652</v>
      </c>
      <c r="G242" s="305">
        <f t="shared" si="1"/>
        <v>2.738225629791895</v>
      </c>
      <c r="H242" s="183" t="s">
        <v>157</v>
      </c>
      <c r="I242" s="173" t="s">
        <v>44</v>
      </c>
      <c r="J242" s="405" t="s">
        <v>381</v>
      </c>
      <c r="K242" s="172" t="s">
        <v>64</v>
      </c>
      <c r="L242" s="172" t="s">
        <v>45</v>
      </c>
      <c r="M242" s="410"/>
      <c r="N242" s="340"/>
    </row>
    <row r="243" spans="1:14" s="2" customFormat="1" ht="15" customHeight="1" x14ac:dyDescent="0.25">
      <c r="A243" s="171">
        <v>45149</v>
      </c>
      <c r="B243" s="172" t="s">
        <v>181</v>
      </c>
      <c r="C243" s="172" t="s">
        <v>116</v>
      </c>
      <c r="D243" s="173" t="s">
        <v>130</v>
      </c>
      <c r="E243" s="161">
        <v>5000</v>
      </c>
      <c r="F243" s="339">
        <v>3652</v>
      </c>
      <c r="G243" s="305">
        <f t="shared" si="1"/>
        <v>1.3691128148959475</v>
      </c>
      <c r="H243" s="183" t="s">
        <v>157</v>
      </c>
      <c r="I243" s="173" t="s">
        <v>44</v>
      </c>
      <c r="J243" s="405" t="s">
        <v>381</v>
      </c>
      <c r="K243" s="172" t="s">
        <v>64</v>
      </c>
      <c r="L243" s="172" t="s">
        <v>45</v>
      </c>
      <c r="M243" s="410"/>
      <c r="N243" s="340"/>
    </row>
    <row r="244" spans="1:14" s="2" customFormat="1" ht="15" customHeight="1" x14ac:dyDescent="0.25">
      <c r="A244" s="171">
        <v>45149</v>
      </c>
      <c r="B244" s="172" t="s">
        <v>181</v>
      </c>
      <c r="C244" s="172" t="s">
        <v>116</v>
      </c>
      <c r="D244" s="173" t="s">
        <v>130</v>
      </c>
      <c r="E244" s="161">
        <v>10000</v>
      </c>
      <c r="F244" s="339">
        <v>3652</v>
      </c>
      <c r="G244" s="305">
        <f t="shared" si="1"/>
        <v>2.738225629791895</v>
      </c>
      <c r="H244" s="183" t="s">
        <v>157</v>
      </c>
      <c r="I244" s="173" t="s">
        <v>44</v>
      </c>
      <c r="J244" s="405" t="s">
        <v>381</v>
      </c>
      <c r="K244" s="172" t="s">
        <v>64</v>
      </c>
      <c r="L244" s="172" t="s">
        <v>45</v>
      </c>
      <c r="M244" s="410"/>
      <c r="N244" s="340"/>
    </row>
    <row r="245" spans="1:14" s="2" customFormat="1" ht="15" customHeight="1" x14ac:dyDescent="0.25">
      <c r="A245" s="171">
        <v>45149</v>
      </c>
      <c r="B245" s="172" t="s">
        <v>181</v>
      </c>
      <c r="C245" s="172" t="s">
        <v>116</v>
      </c>
      <c r="D245" s="173" t="s">
        <v>130</v>
      </c>
      <c r="E245" s="161">
        <v>7000</v>
      </c>
      <c r="F245" s="339">
        <v>3652</v>
      </c>
      <c r="G245" s="305">
        <f t="shared" si="1"/>
        <v>1.9167579408543265</v>
      </c>
      <c r="H245" s="183" t="s">
        <v>157</v>
      </c>
      <c r="I245" s="173" t="s">
        <v>44</v>
      </c>
      <c r="J245" s="405" t="s">
        <v>381</v>
      </c>
      <c r="K245" s="172" t="s">
        <v>64</v>
      </c>
      <c r="L245" s="172" t="s">
        <v>45</v>
      </c>
      <c r="M245" s="410"/>
      <c r="N245" s="340"/>
    </row>
    <row r="246" spans="1:14" s="2" customFormat="1" ht="15" customHeight="1" x14ac:dyDescent="0.25">
      <c r="A246" s="171">
        <v>45149</v>
      </c>
      <c r="B246" s="172" t="s">
        <v>196</v>
      </c>
      <c r="C246" s="172" t="s">
        <v>196</v>
      </c>
      <c r="D246" s="173" t="s">
        <v>130</v>
      </c>
      <c r="E246" s="161">
        <v>10000</v>
      </c>
      <c r="F246" s="339">
        <v>3652</v>
      </c>
      <c r="G246" s="305">
        <f t="shared" si="1"/>
        <v>2.738225629791895</v>
      </c>
      <c r="H246" s="183" t="s">
        <v>157</v>
      </c>
      <c r="I246" s="173" t="s">
        <v>44</v>
      </c>
      <c r="J246" s="405" t="s">
        <v>381</v>
      </c>
      <c r="K246" s="172" t="s">
        <v>64</v>
      </c>
      <c r="L246" s="172" t="s">
        <v>45</v>
      </c>
      <c r="M246" s="410"/>
      <c r="N246" s="340"/>
    </row>
    <row r="247" spans="1:14" s="2" customFormat="1" ht="15" customHeight="1" x14ac:dyDescent="0.25">
      <c r="A247" s="171">
        <v>45149</v>
      </c>
      <c r="B247" s="172" t="s">
        <v>115</v>
      </c>
      <c r="C247" s="172" t="s">
        <v>116</v>
      </c>
      <c r="D247" s="173" t="s">
        <v>130</v>
      </c>
      <c r="E247" s="152">
        <v>6000</v>
      </c>
      <c r="F247" s="339">
        <v>3652</v>
      </c>
      <c r="G247" s="305">
        <f t="shared" si="1"/>
        <v>1.642935377875137</v>
      </c>
      <c r="H247" s="183" t="s">
        <v>294</v>
      </c>
      <c r="I247" s="173" t="s">
        <v>44</v>
      </c>
      <c r="J247" s="405" t="s">
        <v>387</v>
      </c>
      <c r="K247" s="172" t="s">
        <v>64</v>
      </c>
      <c r="L247" s="172" t="s">
        <v>45</v>
      </c>
      <c r="M247" s="410"/>
      <c r="N247" s="340"/>
    </row>
    <row r="248" spans="1:14" s="2" customFormat="1" ht="15" customHeight="1" x14ac:dyDescent="0.25">
      <c r="A248" s="171">
        <v>45149</v>
      </c>
      <c r="B248" s="172" t="s">
        <v>115</v>
      </c>
      <c r="C248" s="172" t="s">
        <v>116</v>
      </c>
      <c r="D248" s="173" t="s">
        <v>130</v>
      </c>
      <c r="E248" s="152">
        <v>9000</v>
      </c>
      <c r="F248" s="339">
        <v>3652</v>
      </c>
      <c r="G248" s="305">
        <f t="shared" si="1"/>
        <v>2.4644030668127055</v>
      </c>
      <c r="H248" s="183" t="s">
        <v>294</v>
      </c>
      <c r="I248" s="173" t="s">
        <v>44</v>
      </c>
      <c r="J248" s="405" t="s">
        <v>387</v>
      </c>
      <c r="K248" s="172" t="s">
        <v>64</v>
      </c>
      <c r="L248" s="172" t="s">
        <v>45</v>
      </c>
      <c r="M248" s="410"/>
      <c r="N248" s="340"/>
    </row>
    <row r="249" spans="1:14" s="2" customFormat="1" ht="15" customHeight="1" x14ac:dyDescent="0.25">
      <c r="A249" s="171">
        <v>45149</v>
      </c>
      <c r="B249" s="172" t="s">
        <v>115</v>
      </c>
      <c r="C249" s="172" t="s">
        <v>116</v>
      </c>
      <c r="D249" s="173" t="s">
        <v>130</v>
      </c>
      <c r="E249" s="152">
        <v>5000</v>
      </c>
      <c r="F249" s="339">
        <v>3652</v>
      </c>
      <c r="G249" s="305">
        <f t="shared" si="1"/>
        <v>1.3691128148959475</v>
      </c>
      <c r="H249" s="183" t="s">
        <v>294</v>
      </c>
      <c r="I249" s="173" t="s">
        <v>44</v>
      </c>
      <c r="J249" s="405" t="s">
        <v>387</v>
      </c>
      <c r="K249" s="172" t="s">
        <v>64</v>
      </c>
      <c r="L249" s="172" t="s">
        <v>45</v>
      </c>
      <c r="M249" s="410"/>
      <c r="N249" s="340"/>
    </row>
    <row r="250" spans="1:14" s="2" customFormat="1" ht="15" customHeight="1" x14ac:dyDescent="0.25">
      <c r="A250" s="171">
        <v>45149</v>
      </c>
      <c r="B250" s="172" t="s">
        <v>115</v>
      </c>
      <c r="C250" s="172" t="s">
        <v>116</v>
      </c>
      <c r="D250" s="173" t="s">
        <v>130</v>
      </c>
      <c r="E250" s="152">
        <v>5000</v>
      </c>
      <c r="F250" s="339">
        <v>3652</v>
      </c>
      <c r="G250" s="305">
        <f t="shared" si="1"/>
        <v>1.3691128148959475</v>
      </c>
      <c r="H250" s="183" t="s">
        <v>295</v>
      </c>
      <c r="I250" s="173" t="s">
        <v>44</v>
      </c>
      <c r="J250" s="405" t="s">
        <v>390</v>
      </c>
      <c r="K250" s="172" t="s">
        <v>64</v>
      </c>
      <c r="L250" s="172" t="s">
        <v>45</v>
      </c>
      <c r="M250" s="410"/>
      <c r="N250" s="340"/>
    </row>
    <row r="251" spans="1:14" s="2" customFormat="1" ht="15" customHeight="1" x14ac:dyDescent="0.25">
      <c r="A251" s="171">
        <v>45149</v>
      </c>
      <c r="B251" s="172" t="s">
        <v>115</v>
      </c>
      <c r="C251" s="172" t="s">
        <v>116</v>
      </c>
      <c r="D251" s="173" t="s">
        <v>130</v>
      </c>
      <c r="E251" s="152">
        <v>7000</v>
      </c>
      <c r="F251" s="339">
        <v>3652</v>
      </c>
      <c r="G251" s="305">
        <f t="shared" si="1"/>
        <v>1.9167579408543265</v>
      </c>
      <c r="H251" s="183" t="s">
        <v>295</v>
      </c>
      <c r="I251" s="173" t="s">
        <v>44</v>
      </c>
      <c r="J251" s="405" t="s">
        <v>390</v>
      </c>
      <c r="K251" s="172" t="s">
        <v>64</v>
      </c>
      <c r="L251" s="172" t="s">
        <v>45</v>
      </c>
      <c r="M251" s="410"/>
      <c r="N251" s="340"/>
    </row>
    <row r="252" spans="1:14" s="2" customFormat="1" ht="15" customHeight="1" x14ac:dyDescent="0.25">
      <c r="A252" s="171">
        <v>45149</v>
      </c>
      <c r="B252" s="172" t="s">
        <v>115</v>
      </c>
      <c r="C252" s="172" t="s">
        <v>116</v>
      </c>
      <c r="D252" s="173" t="s">
        <v>130</v>
      </c>
      <c r="E252" s="152">
        <v>2000</v>
      </c>
      <c r="F252" s="339">
        <v>3652</v>
      </c>
      <c r="G252" s="305">
        <f t="shared" si="1"/>
        <v>0.547645125958379</v>
      </c>
      <c r="H252" s="183" t="s">
        <v>295</v>
      </c>
      <c r="I252" s="173" t="s">
        <v>44</v>
      </c>
      <c r="J252" s="405" t="s">
        <v>390</v>
      </c>
      <c r="K252" s="172" t="s">
        <v>64</v>
      </c>
      <c r="L252" s="172" t="s">
        <v>45</v>
      </c>
      <c r="M252" s="410"/>
      <c r="N252" s="340"/>
    </row>
    <row r="253" spans="1:14" s="2" customFormat="1" ht="15" customHeight="1" x14ac:dyDescent="0.25">
      <c r="A253" s="171">
        <v>45149</v>
      </c>
      <c r="B253" s="172" t="s">
        <v>115</v>
      </c>
      <c r="C253" s="172" t="s">
        <v>116</v>
      </c>
      <c r="D253" s="173" t="s">
        <v>130</v>
      </c>
      <c r="E253" s="152">
        <v>5000</v>
      </c>
      <c r="F253" s="339">
        <v>3652</v>
      </c>
      <c r="G253" s="305">
        <f t="shared" si="1"/>
        <v>1.3691128148959475</v>
      </c>
      <c r="H253" s="183" t="s">
        <v>295</v>
      </c>
      <c r="I253" s="173" t="s">
        <v>44</v>
      </c>
      <c r="J253" s="405" t="s">
        <v>390</v>
      </c>
      <c r="K253" s="172" t="s">
        <v>64</v>
      </c>
      <c r="L253" s="172" t="s">
        <v>45</v>
      </c>
      <c r="M253" s="410"/>
      <c r="N253" s="340"/>
    </row>
    <row r="254" spans="1:14" s="2" customFormat="1" ht="15" customHeight="1" x14ac:dyDescent="0.25">
      <c r="A254" s="171">
        <v>45152</v>
      </c>
      <c r="B254" s="172" t="s">
        <v>115</v>
      </c>
      <c r="C254" s="172" t="s">
        <v>116</v>
      </c>
      <c r="D254" s="173" t="s">
        <v>114</v>
      </c>
      <c r="E254" s="463">
        <v>12000</v>
      </c>
      <c r="F254" s="339">
        <v>3652</v>
      </c>
      <c r="G254" s="305">
        <f t="shared" si="1"/>
        <v>3.285870755750274</v>
      </c>
      <c r="H254" s="183" t="s">
        <v>153</v>
      </c>
      <c r="I254" s="173" t="s">
        <v>44</v>
      </c>
      <c r="J254" s="405" t="s">
        <v>394</v>
      </c>
      <c r="K254" s="172" t="s">
        <v>64</v>
      </c>
      <c r="L254" s="172" t="s">
        <v>45</v>
      </c>
      <c r="M254" s="410"/>
      <c r="N254" s="340"/>
    </row>
    <row r="255" spans="1:14" s="2" customFormat="1" ht="15" customHeight="1" x14ac:dyDescent="0.25">
      <c r="A255" s="171">
        <v>45152</v>
      </c>
      <c r="B255" s="172" t="s">
        <v>115</v>
      </c>
      <c r="C255" s="172" t="s">
        <v>116</v>
      </c>
      <c r="D255" s="173" t="s">
        <v>114</v>
      </c>
      <c r="E255" s="463">
        <v>11000</v>
      </c>
      <c r="F255" s="339">
        <v>3652</v>
      </c>
      <c r="G255" s="305">
        <f t="shared" si="1"/>
        <v>3.0120481927710845</v>
      </c>
      <c r="H255" s="183" t="s">
        <v>153</v>
      </c>
      <c r="I255" s="173" t="s">
        <v>44</v>
      </c>
      <c r="J255" s="405" t="s">
        <v>394</v>
      </c>
      <c r="K255" s="172" t="s">
        <v>64</v>
      </c>
      <c r="L255" s="172" t="s">
        <v>45</v>
      </c>
      <c r="M255" s="410"/>
      <c r="N255" s="340"/>
    </row>
    <row r="256" spans="1:14" s="2" customFormat="1" ht="15" customHeight="1" x14ac:dyDescent="0.25">
      <c r="A256" s="171">
        <v>45152</v>
      </c>
      <c r="B256" s="172" t="s">
        <v>181</v>
      </c>
      <c r="C256" s="172" t="s">
        <v>116</v>
      </c>
      <c r="D256" s="173" t="s">
        <v>130</v>
      </c>
      <c r="E256" s="161">
        <v>10000</v>
      </c>
      <c r="F256" s="339">
        <v>3652</v>
      </c>
      <c r="G256" s="305">
        <f t="shared" si="1"/>
        <v>2.738225629791895</v>
      </c>
      <c r="H256" s="183" t="s">
        <v>157</v>
      </c>
      <c r="I256" s="173" t="s">
        <v>44</v>
      </c>
      <c r="J256" s="405" t="s">
        <v>395</v>
      </c>
      <c r="K256" s="172" t="s">
        <v>64</v>
      </c>
      <c r="L256" s="172" t="s">
        <v>45</v>
      </c>
      <c r="M256" s="410"/>
      <c r="N256" s="340"/>
    </row>
    <row r="257" spans="1:14" s="2" customFormat="1" ht="15" customHeight="1" x14ac:dyDescent="0.25">
      <c r="A257" s="171">
        <v>45152</v>
      </c>
      <c r="B257" s="172" t="s">
        <v>181</v>
      </c>
      <c r="C257" s="172" t="s">
        <v>116</v>
      </c>
      <c r="D257" s="173" t="s">
        <v>130</v>
      </c>
      <c r="E257" s="161">
        <v>5000</v>
      </c>
      <c r="F257" s="339">
        <v>3652</v>
      </c>
      <c r="G257" s="305">
        <f t="shared" si="1"/>
        <v>1.3691128148959475</v>
      </c>
      <c r="H257" s="183" t="s">
        <v>157</v>
      </c>
      <c r="I257" s="173" t="s">
        <v>44</v>
      </c>
      <c r="J257" s="405" t="s">
        <v>395</v>
      </c>
      <c r="K257" s="172" t="s">
        <v>64</v>
      </c>
      <c r="L257" s="172" t="s">
        <v>45</v>
      </c>
      <c r="M257" s="410"/>
      <c r="N257" s="340"/>
    </row>
    <row r="258" spans="1:14" s="2" customFormat="1" ht="15" customHeight="1" x14ac:dyDescent="0.25">
      <c r="A258" s="171">
        <v>45152</v>
      </c>
      <c r="B258" s="172" t="s">
        <v>181</v>
      </c>
      <c r="C258" s="172" t="s">
        <v>116</v>
      </c>
      <c r="D258" s="173" t="s">
        <v>130</v>
      </c>
      <c r="E258" s="161">
        <v>5000</v>
      </c>
      <c r="F258" s="339">
        <v>3652</v>
      </c>
      <c r="G258" s="305">
        <f t="shared" si="1"/>
        <v>1.3691128148959475</v>
      </c>
      <c r="H258" s="183" t="s">
        <v>157</v>
      </c>
      <c r="I258" s="173" t="s">
        <v>44</v>
      </c>
      <c r="J258" s="405" t="s">
        <v>395</v>
      </c>
      <c r="K258" s="172" t="s">
        <v>64</v>
      </c>
      <c r="L258" s="172" t="s">
        <v>45</v>
      </c>
      <c r="M258" s="410"/>
      <c r="N258" s="340"/>
    </row>
    <row r="259" spans="1:14" s="2" customFormat="1" ht="15" customHeight="1" x14ac:dyDescent="0.25">
      <c r="A259" s="171">
        <v>45152</v>
      </c>
      <c r="B259" s="172" t="s">
        <v>181</v>
      </c>
      <c r="C259" s="172" t="s">
        <v>116</v>
      </c>
      <c r="D259" s="173" t="s">
        <v>130</v>
      </c>
      <c r="E259" s="161">
        <v>15000</v>
      </c>
      <c r="F259" s="339">
        <v>3652</v>
      </c>
      <c r="G259" s="305">
        <f t="shared" si="1"/>
        <v>4.1073384446878425</v>
      </c>
      <c r="H259" s="183" t="s">
        <v>157</v>
      </c>
      <c r="I259" s="173" t="s">
        <v>44</v>
      </c>
      <c r="J259" s="405" t="s">
        <v>395</v>
      </c>
      <c r="K259" s="172" t="s">
        <v>64</v>
      </c>
      <c r="L259" s="172" t="s">
        <v>45</v>
      </c>
      <c r="M259" s="410"/>
      <c r="N259" s="340"/>
    </row>
    <row r="260" spans="1:14" s="2" customFormat="1" ht="15" customHeight="1" x14ac:dyDescent="0.25">
      <c r="A260" s="171">
        <v>45152</v>
      </c>
      <c r="B260" s="172" t="s">
        <v>181</v>
      </c>
      <c r="C260" s="172" t="s">
        <v>116</v>
      </c>
      <c r="D260" s="173" t="s">
        <v>130</v>
      </c>
      <c r="E260" s="161">
        <v>3000</v>
      </c>
      <c r="F260" s="339">
        <v>3652</v>
      </c>
      <c r="G260" s="305">
        <f t="shared" si="1"/>
        <v>0.8214676889375685</v>
      </c>
      <c r="H260" s="183" t="s">
        <v>157</v>
      </c>
      <c r="I260" s="173" t="s">
        <v>44</v>
      </c>
      <c r="J260" s="405" t="s">
        <v>395</v>
      </c>
      <c r="K260" s="172" t="s">
        <v>64</v>
      </c>
      <c r="L260" s="172" t="s">
        <v>45</v>
      </c>
      <c r="M260" s="410"/>
      <c r="N260" s="340"/>
    </row>
    <row r="261" spans="1:14" s="2" customFormat="1" ht="15" customHeight="1" x14ac:dyDescent="0.25">
      <c r="A261" s="171">
        <v>45152</v>
      </c>
      <c r="B261" s="172" t="s">
        <v>181</v>
      </c>
      <c r="C261" s="172" t="s">
        <v>116</v>
      </c>
      <c r="D261" s="173" t="s">
        <v>130</v>
      </c>
      <c r="E261" s="161">
        <v>12000</v>
      </c>
      <c r="F261" s="339">
        <v>3652</v>
      </c>
      <c r="G261" s="305">
        <f t="shared" si="1"/>
        <v>3.285870755750274</v>
      </c>
      <c r="H261" s="183" t="s">
        <v>157</v>
      </c>
      <c r="I261" s="173" t="s">
        <v>44</v>
      </c>
      <c r="J261" s="405" t="s">
        <v>395</v>
      </c>
      <c r="K261" s="172" t="s">
        <v>64</v>
      </c>
      <c r="L261" s="172" t="s">
        <v>45</v>
      </c>
      <c r="M261" s="410"/>
      <c r="N261" s="340"/>
    </row>
    <row r="262" spans="1:14" s="2" customFormat="1" ht="15" customHeight="1" x14ac:dyDescent="0.25">
      <c r="A262" s="171">
        <v>45152</v>
      </c>
      <c r="B262" s="172" t="s">
        <v>196</v>
      </c>
      <c r="C262" s="172" t="s">
        <v>196</v>
      </c>
      <c r="D262" s="173" t="s">
        <v>130</v>
      </c>
      <c r="E262" s="161">
        <v>10000</v>
      </c>
      <c r="F262" s="339">
        <v>3652</v>
      </c>
      <c r="G262" s="305">
        <f t="shared" si="1"/>
        <v>2.738225629791895</v>
      </c>
      <c r="H262" s="183" t="s">
        <v>157</v>
      </c>
      <c r="I262" s="173" t="s">
        <v>44</v>
      </c>
      <c r="J262" s="405" t="s">
        <v>395</v>
      </c>
      <c r="K262" s="172" t="s">
        <v>64</v>
      </c>
      <c r="L262" s="172" t="s">
        <v>45</v>
      </c>
      <c r="M262" s="410"/>
      <c r="N262" s="340"/>
    </row>
    <row r="263" spans="1:14" s="2" customFormat="1" ht="15" customHeight="1" x14ac:dyDescent="0.25">
      <c r="A263" s="171">
        <v>45152</v>
      </c>
      <c r="B263" s="157" t="s">
        <v>132</v>
      </c>
      <c r="C263" s="157" t="s">
        <v>117</v>
      </c>
      <c r="D263" s="157" t="s">
        <v>14</v>
      </c>
      <c r="E263" s="161">
        <v>40000</v>
      </c>
      <c r="F263" s="339">
        <v>3652</v>
      </c>
      <c r="G263" s="305">
        <f t="shared" si="1"/>
        <v>10.95290251916758</v>
      </c>
      <c r="H263" s="183" t="s">
        <v>42</v>
      </c>
      <c r="I263" s="173" t="s">
        <v>44</v>
      </c>
      <c r="J263" s="405" t="s">
        <v>443</v>
      </c>
      <c r="K263" s="172" t="s">
        <v>64</v>
      </c>
      <c r="L263" s="172" t="s">
        <v>45</v>
      </c>
      <c r="M263" s="410"/>
      <c r="N263" s="340"/>
    </row>
    <row r="264" spans="1:14" s="2" customFormat="1" ht="15" customHeight="1" x14ac:dyDescent="0.25">
      <c r="A264" s="171">
        <v>45152</v>
      </c>
      <c r="B264" s="157" t="s">
        <v>136</v>
      </c>
      <c r="C264" s="157" t="s">
        <v>117</v>
      </c>
      <c r="D264" s="157" t="s">
        <v>114</v>
      </c>
      <c r="E264" s="161">
        <v>20000</v>
      </c>
      <c r="F264" s="339">
        <v>3652</v>
      </c>
      <c r="G264" s="305">
        <f t="shared" si="1"/>
        <v>5.47645125958379</v>
      </c>
      <c r="H264" s="183" t="s">
        <v>124</v>
      </c>
      <c r="I264" s="173" t="s">
        <v>44</v>
      </c>
      <c r="J264" s="405" t="s">
        <v>443</v>
      </c>
      <c r="K264" s="172" t="s">
        <v>64</v>
      </c>
      <c r="L264" s="172" t="s">
        <v>45</v>
      </c>
      <c r="M264" s="410"/>
      <c r="N264" s="340"/>
    </row>
    <row r="265" spans="1:14" s="2" customFormat="1" ht="15" customHeight="1" x14ac:dyDescent="0.25">
      <c r="A265" s="171">
        <v>45152</v>
      </c>
      <c r="B265" s="157" t="s">
        <v>221</v>
      </c>
      <c r="C265" s="157" t="s">
        <v>117</v>
      </c>
      <c r="D265" s="157" t="s">
        <v>114</v>
      </c>
      <c r="E265" s="161">
        <v>20000</v>
      </c>
      <c r="F265" s="339">
        <v>3652</v>
      </c>
      <c r="G265" s="305">
        <f t="shared" si="1"/>
        <v>5.47645125958379</v>
      </c>
      <c r="H265" s="183" t="s">
        <v>153</v>
      </c>
      <c r="I265" s="173" t="s">
        <v>44</v>
      </c>
      <c r="J265" s="405" t="s">
        <v>443</v>
      </c>
      <c r="K265" s="172" t="s">
        <v>64</v>
      </c>
      <c r="L265" s="172" t="s">
        <v>45</v>
      </c>
      <c r="M265" s="410"/>
      <c r="N265" s="340"/>
    </row>
    <row r="266" spans="1:14" s="2" customFormat="1" ht="15" customHeight="1" x14ac:dyDescent="0.25">
      <c r="A266" s="171">
        <v>45152</v>
      </c>
      <c r="B266" s="157" t="s">
        <v>219</v>
      </c>
      <c r="C266" s="157" t="s">
        <v>117</v>
      </c>
      <c r="D266" s="157" t="s">
        <v>114</v>
      </c>
      <c r="E266" s="161">
        <v>25000</v>
      </c>
      <c r="F266" s="339">
        <v>3652</v>
      </c>
      <c r="G266" s="305">
        <f t="shared" si="1"/>
        <v>6.8455640744797375</v>
      </c>
      <c r="H266" s="183" t="s">
        <v>155</v>
      </c>
      <c r="I266" s="173" t="s">
        <v>44</v>
      </c>
      <c r="J266" s="405" t="s">
        <v>443</v>
      </c>
      <c r="K266" s="172" t="s">
        <v>64</v>
      </c>
      <c r="L266" s="172" t="s">
        <v>45</v>
      </c>
      <c r="M266" s="410"/>
      <c r="N266" s="340"/>
    </row>
    <row r="267" spans="1:14" s="2" customFormat="1" ht="15" customHeight="1" x14ac:dyDescent="0.25">
      <c r="A267" s="171">
        <v>45152</v>
      </c>
      <c r="B267" s="157" t="s">
        <v>220</v>
      </c>
      <c r="C267" s="157" t="s">
        <v>117</v>
      </c>
      <c r="D267" s="157" t="s">
        <v>114</v>
      </c>
      <c r="E267" s="161">
        <v>25000</v>
      </c>
      <c r="F267" s="339">
        <v>3652</v>
      </c>
      <c r="G267" s="305">
        <f t="shared" si="1"/>
        <v>6.8455640744797375</v>
      </c>
      <c r="H267" s="183" t="s">
        <v>157</v>
      </c>
      <c r="I267" s="173" t="s">
        <v>44</v>
      </c>
      <c r="J267" s="405" t="s">
        <v>443</v>
      </c>
      <c r="K267" s="172" t="s">
        <v>64</v>
      </c>
      <c r="L267" s="172" t="s">
        <v>45</v>
      </c>
      <c r="M267" s="410"/>
      <c r="N267" s="340"/>
    </row>
    <row r="268" spans="1:14" s="2" customFormat="1" ht="15" customHeight="1" x14ac:dyDescent="0.25">
      <c r="A268" s="171">
        <v>45152</v>
      </c>
      <c r="B268" s="172" t="s">
        <v>115</v>
      </c>
      <c r="C268" s="172" t="s">
        <v>116</v>
      </c>
      <c r="D268" s="173" t="s">
        <v>114</v>
      </c>
      <c r="E268" s="463">
        <v>10000</v>
      </c>
      <c r="F268" s="339">
        <v>3652</v>
      </c>
      <c r="G268" s="305">
        <f t="shared" si="1"/>
        <v>2.738225629791895</v>
      </c>
      <c r="H268" s="183" t="s">
        <v>124</v>
      </c>
      <c r="I268" s="173" t="s">
        <v>44</v>
      </c>
      <c r="J268" s="405" t="s">
        <v>368</v>
      </c>
      <c r="K268" s="172" t="s">
        <v>64</v>
      </c>
      <c r="L268" s="172" t="s">
        <v>45</v>
      </c>
      <c r="M268" s="410"/>
      <c r="N268" s="340"/>
    </row>
    <row r="269" spans="1:14" s="2" customFormat="1" ht="15" customHeight="1" x14ac:dyDescent="0.25">
      <c r="A269" s="171">
        <v>45152</v>
      </c>
      <c r="B269" s="172" t="s">
        <v>115</v>
      </c>
      <c r="C269" s="172" t="s">
        <v>116</v>
      </c>
      <c r="D269" s="173" t="s">
        <v>114</v>
      </c>
      <c r="E269" s="463">
        <v>5000</v>
      </c>
      <c r="F269" s="339">
        <v>3652</v>
      </c>
      <c r="G269" s="305">
        <f t="shared" si="1"/>
        <v>1.3691128148959475</v>
      </c>
      <c r="H269" s="183" t="s">
        <v>124</v>
      </c>
      <c r="I269" s="173" t="s">
        <v>44</v>
      </c>
      <c r="J269" s="405" t="s">
        <v>368</v>
      </c>
      <c r="K269" s="172" t="s">
        <v>64</v>
      </c>
      <c r="L269" s="172" t="s">
        <v>45</v>
      </c>
      <c r="M269" s="410"/>
      <c r="N269" s="340"/>
    </row>
    <row r="270" spans="1:14" s="2" customFormat="1" ht="15" customHeight="1" x14ac:dyDescent="0.25">
      <c r="A270" s="171">
        <v>45152</v>
      </c>
      <c r="B270" s="172" t="s">
        <v>115</v>
      </c>
      <c r="C270" s="172" t="s">
        <v>116</v>
      </c>
      <c r="D270" s="173" t="s">
        <v>114</v>
      </c>
      <c r="E270" s="463">
        <v>8000</v>
      </c>
      <c r="F270" s="339">
        <v>3652</v>
      </c>
      <c r="G270" s="305">
        <f t="shared" si="1"/>
        <v>2.190580503833516</v>
      </c>
      <c r="H270" s="183" t="s">
        <v>124</v>
      </c>
      <c r="I270" s="173" t="s">
        <v>44</v>
      </c>
      <c r="J270" s="405" t="s">
        <v>368</v>
      </c>
      <c r="K270" s="172" t="s">
        <v>64</v>
      </c>
      <c r="L270" s="172" t="s">
        <v>45</v>
      </c>
      <c r="M270" s="410"/>
      <c r="N270" s="340"/>
    </row>
    <row r="271" spans="1:14" s="2" customFormat="1" ht="15" customHeight="1" x14ac:dyDescent="0.25">
      <c r="A271" s="171">
        <v>45152</v>
      </c>
      <c r="B271" s="172" t="s">
        <v>115</v>
      </c>
      <c r="C271" s="172" t="s">
        <v>116</v>
      </c>
      <c r="D271" s="173" t="s">
        <v>114</v>
      </c>
      <c r="E271" s="463">
        <v>5000</v>
      </c>
      <c r="F271" s="339">
        <v>3652</v>
      </c>
      <c r="G271" s="305">
        <f t="shared" ref="G271:G343" si="6">E271/F271</f>
        <v>1.3691128148959475</v>
      </c>
      <c r="H271" s="183" t="s">
        <v>124</v>
      </c>
      <c r="I271" s="173" t="s">
        <v>44</v>
      </c>
      <c r="J271" s="405" t="s">
        <v>368</v>
      </c>
      <c r="K271" s="172" t="s">
        <v>64</v>
      </c>
      <c r="L271" s="172" t="s">
        <v>45</v>
      </c>
      <c r="M271" s="410"/>
      <c r="N271" s="340"/>
    </row>
    <row r="272" spans="1:14" s="2" customFormat="1" ht="15" customHeight="1" x14ac:dyDescent="0.25">
      <c r="A272" s="171">
        <v>45152</v>
      </c>
      <c r="B272" s="172" t="s">
        <v>743</v>
      </c>
      <c r="C272" s="172" t="s">
        <v>127</v>
      </c>
      <c r="D272" s="173" t="s">
        <v>81</v>
      </c>
      <c r="E272" s="167">
        <v>18000</v>
      </c>
      <c r="F272" s="339">
        <v>3652</v>
      </c>
      <c r="G272" s="305">
        <f t="shared" si="6"/>
        <v>4.928806133625411</v>
      </c>
      <c r="H272" s="183" t="s">
        <v>42</v>
      </c>
      <c r="I272" s="173" t="s">
        <v>44</v>
      </c>
      <c r="J272" s="405" t="s">
        <v>512</v>
      </c>
      <c r="K272" s="172" t="s">
        <v>64</v>
      </c>
      <c r="L272" s="172" t="s">
        <v>45</v>
      </c>
      <c r="M272" s="410"/>
      <c r="N272" s="340"/>
    </row>
    <row r="273" spans="1:14" s="2" customFormat="1" ht="15" customHeight="1" x14ac:dyDescent="0.25">
      <c r="A273" s="171">
        <v>45152</v>
      </c>
      <c r="B273" s="172" t="s">
        <v>746</v>
      </c>
      <c r="C273" s="172" t="s">
        <v>127</v>
      </c>
      <c r="D273" s="173" t="s">
        <v>81</v>
      </c>
      <c r="E273" s="167">
        <v>6000</v>
      </c>
      <c r="F273" s="339">
        <v>3652</v>
      </c>
      <c r="G273" s="305">
        <f t="shared" si="6"/>
        <v>1.642935377875137</v>
      </c>
      <c r="H273" s="183" t="s">
        <v>42</v>
      </c>
      <c r="I273" s="173" t="s">
        <v>44</v>
      </c>
      <c r="J273" s="405" t="s">
        <v>747</v>
      </c>
      <c r="K273" s="172" t="s">
        <v>64</v>
      </c>
      <c r="L273" s="172" t="s">
        <v>45</v>
      </c>
      <c r="M273" s="410"/>
      <c r="N273" s="340"/>
    </row>
    <row r="274" spans="1:14" s="2" customFormat="1" ht="15" customHeight="1" x14ac:dyDescent="0.25">
      <c r="A274" s="171">
        <v>45152</v>
      </c>
      <c r="B274" s="172" t="s">
        <v>115</v>
      </c>
      <c r="C274" s="172" t="s">
        <v>116</v>
      </c>
      <c r="D274" s="173" t="s">
        <v>130</v>
      </c>
      <c r="E274" s="161">
        <v>8000</v>
      </c>
      <c r="F274" s="339">
        <v>3652</v>
      </c>
      <c r="G274" s="305">
        <f t="shared" si="6"/>
        <v>2.190580503833516</v>
      </c>
      <c r="H274" s="183" t="s">
        <v>155</v>
      </c>
      <c r="I274" s="173" t="s">
        <v>44</v>
      </c>
      <c r="J274" s="405" t="s">
        <v>410</v>
      </c>
      <c r="K274" s="172" t="s">
        <v>64</v>
      </c>
      <c r="L274" s="172" t="s">
        <v>45</v>
      </c>
      <c r="M274" s="410"/>
      <c r="N274" s="340"/>
    </row>
    <row r="275" spans="1:14" s="2" customFormat="1" ht="15" customHeight="1" x14ac:dyDescent="0.25">
      <c r="A275" s="171">
        <v>45152</v>
      </c>
      <c r="B275" s="172" t="s">
        <v>115</v>
      </c>
      <c r="C275" s="172" t="s">
        <v>116</v>
      </c>
      <c r="D275" s="173" t="s">
        <v>130</v>
      </c>
      <c r="E275" s="161">
        <v>8000</v>
      </c>
      <c r="F275" s="339">
        <v>3652</v>
      </c>
      <c r="G275" s="305">
        <f t="shared" si="6"/>
        <v>2.190580503833516</v>
      </c>
      <c r="H275" s="183" t="s">
        <v>155</v>
      </c>
      <c r="I275" s="173" t="s">
        <v>44</v>
      </c>
      <c r="J275" s="405" t="s">
        <v>410</v>
      </c>
      <c r="K275" s="172" t="s">
        <v>64</v>
      </c>
      <c r="L275" s="172" t="s">
        <v>45</v>
      </c>
      <c r="M275" s="410"/>
      <c r="N275" s="340"/>
    </row>
    <row r="276" spans="1:14" s="2" customFormat="1" ht="15" customHeight="1" x14ac:dyDescent="0.25">
      <c r="A276" s="171">
        <v>45152</v>
      </c>
      <c r="B276" s="172" t="s">
        <v>115</v>
      </c>
      <c r="C276" s="172" t="s">
        <v>116</v>
      </c>
      <c r="D276" s="173" t="s">
        <v>130</v>
      </c>
      <c r="E276" s="161">
        <v>5000</v>
      </c>
      <c r="F276" s="339">
        <v>3652</v>
      </c>
      <c r="G276" s="305">
        <f t="shared" si="6"/>
        <v>1.3691128148959475</v>
      </c>
      <c r="H276" s="183" t="s">
        <v>155</v>
      </c>
      <c r="I276" s="173" t="s">
        <v>44</v>
      </c>
      <c r="J276" s="405" t="s">
        <v>410</v>
      </c>
      <c r="K276" s="172" t="s">
        <v>64</v>
      </c>
      <c r="L276" s="172" t="s">
        <v>45</v>
      </c>
      <c r="M276" s="410"/>
      <c r="N276" s="340"/>
    </row>
    <row r="277" spans="1:14" s="2" customFormat="1" ht="15" customHeight="1" x14ac:dyDescent="0.25">
      <c r="A277" s="171">
        <v>45152</v>
      </c>
      <c r="B277" s="172" t="s">
        <v>115</v>
      </c>
      <c r="C277" s="172" t="s">
        <v>116</v>
      </c>
      <c r="D277" s="173" t="s">
        <v>130</v>
      </c>
      <c r="E277" s="161">
        <v>3000</v>
      </c>
      <c r="F277" s="339">
        <v>3652</v>
      </c>
      <c r="G277" s="305">
        <f t="shared" si="6"/>
        <v>0.8214676889375685</v>
      </c>
      <c r="H277" s="183" t="s">
        <v>155</v>
      </c>
      <c r="I277" s="173" t="s">
        <v>44</v>
      </c>
      <c r="J277" s="405" t="s">
        <v>410</v>
      </c>
      <c r="K277" s="172" t="s">
        <v>64</v>
      </c>
      <c r="L277" s="172" t="s">
        <v>45</v>
      </c>
      <c r="M277" s="410"/>
      <c r="N277" s="340"/>
    </row>
    <row r="278" spans="1:14" s="2" customFormat="1" ht="15" customHeight="1" x14ac:dyDescent="0.25">
      <c r="A278" s="171">
        <v>45152</v>
      </c>
      <c r="B278" s="172" t="s">
        <v>115</v>
      </c>
      <c r="C278" s="172" t="s">
        <v>116</v>
      </c>
      <c r="D278" s="173" t="s">
        <v>130</v>
      </c>
      <c r="E278" s="161">
        <v>15000</v>
      </c>
      <c r="F278" s="339">
        <v>3652</v>
      </c>
      <c r="G278" s="305">
        <f t="shared" si="6"/>
        <v>4.1073384446878425</v>
      </c>
      <c r="H278" s="183" t="s">
        <v>155</v>
      </c>
      <c r="I278" s="173" t="s">
        <v>44</v>
      </c>
      <c r="J278" s="405" t="s">
        <v>410</v>
      </c>
      <c r="K278" s="172" t="s">
        <v>64</v>
      </c>
      <c r="L278" s="172" t="s">
        <v>45</v>
      </c>
      <c r="M278" s="410"/>
      <c r="N278" s="340"/>
    </row>
    <row r="279" spans="1:14" s="2" customFormat="1" ht="15" customHeight="1" x14ac:dyDescent="0.25">
      <c r="A279" s="171">
        <v>45152</v>
      </c>
      <c r="B279" s="172" t="s">
        <v>196</v>
      </c>
      <c r="C279" s="172" t="s">
        <v>196</v>
      </c>
      <c r="D279" s="173" t="s">
        <v>130</v>
      </c>
      <c r="E279" s="161">
        <v>5000</v>
      </c>
      <c r="F279" s="339">
        <v>3652</v>
      </c>
      <c r="G279" s="305">
        <f t="shared" si="6"/>
        <v>1.3691128148959475</v>
      </c>
      <c r="H279" s="183" t="s">
        <v>155</v>
      </c>
      <c r="I279" s="173" t="s">
        <v>44</v>
      </c>
      <c r="J279" s="405" t="s">
        <v>410</v>
      </c>
      <c r="K279" s="172" t="s">
        <v>64</v>
      </c>
      <c r="L279" s="172" t="s">
        <v>45</v>
      </c>
      <c r="M279" s="410"/>
      <c r="N279" s="340"/>
    </row>
    <row r="280" spans="1:14" s="2" customFormat="1" ht="15" customHeight="1" x14ac:dyDescent="0.25">
      <c r="A280" s="171">
        <v>45152</v>
      </c>
      <c r="B280" s="172" t="s">
        <v>196</v>
      </c>
      <c r="C280" s="172" t="s">
        <v>196</v>
      </c>
      <c r="D280" s="173" t="s">
        <v>130</v>
      </c>
      <c r="E280" s="161">
        <v>5000</v>
      </c>
      <c r="F280" s="339">
        <v>3652</v>
      </c>
      <c r="G280" s="305">
        <f t="shared" si="6"/>
        <v>1.3691128148959475</v>
      </c>
      <c r="H280" s="183" t="s">
        <v>155</v>
      </c>
      <c r="I280" s="173" t="s">
        <v>44</v>
      </c>
      <c r="J280" s="405" t="s">
        <v>410</v>
      </c>
      <c r="K280" s="172" t="s">
        <v>64</v>
      </c>
      <c r="L280" s="172" t="s">
        <v>45</v>
      </c>
      <c r="M280" s="410"/>
      <c r="N280" s="340"/>
    </row>
    <row r="281" spans="1:14" s="2" customFormat="1" ht="15" customHeight="1" x14ac:dyDescent="0.25">
      <c r="A281" s="171">
        <v>45152</v>
      </c>
      <c r="B281" s="172" t="s">
        <v>115</v>
      </c>
      <c r="C281" s="172" t="s">
        <v>116</v>
      </c>
      <c r="D281" s="173" t="s">
        <v>130</v>
      </c>
      <c r="E281" s="161">
        <v>9000</v>
      </c>
      <c r="F281" s="339">
        <v>3652</v>
      </c>
      <c r="G281" s="305">
        <f t="shared" si="6"/>
        <v>2.4644030668127055</v>
      </c>
      <c r="H281" s="183" t="s">
        <v>159</v>
      </c>
      <c r="I281" s="173" t="s">
        <v>44</v>
      </c>
      <c r="J281" s="405" t="s">
        <v>415</v>
      </c>
      <c r="K281" s="172" t="s">
        <v>64</v>
      </c>
      <c r="L281" s="172" t="s">
        <v>45</v>
      </c>
      <c r="M281" s="410"/>
      <c r="N281" s="340"/>
    </row>
    <row r="282" spans="1:14" s="2" customFormat="1" ht="15" customHeight="1" x14ac:dyDescent="0.25">
      <c r="A282" s="171">
        <v>45152</v>
      </c>
      <c r="B282" s="172" t="s">
        <v>115</v>
      </c>
      <c r="C282" s="172" t="s">
        <v>116</v>
      </c>
      <c r="D282" s="173" t="s">
        <v>130</v>
      </c>
      <c r="E282" s="161">
        <v>9000</v>
      </c>
      <c r="F282" s="339">
        <v>3652</v>
      </c>
      <c r="G282" s="305">
        <f t="shared" si="6"/>
        <v>2.4644030668127055</v>
      </c>
      <c r="H282" s="183" t="s">
        <v>159</v>
      </c>
      <c r="I282" s="173" t="s">
        <v>44</v>
      </c>
      <c r="J282" s="405" t="s">
        <v>415</v>
      </c>
      <c r="K282" s="172" t="s">
        <v>64</v>
      </c>
      <c r="L282" s="172" t="s">
        <v>45</v>
      </c>
      <c r="M282" s="410"/>
      <c r="N282" s="340"/>
    </row>
    <row r="283" spans="1:14" s="2" customFormat="1" ht="15" customHeight="1" x14ac:dyDescent="0.25">
      <c r="A283" s="502">
        <v>45152</v>
      </c>
      <c r="B283" s="172" t="s">
        <v>115</v>
      </c>
      <c r="C283" s="172" t="s">
        <v>116</v>
      </c>
      <c r="D283" s="173" t="s">
        <v>14</v>
      </c>
      <c r="E283" s="167">
        <v>7000</v>
      </c>
      <c r="F283" s="339">
        <v>3652</v>
      </c>
      <c r="G283" s="305">
        <f t="shared" si="6"/>
        <v>1.9167579408543265</v>
      </c>
      <c r="H283" s="183" t="s">
        <v>42</v>
      </c>
      <c r="I283" s="173" t="s">
        <v>44</v>
      </c>
      <c r="J283" s="405" t="s">
        <v>741</v>
      </c>
      <c r="K283" s="172" t="s">
        <v>64</v>
      </c>
      <c r="L283" s="172" t="s">
        <v>45</v>
      </c>
      <c r="M283" s="410"/>
      <c r="N283" s="340"/>
    </row>
    <row r="284" spans="1:14" s="2" customFormat="1" ht="15" customHeight="1" x14ac:dyDescent="0.25">
      <c r="A284" s="171">
        <v>45152</v>
      </c>
      <c r="B284" s="172" t="s">
        <v>115</v>
      </c>
      <c r="C284" s="172" t="s">
        <v>116</v>
      </c>
      <c r="D284" s="173" t="s">
        <v>14</v>
      </c>
      <c r="E284" s="167">
        <v>5000</v>
      </c>
      <c r="F284" s="339">
        <v>3652</v>
      </c>
      <c r="G284" s="305">
        <f t="shared" si="6"/>
        <v>1.3691128148959475</v>
      </c>
      <c r="H284" s="183" t="s">
        <v>42</v>
      </c>
      <c r="I284" s="173" t="s">
        <v>44</v>
      </c>
      <c r="J284" s="405" t="s">
        <v>741</v>
      </c>
      <c r="K284" s="172" t="s">
        <v>64</v>
      </c>
      <c r="L284" s="172" t="s">
        <v>45</v>
      </c>
      <c r="M284" s="410"/>
      <c r="N284" s="340"/>
    </row>
    <row r="285" spans="1:14" s="2" customFormat="1" ht="15" customHeight="1" x14ac:dyDescent="0.25">
      <c r="A285" s="171">
        <v>45152</v>
      </c>
      <c r="B285" s="172" t="s">
        <v>115</v>
      </c>
      <c r="C285" s="172" t="s">
        <v>116</v>
      </c>
      <c r="D285" s="173" t="s">
        <v>14</v>
      </c>
      <c r="E285" s="167">
        <v>2000</v>
      </c>
      <c r="F285" s="339">
        <v>3652</v>
      </c>
      <c r="G285" s="305">
        <f t="shared" si="6"/>
        <v>0.547645125958379</v>
      </c>
      <c r="H285" s="183" t="s">
        <v>42</v>
      </c>
      <c r="I285" s="173" t="s">
        <v>44</v>
      </c>
      <c r="J285" s="405" t="s">
        <v>741</v>
      </c>
      <c r="K285" s="172" t="s">
        <v>64</v>
      </c>
      <c r="L285" s="172" t="s">
        <v>45</v>
      </c>
      <c r="M285" s="410"/>
      <c r="N285" s="340"/>
    </row>
    <row r="286" spans="1:14" s="2" customFormat="1" ht="15" customHeight="1" x14ac:dyDescent="0.25">
      <c r="A286" s="171">
        <v>45152</v>
      </c>
      <c r="B286" s="172" t="s">
        <v>440</v>
      </c>
      <c r="C286" s="172" t="s">
        <v>145</v>
      </c>
      <c r="D286" s="173" t="s">
        <v>14</v>
      </c>
      <c r="E286" s="161">
        <v>1211440</v>
      </c>
      <c r="F286" s="339">
        <v>3652</v>
      </c>
      <c r="G286" s="305">
        <f t="shared" si="6"/>
        <v>331.7196056955093</v>
      </c>
      <c r="H286" s="183" t="s">
        <v>129</v>
      </c>
      <c r="I286" s="173" t="s">
        <v>44</v>
      </c>
      <c r="J286" s="405" t="s">
        <v>513</v>
      </c>
      <c r="K286" s="172" t="s">
        <v>64</v>
      </c>
      <c r="L286" s="172" t="s">
        <v>45</v>
      </c>
      <c r="M286" s="410"/>
      <c r="N286" s="340"/>
    </row>
    <row r="287" spans="1:14" s="2" customFormat="1" ht="15" customHeight="1" x14ac:dyDescent="0.25">
      <c r="A287" s="171">
        <v>45152</v>
      </c>
      <c r="B287" s="172" t="s">
        <v>441</v>
      </c>
      <c r="C287" s="172" t="s">
        <v>128</v>
      </c>
      <c r="D287" s="173" t="s">
        <v>81</v>
      </c>
      <c r="E287" s="161">
        <v>2500</v>
      </c>
      <c r="F287" s="339">
        <v>3652</v>
      </c>
      <c r="G287" s="305">
        <f t="shared" si="6"/>
        <v>0.68455640744797375</v>
      </c>
      <c r="H287" s="183" t="s">
        <v>129</v>
      </c>
      <c r="I287" s="173" t="s">
        <v>44</v>
      </c>
      <c r="J287" s="405" t="s">
        <v>750</v>
      </c>
      <c r="K287" s="172" t="s">
        <v>64</v>
      </c>
      <c r="L287" s="172" t="s">
        <v>45</v>
      </c>
      <c r="M287" s="410"/>
      <c r="N287" s="340"/>
    </row>
    <row r="288" spans="1:14" s="2" customFormat="1" ht="15" customHeight="1" x14ac:dyDescent="0.25">
      <c r="A288" s="171">
        <v>45152</v>
      </c>
      <c r="B288" s="172" t="s">
        <v>442</v>
      </c>
      <c r="C288" s="172" t="s">
        <v>145</v>
      </c>
      <c r="D288" s="173" t="s">
        <v>14</v>
      </c>
      <c r="E288" s="161">
        <v>654720</v>
      </c>
      <c r="F288" s="339">
        <v>3652</v>
      </c>
      <c r="G288" s="305">
        <f t="shared" si="6"/>
        <v>179.27710843373495</v>
      </c>
      <c r="H288" s="183" t="s">
        <v>129</v>
      </c>
      <c r="I288" s="173" t="s">
        <v>44</v>
      </c>
      <c r="J288" s="405" t="s">
        <v>751</v>
      </c>
      <c r="K288" s="172" t="s">
        <v>64</v>
      </c>
      <c r="L288" s="172" t="s">
        <v>45</v>
      </c>
      <c r="M288" s="410"/>
      <c r="N288" s="340"/>
    </row>
    <row r="289" spans="1:14" s="2" customFormat="1" ht="15" customHeight="1" x14ac:dyDescent="0.25">
      <c r="A289" s="171">
        <v>45152</v>
      </c>
      <c r="B289" s="172" t="s">
        <v>144</v>
      </c>
      <c r="C289" s="172" t="s">
        <v>128</v>
      </c>
      <c r="D289" s="173" t="s">
        <v>81</v>
      </c>
      <c r="E289" s="161">
        <v>2000</v>
      </c>
      <c r="F289" s="339">
        <v>3652</v>
      </c>
      <c r="G289" s="305">
        <f t="shared" si="6"/>
        <v>0.547645125958379</v>
      </c>
      <c r="H289" s="183" t="s">
        <v>129</v>
      </c>
      <c r="I289" s="173" t="s">
        <v>44</v>
      </c>
      <c r="J289" s="405" t="s">
        <v>699</v>
      </c>
      <c r="K289" s="172" t="s">
        <v>64</v>
      </c>
      <c r="L289" s="172" t="s">
        <v>45</v>
      </c>
      <c r="M289" s="410"/>
      <c r="N289" s="340"/>
    </row>
    <row r="290" spans="1:14" s="2" customFormat="1" ht="15" customHeight="1" x14ac:dyDescent="0.25">
      <c r="A290" s="171">
        <v>45152</v>
      </c>
      <c r="B290" s="172" t="s">
        <v>115</v>
      </c>
      <c r="C290" s="172" t="s">
        <v>116</v>
      </c>
      <c r="D290" s="173" t="s">
        <v>130</v>
      </c>
      <c r="E290" s="152">
        <v>6000</v>
      </c>
      <c r="F290" s="339">
        <v>3652</v>
      </c>
      <c r="G290" s="305">
        <f t="shared" si="6"/>
        <v>1.642935377875137</v>
      </c>
      <c r="H290" s="183" t="s">
        <v>294</v>
      </c>
      <c r="I290" s="173" t="s">
        <v>44</v>
      </c>
      <c r="J290" s="405" t="s">
        <v>417</v>
      </c>
      <c r="K290" s="172" t="s">
        <v>64</v>
      </c>
      <c r="L290" s="172" t="s">
        <v>45</v>
      </c>
      <c r="M290" s="410"/>
      <c r="N290" s="340"/>
    </row>
    <row r="291" spans="1:14" s="2" customFormat="1" ht="15" customHeight="1" x14ac:dyDescent="0.25">
      <c r="A291" s="171">
        <v>45152</v>
      </c>
      <c r="B291" s="172" t="s">
        <v>115</v>
      </c>
      <c r="C291" s="172" t="s">
        <v>116</v>
      </c>
      <c r="D291" s="173" t="s">
        <v>130</v>
      </c>
      <c r="E291" s="152">
        <v>6000</v>
      </c>
      <c r="F291" s="339">
        <v>3652</v>
      </c>
      <c r="G291" s="305">
        <f t="shared" si="6"/>
        <v>1.642935377875137</v>
      </c>
      <c r="H291" s="183" t="s">
        <v>294</v>
      </c>
      <c r="I291" s="173" t="s">
        <v>44</v>
      </c>
      <c r="J291" s="405" t="s">
        <v>417</v>
      </c>
      <c r="K291" s="172" t="s">
        <v>64</v>
      </c>
      <c r="L291" s="172" t="s">
        <v>45</v>
      </c>
      <c r="M291" s="410"/>
      <c r="N291" s="340"/>
    </row>
    <row r="292" spans="1:14" s="2" customFormat="1" ht="15" customHeight="1" x14ac:dyDescent="0.25">
      <c r="A292" s="171">
        <v>45153</v>
      </c>
      <c r="B292" s="172" t="s">
        <v>115</v>
      </c>
      <c r="C292" s="172" t="s">
        <v>116</v>
      </c>
      <c r="D292" s="173" t="s">
        <v>130</v>
      </c>
      <c r="E292" s="161">
        <v>8000</v>
      </c>
      <c r="F292" s="339">
        <v>3652</v>
      </c>
      <c r="G292" s="305">
        <f t="shared" si="6"/>
        <v>2.190580503833516</v>
      </c>
      <c r="H292" s="183" t="s">
        <v>155</v>
      </c>
      <c r="I292" s="173" t="s">
        <v>44</v>
      </c>
      <c r="J292" s="405" t="s">
        <v>418</v>
      </c>
      <c r="K292" s="172" t="s">
        <v>64</v>
      </c>
      <c r="L292" s="172" t="s">
        <v>45</v>
      </c>
      <c r="M292" s="410"/>
      <c r="N292" s="340"/>
    </row>
    <row r="293" spans="1:14" s="2" customFormat="1" ht="15" customHeight="1" x14ac:dyDescent="0.25">
      <c r="A293" s="171">
        <v>45153</v>
      </c>
      <c r="B293" s="172" t="s">
        <v>115</v>
      </c>
      <c r="C293" s="172" t="s">
        <v>116</v>
      </c>
      <c r="D293" s="173" t="s">
        <v>130</v>
      </c>
      <c r="E293" s="161">
        <v>5000</v>
      </c>
      <c r="F293" s="339">
        <v>3652</v>
      </c>
      <c r="G293" s="305">
        <f t="shared" si="6"/>
        <v>1.3691128148959475</v>
      </c>
      <c r="H293" s="183" t="s">
        <v>155</v>
      </c>
      <c r="I293" s="173" t="s">
        <v>44</v>
      </c>
      <c r="J293" s="405" t="s">
        <v>418</v>
      </c>
      <c r="K293" s="172" t="s">
        <v>64</v>
      </c>
      <c r="L293" s="172" t="s">
        <v>45</v>
      </c>
      <c r="M293" s="410"/>
      <c r="N293" s="340"/>
    </row>
    <row r="294" spans="1:14" s="2" customFormat="1" ht="15" customHeight="1" x14ac:dyDescent="0.25">
      <c r="A294" s="171">
        <v>45153</v>
      </c>
      <c r="B294" s="172" t="s">
        <v>115</v>
      </c>
      <c r="C294" s="172" t="s">
        <v>116</v>
      </c>
      <c r="D294" s="173" t="s">
        <v>130</v>
      </c>
      <c r="E294" s="161">
        <v>3000</v>
      </c>
      <c r="F294" s="339">
        <v>3652</v>
      </c>
      <c r="G294" s="305">
        <f t="shared" si="6"/>
        <v>0.8214676889375685</v>
      </c>
      <c r="H294" s="183" t="s">
        <v>155</v>
      </c>
      <c r="I294" s="173" t="s">
        <v>44</v>
      </c>
      <c r="J294" s="405" t="s">
        <v>418</v>
      </c>
      <c r="K294" s="172" t="s">
        <v>64</v>
      </c>
      <c r="L294" s="172" t="s">
        <v>45</v>
      </c>
      <c r="M294" s="410"/>
      <c r="N294" s="340"/>
    </row>
    <row r="295" spans="1:14" s="2" customFormat="1" ht="15" customHeight="1" x14ac:dyDescent="0.25">
      <c r="A295" s="171">
        <v>45153</v>
      </c>
      <c r="B295" s="172" t="s">
        <v>115</v>
      </c>
      <c r="C295" s="172" t="s">
        <v>116</v>
      </c>
      <c r="D295" s="173" t="s">
        <v>130</v>
      </c>
      <c r="E295" s="161">
        <v>8000</v>
      </c>
      <c r="F295" s="339">
        <v>3652</v>
      </c>
      <c r="G295" s="305">
        <f t="shared" si="6"/>
        <v>2.190580503833516</v>
      </c>
      <c r="H295" s="183" t="s">
        <v>155</v>
      </c>
      <c r="I295" s="173" t="s">
        <v>44</v>
      </c>
      <c r="J295" s="405" t="s">
        <v>418</v>
      </c>
      <c r="K295" s="172" t="s">
        <v>64</v>
      </c>
      <c r="L295" s="172" t="s">
        <v>45</v>
      </c>
      <c r="M295" s="410"/>
      <c r="N295" s="340"/>
    </row>
    <row r="296" spans="1:14" s="2" customFormat="1" ht="15" customHeight="1" x14ac:dyDescent="0.25">
      <c r="A296" s="171">
        <v>45153</v>
      </c>
      <c r="B296" s="172" t="s">
        <v>115</v>
      </c>
      <c r="C296" s="172" t="s">
        <v>116</v>
      </c>
      <c r="D296" s="173" t="s">
        <v>130</v>
      </c>
      <c r="E296" s="161">
        <v>4000</v>
      </c>
      <c r="F296" s="339">
        <v>3652</v>
      </c>
      <c r="G296" s="305">
        <f t="shared" si="6"/>
        <v>1.095290251916758</v>
      </c>
      <c r="H296" s="183" t="s">
        <v>155</v>
      </c>
      <c r="I296" s="173" t="s">
        <v>44</v>
      </c>
      <c r="J296" s="405" t="s">
        <v>418</v>
      </c>
      <c r="K296" s="172" t="s">
        <v>64</v>
      </c>
      <c r="L296" s="172" t="s">
        <v>45</v>
      </c>
      <c r="M296" s="410"/>
      <c r="N296" s="340"/>
    </row>
    <row r="297" spans="1:14" s="2" customFormat="1" ht="15" customHeight="1" x14ac:dyDescent="0.25">
      <c r="A297" s="171">
        <v>45153</v>
      </c>
      <c r="B297" s="172" t="s">
        <v>115</v>
      </c>
      <c r="C297" s="172" t="s">
        <v>116</v>
      </c>
      <c r="D297" s="173" t="s">
        <v>130</v>
      </c>
      <c r="E297" s="161">
        <v>7000</v>
      </c>
      <c r="F297" s="339">
        <v>3652</v>
      </c>
      <c r="G297" s="305">
        <f t="shared" si="6"/>
        <v>1.9167579408543265</v>
      </c>
      <c r="H297" s="183" t="s">
        <v>155</v>
      </c>
      <c r="I297" s="173" t="s">
        <v>44</v>
      </c>
      <c r="J297" s="405" t="s">
        <v>418</v>
      </c>
      <c r="K297" s="172" t="s">
        <v>64</v>
      </c>
      <c r="L297" s="172" t="s">
        <v>45</v>
      </c>
      <c r="M297" s="410"/>
      <c r="N297" s="340"/>
    </row>
    <row r="298" spans="1:14" s="2" customFormat="1" ht="15" customHeight="1" x14ac:dyDescent="0.25">
      <c r="A298" s="171">
        <v>45153</v>
      </c>
      <c r="B298" s="172" t="s">
        <v>115</v>
      </c>
      <c r="C298" s="172" t="s">
        <v>116</v>
      </c>
      <c r="D298" s="173" t="s">
        <v>130</v>
      </c>
      <c r="E298" s="161">
        <v>7000</v>
      </c>
      <c r="F298" s="339">
        <v>3652</v>
      </c>
      <c r="G298" s="305">
        <f t="shared" si="6"/>
        <v>1.9167579408543265</v>
      </c>
      <c r="H298" s="183" t="s">
        <v>155</v>
      </c>
      <c r="I298" s="173" t="s">
        <v>44</v>
      </c>
      <c r="J298" s="405" t="s">
        <v>418</v>
      </c>
      <c r="K298" s="172" t="s">
        <v>64</v>
      </c>
      <c r="L298" s="172" t="s">
        <v>45</v>
      </c>
      <c r="M298" s="410"/>
      <c r="N298" s="340"/>
    </row>
    <row r="299" spans="1:14" s="2" customFormat="1" ht="15" customHeight="1" x14ac:dyDescent="0.25">
      <c r="A299" s="171">
        <v>45153</v>
      </c>
      <c r="B299" s="172" t="s">
        <v>196</v>
      </c>
      <c r="C299" s="172" t="s">
        <v>196</v>
      </c>
      <c r="D299" s="173" t="s">
        <v>130</v>
      </c>
      <c r="E299" s="161">
        <v>2000</v>
      </c>
      <c r="F299" s="339">
        <v>3652</v>
      </c>
      <c r="G299" s="305">
        <f t="shared" si="6"/>
        <v>0.547645125958379</v>
      </c>
      <c r="H299" s="183" t="s">
        <v>155</v>
      </c>
      <c r="I299" s="173" t="s">
        <v>44</v>
      </c>
      <c r="J299" s="405" t="s">
        <v>418</v>
      </c>
      <c r="K299" s="172" t="s">
        <v>64</v>
      </c>
      <c r="L299" s="172" t="s">
        <v>45</v>
      </c>
      <c r="M299" s="410"/>
      <c r="N299" s="340"/>
    </row>
    <row r="300" spans="1:14" s="2" customFormat="1" ht="15" customHeight="1" x14ac:dyDescent="0.25">
      <c r="A300" s="171">
        <v>45153</v>
      </c>
      <c r="B300" s="172" t="s">
        <v>196</v>
      </c>
      <c r="C300" s="172" t="s">
        <v>196</v>
      </c>
      <c r="D300" s="173" t="s">
        <v>130</v>
      </c>
      <c r="E300" s="161">
        <v>2000</v>
      </c>
      <c r="F300" s="339">
        <v>3652</v>
      </c>
      <c r="G300" s="305">
        <f t="shared" si="6"/>
        <v>0.547645125958379</v>
      </c>
      <c r="H300" s="183" t="s">
        <v>155</v>
      </c>
      <c r="I300" s="173" t="s">
        <v>44</v>
      </c>
      <c r="J300" s="405" t="s">
        <v>418</v>
      </c>
      <c r="K300" s="172" t="s">
        <v>64</v>
      </c>
      <c r="L300" s="172" t="s">
        <v>45</v>
      </c>
      <c r="M300" s="410"/>
      <c r="N300" s="340"/>
    </row>
    <row r="301" spans="1:14" s="2" customFormat="1" ht="15" customHeight="1" x14ac:dyDescent="0.25">
      <c r="A301" s="171">
        <v>45153</v>
      </c>
      <c r="B301" s="172" t="s">
        <v>196</v>
      </c>
      <c r="C301" s="172" t="s">
        <v>196</v>
      </c>
      <c r="D301" s="173" t="s">
        <v>130</v>
      </c>
      <c r="E301" s="161">
        <v>6000</v>
      </c>
      <c r="F301" s="339">
        <v>3652</v>
      </c>
      <c r="G301" s="305">
        <f t="shared" si="6"/>
        <v>1.642935377875137</v>
      </c>
      <c r="H301" s="183" t="s">
        <v>155</v>
      </c>
      <c r="I301" s="173" t="s">
        <v>44</v>
      </c>
      <c r="J301" s="405" t="s">
        <v>418</v>
      </c>
      <c r="K301" s="172" t="s">
        <v>64</v>
      </c>
      <c r="L301" s="172" t="s">
        <v>45</v>
      </c>
      <c r="M301" s="410"/>
      <c r="N301" s="340"/>
    </row>
    <row r="302" spans="1:14" s="2" customFormat="1" ht="15" customHeight="1" x14ac:dyDescent="0.25">
      <c r="A302" s="171">
        <v>45153</v>
      </c>
      <c r="B302" s="172" t="s">
        <v>181</v>
      </c>
      <c r="C302" s="172" t="s">
        <v>116</v>
      </c>
      <c r="D302" s="173" t="s">
        <v>114</v>
      </c>
      <c r="E302" s="463">
        <v>9000</v>
      </c>
      <c r="F302" s="339">
        <v>3652</v>
      </c>
      <c r="G302" s="305">
        <f t="shared" si="6"/>
        <v>2.4644030668127055</v>
      </c>
      <c r="H302" s="183" t="s">
        <v>124</v>
      </c>
      <c r="I302" s="173" t="s">
        <v>44</v>
      </c>
      <c r="J302" s="405" t="s">
        <v>402</v>
      </c>
      <c r="K302" s="172" t="s">
        <v>64</v>
      </c>
      <c r="L302" s="172" t="s">
        <v>45</v>
      </c>
      <c r="M302" s="410"/>
      <c r="N302" s="340"/>
    </row>
    <row r="303" spans="1:14" s="2" customFormat="1" ht="15" customHeight="1" x14ac:dyDescent="0.25">
      <c r="A303" s="171">
        <v>45153</v>
      </c>
      <c r="B303" s="172" t="s">
        <v>115</v>
      </c>
      <c r="C303" s="172" t="s">
        <v>116</v>
      </c>
      <c r="D303" s="173" t="s">
        <v>114</v>
      </c>
      <c r="E303" s="463">
        <v>8000</v>
      </c>
      <c r="F303" s="339">
        <v>3652</v>
      </c>
      <c r="G303" s="305">
        <f t="shared" si="6"/>
        <v>2.190580503833516</v>
      </c>
      <c r="H303" s="183" t="s">
        <v>124</v>
      </c>
      <c r="I303" s="173" t="s">
        <v>44</v>
      </c>
      <c r="J303" s="405" t="s">
        <v>402</v>
      </c>
      <c r="K303" s="172" t="s">
        <v>64</v>
      </c>
      <c r="L303" s="172" t="s">
        <v>45</v>
      </c>
      <c r="M303" s="410"/>
      <c r="N303" s="340"/>
    </row>
    <row r="304" spans="1:14" s="2" customFormat="1" ht="15" customHeight="1" x14ac:dyDescent="0.25">
      <c r="A304" s="171">
        <v>45153</v>
      </c>
      <c r="B304" s="172" t="s">
        <v>115</v>
      </c>
      <c r="C304" s="172" t="s">
        <v>116</v>
      </c>
      <c r="D304" s="173" t="s">
        <v>114</v>
      </c>
      <c r="E304" s="463">
        <v>12000</v>
      </c>
      <c r="F304" s="339">
        <v>3652</v>
      </c>
      <c r="G304" s="305">
        <f t="shared" si="6"/>
        <v>3.285870755750274</v>
      </c>
      <c r="H304" s="183" t="s">
        <v>153</v>
      </c>
      <c r="I304" s="173" t="s">
        <v>44</v>
      </c>
      <c r="J304" s="405" t="s">
        <v>425</v>
      </c>
      <c r="K304" s="172" t="s">
        <v>64</v>
      </c>
      <c r="L304" s="172" t="s">
        <v>45</v>
      </c>
      <c r="M304" s="410"/>
      <c r="N304" s="340"/>
    </row>
    <row r="305" spans="1:14" s="2" customFormat="1" ht="15" customHeight="1" x14ac:dyDescent="0.25">
      <c r="A305" s="171">
        <v>45153</v>
      </c>
      <c r="B305" s="172" t="s">
        <v>115</v>
      </c>
      <c r="C305" s="172" t="s">
        <v>116</v>
      </c>
      <c r="D305" s="173" t="s">
        <v>114</v>
      </c>
      <c r="E305" s="463">
        <v>11000</v>
      </c>
      <c r="F305" s="339">
        <v>3652</v>
      </c>
      <c r="G305" s="305">
        <f t="shared" si="6"/>
        <v>3.0120481927710845</v>
      </c>
      <c r="H305" s="183" t="s">
        <v>153</v>
      </c>
      <c r="I305" s="173" t="s">
        <v>44</v>
      </c>
      <c r="J305" s="405" t="s">
        <v>425</v>
      </c>
      <c r="K305" s="172" t="s">
        <v>64</v>
      </c>
      <c r="L305" s="172" t="s">
        <v>45</v>
      </c>
      <c r="M305" s="410"/>
      <c r="N305" s="340"/>
    </row>
    <row r="306" spans="1:14" s="2" customFormat="1" ht="15" customHeight="1" x14ac:dyDescent="0.25">
      <c r="A306" s="171">
        <v>45153</v>
      </c>
      <c r="B306" s="172" t="s">
        <v>181</v>
      </c>
      <c r="C306" s="172" t="s">
        <v>116</v>
      </c>
      <c r="D306" s="173" t="s">
        <v>130</v>
      </c>
      <c r="E306" s="161">
        <v>10000</v>
      </c>
      <c r="F306" s="339">
        <v>3652</v>
      </c>
      <c r="G306" s="305">
        <f t="shared" si="6"/>
        <v>2.738225629791895</v>
      </c>
      <c r="H306" s="183" t="s">
        <v>157</v>
      </c>
      <c r="I306" s="173" t="s">
        <v>44</v>
      </c>
      <c r="J306" s="405" t="s">
        <v>426</v>
      </c>
      <c r="K306" s="172" t="s">
        <v>64</v>
      </c>
      <c r="L306" s="172" t="s">
        <v>45</v>
      </c>
      <c r="M306" s="410"/>
      <c r="N306" s="340"/>
    </row>
    <row r="307" spans="1:14" s="2" customFormat="1" ht="15" customHeight="1" x14ac:dyDescent="0.25">
      <c r="A307" s="171">
        <v>45153</v>
      </c>
      <c r="B307" s="172" t="s">
        <v>181</v>
      </c>
      <c r="C307" s="172" t="s">
        <v>116</v>
      </c>
      <c r="D307" s="173" t="s">
        <v>130</v>
      </c>
      <c r="E307" s="161">
        <v>12000</v>
      </c>
      <c r="F307" s="339">
        <v>3652</v>
      </c>
      <c r="G307" s="305">
        <f t="shared" si="6"/>
        <v>3.285870755750274</v>
      </c>
      <c r="H307" s="183" t="s">
        <v>157</v>
      </c>
      <c r="I307" s="173" t="s">
        <v>44</v>
      </c>
      <c r="J307" s="405" t="s">
        <v>426</v>
      </c>
      <c r="K307" s="172" t="s">
        <v>64</v>
      </c>
      <c r="L307" s="172" t="s">
        <v>45</v>
      </c>
      <c r="M307" s="410"/>
      <c r="N307" s="340"/>
    </row>
    <row r="308" spans="1:14" s="2" customFormat="1" ht="15" customHeight="1" x14ac:dyDescent="0.25">
      <c r="A308" s="171">
        <v>45153</v>
      </c>
      <c r="B308" s="172" t="s">
        <v>181</v>
      </c>
      <c r="C308" s="172" t="s">
        <v>116</v>
      </c>
      <c r="D308" s="173" t="s">
        <v>130</v>
      </c>
      <c r="E308" s="161">
        <v>2000</v>
      </c>
      <c r="F308" s="339">
        <v>3652</v>
      </c>
      <c r="G308" s="305">
        <f t="shared" si="6"/>
        <v>0.547645125958379</v>
      </c>
      <c r="H308" s="183" t="s">
        <v>157</v>
      </c>
      <c r="I308" s="173" t="s">
        <v>44</v>
      </c>
      <c r="J308" s="405" t="s">
        <v>426</v>
      </c>
      <c r="K308" s="172" t="s">
        <v>64</v>
      </c>
      <c r="L308" s="172" t="s">
        <v>45</v>
      </c>
      <c r="M308" s="410"/>
      <c r="N308" s="340"/>
    </row>
    <row r="309" spans="1:14" s="2" customFormat="1" ht="15" customHeight="1" x14ac:dyDescent="0.25">
      <c r="A309" s="171">
        <v>45153</v>
      </c>
      <c r="B309" s="172" t="s">
        <v>181</v>
      </c>
      <c r="C309" s="172" t="s">
        <v>116</v>
      </c>
      <c r="D309" s="173" t="s">
        <v>130</v>
      </c>
      <c r="E309" s="161">
        <v>2000</v>
      </c>
      <c r="F309" s="339">
        <v>3652</v>
      </c>
      <c r="G309" s="305">
        <f t="shared" si="6"/>
        <v>0.547645125958379</v>
      </c>
      <c r="H309" s="183" t="s">
        <v>157</v>
      </c>
      <c r="I309" s="173" t="s">
        <v>44</v>
      </c>
      <c r="J309" s="405" t="s">
        <v>426</v>
      </c>
      <c r="K309" s="172" t="s">
        <v>64</v>
      </c>
      <c r="L309" s="172" t="s">
        <v>45</v>
      </c>
      <c r="M309" s="410"/>
      <c r="N309" s="340"/>
    </row>
    <row r="310" spans="1:14" s="2" customFormat="1" ht="15" customHeight="1" x14ac:dyDescent="0.25">
      <c r="A310" s="171">
        <v>45153</v>
      </c>
      <c r="B310" s="172" t="s">
        <v>181</v>
      </c>
      <c r="C310" s="172" t="s">
        <v>116</v>
      </c>
      <c r="D310" s="173" t="s">
        <v>130</v>
      </c>
      <c r="E310" s="161">
        <v>6000</v>
      </c>
      <c r="F310" s="339">
        <v>3652</v>
      </c>
      <c r="G310" s="305">
        <f t="shared" si="6"/>
        <v>1.642935377875137</v>
      </c>
      <c r="H310" s="183" t="s">
        <v>157</v>
      </c>
      <c r="I310" s="173" t="s">
        <v>44</v>
      </c>
      <c r="J310" s="405" t="s">
        <v>426</v>
      </c>
      <c r="K310" s="172" t="s">
        <v>64</v>
      </c>
      <c r="L310" s="172" t="s">
        <v>45</v>
      </c>
      <c r="M310" s="410"/>
      <c r="N310" s="340"/>
    </row>
    <row r="311" spans="1:14" s="2" customFormat="1" ht="15" customHeight="1" x14ac:dyDescent="0.25">
      <c r="A311" s="171">
        <v>45153</v>
      </c>
      <c r="B311" s="172" t="s">
        <v>181</v>
      </c>
      <c r="C311" s="172" t="s">
        <v>116</v>
      </c>
      <c r="D311" s="173" t="s">
        <v>130</v>
      </c>
      <c r="E311" s="161">
        <v>15000</v>
      </c>
      <c r="F311" s="339">
        <v>3652</v>
      </c>
      <c r="G311" s="305">
        <f t="shared" si="6"/>
        <v>4.1073384446878425</v>
      </c>
      <c r="H311" s="183" t="s">
        <v>157</v>
      </c>
      <c r="I311" s="173" t="s">
        <v>44</v>
      </c>
      <c r="J311" s="405" t="s">
        <v>426</v>
      </c>
      <c r="K311" s="172" t="s">
        <v>64</v>
      </c>
      <c r="L311" s="172" t="s">
        <v>45</v>
      </c>
      <c r="M311" s="410"/>
      <c r="N311" s="340"/>
    </row>
    <row r="312" spans="1:14" s="2" customFormat="1" ht="15" customHeight="1" x14ac:dyDescent="0.25">
      <c r="A312" s="171">
        <v>45153</v>
      </c>
      <c r="B312" s="172" t="s">
        <v>196</v>
      </c>
      <c r="C312" s="172" t="s">
        <v>196</v>
      </c>
      <c r="D312" s="173" t="s">
        <v>130</v>
      </c>
      <c r="E312" s="161">
        <v>10000</v>
      </c>
      <c r="F312" s="339">
        <v>3652</v>
      </c>
      <c r="G312" s="305">
        <f t="shared" si="6"/>
        <v>2.738225629791895</v>
      </c>
      <c r="H312" s="183" t="s">
        <v>157</v>
      </c>
      <c r="I312" s="173" t="s">
        <v>44</v>
      </c>
      <c r="J312" s="405" t="s">
        <v>426</v>
      </c>
      <c r="K312" s="172" t="s">
        <v>64</v>
      </c>
      <c r="L312" s="172" t="s">
        <v>45</v>
      </c>
      <c r="M312" s="410"/>
      <c r="N312" s="340"/>
    </row>
    <row r="313" spans="1:14" s="2" customFormat="1" ht="15" customHeight="1" x14ac:dyDescent="0.25">
      <c r="A313" s="171">
        <v>45153</v>
      </c>
      <c r="B313" s="172" t="s">
        <v>115</v>
      </c>
      <c r="C313" s="172" t="s">
        <v>116</v>
      </c>
      <c r="D313" s="173" t="s">
        <v>130</v>
      </c>
      <c r="E313" s="152">
        <v>5000</v>
      </c>
      <c r="F313" s="339">
        <v>3652</v>
      </c>
      <c r="G313" s="305">
        <f t="shared" si="6"/>
        <v>1.3691128148959475</v>
      </c>
      <c r="H313" s="183" t="s">
        <v>295</v>
      </c>
      <c r="I313" s="173" t="s">
        <v>44</v>
      </c>
      <c r="J313" s="405" t="s">
        <v>390</v>
      </c>
      <c r="K313" s="172" t="s">
        <v>64</v>
      </c>
      <c r="L313" s="172" t="s">
        <v>45</v>
      </c>
      <c r="M313" s="410"/>
      <c r="N313" s="340"/>
    </row>
    <row r="314" spans="1:14" s="2" customFormat="1" ht="15" customHeight="1" x14ac:dyDescent="0.25">
      <c r="A314" s="171">
        <v>45153</v>
      </c>
      <c r="B314" s="172" t="s">
        <v>115</v>
      </c>
      <c r="C314" s="172" t="s">
        <v>116</v>
      </c>
      <c r="D314" s="173" t="s">
        <v>130</v>
      </c>
      <c r="E314" s="167">
        <v>5000</v>
      </c>
      <c r="F314" s="339">
        <v>3652</v>
      </c>
      <c r="G314" s="305">
        <f t="shared" si="6"/>
        <v>1.3691128148959475</v>
      </c>
      <c r="H314" s="183" t="s">
        <v>295</v>
      </c>
      <c r="I314" s="173" t="s">
        <v>44</v>
      </c>
      <c r="J314" s="405" t="s">
        <v>390</v>
      </c>
      <c r="K314" s="172" t="s">
        <v>64</v>
      </c>
      <c r="L314" s="172" t="s">
        <v>45</v>
      </c>
      <c r="M314" s="410"/>
      <c r="N314" s="340"/>
    </row>
    <row r="315" spans="1:14" s="2" customFormat="1" ht="15" customHeight="1" x14ac:dyDescent="0.25">
      <c r="A315" s="171">
        <v>45153</v>
      </c>
      <c r="B315" s="172" t="s">
        <v>115</v>
      </c>
      <c r="C315" s="172" t="s">
        <v>116</v>
      </c>
      <c r="D315" s="173" t="s">
        <v>130</v>
      </c>
      <c r="E315" s="167">
        <v>6000</v>
      </c>
      <c r="F315" s="339">
        <v>3652</v>
      </c>
      <c r="G315" s="305">
        <f t="shared" si="6"/>
        <v>1.642935377875137</v>
      </c>
      <c r="H315" s="183" t="s">
        <v>295</v>
      </c>
      <c r="I315" s="173" t="s">
        <v>44</v>
      </c>
      <c r="J315" s="405" t="s">
        <v>390</v>
      </c>
      <c r="K315" s="172" t="s">
        <v>64</v>
      </c>
      <c r="L315" s="172" t="s">
        <v>45</v>
      </c>
      <c r="M315" s="410"/>
      <c r="N315" s="340"/>
    </row>
    <row r="316" spans="1:14" s="2" customFormat="1" ht="15" customHeight="1" x14ac:dyDescent="0.25">
      <c r="A316" s="171">
        <v>45153</v>
      </c>
      <c r="B316" s="172" t="s">
        <v>115</v>
      </c>
      <c r="C316" s="172" t="s">
        <v>116</v>
      </c>
      <c r="D316" s="173" t="s">
        <v>130</v>
      </c>
      <c r="E316" s="167">
        <v>4000</v>
      </c>
      <c r="F316" s="339">
        <v>3652</v>
      </c>
      <c r="G316" s="305">
        <f t="shared" si="6"/>
        <v>1.095290251916758</v>
      </c>
      <c r="H316" s="183" t="s">
        <v>295</v>
      </c>
      <c r="I316" s="173" t="s">
        <v>44</v>
      </c>
      <c r="J316" s="405" t="s">
        <v>390</v>
      </c>
      <c r="K316" s="172" t="s">
        <v>64</v>
      </c>
      <c r="L316" s="172" t="s">
        <v>45</v>
      </c>
      <c r="M316" s="410"/>
      <c r="N316" s="340"/>
    </row>
    <row r="317" spans="1:14" s="2" customFormat="1" ht="15" customHeight="1" x14ac:dyDescent="0.25">
      <c r="A317" s="171">
        <v>45153</v>
      </c>
      <c r="B317" s="172" t="s">
        <v>115</v>
      </c>
      <c r="C317" s="172" t="s">
        <v>116</v>
      </c>
      <c r="D317" s="173" t="s">
        <v>130</v>
      </c>
      <c r="E317" s="167">
        <v>4000</v>
      </c>
      <c r="F317" s="339">
        <v>3652</v>
      </c>
      <c r="G317" s="305">
        <f t="shared" si="6"/>
        <v>1.095290251916758</v>
      </c>
      <c r="H317" s="183" t="s">
        <v>295</v>
      </c>
      <c r="I317" s="173" t="s">
        <v>44</v>
      </c>
      <c r="J317" s="405" t="s">
        <v>390</v>
      </c>
      <c r="K317" s="172" t="s">
        <v>64</v>
      </c>
      <c r="L317" s="172" t="s">
        <v>45</v>
      </c>
      <c r="M317" s="410"/>
      <c r="N317" s="340"/>
    </row>
    <row r="318" spans="1:14" s="2" customFormat="1" ht="15" customHeight="1" x14ac:dyDescent="0.25">
      <c r="A318" s="171">
        <v>45153</v>
      </c>
      <c r="B318" s="172" t="s">
        <v>115</v>
      </c>
      <c r="C318" s="172" t="s">
        <v>116</v>
      </c>
      <c r="D318" s="173" t="s">
        <v>130</v>
      </c>
      <c r="E318" s="177">
        <v>5000</v>
      </c>
      <c r="F318" s="339">
        <v>3652</v>
      </c>
      <c r="G318" s="305">
        <f t="shared" si="6"/>
        <v>1.3691128148959475</v>
      </c>
      <c r="H318" s="183" t="s">
        <v>295</v>
      </c>
      <c r="I318" s="173" t="s">
        <v>44</v>
      </c>
      <c r="J318" s="405" t="s">
        <v>390</v>
      </c>
      <c r="K318" s="172" t="s">
        <v>64</v>
      </c>
      <c r="L318" s="172" t="s">
        <v>45</v>
      </c>
      <c r="M318" s="410"/>
      <c r="N318" s="340"/>
    </row>
    <row r="319" spans="1:14" s="2" customFormat="1" ht="15" customHeight="1" x14ac:dyDescent="0.25">
      <c r="A319" s="171">
        <v>45153</v>
      </c>
      <c r="B319" s="172" t="s">
        <v>668</v>
      </c>
      <c r="C319" s="172" t="s">
        <v>117</v>
      </c>
      <c r="D319" s="173" t="s">
        <v>130</v>
      </c>
      <c r="E319" s="177">
        <v>20000</v>
      </c>
      <c r="F319" s="339">
        <v>3652</v>
      </c>
      <c r="G319" s="305">
        <f t="shared" si="6"/>
        <v>5.47645125958379</v>
      </c>
      <c r="H319" s="183" t="s">
        <v>295</v>
      </c>
      <c r="I319" s="173" t="s">
        <v>44</v>
      </c>
      <c r="J319" s="405" t="s">
        <v>443</v>
      </c>
      <c r="K319" s="172" t="s">
        <v>64</v>
      </c>
      <c r="L319" s="172" t="s">
        <v>45</v>
      </c>
      <c r="M319" s="410"/>
      <c r="N319" s="340"/>
    </row>
    <row r="320" spans="1:14" s="2" customFormat="1" ht="15" customHeight="1" x14ac:dyDescent="0.25">
      <c r="A320" s="171">
        <v>45153</v>
      </c>
      <c r="B320" s="172" t="s">
        <v>115</v>
      </c>
      <c r="C320" s="172" t="s">
        <v>116</v>
      </c>
      <c r="D320" s="173" t="s">
        <v>130</v>
      </c>
      <c r="E320" s="152">
        <v>6000</v>
      </c>
      <c r="F320" s="339">
        <v>3652</v>
      </c>
      <c r="G320" s="305">
        <f t="shared" si="6"/>
        <v>1.642935377875137</v>
      </c>
      <c r="H320" s="183" t="s">
        <v>294</v>
      </c>
      <c r="I320" s="173" t="s">
        <v>44</v>
      </c>
      <c r="J320" s="405" t="s">
        <v>446</v>
      </c>
      <c r="K320" s="172" t="s">
        <v>64</v>
      </c>
      <c r="L320" s="172" t="s">
        <v>45</v>
      </c>
      <c r="M320" s="410"/>
      <c r="N320" s="340"/>
    </row>
    <row r="321" spans="1:14" s="2" customFormat="1" ht="15" customHeight="1" x14ac:dyDescent="0.25">
      <c r="A321" s="171">
        <v>45153</v>
      </c>
      <c r="B321" s="172" t="s">
        <v>115</v>
      </c>
      <c r="C321" s="172" t="s">
        <v>116</v>
      </c>
      <c r="D321" s="173" t="s">
        <v>130</v>
      </c>
      <c r="E321" s="152">
        <v>5000</v>
      </c>
      <c r="F321" s="339">
        <v>3652</v>
      </c>
      <c r="G321" s="305">
        <f t="shared" si="6"/>
        <v>1.3691128148959475</v>
      </c>
      <c r="H321" s="183" t="s">
        <v>294</v>
      </c>
      <c r="I321" s="173" t="s">
        <v>44</v>
      </c>
      <c r="J321" s="405" t="s">
        <v>446</v>
      </c>
      <c r="K321" s="172" t="s">
        <v>64</v>
      </c>
      <c r="L321" s="172" t="s">
        <v>45</v>
      </c>
      <c r="M321" s="410"/>
      <c r="N321" s="340"/>
    </row>
    <row r="322" spans="1:14" s="2" customFormat="1" ht="15" customHeight="1" x14ac:dyDescent="0.25">
      <c r="A322" s="171">
        <v>45153</v>
      </c>
      <c r="B322" s="172" t="s">
        <v>115</v>
      </c>
      <c r="C322" s="172" t="s">
        <v>116</v>
      </c>
      <c r="D322" s="173" t="s">
        <v>130</v>
      </c>
      <c r="E322" s="152">
        <v>2000</v>
      </c>
      <c r="F322" s="339">
        <v>3652</v>
      </c>
      <c r="G322" s="305">
        <f t="shared" si="6"/>
        <v>0.547645125958379</v>
      </c>
      <c r="H322" s="183" t="s">
        <v>294</v>
      </c>
      <c r="I322" s="173" t="s">
        <v>44</v>
      </c>
      <c r="J322" s="405" t="s">
        <v>446</v>
      </c>
      <c r="K322" s="172" t="s">
        <v>64</v>
      </c>
      <c r="L322" s="172" t="s">
        <v>45</v>
      </c>
      <c r="M322" s="410"/>
      <c r="N322" s="340"/>
    </row>
    <row r="323" spans="1:14" s="2" customFormat="1" ht="15" customHeight="1" x14ac:dyDescent="0.25">
      <c r="A323" s="171">
        <v>45153</v>
      </c>
      <c r="B323" s="172" t="s">
        <v>115</v>
      </c>
      <c r="C323" s="172" t="s">
        <v>116</v>
      </c>
      <c r="D323" s="173" t="s">
        <v>130</v>
      </c>
      <c r="E323" s="152">
        <v>3000</v>
      </c>
      <c r="F323" s="339">
        <v>3652</v>
      </c>
      <c r="G323" s="305">
        <f t="shared" si="6"/>
        <v>0.8214676889375685</v>
      </c>
      <c r="H323" s="183" t="s">
        <v>294</v>
      </c>
      <c r="I323" s="173" t="s">
        <v>44</v>
      </c>
      <c r="J323" s="405" t="s">
        <v>446</v>
      </c>
      <c r="K323" s="172" t="s">
        <v>64</v>
      </c>
      <c r="L323" s="172" t="s">
        <v>45</v>
      </c>
      <c r="M323" s="410"/>
      <c r="N323" s="340"/>
    </row>
    <row r="324" spans="1:14" s="2" customFormat="1" ht="15" customHeight="1" x14ac:dyDescent="0.25">
      <c r="A324" s="171">
        <v>45153</v>
      </c>
      <c r="B324" s="172" t="s">
        <v>115</v>
      </c>
      <c r="C324" s="172" t="s">
        <v>116</v>
      </c>
      <c r="D324" s="173" t="s">
        <v>130</v>
      </c>
      <c r="E324" s="152">
        <v>5000</v>
      </c>
      <c r="F324" s="339">
        <v>3652</v>
      </c>
      <c r="G324" s="305">
        <f t="shared" si="6"/>
        <v>1.3691128148959475</v>
      </c>
      <c r="H324" s="183" t="s">
        <v>294</v>
      </c>
      <c r="I324" s="173" t="s">
        <v>44</v>
      </c>
      <c r="J324" s="405" t="s">
        <v>446</v>
      </c>
      <c r="K324" s="172" t="s">
        <v>64</v>
      </c>
      <c r="L324" s="172" t="s">
        <v>45</v>
      </c>
      <c r="M324" s="410"/>
      <c r="N324" s="340"/>
    </row>
    <row r="325" spans="1:14" s="2" customFormat="1" ht="15" customHeight="1" x14ac:dyDescent="0.25">
      <c r="A325" s="171">
        <v>45153</v>
      </c>
      <c r="B325" s="172" t="s">
        <v>115</v>
      </c>
      <c r="C325" s="172" t="s">
        <v>116</v>
      </c>
      <c r="D325" s="173" t="s">
        <v>130</v>
      </c>
      <c r="E325" s="152">
        <v>3000</v>
      </c>
      <c r="F325" s="339">
        <v>3652</v>
      </c>
      <c r="G325" s="305">
        <f t="shared" si="6"/>
        <v>0.8214676889375685</v>
      </c>
      <c r="H325" s="183" t="s">
        <v>294</v>
      </c>
      <c r="I325" s="173" t="s">
        <v>44</v>
      </c>
      <c r="J325" s="405" t="s">
        <v>446</v>
      </c>
      <c r="K325" s="172" t="s">
        <v>64</v>
      </c>
      <c r="L325" s="172" t="s">
        <v>45</v>
      </c>
      <c r="M325" s="410"/>
      <c r="N325" s="340"/>
    </row>
    <row r="326" spans="1:14" s="2" customFormat="1" ht="15" customHeight="1" x14ac:dyDescent="0.25">
      <c r="A326" s="171">
        <v>45153</v>
      </c>
      <c r="B326" s="172" t="s">
        <v>115</v>
      </c>
      <c r="C326" s="172" t="s">
        <v>116</v>
      </c>
      <c r="D326" s="173" t="s">
        <v>130</v>
      </c>
      <c r="E326" s="152">
        <v>14000</v>
      </c>
      <c r="F326" s="339">
        <v>3652</v>
      </c>
      <c r="G326" s="305">
        <f t="shared" si="6"/>
        <v>3.833515881708653</v>
      </c>
      <c r="H326" s="183" t="s">
        <v>294</v>
      </c>
      <c r="I326" s="173" t="s">
        <v>44</v>
      </c>
      <c r="J326" s="405" t="s">
        <v>446</v>
      </c>
      <c r="K326" s="172" t="s">
        <v>64</v>
      </c>
      <c r="L326" s="172" t="s">
        <v>45</v>
      </c>
      <c r="M326" s="410"/>
      <c r="N326" s="340"/>
    </row>
    <row r="327" spans="1:14" s="2" customFormat="1" ht="15" customHeight="1" x14ac:dyDescent="0.25">
      <c r="A327" s="171">
        <v>45154</v>
      </c>
      <c r="B327" s="172" t="s">
        <v>115</v>
      </c>
      <c r="C327" s="172" t="s">
        <v>116</v>
      </c>
      <c r="D327" s="173" t="s">
        <v>130</v>
      </c>
      <c r="E327" s="167">
        <v>6000</v>
      </c>
      <c r="F327" s="339">
        <v>3652</v>
      </c>
      <c r="G327" s="305">
        <f t="shared" si="6"/>
        <v>1.642935377875137</v>
      </c>
      <c r="H327" s="183" t="s">
        <v>294</v>
      </c>
      <c r="I327" s="173" t="s">
        <v>44</v>
      </c>
      <c r="J327" s="405" t="s">
        <v>484</v>
      </c>
      <c r="K327" s="172" t="s">
        <v>64</v>
      </c>
      <c r="L327" s="172" t="s">
        <v>45</v>
      </c>
      <c r="M327" s="410"/>
      <c r="N327" s="340"/>
    </row>
    <row r="328" spans="1:14" s="2" customFormat="1" ht="15" customHeight="1" x14ac:dyDescent="0.25">
      <c r="A328" s="171">
        <v>45154</v>
      </c>
      <c r="B328" s="172" t="s">
        <v>115</v>
      </c>
      <c r="C328" s="172" t="s">
        <v>116</v>
      </c>
      <c r="D328" s="173" t="s">
        <v>130</v>
      </c>
      <c r="E328" s="167">
        <v>4000</v>
      </c>
      <c r="F328" s="339">
        <v>3652</v>
      </c>
      <c r="G328" s="305">
        <f t="shared" si="6"/>
        <v>1.095290251916758</v>
      </c>
      <c r="H328" s="183" t="s">
        <v>294</v>
      </c>
      <c r="I328" s="173" t="s">
        <v>44</v>
      </c>
      <c r="J328" s="405" t="s">
        <v>484</v>
      </c>
      <c r="K328" s="172" t="s">
        <v>64</v>
      </c>
      <c r="L328" s="172" t="s">
        <v>45</v>
      </c>
      <c r="M328" s="410"/>
      <c r="N328" s="340"/>
    </row>
    <row r="329" spans="1:14" s="2" customFormat="1" ht="15" customHeight="1" x14ac:dyDescent="0.25">
      <c r="A329" s="171">
        <v>45154</v>
      </c>
      <c r="B329" s="172" t="s">
        <v>115</v>
      </c>
      <c r="C329" s="172" t="s">
        <v>116</v>
      </c>
      <c r="D329" s="173" t="s">
        <v>130</v>
      </c>
      <c r="E329" s="167">
        <v>3000</v>
      </c>
      <c r="F329" s="339">
        <v>3652</v>
      </c>
      <c r="G329" s="305">
        <f t="shared" si="6"/>
        <v>0.8214676889375685</v>
      </c>
      <c r="H329" s="183" t="s">
        <v>294</v>
      </c>
      <c r="I329" s="173" t="s">
        <v>44</v>
      </c>
      <c r="J329" s="405" t="s">
        <v>484</v>
      </c>
      <c r="K329" s="172" t="s">
        <v>64</v>
      </c>
      <c r="L329" s="172" t="s">
        <v>45</v>
      </c>
      <c r="M329" s="410"/>
      <c r="N329" s="340"/>
    </row>
    <row r="330" spans="1:14" s="2" customFormat="1" ht="15" customHeight="1" x14ac:dyDescent="0.25">
      <c r="A330" s="171">
        <v>45154</v>
      </c>
      <c r="B330" s="172" t="s">
        <v>115</v>
      </c>
      <c r="C330" s="172" t="s">
        <v>116</v>
      </c>
      <c r="D330" s="173" t="s">
        <v>130</v>
      </c>
      <c r="E330" s="167">
        <v>6000</v>
      </c>
      <c r="F330" s="339">
        <v>3652</v>
      </c>
      <c r="G330" s="305">
        <f t="shared" si="6"/>
        <v>1.642935377875137</v>
      </c>
      <c r="H330" s="183" t="s">
        <v>294</v>
      </c>
      <c r="I330" s="173" t="s">
        <v>44</v>
      </c>
      <c r="J330" s="405" t="s">
        <v>484</v>
      </c>
      <c r="K330" s="172" t="s">
        <v>64</v>
      </c>
      <c r="L330" s="172" t="s">
        <v>45</v>
      </c>
      <c r="M330" s="410"/>
      <c r="N330" s="340"/>
    </row>
    <row r="331" spans="1:14" s="2" customFormat="1" ht="15" customHeight="1" x14ac:dyDescent="0.25">
      <c r="A331" s="171">
        <v>45154</v>
      </c>
      <c r="B331" s="172" t="s">
        <v>115</v>
      </c>
      <c r="C331" s="172" t="s">
        <v>116</v>
      </c>
      <c r="D331" s="173" t="s">
        <v>130</v>
      </c>
      <c r="E331" s="177">
        <v>6000</v>
      </c>
      <c r="F331" s="339">
        <v>3652</v>
      </c>
      <c r="G331" s="305">
        <f t="shared" si="6"/>
        <v>1.642935377875137</v>
      </c>
      <c r="H331" s="183" t="s">
        <v>294</v>
      </c>
      <c r="I331" s="173" t="s">
        <v>44</v>
      </c>
      <c r="J331" s="405" t="s">
        <v>484</v>
      </c>
      <c r="K331" s="172" t="s">
        <v>64</v>
      </c>
      <c r="L331" s="172" t="s">
        <v>45</v>
      </c>
      <c r="M331" s="410"/>
      <c r="N331" s="340"/>
    </row>
    <row r="332" spans="1:14" s="2" customFormat="1" ht="15" customHeight="1" x14ac:dyDescent="0.25">
      <c r="A332" s="171">
        <v>45154</v>
      </c>
      <c r="B332" s="172" t="s">
        <v>115</v>
      </c>
      <c r="C332" s="172" t="s">
        <v>116</v>
      </c>
      <c r="D332" s="173" t="s">
        <v>130</v>
      </c>
      <c r="E332" s="161">
        <v>5000</v>
      </c>
      <c r="F332" s="339">
        <v>3652</v>
      </c>
      <c r="G332" s="305">
        <f t="shared" si="6"/>
        <v>1.3691128148959475</v>
      </c>
      <c r="H332" s="183" t="s">
        <v>294</v>
      </c>
      <c r="I332" s="173" t="s">
        <v>44</v>
      </c>
      <c r="J332" s="405" t="s">
        <v>484</v>
      </c>
      <c r="K332" s="172" t="s">
        <v>64</v>
      </c>
      <c r="L332" s="172" t="s">
        <v>45</v>
      </c>
      <c r="M332" s="410"/>
      <c r="N332" s="340"/>
    </row>
    <row r="333" spans="1:14" s="2" customFormat="1" ht="15" customHeight="1" x14ac:dyDescent="0.25">
      <c r="A333" s="171">
        <v>45154</v>
      </c>
      <c r="B333" s="172" t="s">
        <v>115</v>
      </c>
      <c r="C333" s="172" t="s">
        <v>116</v>
      </c>
      <c r="D333" s="173" t="s">
        <v>130</v>
      </c>
      <c r="E333" s="167">
        <v>4000</v>
      </c>
      <c r="F333" s="339">
        <v>3652</v>
      </c>
      <c r="G333" s="305">
        <f t="shared" si="6"/>
        <v>1.095290251916758</v>
      </c>
      <c r="H333" s="183" t="s">
        <v>294</v>
      </c>
      <c r="I333" s="173" t="s">
        <v>44</v>
      </c>
      <c r="J333" s="405" t="s">
        <v>484</v>
      </c>
      <c r="K333" s="172" t="s">
        <v>64</v>
      </c>
      <c r="L333" s="172" t="s">
        <v>45</v>
      </c>
      <c r="M333" s="410"/>
      <c r="N333" s="340"/>
    </row>
    <row r="334" spans="1:14" s="2" customFormat="1" ht="15" customHeight="1" x14ac:dyDescent="0.25">
      <c r="A334" s="171">
        <v>45154</v>
      </c>
      <c r="B334" s="172" t="s">
        <v>115</v>
      </c>
      <c r="C334" s="172" t="s">
        <v>116</v>
      </c>
      <c r="D334" s="173" t="s">
        <v>130</v>
      </c>
      <c r="E334" s="161">
        <v>10000</v>
      </c>
      <c r="F334" s="339">
        <v>3652</v>
      </c>
      <c r="G334" s="305">
        <f t="shared" si="6"/>
        <v>2.738225629791895</v>
      </c>
      <c r="H334" s="183" t="s">
        <v>155</v>
      </c>
      <c r="I334" s="173" t="s">
        <v>44</v>
      </c>
      <c r="J334" s="405" t="s">
        <v>454</v>
      </c>
      <c r="K334" s="172" t="s">
        <v>64</v>
      </c>
      <c r="L334" s="172" t="s">
        <v>45</v>
      </c>
      <c r="M334" s="410"/>
      <c r="N334" s="340"/>
    </row>
    <row r="335" spans="1:14" s="2" customFormat="1" ht="15" customHeight="1" x14ac:dyDescent="0.25">
      <c r="A335" s="171">
        <v>45154</v>
      </c>
      <c r="B335" s="172" t="s">
        <v>115</v>
      </c>
      <c r="C335" s="172" t="s">
        <v>116</v>
      </c>
      <c r="D335" s="173" t="s">
        <v>130</v>
      </c>
      <c r="E335" s="161">
        <v>4000</v>
      </c>
      <c r="F335" s="339">
        <v>3652</v>
      </c>
      <c r="G335" s="305">
        <f t="shared" si="6"/>
        <v>1.095290251916758</v>
      </c>
      <c r="H335" s="183" t="s">
        <v>155</v>
      </c>
      <c r="I335" s="173" t="s">
        <v>44</v>
      </c>
      <c r="J335" s="405" t="s">
        <v>454</v>
      </c>
      <c r="K335" s="172" t="s">
        <v>64</v>
      </c>
      <c r="L335" s="172" t="s">
        <v>45</v>
      </c>
      <c r="M335" s="410"/>
      <c r="N335" s="340"/>
    </row>
    <row r="336" spans="1:14" s="2" customFormat="1" ht="15" customHeight="1" x14ac:dyDescent="0.25">
      <c r="A336" s="171">
        <v>45154</v>
      </c>
      <c r="B336" s="172" t="s">
        <v>115</v>
      </c>
      <c r="C336" s="172" t="s">
        <v>116</v>
      </c>
      <c r="D336" s="173" t="s">
        <v>130</v>
      </c>
      <c r="E336" s="161">
        <v>6000</v>
      </c>
      <c r="F336" s="339">
        <v>3652</v>
      </c>
      <c r="G336" s="305">
        <f t="shared" si="6"/>
        <v>1.642935377875137</v>
      </c>
      <c r="H336" s="183" t="s">
        <v>155</v>
      </c>
      <c r="I336" s="173" t="s">
        <v>44</v>
      </c>
      <c r="J336" s="405" t="s">
        <v>454</v>
      </c>
      <c r="K336" s="172" t="s">
        <v>64</v>
      </c>
      <c r="L336" s="172" t="s">
        <v>45</v>
      </c>
      <c r="M336" s="410"/>
      <c r="N336" s="340"/>
    </row>
    <row r="337" spans="1:16" s="2" customFormat="1" ht="15" customHeight="1" x14ac:dyDescent="0.25">
      <c r="A337" s="171">
        <v>45154</v>
      </c>
      <c r="B337" s="172" t="s">
        <v>115</v>
      </c>
      <c r="C337" s="172" t="s">
        <v>116</v>
      </c>
      <c r="D337" s="173" t="s">
        <v>130</v>
      </c>
      <c r="E337" s="161">
        <v>9000</v>
      </c>
      <c r="F337" s="339">
        <v>3652</v>
      </c>
      <c r="G337" s="305">
        <f t="shared" si="6"/>
        <v>2.4644030668127055</v>
      </c>
      <c r="H337" s="183" t="s">
        <v>155</v>
      </c>
      <c r="I337" s="173" t="s">
        <v>44</v>
      </c>
      <c r="J337" s="405" t="s">
        <v>454</v>
      </c>
      <c r="K337" s="172" t="s">
        <v>64</v>
      </c>
      <c r="L337" s="172" t="s">
        <v>45</v>
      </c>
      <c r="M337" s="410"/>
      <c r="N337" s="340"/>
    </row>
    <row r="338" spans="1:16" s="2" customFormat="1" ht="15" customHeight="1" x14ac:dyDescent="0.25">
      <c r="A338" s="171">
        <v>45154</v>
      </c>
      <c r="B338" s="172" t="s">
        <v>115</v>
      </c>
      <c r="C338" s="172" t="s">
        <v>116</v>
      </c>
      <c r="D338" s="173" t="s">
        <v>130</v>
      </c>
      <c r="E338" s="161">
        <v>6000</v>
      </c>
      <c r="F338" s="339">
        <v>3652</v>
      </c>
      <c r="G338" s="305">
        <f t="shared" si="6"/>
        <v>1.642935377875137</v>
      </c>
      <c r="H338" s="183" t="s">
        <v>155</v>
      </c>
      <c r="I338" s="173" t="s">
        <v>44</v>
      </c>
      <c r="J338" s="405" t="s">
        <v>454</v>
      </c>
      <c r="K338" s="172" t="s">
        <v>64</v>
      </c>
      <c r="L338" s="172" t="s">
        <v>45</v>
      </c>
      <c r="M338" s="410"/>
      <c r="N338" s="340"/>
    </row>
    <row r="339" spans="1:16" s="2" customFormat="1" ht="15" customHeight="1" x14ac:dyDescent="0.25">
      <c r="A339" s="171">
        <v>45154</v>
      </c>
      <c r="B339" s="172" t="s">
        <v>115</v>
      </c>
      <c r="C339" s="172" t="s">
        <v>116</v>
      </c>
      <c r="D339" s="173" t="s">
        <v>130</v>
      </c>
      <c r="E339" s="161">
        <v>7000</v>
      </c>
      <c r="F339" s="339">
        <v>3652</v>
      </c>
      <c r="G339" s="305">
        <f t="shared" si="6"/>
        <v>1.9167579408543265</v>
      </c>
      <c r="H339" s="183" t="s">
        <v>155</v>
      </c>
      <c r="I339" s="173" t="s">
        <v>44</v>
      </c>
      <c r="J339" s="405" t="s">
        <v>454</v>
      </c>
      <c r="K339" s="172" t="s">
        <v>64</v>
      </c>
      <c r="L339" s="172" t="s">
        <v>45</v>
      </c>
      <c r="M339" s="410"/>
      <c r="N339" s="340"/>
    </row>
    <row r="340" spans="1:16" s="2" customFormat="1" ht="15" customHeight="1" x14ac:dyDescent="0.25">
      <c r="A340" s="171">
        <v>45154</v>
      </c>
      <c r="B340" s="172" t="s">
        <v>196</v>
      </c>
      <c r="C340" s="172" t="s">
        <v>196</v>
      </c>
      <c r="D340" s="173" t="s">
        <v>130</v>
      </c>
      <c r="E340" s="161">
        <v>6000</v>
      </c>
      <c r="F340" s="339">
        <v>3652</v>
      </c>
      <c r="G340" s="305">
        <f t="shared" si="6"/>
        <v>1.642935377875137</v>
      </c>
      <c r="H340" s="183" t="s">
        <v>155</v>
      </c>
      <c r="I340" s="173" t="s">
        <v>44</v>
      </c>
      <c r="J340" s="405" t="s">
        <v>454</v>
      </c>
      <c r="K340" s="172" t="s">
        <v>64</v>
      </c>
      <c r="L340" s="172" t="s">
        <v>45</v>
      </c>
      <c r="M340" s="410"/>
      <c r="N340" s="340"/>
    </row>
    <row r="341" spans="1:16" s="2" customFormat="1" ht="15" customHeight="1" x14ac:dyDescent="0.25">
      <c r="A341" s="171">
        <v>45154</v>
      </c>
      <c r="B341" s="172" t="s">
        <v>181</v>
      </c>
      <c r="C341" s="172" t="s">
        <v>116</v>
      </c>
      <c r="D341" s="173" t="s">
        <v>130</v>
      </c>
      <c r="E341" s="161">
        <v>10000</v>
      </c>
      <c r="F341" s="339">
        <v>3652</v>
      </c>
      <c r="G341" s="305">
        <f t="shared" si="6"/>
        <v>2.738225629791895</v>
      </c>
      <c r="H341" s="183" t="s">
        <v>157</v>
      </c>
      <c r="I341" s="173" t="s">
        <v>44</v>
      </c>
      <c r="J341" s="405" t="s">
        <v>459</v>
      </c>
      <c r="K341" s="172" t="s">
        <v>64</v>
      </c>
      <c r="L341" s="172" t="s">
        <v>45</v>
      </c>
      <c r="M341" s="410"/>
      <c r="N341" s="340"/>
    </row>
    <row r="342" spans="1:16" s="2" customFormat="1" ht="15" customHeight="1" x14ac:dyDescent="0.25">
      <c r="A342" s="171">
        <v>45154</v>
      </c>
      <c r="B342" s="172" t="s">
        <v>181</v>
      </c>
      <c r="C342" s="172" t="s">
        <v>116</v>
      </c>
      <c r="D342" s="173" t="s">
        <v>130</v>
      </c>
      <c r="E342" s="161">
        <v>8000</v>
      </c>
      <c r="F342" s="339">
        <v>3652</v>
      </c>
      <c r="G342" s="305">
        <f t="shared" si="6"/>
        <v>2.190580503833516</v>
      </c>
      <c r="H342" s="183" t="s">
        <v>157</v>
      </c>
      <c r="I342" s="173" t="s">
        <v>44</v>
      </c>
      <c r="J342" s="405" t="s">
        <v>459</v>
      </c>
      <c r="K342" s="172" t="s">
        <v>64</v>
      </c>
      <c r="L342" s="172" t="s">
        <v>45</v>
      </c>
      <c r="M342" s="410"/>
      <c r="N342" s="340"/>
    </row>
    <row r="343" spans="1:16" ht="17.25" customHeight="1" x14ac:dyDescent="0.25">
      <c r="A343" s="171">
        <v>45154</v>
      </c>
      <c r="B343" s="172" t="s">
        <v>181</v>
      </c>
      <c r="C343" s="172" t="s">
        <v>116</v>
      </c>
      <c r="D343" s="173" t="s">
        <v>130</v>
      </c>
      <c r="E343" s="161">
        <v>3000</v>
      </c>
      <c r="F343" s="339">
        <v>3652</v>
      </c>
      <c r="G343" s="305">
        <f t="shared" si="6"/>
        <v>0.8214676889375685</v>
      </c>
      <c r="H343" s="183" t="s">
        <v>157</v>
      </c>
      <c r="I343" s="173" t="s">
        <v>44</v>
      </c>
      <c r="J343" s="405" t="s">
        <v>459</v>
      </c>
      <c r="K343" s="172" t="s">
        <v>64</v>
      </c>
      <c r="L343" s="172" t="s">
        <v>45</v>
      </c>
      <c r="M343" s="595"/>
      <c r="N343" s="596"/>
      <c r="O343" s="597"/>
      <c r="P343" s="597"/>
    </row>
    <row r="344" spans="1:16" x14ac:dyDescent="0.25">
      <c r="A344" s="171">
        <v>45154</v>
      </c>
      <c r="B344" s="172" t="s">
        <v>181</v>
      </c>
      <c r="C344" s="172" t="s">
        <v>116</v>
      </c>
      <c r="D344" s="173" t="s">
        <v>130</v>
      </c>
      <c r="E344" s="161">
        <v>3000</v>
      </c>
      <c r="F344" s="339">
        <v>3652</v>
      </c>
      <c r="G344" s="305">
        <f t="shared" ref="G344:G409" si="7">E344/F344</f>
        <v>0.8214676889375685</v>
      </c>
      <c r="H344" s="183" t="s">
        <v>157</v>
      </c>
      <c r="I344" s="173" t="s">
        <v>44</v>
      </c>
      <c r="J344" s="405" t="s">
        <v>459</v>
      </c>
      <c r="K344" s="172" t="s">
        <v>64</v>
      </c>
      <c r="L344" s="172" t="s">
        <v>45</v>
      </c>
      <c r="M344" s="595"/>
      <c r="N344" s="596"/>
      <c r="O344" s="597"/>
      <c r="P344" s="597"/>
    </row>
    <row r="345" spans="1:16" x14ac:dyDescent="0.25">
      <c r="A345" s="171">
        <v>45154</v>
      </c>
      <c r="B345" s="172" t="s">
        <v>181</v>
      </c>
      <c r="C345" s="172" t="s">
        <v>116</v>
      </c>
      <c r="D345" s="173" t="s">
        <v>130</v>
      </c>
      <c r="E345" s="161">
        <v>5000</v>
      </c>
      <c r="F345" s="339">
        <v>3652</v>
      </c>
      <c r="G345" s="305">
        <f t="shared" si="7"/>
        <v>1.3691128148959475</v>
      </c>
      <c r="H345" s="183" t="s">
        <v>157</v>
      </c>
      <c r="I345" s="173" t="s">
        <v>44</v>
      </c>
      <c r="J345" s="405" t="s">
        <v>459</v>
      </c>
      <c r="K345" s="172" t="s">
        <v>64</v>
      </c>
      <c r="L345" s="172" t="s">
        <v>45</v>
      </c>
      <c r="M345" s="595"/>
      <c r="N345" s="596"/>
      <c r="O345" s="597"/>
      <c r="P345" s="597"/>
    </row>
    <row r="346" spans="1:16" x14ac:dyDescent="0.25">
      <c r="A346" s="171">
        <v>45154</v>
      </c>
      <c r="B346" s="172" t="s">
        <v>181</v>
      </c>
      <c r="C346" s="172" t="s">
        <v>116</v>
      </c>
      <c r="D346" s="173" t="s">
        <v>130</v>
      </c>
      <c r="E346" s="161">
        <v>10000</v>
      </c>
      <c r="F346" s="339">
        <v>3652</v>
      </c>
      <c r="G346" s="305">
        <f t="shared" si="7"/>
        <v>2.738225629791895</v>
      </c>
      <c r="H346" s="183" t="s">
        <v>157</v>
      </c>
      <c r="I346" s="173" t="s">
        <v>44</v>
      </c>
      <c r="J346" s="405" t="s">
        <v>459</v>
      </c>
      <c r="K346" s="172" t="s">
        <v>64</v>
      </c>
      <c r="L346" s="172" t="s">
        <v>45</v>
      </c>
      <c r="M346" s="595"/>
      <c r="N346" s="596"/>
      <c r="O346" s="597"/>
      <c r="P346" s="597"/>
    </row>
    <row r="347" spans="1:16" x14ac:dyDescent="0.25">
      <c r="A347" s="171">
        <v>45154</v>
      </c>
      <c r="B347" s="172" t="s">
        <v>196</v>
      </c>
      <c r="C347" s="172" t="s">
        <v>196</v>
      </c>
      <c r="D347" s="173" t="s">
        <v>130</v>
      </c>
      <c r="E347" s="161">
        <v>10000</v>
      </c>
      <c r="F347" s="339">
        <v>3652</v>
      </c>
      <c r="G347" s="305">
        <f t="shared" si="7"/>
        <v>2.738225629791895</v>
      </c>
      <c r="H347" s="183" t="s">
        <v>157</v>
      </c>
      <c r="I347" s="173" t="s">
        <v>44</v>
      </c>
      <c r="J347" s="405" t="s">
        <v>459</v>
      </c>
      <c r="K347" s="172" t="s">
        <v>64</v>
      </c>
      <c r="L347" s="172" t="s">
        <v>45</v>
      </c>
      <c r="M347" s="595"/>
      <c r="N347" s="596"/>
      <c r="O347" s="597"/>
      <c r="P347" s="597"/>
    </row>
    <row r="348" spans="1:16" x14ac:dyDescent="0.25">
      <c r="A348" s="171">
        <v>45154</v>
      </c>
      <c r="B348" s="172" t="s">
        <v>115</v>
      </c>
      <c r="C348" s="172" t="s">
        <v>116</v>
      </c>
      <c r="D348" s="173" t="s">
        <v>114</v>
      </c>
      <c r="E348" s="463">
        <v>5000</v>
      </c>
      <c r="F348" s="339">
        <v>3652</v>
      </c>
      <c r="G348" s="305">
        <f t="shared" si="7"/>
        <v>1.3691128148959475</v>
      </c>
      <c r="H348" s="642" t="s">
        <v>124</v>
      </c>
      <c r="I348" s="173" t="s">
        <v>44</v>
      </c>
      <c r="J348" s="405" t="s">
        <v>408</v>
      </c>
      <c r="K348" s="172" t="s">
        <v>64</v>
      </c>
      <c r="L348" s="172" t="s">
        <v>45</v>
      </c>
      <c r="M348" s="595"/>
      <c r="N348" s="596"/>
      <c r="O348" s="597"/>
      <c r="P348" s="597"/>
    </row>
    <row r="349" spans="1:16" x14ac:dyDescent="0.25">
      <c r="A349" s="171">
        <v>45154</v>
      </c>
      <c r="B349" s="172" t="s">
        <v>115</v>
      </c>
      <c r="C349" s="172" t="s">
        <v>116</v>
      </c>
      <c r="D349" s="173" t="s">
        <v>114</v>
      </c>
      <c r="E349" s="463">
        <v>6000</v>
      </c>
      <c r="F349" s="339">
        <v>3652</v>
      </c>
      <c r="G349" s="305">
        <f t="shared" si="7"/>
        <v>1.642935377875137</v>
      </c>
      <c r="H349" s="642" t="s">
        <v>124</v>
      </c>
      <c r="I349" s="173" t="s">
        <v>44</v>
      </c>
      <c r="J349" s="405" t="s">
        <v>408</v>
      </c>
      <c r="K349" s="172" t="s">
        <v>64</v>
      </c>
      <c r="L349" s="172" t="s">
        <v>45</v>
      </c>
      <c r="M349" s="595"/>
      <c r="N349" s="596"/>
      <c r="O349" s="597"/>
      <c r="P349" s="597"/>
    </row>
    <row r="350" spans="1:16" x14ac:dyDescent="0.25">
      <c r="A350" s="171">
        <v>45154</v>
      </c>
      <c r="B350" s="172" t="s">
        <v>115</v>
      </c>
      <c r="C350" s="172" t="s">
        <v>116</v>
      </c>
      <c r="D350" s="173" t="s">
        <v>114</v>
      </c>
      <c r="E350" s="463">
        <v>9000</v>
      </c>
      <c r="F350" s="339">
        <v>3652</v>
      </c>
      <c r="G350" s="305">
        <f t="shared" si="7"/>
        <v>2.4644030668127055</v>
      </c>
      <c r="H350" s="642" t="s">
        <v>124</v>
      </c>
      <c r="I350" s="173" t="s">
        <v>44</v>
      </c>
      <c r="J350" s="405" t="s">
        <v>408</v>
      </c>
      <c r="K350" s="172" t="s">
        <v>64</v>
      </c>
      <c r="L350" s="172" t="s">
        <v>45</v>
      </c>
      <c r="M350" s="595"/>
      <c r="N350" s="596"/>
      <c r="O350" s="597"/>
      <c r="P350" s="597"/>
    </row>
    <row r="351" spans="1:16" x14ac:dyDescent="0.25">
      <c r="A351" s="171">
        <v>45154</v>
      </c>
      <c r="B351" s="172" t="s">
        <v>115</v>
      </c>
      <c r="C351" s="172" t="s">
        <v>116</v>
      </c>
      <c r="D351" s="173" t="s">
        <v>114</v>
      </c>
      <c r="E351" s="463">
        <v>9000</v>
      </c>
      <c r="F351" s="339">
        <v>3652</v>
      </c>
      <c r="G351" s="305">
        <f t="shared" si="7"/>
        <v>2.4644030668127055</v>
      </c>
      <c r="H351" s="642" t="s">
        <v>124</v>
      </c>
      <c r="I351" s="173" t="s">
        <v>44</v>
      </c>
      <c r="J351" s="405" t="s">
        <v>408</v>
      </c>
      <c r="K351" s="172" t="s">
        <v>64</v>
      </c>
      <c r="L351" s="172" t="s">
        <v>45</v>
      </c>
      <c r="M351" s="595"/>
      <c r="N351" s="596"/>
      <c r="O351" s="597"/>
      <c r="P351" s="597"/>
    </row>
    <row r="352" spans="1:16" x14ac:dyDescent="0.25">
      <c r="A352" s="171">
        <v>45154</v>
      </c>
      <c r="B352" s="172" t="s">
        <v>115</v>
      </c>
      <c r="C352" s="172" t="s">
        <v>116</v>
      </c>
      <c r="D352" s="173" t="s">
        <v>114</v>
      </c>
      <c r="E352" s="463">
        <v>12000</v>
      </c>
      <c r="F352" s="339">
        <v>3652</v>
      </c>
      <c r="G352" s="305">
        <f t="shared" si="7"/>
        <v>3.285870755750274</v>
      </c>
      <c r="H352" s="642" t="s">
        <v>153</v>
      </c>
      <c r="I352" s="173" t="s">
        <v>44</v>
      </c>
      <c r="J352" s="405" t="s">
        <v>470</v>
      </c>
      <c r="K352" s="172" t="s">
        <v>64</v>
      </c>
      <c r="L352" s="172" t="s">
        <v>45</v>
      </c>
      <c r="M352" s="595"/>
      <c r="N352" s="596"/>
      <c r="O352" s="597"/>
      <c r="P352" s="597"/>
    </row>
    <row r="353" spans="1:16" x14ac:dyDescent="0.25">
      <c r="A353" s="171">
        <v>45154</v>
      </c>
      <c r="B353" s="172" t="s">
        <v>115</v>
      </c>
      <c r="C353" s="172" t="s">
        <v>116</v>
      </c>
      <c r="D353" s="173" t="s">
        <v>114</v>
      </c>
      <c r="E353" s="463">
        <v>7000</v>
      </c>
      <c r="F353" s="339">
        <v>3652</v>
      </c>
      <c r="G353" s="305">
        <f t="shared" si="7"/>
        <v>1.9167579408543265</v>
      </c>
      <c r="H353" s="642" t="s">
        <v>153</v>
      </c>
      <c r="I353" s="173" t="s">
        <v>44</v>
      </c>
      <c r="J353" s="405" t="s">
        <v>470</v>
      </c>
      <c r="K353" s="172" t="s">
        <v>64</v>
      </c>
      <c r="L353" s="172" t="s">
        <v>45</v>
      </c>
      <c r="M353" s="595"/>
      <c r="N353" s="596"/>
      <c r="O353" s="597"/>
      <c r="P353" s="597"/>
    </row>
    <row r="354" spans="1:16" x14ac:dyDescent="0.25">
      <c r="A354" s="171">
        <v>45154</v>
      </c>
      <c r="B354" s="172" t="s">
        <v>115</v>
      </c>
      <c r="C354" s="172" t="s">
        <v>116</v>
      </c>
      <c r="D354" s="173" t="s">
        <v>114</v>
      </c>
      <c r="E354" s="463">
        <v>6000</v>
      </c>
      <c r="F354" s="339">
        <v>3652</v>
      </c>
      <c r="G354" s="305">
        <f t="shared" si="7"/>
        <v>1.642935377875137</v>
      </c>
      <c r="H354" s="643" t="s">
        <v>153</v>
      </c>
      <c r="I354" s="173" t="s">
        <v>44</v>
      </c>
      <c r="J354" s="405" t="s">
        <v>470</v>
      </c>
      <c r="K354" s="172" t="s">
        <v>64</v>
      </c>
      <c r="L354" s="172" t="s">
        <v>45</v>
      </c>
      <c r="M354" s="640"/>
      <c r="N354" s="641"/>
    </row>
    <row r="355" spans="1:16" x14ac:dyDescent="0.25">
      <c r="A355" s="171">
        <v>45154</v>
      </c>
      <c r="B355" s="172" t="s">
        <v>115</v>
      </c>
      <c r="C355" s="172" t="s">
        <v>116</v>
      </c>
      <c r="D355" s="173" t="s">
        <v>114</v>
      </c>
      <c r="E355" s="463">
        <v>11000</v>
      </c>
      <c r="F355" s="339">
        <v>3652</v>
      </c>
      <c r="G355" s="305">
        <f t="shared" si="7"/>
        <v>3.0120481927710845</v>
      </c>
      <c r="H355" s="643" t="s">
        <v>153</v>
      </c>
      <c r="I355" s="173" t="s">
        <v>44</v>
      </c>
      <c r="J355" s="405" t="s">
        <v>470</v>
      </c>
      <c r="K355" s="172" t="s">
        <v>64</v>
      </c>
      <c r="L355" s="172" t="s">
        <v>45</v>
      </c>
      <c r="M355" s="640"/>
      <c r="N355" s="641"/>
    </row>
    <row r="356" spans="1:16" x14ac:dyDescent="0.25">
      <c r="A356" s="171">
        <v>45155</v>
      </c>
      <c r="B356" s="172" t="s">
        <v>181</v>
      </c>
      <c r="C356" s="172" t="s">
        <v>116</v>
      </c>
      <c r="D356" s="173" t="s">
        <v>130</v>
      </c>
      <c r="E356" s="161">
        <v>10000</v>
      </c>
      <c r="F356" s="339">
        <v>3652</v>
      </c>
      <c r="G356" s="305">
        <f t="shared" si="7"/>
        <v>2.738225629791895</v>
      </c>
      <c r="H356" s="643" t="s">
        <v>157</v>
      </c>
      <c r="I356" s="173" t="s">
        <v>44</v>
      </c>
      <c r="J356" s="405" t="s">
        <v>472</v>
      </c>
      <c r="K356" s="172" t="s">
        <v>64</v>
      </c>
      <c r="L356" s="172" t="s">
        <v>45</v>
      </c>
      <c r="M356" s="640"/>
      <c r="N356" s="641"/>
    </row>
    <row r="357" spans="1:16" x14ac:dyDescent="0.25">
      <c r="A357" s="171">
        <v>45155</v>
      </c>
      <c r="B357" s="172" t="s">
        <v>181</v>
      </c>
      <c r="C357" s="172" t="s">
        <v>116</v>
      </c>
      <c r="D357" s="173" t="s">
        <v>130</v>
      </c>
      <c r="E357" s="161">
        <v>13000</v>
      </c>
      <c r="F357" s="339">
        <v>3652</v>
      </c>
      <c r="G357" s="305">
        <f t="shared" si="7"/>
        <v>3.5596933187294635</v>
      </c>
      <c r="H357" s="643" t="s">
        <v>157</v>
      </c>
      <c r="I357" s="173" t="s">
        <v>44</v>
      </c>
      <c r="J357" s="405" t="s">
        <v>472</v>
      </c>
      <c r="K357" s="172" t="s">
        <v>64</v>
      </c>
      <c r="L357" s="172" t="s">
        <v>45</v>
      </c>
      <c r="M357" s="640"/>
      <c r="N357" s="641"/>
    </row>
    <row r="358" spans="1:16" x14ac:dyDescent="0.25">
      <c r="A358" s="171">
        <v>45155</v>
      </c>
      <c r="B358" s="172" t="s">
        <v>181</v>
      </c>
      <c r="C358" s="172" t="s">
        <v>116</v>
      </c>
      <c r="D358" s="173" t="s">
        <v>130</v>
      </c>
      <c r="E358" s="161">
        <v>5000</v>
      </c>
      <c r="F358" s="339">
        <v>3652</v>
      </c>
      <c r="G358" s="305">
        <f t="shared" si="7"/>
        <v>1.3691128148959475</v>
      </c>
      <c r="H358" s="643" t="s">
        <v>157</v>
      </c>
      <c r="I358" s="173" t="s">
        <v>44</v>
      </c>
      <c r="J358" s="405" t="s">
        <v>472</v>
      </c>
      <c r="K358" s="172" t="s">
        <v>64</v>
      </c>
      <c r="L358" s="172" t="s">
        <v>45</v>
      </c>
      <c r="M358" s="640"/>
      <c r="N358" s="641"/>
    </row>
    <row r="359" spans="1:16" x14ac:dyDescent="0.25">
      <c r="A359" s="171">
        <v>45155</v>
      </c>
      <c r="B359" s="172" t="s">
        <v>181</v>
      </c>
      <c r="C359" s="172" t="s">
        <v>116</v>
      </c>
      <c r="D359" s="173" t="s">
        <v>130</v>
      </c>
      <c r="E359" s="161">
        <v>5000</v>
      </c>
      <c r="F359" s="339">
        <v>3652</v>
      </c>
      <c r="G359" s="305">
        <f t="shared" si="7"/>
        <v>1.3691128148959475</v>
      </c>
      <c r="H359" s="643" t="s">
        <v>157</v>
      </c>
      <c r="I359" s="173" t="s">
        <v>44</v>
      </c>
      <c r="J359" s="405" t="s">
        <v>472</v>
      </c>
      <c r="K359" s="172" t="s">
        <v>64</v>
      </c>
      <c r="L359" s="172" t="s">
        <v>45</v>
      </c>
      <c r="M359" s="640"/>
      <c r="N359" s="641"/>
    </row>
    <row r="360" spans="1:16" x14ac:dyDescent="0.25">
      <c r="A360" s="171">
        <v>45155</v>
      </c>
      <c r="B360" s="172" t="s">
        <v>181</v>
      </c>
      <c r="C360" s="172" t="s">
        <v>116</v>
      </c>
      <c r="D360" s="173" t="s">
        <v>130</v>
      </c>
      <c r="E360" s="161">
        <v>5000</v>
      </c>
      <c r="F360" s="339">
        <v>3652</v>
      </c>
      <c r="G360" s="305">
        <f t="shared" si="7"/>
        <v>1.3691128148959475</v>
      </c>
      <c r="H360" s="643" t="s">
        <v>157</v>
      </c>
      <c r="I360" s="173" t="s">
        <v>44</v>
      </c>
      <c r="J360" s="405" t="s">
        <v>472</v>
      </c>
      <c r="K360" s="172" t="s">
        <v>64</v>
      </c>
      <c r="L360" s="172" t="s">
        <v>45</v>
      </c>
      <c r="M360" s="640"/>
      <c r="N360" s="641"/>
    </row>
    <row r="361" spans="1:16" x14ac:dyDescent="0.25">
      <c r="A361" s="171">
        <v>45155</v>
      </c>
      <c r="B361" s="172" t="s">
        <v>181</v>
      </c>
      <c r="C361" s="172" t="s">
        <v>116</v>
      </c>
      <c r="D361" s="173" t="s">
        <v>130</v>
      </c>
      <c r="E361" s="161">
        <v>16000</v>
      </c>
      <c r="F361" s="339">
        <v>3652</v>
      </c>
      <c r="G361" s="305">
        <f t="shared" si="7"/>
        <v>4.381161007667032</v>
      </c>
      <c r="H361" s="643" t="s">
        <v>157</v>
      </c>
      <c r="I361" s="173" t="s">
        <v>44</v>
      </c>
      <c r="J361" s="405" t="s">
        <v>472</v>
      </c>
      <c r="K361" s="172" t="s">
        <v>64</v>
      </c>
      <c r="L361" s="172" t="s">
        <v>45</v>
      </c>
      <c r="M361" s="640"/>
      <c r="N361" s="641"/>
    </row>
    <row r="362" spans="1:16" x14ac:dyDescent="0.25">
      <c r="A362" s="171">
        <v>45155</v>
      </c>
      <c r="B362" s="172" t="s">
        <v>196</v>
      </c>
      <c r="C362" s="172" t="s">
        <v>196</v>
      </c>
      <c r="D362" s="173" t="s">
        <v>130</v>
      </c>
      <c r="E362" s="161">
        <v>6000</v>
      </c>
      <c r="F362" s="339">
        <v>3652</v>
      </c>
      <c r="G362" s="305">
        <f t="shared" si="7"/>
        <v>1.642935377875137</v>
      </c>
      <c r="H362" s="643" t="s">
        <v>157</v>
      </c>
      <c r="I362" s="173" t="s">
        <v>44</v>
      </c>
      <c r="J362" s="405" t="s">
        <v>472</v>
      </c>
      <c r="K362" s="172" t="s">
        <v>64</v>
      </c>
      <c r="L362" s="172" t="s">
        <v>45</v>
      </c>
      <c r="M362" s="640"/>
      <c r="N362" s="641"/>
    </row>
    <row r="363" spans="1:16" x14ac:dyDescent="0.25">
      <c r="A363" s="171">
        <v>45155</v>
      </c>
      <c r="B363" s="172" t="s">
        <v>115</v>
      </c>
      <c r="C363" s="172" t="s">
        <v>116</v>
      </c>
      <c r="D363" s="173" t="s">
        <v>130</v>
      </c>
      <c r="E363" s="161">
        <v>5000</v>
      </c>
      <c r="F363" s="339">
        <v>3652</v>
      </c>
      <c r="G363" s="305">
        <f t="shared" si="7"/>
        <v>1.3691128148959475</v>
      </c>
      <c r="H363" s="643" t="s">
        <v>155</v>
      </c>
      <c r="I363" s="173" t="s">
        <v>44</v>
      </c>
      <c r="J363" s="405" t="s">
        <v>478</v>
      </c>
      <c r="K363" s="172" t="s">
        <v>64</v>
      </c>
      <c r="L363" s="172" t="s">
        <v>45</v>
      </c>
      <c r="M363" s="640"/>
      <c r="N363" s="641"/>
    </row>
    <row r="364" spans="1:16" x14ac:dyDescent="0.25">
      <c r="A364" s="171">
        <v>45155</v>
      </c>
      <c r="B364" s="172" t="s">
        <v>115</v>
      </c>
      <c r="C364" s="172" t="s">
        <v>116</v>
      </c>
      <c r="D364" s="173" t="s">
        <v>130</v>
      </c>
      <c r="E364" s="161">
        <v>3000</v>
      </c>
      <c r="F364" s="339">
        <v>3652</v>
      </c>
      <c r="G364" s="305">
        <f t="shared" si="7"/>
        <v>0.8214676889375685</v>
      </c>
      <c r="H364" s="643" t="s">
        <v>155</v>
      </c>
      <c r="I364" s="173" t="s">
        <v>44</v>
      </c>
      <c r="J364" s="405" t="s">
        <v>478</v>
      </c>
      <c r="K364" s="172" t="s">
        <v>64</v>
      </c>
      <c r="L364" s="172" t="s">
        <v>45</v>
      </c>
      <c r="M364" s="640"/>
      <c r="N364" s="641"/>
    </row>
    <row r="365" spans="1:16" x14ac:dyDescent="0.25">
      <c r="A365" s="171">
        <v>45155</v>
      </c>
      <c r="B365" s="172" t="s">
        <v>115</v>
      </c>
      <c r="C365" s="172" t="s">
        <v>116</v>
      </c>
      <c r="D365" s="173" t="s">
        <v>130</v>
      </c>
      <c r="E365" s="161">
        <v>3000</v>
      </c>
      <c r="F365" s="339">
        <v>3652</v>
      </c>
      <c r="G365" s="305">
        <f t="shared" si="7"/>
        <v>0.8214676889375685</v>
      </c>
      <c r="H365" s="643" t="s">
        <v>155</v>
      </c>
      <c r="I365" s="173" t="s">
        <v>44</v>
      </c>
      <c r="J365" s="405" t="s">
        <v>478</v>
      </c>
      <c r="K365" s="172" t="s">
        <v>64</v>
      </c>
      <c r="L365" s="172" t="s">
        <v>45</v>
      </c>
      <c r="M365" s="640"/>
      <c r="N365" s="641"/>
    </row>
    <row r="366" spans="1:16" x14ac:dyDescent="0.25">
      <c r="A366" s="171">
        <v>45155</v>
      </c>
      <c r="B366" s="172" t="s">
        <v>115</v>
      </c>
      <c r="C366" s="172" t="s">
        <v>116</v>
      </c>
      <c r="D366" s="173" t="s">
        <v>130</v>
      </c>
      <c r="E366" s="161">
        <v>7000</v>
      </c>
      <c r="F366" s="339">
        <v>3652</v>
      </c>
      <c r="G366" s="305">
        <f t="shared" si="7"/>
        <v>1.9167579408543265</v>
      </c>
      <c r="H366" s="643" t="s">
        <v>155</v>
      </c>
      <c r="I366" s="173" t="s">
        <v>44</v>
      </c>
      <c r="J366" s="405" t="s">
        <v>478</v>
      </c>
      <c r="K366" s="172" t="s">
        <v>64</v>
      </c>
      <c r="L366" s="172" t="s">
        <v>45</v>
      </c>
      <c r="M366" s="640"/>
      <c r="N366" s="641"/>
    </row>
    <row r="367" spans="1:16" x14ac:dyDescent="0.25">
      <c r="A367" s="171">
        <v>45155</v>
      </c>
      <c r="B367" s="172" t="s">
        <v>115</v>
      </c>
      <c r="C367" s="172" t="s">
        <v>116</v>
      </c>
      <c r="D367" s="173" t="s">
        <v>130</v>
      </c>
      <c r="E367" s="161">
        <v>10000</v>
      </c>
      <c r="F367" s="339">
        <v>3652</v>
      </c>
      <c r="G367" s="305">
        <f t="shared" si="7"/>
        <v>2.738225629791895</v>
      </c>
      <c r="H367" s="643" t="s">
        <v>155</v>
      </c>
      <c r="I367" s="173" t="s">
        <v>44</v>
      </c>
      <c r="J367" s="405" t="s">
        <v>478</v>
      </c>
      <c r="K367" s="172" t="s">
        <v>64</v>
      </c>
      <c r="L367" s="172" t="s">
        <v>45</v>
      </c>
      <c r="M367" s="640"/>
      <c r="N367" s="641"/>
    </row>
    <row r="368" spans="1:16" x14ac:dyDescent="0.25">
      <c r="A368" s="171">
        <v>45155</v>
      </c>
      <c r="B368" s="172" t="s">
        <v>115</v>
      </c>
      <c r="C368" s="172" t="s">
        <v>116</v>
      </c>
      <c r="D368" s="173" t="s">
        <v>130</v>
      </c>
      <c r="E368" s="161">
        <v>7000</v>
      </c>
      <c r="F368" s="339">
        <v>3652</v>
      </c>
      <c r="G368" s="305">
        <f t="shared" si="7"/>
        <v>1.9167579408543265</v>
      </c>
      <c r="H368" s="643" t="s">
        <v>155</v>
      </c>
      <c r="I368" s="173" t="s">
        <v>44</v>
      </c>
      <c r="J368" s="405" t="s">
        <v>478</v>
      </c>
      <c r="K368" s="172" t="s">
        <v>64</v>
      </c>
      <c r="L368" s="172" t="s">
        <v>45</v>
      </c>
      <c r="M368" s="640"/>
      <c r="N368" s="641"/>
    </row>
    <row r="369" spans="1:14" x14ac:dyDescent="0.25">
      <c r="A369" s="171">
        <v>45155</v>
      </c>
      <c r="B369" s="172" t="s">
        <v>196</v>
      </c>
      <c r="C369" s="172" t="s">
        <v>196</v>
      </c>
      <c r="D369" s="173" t="s">
        <v>130</v>
      </c>
      <c r="E369" s="161">
        <v>5000</v>
      </c>
      <c r="F369" s="339">
        <v>3652</v>
      </c>
      <c r="G369" s="305">
        <f t="shared" si="7"/>
        <v>1.3691128148959475</v>
      </c>
      <c r="H369" s="643" t="s">
        <v>155</v>
      </c>
      <c r="I369" s="173" t="s">
        <v>44</v>
      </c>
      <c r="J369" s="405" t="s">
        <v>478</v>
      </c>
      <c r="K369" s="172" t="s">
        <v>64</v>
      </c>
      <c r="L369" s="172" t="s">
        <v>45</v>
      </c>
      <c r="M369" s="640"/>
      <c r="N369" s="641"/>
    </row>
    <row r="370" spans="1:14" x14ac:dyDescent="0.25">
      <c r="A370" s="171">
        <v>45155</v>
      </c>
      <c r="B370" s="172" t="s">
        <v>115</v>
      </c>
      <c r="C370" s="172" t="s">
        <v>116</v>
      </c>
      <c r="D370" s="173" t="s">
        <v>130</v>
      </c>
      <c r="E370" s="167">
        <v>6000</v>
      </c>
      <c r="F370" s="339">
        <v>3652</v>
      </c>
      <c r="G370" s="305">
        <f t="shared" si="7"/>
        <v>1.642935377875137</v>
      </c>
      <c r="H370" s="643" t="s">
        <v>294</v>
      </c>
      <c r="I370" s="173" t="s">
        <v>44</v>
      </c>
      <c r="J370" s="405" t="s">
        <v>506</v>
      </c>
      <c r="K370" s="172" t="s">
        <v>64</v>
      </c>
      <c r="L370" s="172" t="s">
        <v>45</v>
      </c>
      <c r="M370" s="640"/>
      <c r="N370" s="641"/>
    </row>
    <row r="371" spans="1:14" x14ac:dyDescent="0.25">
      <c r="A371" s="171">
        <v>45155</v>
      </c>
      <c r="B371" s="172" t="s">
        <v>115</v>
      </c>
      <c r="C371" s="172" t="s">
        <v>116</v>
      </c>
      <c r="D371" s="173" t="s">
        <v>130</v>
      </c>
      <c r="E371" s="167">
        <v>10000</v>
      </c>
      <c r="F371" s="339">
        <v>3652</v>
      </c>
      <c r="G371" s="305">
        <f t="shared" si="7"/>
        <v>2.738225629791895</v>
      </c>
      <c r="H371" s="643" t="s">
        <v>294</v>
      </c>
      <c r="I371" s="173" t="s">
        <v>44</v>
      </c>
      <c r="J371" s="405" t="s">
        <v>506</v>
      </c>
      <c r="K371" s="172" t="s">
        <v>64</v>
      </c>
      <c r="L371" s="172" t="s">
        <v>45</v>
      </c>
      <c r="M371" s="640"/>
      <c r="N371" s="641"/>
    </row>
    <row r="372" spans="1:14" x14ac:dyDescent="0.25">
      <c r="A372" s="171">
        <v>45155</v>
      </c>
      <c r="B372" s="172" t="s">
        <v>115</v>
      </c>
      <c r="C372" s="172" t="s">
        <v>116</v>
      </c>
      <c r="D372" s="173" t="s">
        <v>130</v>
      </c>
      <c r="E372" s="167">
        <v>5000</v>
      </c>
      <c r="F372" s="339">
        <v>3652</v>
      </c>
      <c r="G372" s="305">
        <f t="shared" si="7"/>
        <v>1.3691128148959475</v>
      </c>
      <c r="H372" s="643" t="s">
        <v>294</v>
      </c>
      <c r="I372" s="173" t="s">
        <v>44</v>
      </c>
      <c r="J372" s="405" t="s">
        <v>506</v>
      </c>
      <c r="K372" s="172" t="s">
        <v>64</v>
      </c>
      <c r="L372" s="172" t="s">
        <v>45</v>
      </c>
      <c r="M372" s="640"/>
      <c r="N372" s="641"/>
    </row>
    <row r="373" spans="1:14" x14ac:dyDescent="0.25">
      <c r="A373" s="171">
        <v>45155</v>
      </c>
      <c r="B373" s="172" t="s">
        <v>115</v>
      </c>
      <c r="C373" s="172" t="s">
        <v>116</v>
      </c>
      <c r="D373" s="173" t="s">
        <v>130</v>
      </c>
      <c r="E373" s="167">
        <v>6000</v>
      </c>
      <c r="F373" s="339">
        <v>3652</v>
      </c>
      <c r="G373" s="305">
        <f t="shared" si="7"/>
        <v>1.642935377875137</v>
      </c>
      <c r="H373" s="643" t="s">
        <v>294</v>
      </c>
      <c r="I373" s="173" t="s">
        <v>44</v>
      </c>
      <c r="J373" s="405" t="s">
        <v>506</v>
      </c>
      <c r="K373" s="172" t="s">
        <v>64</v>
      </c>
      <c r="L373" s="172" t="s">
        <v>45</v>
      </c>
      <c r="M373" s="640"/>
      <c r="N373" s="641"/>
    </row>
    <row r="374" spans="1:14" x14ac:dyDescent="0.25">
      <c r="A374" s="171">
        <v>45155</v>
      </c>
      <c r="B374" s="172" t="s">
        <v>115</v>
      </c>
      <c r="C374" s="172" t="s">
        <v>116</v>
      </c>
      <c r="D374" s="173" t="s">
        <v>130</v>
      </c>
      <c r="E374" s="161">
        <v>4000</v>
      </c>
      <c r="F374" s="339">
        <v>3652</v>
      </c>
      <c r="G374" s="305">
        <f t="shared" si="7"/>
        <v>1.095290251916758</v>
      </c>
      <c r="H374" s="643" t="s">
        <v>294</v>
      </c>
      <c r="I374" s="173" t="s">
        <v>44</v>
      </c>
      <c r="J374" s="405" t="s">
        <v>506</v>
      </c>
      <c r="K374" s="172" t="s">
        <v>64</v>
      </c>
      <c r="L374" s="172" t="s">
        <v>45</v>
      </c>
      <c r="M374" s="640"/>
      <c r="N374" s="641"/>
    </row>
    <row r="375" spans="1:14" x14ac:dyDescent="0.25">
      <c r="A375" s="171">
        <v>45155</v>
      </c>
      <c r="B375" s="172" t="s">
        <v>115</v>
      </c>
      <c r="C375" s="172" t="s">
        <v>116</v>
      </c>
      <c r="D375" s="173" t="s">
        <v>130</v>
      </c>
      <c r="E375" s="161">
        <v>5000</v>
      </c>
      <c r="F375" s="339">
        <v>3652</v>
      </c>
      <c r="G375" s="305">
        <f t="shared" si="7"/>
        <v>1.3691128148959475</v>
      </c>
      <c r="H375" s="643" t="s">
        <v>294</v>
      </c>
      <c r="I375" s="173" t="s">
        <v>44</v>
      </c>
      <c r="J375" s="405" t="s">
        <v>506</v>
      </c>
      <c r="K375" s="172" t="s">
        <v>64</v>
      </c>
      <c r="L375" s="172" t="s">
        <v>45</v>
      </c>
      <c r="M375" s="640"/>
      <c r="N375" s="641"/>
    </row>
    <row r="376" spans="1:14" x14ac:dyDescent="0.25">
      <c r="A376" s="171">
        <v>45155</v>
      </c>
      <c r="B376" s="172" t="s">
        <v>196</v>
      </c>
      <c r="C376" s="172" t="s">
        <v>196</v>
      </c>
      <c r="D376" s="173" t="s">
        <v>130</v>
      </c>
      <c r="E376" s="463">
        <v>5000</v>
      </c>
      <c r="F376" s="339">
        <v>3652</v>
      </c>
      <c r="G376" s="305">
        <f t="shared" si="7"/>
        <v>1.3691128148959475</v>
      </c>
      <c r="H376" s="643" t="s">
        <v>294</v>
      </c>
      <c r="I376" s="173" t="s">
        <v>44</v>
      </c>
      <c r="J376" s="405" t="s">
        <v>506</v>
      </c>
      <c r="K376" s="172" t="s">
        <v>64</v>
      </c>
      <c r="L376" s="172" t="s">
        <v>45</v>
      </c>
      <c r="M376" s="640"/>
      <c r="N376" s="641"/>
    </row>
    <row r="377" spans="1:14" x14ac:dyDescent="0.25">
      <c r="A377" s="171">
        <v>45155</v>
      </c>
      <c r="B377" s="172" t="s">
        <v>196</v>
      </c>
      <c r="C377" s="172" t="s">
        <v>196</v>
      </c>
      <c r="D377" s="173" t="s">
        <v>130</v>
      </c>
      <c r="E377" s="463">
        <v>3000</v>
      </c>
      <c r="F377" s="339">
        <v>3652</v>
      </c>
      <c r="G377" s="305">
        <f t="shared" si="7"/>
        <v>0.8214676889375685</v>
      </c>
      <c r="H377" s="643" t="s">
        <v>294</v>
      </c>
      <c r="I377" s="173" t="s">
        <v>44</v>
      </c>
      <c r="J377" s="405" t="s">
        <v>506</v>
      </c>
      <c r="K377" s="172" t="s">
        <v>64</v>
      </c>
      <c r="L377" s="172" t="s">
        <v>45</v>
      </c>
      <c r="M377" s="640"/>
      <c r="N377" s="641"/>
    </row>
    <row r="378" spans="1:14" x14ac:dyDescent="0.25">
      <c r="A378" s="171">
        <v>45155</v>
      </c>
      <c r="B378" s="172" t="s">
        <v>196</v>
      </c>
      <c r="C378" s="172" t="s">
        <v>196</v>
      </c>
      <c r="D378" s="173" t="s">
        <v>130</v>
      </c>
      <c r="E378" s="463">
        <v>2000</v>
      </c>
      <c r="F378" s="339">
        <v>3652</v>
      </c>
      <c r="G378" s="305">
        <f t="shared" si="7"/>
        <v>0.547645125958379</v>
      </c>
      <c r="H378" s="643" t="s">
        <v>294</v>
      </c>
      <c r="I378" s="173" t="s">
        <v>44</v>
      </c>
      <c r="J378" s="405" t="s">
        <v>506</v>
      </c>
      <c r="K378" s="172" t="s">
        <v>64</v>
      </c>
      <c r="L378" s="172" t="s">
        <v>45</v>
      </c>
      <c r="M378" s="640"/>
      <c r="N378" s="641"/>
    </row>
    <row r="379" spans="1:14" x14ac:dyDescent="0.25">
      <c r="A379" s="171">
        <v>45155</v>
      </c>
      <c r="B379" s="172" t="s">
        <v>115</v>
      </c>
      <c r="C379" s="172" t="s">
        <v>116</v>
      </c>
      <c r="D379" s="173" t="s">
        <v>114</v>
      </c>
      <c r="E379" s="463">
        <v>12000</v>
      </c>
      <c r="F379" s="339">
        <v>3652</v>
      </c>
      <c r="G379" s="305">
        <f t="shared" si="7"/>
        <v>3.285870755750274</v>
      </c>
      <c r="H379" s="643" t="s">
        <v>153</v>
      </c>
      <c r="I379" s="173" t="s">
        <v>44</v>
      </c>
      <c r="J379" s="405" t="s">
        <v>489</v>
      </c>
      <c r="K379" s="172" t="s">
        <v>64</v>
      </c>
      <c r="L379" s="172" t="s">
        <v>45</v>
      </c>
      <c r="M379" s="640"/>
      <c r="N379" s="641"/>
    </row>
    <row r="380" spans="1:14" x14ac:dyDescent="0.25">
      <c r="A380" s="171">
        <v>45155</v>
      </c>
      <c r="B380" s="172" t="s">
        <v>115</v>
      </c>
      <c r="C380" s="172" t="s">
        <v>116</v>
      </c>
      <c r="D380" s="173" t="s">
        <v>114</v>
      </c>
      <c r="E380" s="463">
        <v>9000</v>
      </c>
      <c r="F380" s="339">
        <v>3652</v>
      </c>
      <c r="G380" s="305">
        <f t="shared" si="7"/>
        <v>2.4644030668127055</v>
      </c>
      <c r="H380" s="643" t="s">
        <v>153</v>
      </c>
      <c r="I380" s="173" t="s">
        <v>44</v>
      </c>
      <c r="J380" s="405" t="s">
        <v>489</v>
      </c>
      <c r="K380" s="172" t="s">
        <v>64</v>
      </c>
      <c r="L380" s="172" t="s">
        <v>45</v>
      </c>
      <c r="M380" s="640"/>
      <c r="N380" s="641"/>
    </row>
    <row r="381" spans="1:14" x14ac:dyDescent="0.25">
      <c r="A381" s="171">
        <v>45155</v>
      </c>
      <c r="B381" s="172" t="s">
        <v>115</v>
      </c>
      <c r="C381" s="172" t="s">
        <v>116</v>
      </c>
      <c r="D381" s="173" t="s">
        <v>114</v>
      </c>
      <c r="E381" s="167">
        <v>8000</v>
      </c>
      <c r="F381" s="339">
        <v>3652</v>
      </c>
      <c r="G381" s="305">
        <f t="shared" si="7"/>
        <v>2.190580503833516</v>
      </c>
      <c r="H381" s="643" t="s">
        <v>153</v>
      </c>
      <c r="I381" s="173" t="s">
        <v>44</v>
      </c>
      <c r="J381" s="405" t="s">
        <v>489</v>
      </c>
      <c r="K381" s="172" t="s">
        <v>64</v>
      </c>
      <c r="L381" s="172" t="s">
        <v>45</v>
      </c>
      <c r="M381" s="640"/>
      <c r="N381" s="641"/>
    </row>
    <row r="382" spans="1:14" x14ac:dyDescent="0.25">
      <c r="A382" s="171">
        <v>45155</v>
      </c>
      <c r="B382" s="172" t="s">
        <v>115</v>
      </c>
      <c r="C382" s="172" t="s">
        <v>116</v>
      </c>
      <c r="D382" s="173" t="s">
        <v>114</v>
      </c>
      <c r="E382" s="161">
        <v>11000</v>
      </c>
      <c r="F382" s="339">
        <v>3652</v>
      </c>
      <c r="G382" s="305">
        <f t="shared" si="7"/>
        <v>3.0120481927710845</v>
      </c>
      <c r="H382" s="643" t="s">
        <v>153</v>
      </c>
      <c r="I382" s="173" t="s">
        <v>44</v>
      </c>
      <c r="J382" s="405" t="s">
        <v>489</v>
      </c>
      <c r="K382" s="172" t="s">
        <v>64</v>
      </c>
      <c r="L382" s="172" t="s">
        <v>45</v>
      </c>
      <c r="M382" s="640"/>
      <c r="N382" s="641"/>
    </row>
    <row r="383" spans="1:14" ht="30" x14ac:dyDescent="0.25">
      <c r="A383" s="682">
        <v>45155</v>
      </c>
      <c r="B383" s="635" t="s">
        <v>510</v>
      </c>
      <c r="C383" s="635" t="s">
        <v>143</v>
      </c>
      <c r="D383" s="683" t="s">
        <v>81</v>
      </c>
      <c r="E383" s="463">
        <v>319000</v>
      </c>
      <c r="F383" s="339">
        <v>3652</v>
      </c>
      <c r="G383" s="305">
        <f t="shared" si="7"/>
        <v>87.349397590361448</v>
      </c>
      <c r="H383" s="684" t="s">
        <v>42</v>
      </c>
      <c r="I383" s="685" t="s">
        <v>44</v>
      </c>
      <c r="J383" s="405" t="s">
        <v>752</v>
      </c>
      <c r="K383" s="172" t="s">
        <v>64</v>
      </c>
      <c r="L383" s="172" t="s">
        <v>45</v>
      </c>
      <c r="M383" s="640"/>
      <c r="N383" s="641"/>
    </row>
    <row r="384" spans="1:14" x14ac:dyDescent="0.25">
      <c r="A384" s="682">
        <v>45155</v>
      </c>
      <c r="B384" s="635" t="s">
        <v>516</v>
      </c>
      <c r="C384" s="635" t="s">
        <v>117</v>
      </c>
      <c r="D384" s="683" t="s">
        <v>130</v>
      </c>
      <c r="E384" s="463">
        <v>20000</v>
      </c>
      <c r="F384" s="339">
        <v>3652</v>
      </c>
      <c r="G384" s="305">
        <f t="shared" si="7"/>
        <v>5.47645125958379</v>
      </c>
      <c r="H384" s="684" t="s">
        <v>294</v>
      </c>
      <c r="I384" s="685" t="s">
        <v>44</v>
      </c>
      <c r="J384" s="405" t="s">
        <v>443</v>
      </c>
      <c r="K384" s="172" t="s">
        <v>64</v>
      </c>
      <c r="L384" s="172" t="s">
        <v>45</v>
      </c>
      <c r="M384" s="640"/>
      <c r="N384" s="641"/>
    </row>
    <row r="385" spans="1:14" x14ac:dyDescent="0.25">
      <c r="A385" s="171">
        <v>45156</v>
      </c>
      <c r="B385" s="172" t="s">
        <v>181</v>
      </c>
      <c r="C385" s="172" t="s">
        <v>116</v>
      </c>
      <c r="D385" s="173" t="s">
        <v>130</v>
      </c>
      <c r="E385" s="161">
        <v>10000</v>
      </c>
      <c r="F385" s="339">
        <v>3652</v>
      </c>
      <c r="G385" s="305">
        <f t="shared" si="7"/>
        <v>2.738225629791895</v>
      </c>
      <c r="H385" s="643" t="s">
        <v>157</v>
      </c>
      <c r="I385" s="173" t="s">
        <v>44</v>
      </c>
      <c r="J385" s="405" t="s">
        <v>490</v>
      </c>
      <c r="K385" s="172" t="s">
        <v>64</v>
      </c>
      <c r="L385" s="172" t="s">
        <v>45</v>
      </c>
      <c r="M385" s="640"/>
      <c r="N385" s="641"/>
    </row>
    <row r="386" spans="1:14" x14ac:dyDescent="0.25">
      <c r="A386" s="171">
        <v>45156</v>
      </c>
      <c r="B386" s="172" t="s">
        <v>181</v>
      </c>
      <c r="C386" s="172" t="s">
        <v>116</v>
      </c>
      <c r="D386" s="173" t="s">
        <v>130</v>
      </c>
      <c r="E386" s="161">
        <v>13000</v>
      </c>
      <c r="F386" s="339">
        <v>3652</v>
      </c>
      <c r="G386" s="305">
        <f t="shared" si="7"/>
        <v>3.5596933187294635</v>
      </c>
      <c r="H386" s="643" t="s">
        <v>157</v>
      </c>
      <c r="I386" s="173" t="s">
        <v>44</v>
      </c>
      <c r="J386" s="405" t="s">
        <v>490</v>
      </c>
      <c r="K386" s="172" t="s">
        <v>64</v>
      </c>
      <c r="L386" s="172" t="s">
        <v>45</v>
      </c>
      <c r="M386" s="640"/>
      <c r="N386" s="641"/>
    </row>
    <row r="387" spans="1:14" x14ac:dyDescent="0.25">
      <c r="A387" s="171">
        <v>45156</v>
      </c>
      <c r="B387" s="172" t="s">
        <v>181</v>
      </c>
      <c r="C387" s="172" t="s">
        <v>116</v>
      </c>
      <c r="D387" s="173" t="s">
        <v>130</v>
      </c>
      <c r="E387" s="161">
        <v>6000</v>
      </c>
      <c r="F387" s="339">
        <v>3652</v>
      </c>
      <c r="G387" s="305">
        <f t="shared" si="7"/>
        <v>1.642935377875137</v>
      </c>
      <c r="H387" s="643" t="s">
        <v>157</v>
      </c>
      <c r="I387" s="173" t="s">
        <v>44</v>
      </c>
      <c r="J387" s="405" t="s">
        <v>490</v>
      </c>
      <c r="K387" s="172" t="s">
        <v>64</v>
      </c>
      <c r="L387" s="172" t="s">
        <v>45</v>
      </c>
      <c r="M387" s="640"/>
      <c r="N387" s="641"/>
    </row>
    <row r="388" spans="1:14" x14ac:dyDescent="0.25">
      <c r="A388" s="171">
        <v>45156</v>
      </c>
      <c r="B388" s="172" t="s">
        <v>181</v>
      </c>
      <c r="C388" s="172" t="s">
        <v>116</v>
      </c>
      <c r="D388" s="173" t="s">
        <v>130</v>
      </c>
      <c r="E388" s="161">
        <v>4000</v>
      </c>
      <c r="F388" s="339">
        <v>3652</v>
      </c>
      <c r="G388" s="305">
        <f t="shared" si="7"/>
        <v>1.095290251916758</v>
      </c>
      <c r="H388" s="643" t="s">
        <v>157</v>
      </c>
      <c r="I388" s="173" t="s">
        <v>44</v>
      </c>
      <c r="J388" s="405" t="s">
        <v>490</v>
      </c>
      <c r="K388" s="172" t="s">
        <v>64</v>
      </c>
      <c r="L388" s="172" t="s">
        <v>45</v>
      </c>
      <c r="M388" s="640"/>
      <c r="N388" s="641"/>
    </row>
    <row r="389" spans="1:14" x14ac:dyDescent="0.25">
      <c r="A389" s="171">
        <v>45156</v>
      </c>
      <c r="B389" s="172" t="s">
        <v>181</v>
      </c>
      <c r="C389" s="172" t="s">
        <v>116</v>
      </c>
      <c r="D389" s="173" t="s">
        <v>130</v>
      </c>
      <c r="E389" s="161">
        <v>5000</v>
      </c>
      <c r="F389" s="339">
        <v>3652</v>
      </c>
      <c r="G389" s="305">
        <f t="shared" si="7"/>
        <v>1.3691128148959475</v>
      </c>
      <c r="H389" s="643" t="s">
        <v>157</v>
      </c>
      <c r="I389" s="173" t="s">
        <v>44</v>
      </c>
      <c r="J389" s="405" t="s">
        <v>490</v>
      </c>
      <c r="K389" s="172" t="s">
        <v>64</v>
      </c>
      <c r="L389" s="172" t="s">
        <v>45</v>
      </c>
      <c r="M389" s="640"/>
      <c r="N389" s="641"/>
    </row>
    <row r="390" spans="1:14" x14ac:dyDescent="0.25">
      <c r="A390" s="171">
        <v>45156</v>
      </c>
      <c r="B390" s="172" t="s">
        <v>181</v>
      </c>
      <c r="C390" s="172" t="s">
        <v>116</v>
      </c>
      <c r="D390" s="173" t="s">
        <v>130</v>
      </c>
      <c r="E390" s="161">
        <v>15000</v>
      </c>
      <c r="F390" s="339">
        <v>3652</v>
      </c>
      <c r="G390" s="305">
        <f t="shared" si="7"/>
        <v>4.1073384446878425</v>
      </c>
      <c r="H390" s="643" t="s">
        <v>157</v>
      </c>
      <c r="I390" s="173" t="s">
        <v>44</v>
      </c>
      <c r="J390" s="405" t="s">
        <v>490</v>
      </c>
      <c r="K390" s="172" t="s">
        <v>64</v>
      </c>
      <c r="L390" s="172" t="s">
        <v>45</v>
      </c>
      <c r="M390" s="640"/>
      <c r="N390" s="641"/>
    </row>
    <row r="391" spans="1:14" x14ac:dyDescent="0.25">
      <c r="A391" s="171">
        <v>45156</v>
      </c>
      <c r="B391" s="172" t="s">
        <v>196</v>
      </c>
      <c r="C391" s="172" t="s">
        <v>196</v>
      </c>
      <c r="D391" s="173" t="s">
        <v>130</v>
      </c>
      <c r="E391" s="161">
        <v>5000</v>
      </c>
      <c r="F391" s="339">
        <v>3652</v>
      </c>
      <c r="G391" s="305">
        <f t="shared" si="7"/>
        <v>1.3691128148959475</v>
      </c>
      <c r="H391" s="643" t="s">
        <v>157</v>
      </c>
      <c r="I391" s="173" t="s">
        <v>44</v>
      </c>
      <c r="J391" s="405" t="s">
        <v>490</v>
      </c>
      <c r="K391" s="172" t="s">
        <v>64</v>
      </c>
      <c r="L391" s="172" t="s">
        <v>45</v>
      </c>
      <c r="M391" s="640"/>
      <c r="N391" s="641"/>
    </row>
    <row r="392" spans="1:14" x14ac:dyDescent="0.25">
      <c r="A392" s="171">
        <v>45156</v>
      </c>
      <c r="B392" s="172" t="s">
        <v>196</v>
      </c>
      <c r="C392" s="172" t="s">
        <v>196</v>
      </c>
      <c r="D392" s="173" t="s">
        <v>130</v>
      </c>
      <c r="E392" s="161">
        <v>5000</v>
      </c>
      <c r="F392" s="339">
        <v>3652</v>
      </c>
      <c r="G392" s="305">
        <f t="shared" si="7"/>
        <v>1.3691128148959475</v>
      </c>
      <c r="H392" s="643" t="s">
        <v>157</v>
      </c>
      <c r="I392" s="173" t="s">
        <v>44</v>
      </c>
      <c r="J392" s="405" t="s">
        <v>490</v>
      </c>
      <c r="K392" s="172" t="s">
        <v>64</v>
      </c>
      <c r="L392" s="172" t="s">
        <v>45</v>
      </c>
      <c r="M392" s="640"/>
      <c r="N392" s="641"/>
    </row>
    <row r="393" spans="1:14" x14ac:dyDescent="0.25">
      <c r="A393" s="171">
        <v>45156</v>
      </c>
      <c r="B393" s="172" t="s">
        <v>115</v>
      </c>
      <c r="C393" s="172" t="s">
        <v>116</v>
      </c>
      <c r="D393" s="173" t="s">
        <v>130</v>
      </c>
      <c r="E393" s="161">
        <v>16000</v>
      </c>
      <c r="F393" s="339">
        <v>3652</v>
      </c>
      <c r="G393" s="305">
        <f t="shared" si="7"/>
        <v>4.381161007667032</v>
      </c>
      <c r="H393" s="643" t="s">
        <v>155</v>
      </c>
      <c r="I393" s="173" t="s">
        <v>44</v>
      </c>
      <c r="J393" s="405" t="s">
        <v>499</v>
      </c>
      <c r="K393" s="172" t="s">
        <v>64</v>
      </c>
      <c r="L393" s="172" t="s">
        <v>45</v>
      </c>
      <c r="M393" s="640"/>
      <c r="N393" s="641"/>
    </row>
    <row r="394" spans="1:14" x14ac:dyDescent="0.25">
      <c r="A394" s="171">
        <v>45156</v>
      </c>
      <c r="B394" s="172" t="s">
        <v>115</v>
      </c>
      <c r="C394" s="172" t="s">
        <v>116</v>
      </c>
      <c r="D394" s="173" t="s">
        <v>130</v>
      </c>
      <c r="E394" s="161">
        <v>5000</v>
      </c>
      <c r="F394" s="339">
        <v>3652</v>
      </c>
      <c r="G394" s="305">
        <f t="shared" si="7"/>
        <v>1.3691128148959475</v>
      </c>
      <c r="H394" s="643" t="s">
        <v>155</v>
      </c>
      <c r="I394" s="173" t="s">
        <v>44</v>
      </c>
      <c r="J394" s="405" t="s">
        <v>499</v>
      </c>
      <c r="K394" s="172" t="s">
        <v>64</v>
      </c>
      <c r="L394" s="172" t="s">
        <v>45</v>
      </c>
      <c r="M394" s="640"/>
      <c r="N394" s="641"/>
    </row>
    <row r="395" spans="1:14" x14ac:dyDescent="0.25">
      <c r="A395" s="171">
        <v>45156</v>
      </c>
      <c r="B395" s="172" t="s">
        <v>115</v>
      </c>
      <c r="C395" s="172" t="s">
        <v>116</v>
      </c>
      <c r="D395" s="173" t="s">
        <v>130</v>
      </c>
      <c r="E395" s="161">
        <v>3000</v>
      </c>
      <c r="F395" s="339">
        <v>3652</v>
      </c>
      <c r="G395" s="305">
        <f t="shared" si="7"/>
        <v>0.8214676889375685</v>
      </c>
      <c r="H395" s="643" t="s">
        <v>155</v>
      </c>
      <c r="I395" s="173" t="s">
        <v>44</v>
      </c>
      <c r="J395" s="405" t="s">
        <v>499</v>
      </c>
      <c r="K395" s="172" t="s">
        <v>64</v>
      </c>
      <c r="L395" s="172" t="s">
        <v>45</v>
      </c>
      <c r="M395" s="640"/>
      <c r="N395" s="641"/>
    </row>
    <row r="396" spans="1:14" x14ac:dyDescent="0.25">
      <c r="A396" s="171">
        <v>45156</v>
      </c>
      <c r="B396" s="172" t="s">
        <v>115</v>
      </c>
      <c r="C396" s="172" t="s">
        <v>116</v>
      </c>
      <c r="D396" s="173" t="s">
        <v>130</v>
      </c>
      <c r="E396" s="161">
        <v>7000</v>
      </c>
      <c r="F396" s="339">
        <v>3652</v>
      </c>
      <c r="G396" s="305">
        <f t="shared" si="7"/>
        <v>1.9167579408543265</v>
      </c>
      <c r="H396" s="643" t="s">
        <v>155</v>
      </c>
      <c r="I396" s="173" t="s">
        <v>44</v>
      </c>
      <c r="J396" s="405" t="s">
        <v>499</v>
      </c>
      <c r="K396" s="172" t="s">
        <v>64</v>
      </c>
      <c r="L396" s="172" t="s">
        <v>45</v>
      </c>
      <c r="M396" s="640"/>
      <c r="N396" s="641"/>
    </row>
    <row r="397" spans="1:14" x14ac:dyDescent="0.25">
      <c r="A397" s="171">
        <v>45156</v>
      </c>
      <c r="B397" s="172" t="s">
        <v>115</v>
      </c>
      <c r="C397" s="172" t="s">
        <v>116</v>
      </c>
      <c r="D397" s="173" t="s">
        <v>130</v>
      </c>
      <c r="E397" s="161">
        <v>18000</v>
      </c>
      <c r="F397" s="339">
        <v>3652</v>
      </c>
      <c r="G397" s="305">
        <f t="shared" si="7"/>
        <v>4.928806133625411</v>
      </c>
      <c r="H397" s="643" t="s">
        <v>155</v>
      </c>
      <c r="I397" s="173" t="s">
        <v>44</v>
      </c>
      <c r="J397" s="405" t="s">
        <v>499</v>
      </c>
      <c r="K397" s="172" t="s">
        <v>64</v>
      </c>
      <c r="L397" s="172" t="s">
        <v>45</v>
      </c>
      <c r="M397" s="640"/>
      <c r="N397" s="641"/>
    </row>
    <row r="398" spans="1:14" x14ac:dyDescent="0.25">
      <c r="A398" s="171">
        <v>45156</v>
      </c>
      <c r="B398" s="172" t="s">
        <v>115</v>
      </c>
      <c r="C398" s="172" t="s">
        <v>116</v>
      </c>
      <c r="D398" s="173" t="s">
        <v>130</v>
      </c>
      <c r="E398" s="161">
        <v>8000</v>
      </c>
      <c r="F398" s="339">
        <v>3652</v>
      </c>
      <c r="G398" s="305">
        <f t="shared" si="7"/>
        <v>2.190580503833516</v>
      </c>
      <c r="H398" s="643" t="s">
        <v>155</v>
      </c>
      <c r="I398" s="173" t="s">
        <v>44</v>
      </c>
      <c r="J398" s="405" t="s">
        <v>499</v>
      </c>
      <c r="K398" s="172" t="s">
        <v>64</v>
      </c>
      <c r="L398" s="172" t="s">
        <v>45</v>
      </c>
      <c r="M398" s="640"/>
      <c r="N398" s="641"/>
    </row>
    <row r="399" spans="1:14" x14ac:dyDescent="0.25">
      <c r="A399" s="171">
        <v>45156</v>
      </c>
      <c r="B399" s="172" t="s">
        <v>196</v>
      </c>
      <c r="C399" s="172" t="s">
        <v>196</v>
      </c>
      <c r="D399" s="173" t="s">
        <v>130</v>
      </c>
      <c r="E399" s="161">
        <v>5000</v>
      </c>
      <c r="F399" s="339">
        <v>3652</v>
      </c>
      <c r="G399" s="305">
        <f t="shared" si="7"/>
        <v>1.3691128148959475</v>
      </c>
      <c r="H399" s="643" t="s">
        <v>155</v>
      </c>
      <c r="I399" s="173" t="s">
        <v>44</v>
      </c>
      <c r="J399" s="405" t="s">
        <v>499</v>
      </c>
      <c r="K399" s="172" t="s">
        <v>64</v>
      </c>
      <c r="L399" s="172" t="s">
        <v>45</v>
      </c>
      <c r="M399" s="640"/>
      <c r="N399" s="641"/>
    </row>
    <row r="400" spans="1:14" x14ac:dyDescent="0.25">
      <c r="A400" s="171">
        <v>45156</v>
      </c>
      <c r="B400" s="172" t="s">
        <v>196</v>
      </c>
      <c r="C400" s="172" t="s">
        <v>196</v>
      </c>
      <c r="D400" s="173" t="s">
        <v>130</v>
      </c>
      <c r="E400" s="161">
        <v>5000</v>
      </c>
      <c r="F400" s="339">
        <v>3652</v>
      </c>
      <c r="G400" s="305">
        <f t="shared" si="7"/>
        <v>1.3691128148959475</v>
      </c>
      <c r="H400" s="643" t="s">
        <v>155</v>
      </c>
      <c r="I400" s="173" t="s">
        <v>44</v>
      </c>
      <c r="J400" s="405" t="s">
        <v>499</v>
      </c>
      <c r="K400" s="172" t="s">
        <v>64</v>
      </c>
      <c r="L400" s="172" t="s">
        <v>45</v>
      </c>
      <c r="M400" s="640"/>
      <c r="N400" s="641"/>
    </row>
    <row r="401" spans="1:14" x14ac:dyDescent="0.25">
      <c r="A401" s="171">
        <v>45156</v>
      </c>
      <c r="B401" s="172" t="s">
        <v>115</v>
      </c>
      <c r="C401" s="172" t="s">
        <v>116</v>
      </c>
      <c r="D401" s="173" t="s">
        <v>130</v>
      </c>
      <c r="E401" s="167">
        <v>10000</v>
      </c>
      <c r="F401" s="339">
        <v>3652</v>
      </c>
      <c r="G401" s="305">
        <f t="shared" si="7"/>
        <v>2.738225629791895</v>
      </c>
      <c r="H401" s="643" t="s">
        <v>294</v>
      </c>
      <c r="I401" s="173" t="s">
        <v>44</v>
      </c>
      <c r="J401" s="405" t="s">
        <v>527</v>
      </c>
      <c r="K401" s="172" t="s">
        <v>64</v>
      </c>
      <c r="L401" s="172" t="s">
        <v>45</v>
      </c>
      <c r="M401" s="640"/>
      <c r="N401" s="641"/>
    </row>
    <row r="402" spans="1:14" x14ac:dyDescent="0.25">
      <c r="A402" s="171">
        <v>45156</v>
      </c>
      <c r="B402" s="172" t="s">
        <v>115</v>
      </c>
      <c r="C402" s="172" t="s">
        <v>116</v>
      </c>
      <c r="D402" s="173" t="s">
        <v>130</v>
      </c>
      <c r="E402" s="167">
        <v>6000</v>
      </c>
      <c r="F402" s="339">
        <v>3652</v>
      </c>
      <c r="G402" s="305">
        <f t="shared" si="7"/>
        <v>1.642935377875137</v>
      </c>
      <c r="H402" s="643" t="s">
        <v>294</v>
      </c>
      <c r="I402" s="173" t="s">
        <v>44</v>
      </c>
      <c r="J402" s="405" t="s">
        <v>527</v>
      </c>
      <c r="K402" s="172" t="s">
        <v>64</v>
      </c>
      <c r="L402" s="172" t="s">
        <v>45</v>
      </c>
      <c r="M402" s="640"/>
      <c r="N402" s="641"/>
    </row>
    <row r="403" spans="1:14" x14ac:dyDescent="0.25">
      <c r="A403" s="171">
        <v>45156</v>
      </c>
      <c r="B403" s="172" t="s">
        <v>115</v>
      </c>
      <c r="C403" s="172" t="s">
        <v>116</v>
      </c>
      <c r="D403" s="173" t="s">
        <v>130</v>
      </c>
      <c r="E403" s="167">
        <v>8000</v>
      </c>
      <c r="F403" s="339">
        <v>3652</v>
      </c>
      <c r="G403" s="305">
        <f t="shared" si="7"/>
        <v>2.190580503833516</v>
      </c>
      <c r="H403" s="643" t="s">
        <v>294</v>
      </c>
      <c r="I403" s="173" t="s">
        <v>44</v>
      </c>
      <c r="J403" s="405" t="s">
        <v>527</v>
      </c>
      <c r="K403" s="172" t="s">
        <v>64</v>
      </c>
      <c r="L403" s="172" t="s">
        <v>45</v>
      </c>
      <c r="M403" s="640"/>
      <c r="N403" s="641"/>
    </row>
    <row r="404" spans="1:14" x14ac:dyDescent="0.25">
      <c r="A404" s="171">
        <v>45156</v>
      </c>
      <c r="B404" s="172" t="s">
        <v>115</v>
      </c>
      <c r="C404" s="172" t="s">
        <v>116</v>
      </c>
      <c r="D404" s="173" t="s">
        <v>130</v>
      </c>
      <c r="E404" s="167">
        <v>8000</v>
      </c>
      <c r="F404" s="339">
        <v>3652</v>
      </c>
      <c r="G404" s="305">
        <f t="shared" si="7"/>
        <v>2.190580503833516</v>
      </c>
      <c r="H404" s="643" t="s">
        <v>294</v>
      </c>
      <c r="I404" s="173" t="s">
        <v>44</v>
      </c>
      <c r="J404" s="405" t="s">
        <v>527</v>
      </c>
      <c r="K404" s="172" t="s">
        <v>64</v>
      </c>
      <c r="L404" s="172" t="s">
        <v>45</v>
      </c>
      <c r="M404" s="640"/>
      <c r="N404" s="641"/>
    </row>
    <row r="405" spans="1:14" x14ac:dyDescent="0.25">
      <c r="A405" s="171">
        <v>45156</v>
      </c>
      <c r="B405" s="172" t="s">
        <v>115</v>
      </c>
      <c r="C405" s="172" t="s">
        <v>116</v>
      </c>
      <c r="D405" s="173" t="s">
        <v>130</v>
      </c>
      <c r="E405" s="167">
        <v>13000</v>
      </c>
      <c r="F405" s="339">
        <v>3652</v>
      </c>
      <c r="G405" s="305">
        <f t="shared" si="7"/>
        <v>3.5596933187294635</v>
      </c>
      <c r="H405" s="643" t="s">
        <v>294</v>
      </c>
      <c r="I405" s="173" t="s">
        <v>44</v>
      </c>
      <c r="J405" s="405" t="s">
        <v>527</v>
      </c>
      <c r="K405" s="172" t="s">
        <v>64</v>
      </c>
      <c r="L405" s="172" t="s">
        <v>45</v>
      </c>
      <c r="M405" s="640"/>
      <c r="N405" s="641"/>
    </row>
    <row r="406" spans="1:14" x14ac:dyDescent="0.25">
      <c r="A406" s="171">
        <v>45156</v>
      </c>
      <c r="B406" s="172" t="s">
        <v>196</v>
      </c>
      <c r="C406" s="172" t="s">
        <v>196</v>
      </c>
      <c r="D406" s="173" t="s">
        <v>130</v>
      </c>
      <c r="E406" s="167">
        <v>10000</v>
      </c>
      <c r="F406" s="339">
        <v>3652</v>
      </c>
      <c r="G406" s="305">
        <f t="shared" si="7"/>
        <v>2.738225629791895</v>
      </c>
      <c r="H406" s="643" t="s">
        <v>294</v>
      </c>
      <c r="I406" s="173" t="s">
        <v>44</v>
      </c>
      <c r="J406" s="405" t="s">
        <v>527</v>
      </c>
      <c r="K406" s="172" t="s">
        <v>64</v>
      </c>
      <c r="L406" s="172" t="s">
        <v>45</v>
      </c>
      <c r="M406" s="640"/>
      <c r="N406" s="641"/>
    </row>
    <row r="407" spans="1:14" x14ac:dyDescent="0.25">
      <c r="A407" s="171">
        <v>45156</v>
      </c>
      <c r="B407" s="172" t="s">
        <v>115</v>
      </c>
      <c r="C407" s="172" t="s">
        <v>116</v>
      </c>
      <c r="D407" s="173" t="s">
        <v>114</v>
      </c>
      <c r="E407" s="463">
        <v>8000</v>
      </c>
      <c r="F407" s="339">
        <v>3652</v>
      </c>
      <c r="G407" s="305">
        <f t="shared" si="7"/>
        <v>2.190580503833516</v>
      </c>
      <c r="H407" s="643" t="s">
        <v>124</v>
      </c>
      <c r="I407" s="173" t="s">
        <v>44</v>
      </c>
      <c r="J407" s="405" t="s">
        <v>465</v>
      </c>
      <c r="K407" s="172" t="s">
        <v>64</v>
      </c>
      <c r="L407" s="172" t="s">
        <v>45</v>
      </c>
      <c r="M407" s="640"/>
      <c r="N407" s="641"/>
    </row>
    <row r="408" spans="1:14" x14ac:dyDescent="0.25">
      <c r="A408" s="171">
        <v>45156</v>
      </c>
      <c r="B408" s="172" t="s">
        <v>115</v>
      </c>
      <c r="C408" s="172" t="s">
        <v>116</v>
      </c>
      <c r="D408" s="173" t="s">
        <v>114</v>
      </c>
      <c r="E408" s="463">
        <v>7000</v>
      </c>
      <c r="F408" s="339">
        <v>3652</v>
      </c>
      <c r="G408" s="305">
        <f t="shared" si="7"/>
        <v>1.9167579408543265</v>
      </c>
      <c r="H408" s="643" t="s">
        <v>124</v>
      </c>
      <c r="I408" s="173" t="s">
        <v>44</v>
      </c>
      <c r="J408" s="405" t="s">
        <v>465</v>
      </c>
      <c r="K408" s="172" t="s">
        <v>64</v>
      </c>
      <c r="L408" s="172" t="s">
        <v>45</v>
      </c>
      <c r="M408" s="640"/>
      <c r="N408" s="641"/>
    </row>
    <row r="409" spans="1:14" x14ac:dyDescent="0.25">
      <c r="A409" s="171">
        <v>45156</v>
      </c>
      <c r="B409" s="172" t="s">
        <v>115</v>
      </c>
      <c r="C409" s="172" t="s">
        <v>116</v>
      </c>
      <c r="D409" s="173" t="s">
        <v>114</v>
      </c>
      <c r="E409" s="161">
        <v>12000</v>
      </c>
      <c r="F409" s="339">
        <v>3652</v>
      </c>
      <c r="G409" s="305">
        <f t="shared" si="7"/>
        <v>3.285870755750274</v>
      </c>
      <c r="H409" s="643" t="s">
        <v>153</v>
      </c>
      <c r="I409" s="173" t="s">
        <v>44</v>
      </c>
      <c r="J409" s="405" t="s">
        <v>509</v>
      </c>
      <c r="K409" s="172" t="s">
        <v>64</v>
      </c>
      <c r="L409" s="172" t="s">
        <v>45</v>
      </c>
      <c r="M409" s="640"/>
      <c r="N409" s="641"/>
    </row>
    <row r="410" spans="1:14" x14ac:dyDescent="0.25">
      <c r="A410" s="171">
        <v>45156</v>
      </c>
      <c r="B410" s="172" t="s">
        <v>115</v>
      </c>
      <c r="C410" s="172" t="s">
        <v>116</v>
      </c>
      <c r="D410" s="173" t="s">
        <v>114</v>
      </c>
      <c r="E410" s="161">
        <v>11000</v>
      </c>
      <c r="F410" s="339">
        <v>3652</v>
      </c>
      <c r="G410" s="305">
        <f t="shared" ref="G410:G479" si="8">E410/F410</f>
        <v>3.0120481927710845</v>
      </c>
      <c r="H410" s="643" t="s">
        <v>153</v>
      </c>
      <c r="I410" s="173" t="s">
        <v>44</v>
      </c>
      <c r="J410" s="405" t="s">
        <v>509</v>
      </c>
      <c r="K410" s="172" t="s">
        <v>64</v>
      </c>
      <c r="L410" s="172" t="s">
        <v>45</v>
      </c>
      <c r="M410" s="640"/>
      <c r="N410" s="641"/>
    </row>
    <row r="411" spans="1:14" x14ac:dyDescent="0.25">
      <c r="A411" s="171">
        <v>45156</v>
      </c>
      <c r="B411" s="635" t="s">
        <v>511</v>
      </c>
      <c r="C411" s="157" t="s">
        <v>119</v>
      </c>
      <c r="D411" s="179" t="s">
        <v>81</v>
      </c>
      <c r="E411" s="161">
        <v>180000</v>
      </c>
      <c r="F411" s="339">
        <v>3652</v>
      </c>
      <c r="G411" s="305">
        <f t="shared" si="8"/>
        <v>49.28806133625411</v>
      </c>
      <c r="H411" s="643" t="s">
        <v>42</v>
      </c>
      <c r="I411" s="173" t="s">
        <v>44</v>
      </c>
      <c r="J411" s="648" t="s">
        <v>753</v>
      </c>
      <c r="K411" s="172" t="s">
        <v>64</v>
      </c>
      <c r="L411" s="172" t="s">
        <v>45</v>
      </c>
      <c r="M411" s="640"/>
      <c r="N411" s="641"/>
    </row>
    <row r="412" spans="1:14" x14ac:dyDescent="0.25">
      <c r="A412" s="171">
        <v>45157</v>
      </c>
      <c r="B412" s="172" t="s">
        <v>115</v>
      </c>
      <c r="C412" s="172" t="s">
        <v>116</v>
      </c>
      <c r="D412" s="173" t="s">
        <v>130</v>
      </c>
      <c r="E412" s="161">
        <v>8000</v>
      </c>
      <c r="F412" s="339">
        <v>3652</v>
      </c>
      <c r="G412" s="305">
        <f t="shared" si="8"/>
        <v>2.190580503833516</v>
      </c>
      <c r="H412" s="643" t="s">
        <v>155</v>
      </c>
      <c r="I412" s="173" t="s">
        <v>44</v>
      </c>
      <c r="J412" s="405" t="s">
        <v>500</v>
      </c>
      <c r="K412" s="646" t="s">
        <v>64</v>
      </c>
      <c r="L412" s="172" t="s">
        <v>45</v>
      </c>
      <c r="M412" s="640"/>
      <c r="N412" s="641"/>
    </row>
    <row r="413" spans="1:14" x14ac:dyDescent="0.25">
      <c r="A413" s="171">
        <v>45157</v>
      </c>
      <c r="B413" s="172" t="s">
        <v>115</v>
      </c>
      <c r="C413" s="172" t="s">
        <v>116</v>
      </c>
      <c r="D413" s="173" t="s">
        <v>130</v>
      </c>
      <c r="E413" s="161">
        <v>8000</v>
      </c>
      <c r="F413" s="339">
        <v>3652</v>
      </c>
      <c r="G413" s="305">
        <f t="shared" si="8"/>
        <v>2.190580503833516</v>
      </c>
      <c r="H413" s="643" t="s">
        <v>155</v>
      </c>
      <c r="I413" s="173" t="s">
        <v>44</v>
      </c>
      <c r="J413" s="405" t="s">
        <v>500</v>
      </c>
      <c r="K413" s="646" t="s">
        <v>64</v>
      </c>
      <c r="L413" s="172" t="s">
        <v>45</v>
      </c>
      <c r="M413" s="640"/>
      <c r="N413" s="641"/>
    </row>
    <row r="414" spans="1:14" x14ac:dyDescent="0.25">
      <c r="A414" s="171">
        <v>45157</v>
      </c>
      <c r="B414" s="172" t="s">
        <v>115</v>
      </c>
      <c r="C414" s="172" t="s">
        <v>116</v>
      </c>
      <c r="D414" s="173" t="s">
        <v>114</v>
      </c>
      <c r="E414" s="161">
        <v>12000</v>
      </c>
      <c r="F414" s="339">
        <v>3652</v>
      </c>
      <c r="G414" s="305">
        <f t="shared" si="8"/>
        <v>3.285870755750274</v>
      </c>
      <c r="H414" s="643" t="s">
        <v>153</v>
      </c>
      <c r="I414" s="173" t="s">
        <v>44</v>
      </c>
      <c r="J414" s="405" t="s">
        <v>514</v>
      </c>
      <c r="K414" s="646" t="s">
        <v>64</v>
      </c>
      <c r="L414" s="172" t="s">
        <v>45</v>
      </c>
      <c r="M414" s="640"/>
      <c r="N414" s="641"/>
    </row>
    <row r="415" spans="1:14" x14ac:dyDescent="0.25">
      <c r="A415" s="171">
        <v>45157</v>
      </c>
      <c r="B415" s="172" t="s">
        <v>115</v>
      </c>
      <c r="C415" s="172" t="s">
        <v>116</v>
      </c>
      <c r="D415" s="173" t="s">
        <v>114</v>
      </c>
      <c r="E415" s="161">
        <v>11000</v>
      </c>
      <c r="F415" s="339">
        <v>3652</v>
      </c>
      <c r="G415" s="305">
        <f t="shared" si="8"/>
        <v>3.0120481927710845</v>
      </c>
      <c r="H415" s="643" t="s">
        <v>153</v>
      </c>
      <c r="I415" s="173" t="s">
        <v>44</v>
      </c>
      <c r="J415" s="405" t="s">
        <v>514</v>
      </c>
      <c r="K415" s="646" t="s">
        <v>64</v>
      </c>
      <c r="L415" s="172" t="s">
        <v>45</v>
      </c>
      <c r="M415" s="640"/>
      <c r="N415" s="641"/>
    </row>
    <row r="416" spans="1:14" x14ac:dyDescent="0.25">
      <c r="A416" s="171">
        <v>45157</v>
      </c>
      <c r="B416" s="172" t="s">
        <v>115</v>
      </c>
      <c r="C416" s="172" t="s">
        <v>116</v>
      </c>
      <c r="D416" s="173" t="s">
        <v>130</v>
      </c>
      <c r="E416" s="167">
        <v>6000</v>
      </c>
      <c r="F416" s="339">
        <v>3652</v>
      </c>
      <c r="G416" s="305">
        <f t="shared" si="8"/>
        <v>1.642935377875137</v>
      </c>
      <c r="H416" s="643" t="s">
        <v>294</v>
      </c>
      <c r="I416" s="173" t="s">
        <v>44</v>
      </c>
      <c r="J416" s="405" t="s">
        <v>528</v>
      </c>
      <c r="K416" s="646" t="s">
        <v>64</v>
      </c>
      <c r="L416" s="172" t="s">
        <v>45</v>
      </c>
      <c r="M416" s="640"/>
      <c r="N416" s="641"/>
    </row>
    <row r="417" spans="1:14" x14ac:dyDescent="0.25">
      <c r="A417" s="171">
        <v>45157</v>
      </c>
      <c r="B417" s="172" t="s">
        <v>115</v>
      </c>
      <c r="C417" s="172" t="s">
        <v>116</v>
      </c>
      <c r="D417" s="173" t="s">
        <v>130</v>
      </c>
      <c r="E417" s="167">
        <v>7000</v>
      </c>
      <c r="F417" s="339">
        <v>3652</v>
      </c>
      <c r="G417" s="305">
        <f t="shared" si="8"/>
        <v>1.9167579408543265</v>
      </c>
      <c r="H417" s="643" t="s">
        <v>294</v>
      </c>
      <c r="I417" s="173" t="s">
        <v>44</v>
      </c>
      <c r="J417" s="405" t="s">
        <v>528</v>
      </c>
      <c r="K417" s="646" t="s">
        <v>64</v>
      </c>
      <c r="L417" s="172" t="s">
        <v>45</v>
      </c>
      <c r="M417" s="640"/>
      <c r="N417" s="641"/>
    </row>
    <row r="418" spans="1:14" x14ac:dyDescent="0.25">
      <c r="A418" s="171">
        <v>45157</v>
      </c>
      <c r="B418" s="172" t="s">
        <v>181</v>
      </c>
      <c r="C418" s="172" t="s">
        <v>116</v>
      </c>
      <c r="D418" s="173" t="s">
        <v>130</v>
      </c>
      <c r="E418" s="161">
        <v>10000</v>
      </c>
      <c r="F418" s="339">
        <v>3652</v>
      </c>
      <c r="G418" s="305">
        <f t="shared" si="8"/>
        <v>2.738225629791895</v>
      </c>
      <c r="H418" s="643" t="s">
        <v>157</v>
      </c>
      <c r="I418" s="173" t="s">
        <v>44</v>
      </c>
      <c r="J418" s="405" t="s">
        <v>515</v>
      </c>
      <c r="K418" s="646" t="s">
        <v>64</v>
      </c>
      <c r="L418" s="172" t="s">
        <v>45</v>
      </c>
      <c r="M418" s="640"/>
      <c r="N418" s="641"/>
    </row>
    <row r="419" spans="1:14" x14ac:dyDescent="0.25">
      <c r="A419" s="171">
        <v>45157</v>
      </c>
      <c r="B419" s="172" t="s">
        <v>181</v>
      </c>
      <c r="C419" s="172" t="s">
        <v>116</v>
      </c>
      <c r="D419" s="173" t="s">
        <v>130</v>
      </c>
      <c r="E419" s="161">
        <v>10000</v>
      </c>
      <c r="F419" s="339">
        <v>3652</v>
      </c>
      <c r="G419" s="305">
        <f t="shared" si="8"/>
        <v>2.738225629791895</v>
      </c>
      <c r="H419" s="643" t="s">
        <v>157</v>
      </c>
      <c r="I419" s="173" t="s">
        <v>44</v>
      </c>
      <c r="J419" s="405" t="s">
        <v>515</v>
      </c>
      <c r="K419" s="646" t="s">
        <v>64</v>
      </c>
      <c r="L419" s="172" t="s">
        <v>45</v>
      </c>
      <c r="M419" s="640"/>
      <c r="N419" s="641"/>
    </row>
    <row r="420" spans="1:14" x14ac:dyDescent="0.25">
      <c r="A420" s="171">
        <v>45157</v>
      </c>
      <c r="B420" s="172" t="s">
        <v>115</v>
      </c>
      <c r="C420" s="172" t="s">
        <v>116</v>
      </c>
      <c r="D420" s="173" t="s">
        <v>114</v>
      </c>
      <c r="E420" s="463">
        <v>15000</v>
      </c>
      <c r="F420" s="339">
        <v>3652</v>
      </c>
      <c r="G420" s="305">
        <f t="shared" si="8"/>
        <v>4.1073384446878425</v>
      </c>
      <c r="H420" s="643" t="s">
        <v>124</v>
      </c>
      <c r="I420" s="173" t="s">
        <v>44</v>
      </c>
      <c r="J420" s="405" t="s">
        <v>408</v>
      </c>
      <c r="K420" s="646" t="s">
        <v>64</v>
      </c>
      <c r="L420" s="172" t="s">
        <v>45</v>
      </c>
      <c r="M420" s="640"/>
      <c r="N420" s="641"/>
    </row>
    <row r="421" spans="1:14" x14ac:dyDescent="0.25">
      <c r="A421" s="171">
        <v>45157</v>
      </c>
      <c r="B421" s="172" t="s">
        <v>115</v>
      </c>
      <c r="C421" s="172" t="s">
        <v>116</v>
      </c>
      <c r="D421" s="173" t="s">
        <v>114</v>
      </c>
      <c r="E421" s="463">
        <v>10000</v>
      </c>
      <c r="F421" s="339">
        <v>3652</v>
      </c>
      <c r="G421" s="305">
        <f t="shared" si="8"/>
        <v>2.738225629791895</v>
      </c>
      <c r="H421" s="643" t="s">
        <v>124</v>
      </c>
      <c r="I421" s="173" t="s">
        <v>44</v>
      </c>
      <c r="J421" s="405" t="s">
        <v>408</v>
      </c>
      <c r="K421" s="646" t="s">
        <v>64</v>
      </c>
      <c r="L421" s="172" t="s">
        <v>45</v>
      </c>
      <c r="M421" s="640"/>
      <c r="N421" s="641"/>
    </row>
    <row r="422" spans="1:14" x14ac:dyDescent="0.25">
      <c r="A422" s="171">
        <v>45159</v>
      </c>
      <c r="B422" s="172" t="s">
        <v>115</v>
      </c>
      <c r="C422" s="172" t="s">
        <v>116</v>
      </c>
      <c r="D422" s="173" t="s">
        <v>114</v>
      </c>
      <c r="E422" s="161">
        <v>12000</v>
      </c>
      <c r="F422" s="339">
        <v>3652</v>
      </c>
      <c r="G422" s="305">
        <f t="shared" si="8"/>
        <v>3.285870755750274</v>
      </c>
      <c r="H422" s="643" t="s">
        <v>153</v>
      </c>
      <c r="I422" s="173" t="s">
        <v>44</v>
      </c>
      <c r="J422" s="405" t="s">
        <v>517</v>
      </c>
      <c r="K422" s="646" t="s">
        <v>64</v>
      </c>
      <c r="L422" s="172" t="s">
        <v>45</v>
      </c>
      <c r="M422" s="640"/>
      <c r="N422" s="641"/>
    </row>
    <row r="423" spans="1:14" x14ac:dyDescent="0.25">
      <c r="A423" s="171">
        <v>45159</v>
      </c>
      <c r="B423" s="172" t="s">
        <v>115</v>
      </c>
      <c r="C423" s="172" t="s">
        <v>116</v>
      </c>
      <c r="D423" s="173" t="s">
        <v>114</v>
      </c>
      <c r="E423" s="161">
        <v>11000</v>
      </c>
      <c r="F423" s="339">
        <v>3652</v>
      </c>
      <c r="G423" s="305">
        <f t="shared" si="8"/>
        <v>3.0120481927710845</v>
      </c>
      <c r="H423" s="643" t="s">
        <v>153</v>
      </c>
      <c r="I423" s="173" t="s">
        <v>44</v>
      </c>
      <c r="J423" s="405" t="s">
        <v>517</v>
      </c>
      <c r="K423" s="646" t="s">
        <v>64</v>
      </c>
      <c r="L423" s="172" t="s">
        <v>45</v>
      </c>
      <c r="M423" s="640"/>
      <c r="N423" s="641"/>
    </row>
    <row r="424" spans="1:14" x14ac:dyDescent="0.25">
      <c r="A424" s="171">
        <v>45159</v>
      </c>
      <c r="B424" s="172" t="s">
        <v>115</v>
      </c>
      <c r="C424" s="172" t="s">
        <v>116</v>
      </c>
      <c r="D424" s="173" t="s">
        <v>130</v>
      </c>
      <c r="E424" s="167">
        <v>6000</v>
      </c>
      <c r="F424" s="339">
        <v>3652</v>
      </c>
      <c r="G424" s="305">
        <f t="shared" si="8"/>
        <v>1.642935377875137</v>
      </c>
      <c r="H424" s="643" t="s">
        <v>294</v>
      </c>
      <c r="I424" s="173" t="s">
        <v>44</v>
      </c>
      <c r="J424" s="405" t="s">
        <v>553</v>
      </c>
      <c r="K424" s="646" t="s">
        <v>64</v>
      </c>
      <c r="L424" s="172" t="s">
        <v>45</v>
      </c>
      <c r="M424" s="640"/>
      <c r="N424" s="641"/>
    </row>
    <row r="425" spans="1:14" x14ac:dyDescent="0.25">
      <c r="A425" s="171">
        <v>45159</v>
      </c>
      <c r="B425" s="172" t="s">
        <v>115</v>
      </c>
      <c r="C425" s="172" t="s">
        <v>116</v>
      </c>
      <c r="D425" s="173" t="s">
        <v>130</v>
      </c>
      <c r="E425" s="167">
        <v>8000</v>
      </c>
      <c r="F425" s="339">
        <v>3652</v>
      </c>
      <c r="G425" s="305">
        <f t="shared" si="8"/>
        <v>2.190580503833516</v>
      </c>
      <c r="H425" s="643" t="s">
        <v>294</v>
      </c>
      <c r="I425" s="173" t="s">
        <v>44</v>
      </c>
      <c r="J425" s="405" t="s">
        <v>553</v>
      </c>
      <c r="K425" s="646" t="s">
        <v>64</v>
      </c>
      <c r="L425" s="172" t="s">
        <v>45</v>
      </c>
      <c r="M425" s="640"/>
      <c r="N425" s="641"/>
    </row>
    <row r="426" spans="1:14" x14ac:dyDescent="0.25">
      <c r="A426" s="171">
        <v>45159</v>
      </c>
      <c r="B426" s="172" t="s">
        <v>115</v>
      </c>
      <c r="C426" s="172" t="s">
        <v>116</v>
      </c>
      <c r="D426" s="173" t="s">
        <v>130</v>
      </c>
      <c r="E426" s="167">
        <v>7000</v>
      </c>
      <c r="F426" s="339">
        <v>3652</v>
      </c>
      <c r="G426" s="305">
        <f t="shared" si="8"/>
        <v>1.9167579408543265</v>
      </c>
      <c r="H426" s="643" t="s">
        <v>294</v>
      </c>
      <c r="I426" s="173" t="s">
        <v>44</v>
      </c>
      <c r="J426" s="405" t="s">
        <v>553</v>
      </c>
      <c r="K426" s="646" t="s">
        <v>64</v>
      </c>
      <c r="L426" s="172" t="s">
        <v>45</v>
      </c>
      <c r="M426" s="640"/>
      <c r="N426" s="641"/>
    </row>
    <row r="427" spans="1:14" x14ac:dyDescent="0.25">
      <c r="A427" s="171">
        <v>45159</v>
      </c>
      <c r="B427" s="172" t="s">
        <v>115</v>
      </c>
      <c r="C427" s="172" t="s">
        <v>116</v>
      </c>
      <c r="D427" s="173" t="s">
        <v>130</v>
      </c>
      <c r="E427" s="167">
        <v>5000</v>
      </c>
      <c r="F427" s="339">
        <v>3652</v>
      </c>
      <c r="G427" s="305">
        <f t="shared" si="8"/>
        <v>1.3691128148959475</v>
      </c>
      <c r="H427" s="643" t="s">
        <v>294</v>
      </c>
      <c r="I427" s="173" t="s">
        <v>44</v>
      </c>
      <c r="J427" s="405" t="s">
        <v>553</v>
      </c>
      <c r="K427" s="646" t="s">
        <v>64</v>
      </c>
      <c r="L427" s="172" t="s">
        <v>45</v>
      </c>
      <c r="M427" s="640"/>
      <c r="N427" s="641"/>
    </row>
    <row r="428" spans="1:14" x14ac:dyDescent="0.25">
      <c r="A428" s="171">
        <v>45159</v>
      </c>
      <c r="B428" s="172" t="s">
        <v>115</v>
      </c>
      <c r="C428" s="172" t="s">
        <v>116</v>
      </c>
      <c r="D428" s="173" t="s">
        <v>130</v>
      </c>
      <c r="E428" s="167">
        <v>7000</v>
      </c>
      <c r="F428" s="339">
        <v>3652</v>
      </c>
      <c r="G428" s="305">
        <f t="shared" si="8"/>
        <v>1.9167579408543265</v>
      </c>
      <c r="H428" s="643" t="s">
        <v>294</v>
      </c>
      <c r="I428" s="173" t="s">
        <v>44</v>
      </c>
      <c r="J428" s="405" t="s">
        <v>553</v>
      </c>
      <c r="K428" s="646" t="s">
        <v>64</v>
      </c>
      <c r="L428" s="172" t="s">
        <v>45</v>
      </c>
      <c r="M428" s="640"/>
      <c r="N428" s="641"/>
    </row>
    <row r="429" spans="1:14" x14ac:dyDescent="0.25">
      <c r="A429" s="171">
        <v>45159</v>
      </c>
      <c r="B429" s="172" t="s">
        <v>115</v>
      </c>
      <c r="C429" s="172" t="s">
        <v>116</v>
      </c>
      <c r="D429" s="173" t="s">
        <v>130</v>
      </c>
      <c r="E429" s="167">
        <v>6000</v>
      </c>
      <c r="F429" s="339">
        <v>3652</v>
      </c>
      <c r="G429" s="305">
        <f t="shared" si="8"/>
        <v>1.642935377875137</v>
      </c>
      <c r="H429" s="643" t="s">
        <v>294</v>
      </c>
      <c r="I429" s="173" t="s">
        <v>44</v>
      </c>
      <c r="J429" s="405" t="s">
        <v>553</v>
      </c>
      <c r="K429" s="646" t="s">
        <v>64</v>
      </c>
      <c r="L429" s="172" t="s">
        <v>45</v>
      </c>
      <c r="M429" s="640"/>
      <c r="N429" s="641"/>
    </row>
    <row r="430" spans="1:14" x14ac:dyDescent="0.25">
      <c r="A430" s="171">
        <v>45159</v>
      </c>
      <c r="B430" s="172" t="s">
        <v>196</v>
      </c>
      <c r="C430" s="172" t="s">
        <v>196</v>
      </c>
      <c r="D430" s="173" t="s">
        <v>130</v>
      </c>
      <c r="E430" s="167">
        <v>6000</v>
      </c>
      <c r="F430" s="339">
        <v>3652</v>
      </c>
      <c r="G430" s="305">
        <f t="shared" si="8"/>
        <v>1.642935377875137</v>
      </c>
      <c r="H430" s="643" t="s">
        <v>294</v>
      </c>
      <c r="I430" s="173" t="s">
        <v>44</v>
      </c>
      <c r="J430" s="405" t="s">
        <v>553</v>
      </c>
      <c r="K430" s="646" t="s">
        <v>64</v>
      </c>
      <c r="L430" s="172" t="s">
        <v>45</v>
      </c>
      <c r="M430" s="640"/>
      <c r="N430" s="641"/>
    </row>
    <row r="431" spans="1:14" x14ac:dyDescent="0.25">
      <c r="A431" s="171">
        <v>45159</v>
      </c>
      <c r="B431" s="172" t="s">
        <v>196</v>
      </c>
      <c r="C431" s="172" t="s">
        <v>196</v>
      </c>
      <c r="D431" s="173" t="s">
        <v>130</v>
      </c>
      <c r="E431" s="167">
        <v>4000</v>
      </c>
      <c r="F431" s="339">
        <v>3652</v>
      </c>
      <c r="G431" s="305">
        <f t="shared" si="8"/>
        <v>1.095290251916758</v>
      </c>
      <c r="H431" s="643" t="s">
        <v>294</v>
      </c>
      <c r="I431" s="173" t="s">
        <v>44</v>
      </c>
      <c r="J431" s="405" t="s">
        <v>553</v>
      </c>
      <c r="K431" s="646" t="s">
        <v>64</v>
      </c>
      <c r="L431" s="172" t="s">
        <v>45</v>
      </c>
      <c r="M431" s="640"/>
      <c r="N431" s="641"/>
    </row>
    <row r="432" spans="1:14" x14ac:dyDescent="0.25">
      <c r="A432" s="171">
        <v>45159</v>
      </c>
      <c r="B432" s="172" t="s">
        <v>181</v>
      </c>
      <c r="C432" s="172" t="s">
        <v>116</v>
      </c>
      <c r="D432" s="173" t="s">
        <v>130</v>
      </c>
      <c r="E432" s="161">
        <v>10000</v>
      </c>
      <c r="F432" s="339">
        <v>3652</v>
      </c>
      <c r="G432" s="305">
        <f t="shared" si="8"/>
        <v>2.738225629791895</v>
      </c>
      <c r="H432" s="643" t="s">
        <v>157</v>
      </c>
      <c r="I432" s="173" t="s">
        <v>44</v>
      </c>
      <c r="J432" s="405" t="s">
        <v>529</v>
      </c>
      <c r="K432" s="646" t="s">
        <v>64</v>
      </c>
      <c r="L432" s="172" t="s">
        <v>45</v>
      </c>
      <c r="M432" s="640"/>
      <c r="N432" s="641"/>
    </row>
    <row r="433" spans="1:14" x14ac:dyDescent="0.25">
      <c r="A433" s="171">
        <v>45159</v>
      </c>
      <c r="B433" s="172" t="s">
        <v>181</v>
      </c>
      <c r="C433" s="172" t="s">
        <v>116</v>
      </c>
      <c r="D433" s="173" t="s">
        <v>130</v>
      </c>
      <c r="E433" s="161">
        <v>10000</v>
      </c>
      <c r="F433" s="339">
        <v>3652</v>
      </c>
      <c r="G433" s="305">
        <f t="shared" si="8"/>
        <v>2.738225629791895</v>
      </c>
      <c r="H433" s="643" t="s">
        <v>157</v>
      </c>
      <c r="I433" s="173" t="s">
        <v>44</v>
      </c>
      <c r="J433" s="405" t="s">
        <v>529</v>
      </c>
      <c r="K433" s="646" t="s">
        <v>64</v>
      </c>
      <c r="L433" s="172" t="s">
        <v>45</v>
      </c>
      <c r="M433" s="640"/>
      <c r="N433" s="641"/>
    </row>
    <row r="434" spans="1:14" x14ac:dyDescent="0.25">
      <c r="A434" s="171">
        <v>45159</v>
      </c>
      <c r="B434" s="172" t="s">
        <v>181</v>
      </c>
      <c r="C434" s="172" t="s">
        <v>116</v>
      </c>
      <c r="D434" s="173" t="s">
        <v>130</v>
      </c>
      <c r="E434" s="161">
        <v>5000</v>
      </c>
      <c r="F434" s="339">
        <v>3652</v>
      </c>
      <c r="G434" s="305">
        <f t="shared" si="8"/>
        <v>1.3691128148959475</v>
      </c>
      <c r="H434" s="643" t="s">
        <v>157</v>
      </c>
      <c r="I434" s="173" t="s">
        <v>44</v>
      </c>
      <c r="J434" s="405" t="s">
        <v>529</v>
      </c>
      <c r="K434" s="646" t="s">
        <v>64</v>
      </c>
      <c r="L434" s="172" t="s">
        <v>45</v>
      </c>
      <c r="M434" s="640"/>
      <c r="N434" s="641"/>
    </row>
    <row r="435" spans="1:14" x14ac:dyDescent="0.25">
      <c r="A435" s="171">
        <v>45159</v>
      </c>
      <c r="B435" s="172" t="s">
        <v>181</v>
      </c>
      <c r="C435" s="172" t="s">
        <v>116</v>
      </c>
      <c r="D435" s="173" t="s">
        <v>130</v>
      </c>
      <c r="E435" s="161">
        <v>4000</v>
      </c>
      <c r="F435" s="339">
        <v>3652</v>
      </c>
      <c r="G435" s="305">
        <f t="shared" si="8"/>
        <v>1.095290251916758</v>
      </c>
      <c r="H435" s="643" t="s">
        <v>157</v>
      </c>
      <c r="I435" s="173" t="s">
        <v>44</v>
      </c>
      <c r="J435" s="405" t="s">
        <v>529</v>
      </c>
      <c r="K435" s="646" t="s">
        <v>64</v>
      </c>
      <c r="L435" s="172" t="s">
        <v>45</v>
      </c>
      <c r="M435" s="640"/>
      <c r="N435" s="641"/>
    </row>
    <row r="436" spans="1:14" x14ac:dyDescent="0.25">
      <c r="A436" s="171">
        <v>45159</v>
      </c>
      <c r="B436" s="172" t="s">
        <v>181</v>
      </c>
      <c r="C436" s="172" t="s">
        <v>116</v>
      </c>
      <c r="D436" s="173" t="s">
        <v>130</v>
      </c>
      <c r="E436" s="161">
        <v>5000</v>
      </c>
      <c r="F436" s="339">
        <v>3652</v>
      </c>
      <c r="G436" s="305">
        <f t="shared" si="8"/>
        <v>1.3691128148959475</v>
      </c>
      <c r="H436" s="643" t="s">
        <v>157</v>
      </c>
      <c r="I436" s="173" t="s">
        <v>44</v>
      </c>
      <c r="J436" s="405" t="s">
        <v>529</v>
      </c>
      <c r="K436" s="646" t="s">
        <v>64</v>
      </c>
      <c r="L436" s="172" t="s">
        <v>45</v>
      </c>
      <c r="M436" s="640"/>
      <c r="N436" s="641"/>
    </row>
    <row r="437" spans="1:14" x14ac:dyDescent="0.25">
      <c r="A437" s="171">
        <v>45159</v>
      </c>
      <c r="B437" s="172" t="s">
        <v>181</v>
      </c>
      <c r="C437" s="172" t="s">
        <v>116</v>
      </c>
      <c r="D437" s="173" t="s">
        <v>130</v>
      </c>
      <c r="E437" s="161">
        <v>5000</v>
      </c>
      <c r="F437" s="339">
        <v>3652</v>
      </c>
      <c r="G437" s="305">
        <f t="shared" si="8"/>
        <v>1.3691128148959475</v>
      </c>
      <c r="H437" s="643" t="s">
        <v>157</v>
      </c>
      <c r="I437" s="173" t="s">
        <v>44</v>
      </c>
      <c r="J437" s="405" t="s">
        <v>529</v>
      </c>
      <c r="K437" s="646" t="s">
        <v>64</v>
      </c>
      <c r="L437" s="172" t="s">
        <v>45</v>
      </c>
      <c r="M437" s="640"/>
      <c r="N437" s="641"/>
    </row>
    <row r="438" spans="1:14" x14ac:dyDescent="0.25">
      <c r="A438" s="171">
        <v>45159</v>
      </c>
      <c r="B438" s="172" t="s">
        <v>181</v>
      </c>
      <c r="C438" s="172" t="s">
        <v>116</v>
      </c>
      <c r="D438" s="173" t="s">
        <v>130</v>
      </c>
      <c r="E438" s="161">
        <v>4000</v>
      </c>
      <c r="F438" s="339">
        <v>3652</v>
      </c>
      <c r="G438" s="305">
        <f t="shared" si="8"/>
        <v>1.095290251916758</v>
      </c>
      <c r="H438" s="643" t="s">
        <v>157</v>
      </c>
      <c r="I438" s="173" t="s">
        <v>44</v>
      </c>
      <c r="J438" s="405" t="s">
        <v>529</v>
      </c>
      <c r="K438" s="646" t="s">
        <v>64</v>
      </c>
      <c r="L438" s="172" t="s">
        <v>45</v>
      </c>
      <c r="M438" s="640"/>
      <c r="N438" s="641"/>
    </row>
    <row r="439" spans="1:14" x14ac:dyDescent="0.25">
      <c r="A439" s="171">
        <v>45159</v>
      </c>
      <c r="B439" s="172" t="s">
        <v>196</v>
      </c>
      <c r="C439" s="172" t="s">
        <v>196</v>
      </c>
      <c r="D439" s="173" t="s">
        <v>130</v>
      </c>
      <c r="E439" s="161">
        <v>4000</v>
      </c>
      <c r="F439" s="339">
        <v>3652</v>
      </c>
      <c r="G439" s="305">
        <f t="shared" si="8"/>
        <v>1.095290251916758</v>
      </c>
      <c r="H439" s="643" t="s">
        <v>157</v>
      </c>
      <c r="I439" s="173" t="s">
        <v>44</v>
      </c>
      <c r="J439" s="405" t="s">
        <v>529</v>
      </c>
      <c r="K439" s="646" t="s">
        <v>64</v>
      </c>
      <c r="L439" s="172" t="s">
        <v>45</v>
      </c>
      <c r="M439" s="640"/>
      <c r="N439" s="641"/>
    </row>
    <row r="440" spans="1:14" x14ac:dyDescent="0.25">
      <c r="A440" s="171">
        <v>45159</v>
      </c>
      <c r="B440" s="172" t="s">
        <v>196</v>
      </c>
      <c r="C440" s="172" t="s">
        <v>196</v>
      </c>
      <c r="D440" s="173" t="s">
        <v>130</v>
      </c>
      <c r="E440" s="161">
        <v>6000</v>
      </c>
      <c r="F440" s="339">
        <v>3652</v>
      </c>
      <c r="G440" s="305">
        <f t="shared" si="8"/>
        <v>1.642935377875137</v>
      </c>
      <c r="H440" s="643" t="s">
        <v>157</v>
      </c>
      <c r="I440" s="173" t="s">
        <v>44</v>
      </c>
      <c r="J440" s="405" t="s">
        <v>529</v>
      </c>
      <c r="K440" s="646" t="s">
        <v>64</v>
      </c>
      <c r="L440" s="172" t="s">
        <v>45</v>
      </c>
      <c r="M440" s="640"/>
      <c r="N440" s="641"/>
    </row>
    <row r="441" spans="1:14" x14ac:dyDescent="0.25">
      <c r="A441" s="171">
        <v>45159</v>
      </c>
      <c r="B441" s="172" t="s">
        <v>115</v>
      </c>
      <c r="C441" s="172" t="s">
        <v>116</v>
      </c>
      <c r="D441" s="173" t="s">
        <v>130</v>
      </c>
      <c r="E441" s="161">
        <v>5000</v>
      </c>
      <c r="F441" s="339">
        <v>3652</v>
      </c>
      <c r="G441" s="305">
        <f t="shared" si="8"/>
        <v>1.3691128148959475</v>
      </c>
      <c r="H441" s="643" t="s">
        <v>155</v>
      </c>
      <c r="I441" s="173" t="s">
        <v>44</v>
      </c>
      <c r="J441" s="405" t="s">
        <v>537</v>
      </c>
      <c r="K441" s="646" t="s">
        <v>64</v>
      </c>
      <c r="L441" s="172" t="s">
        <v>45</v>
      </c>
      <c r="M441" s="640"/>
      <c r="N441" s="641"/>
    </row>
    <row r="442" spans="1:14" x14ac:dyDescent="0.25">
      <c r="A442" s="171">
        <v>45159</v>
      </c>
      <c r="B442" s="172" t="s">
        <v>115</v>
      </c>
      <c r="C442" s="172" t="s">
        <v>116</v>
      </c>
      <c r="D442" s="173" t="s">
        <v>130</v>
      </c>
      <c r="E442" s="161">
        <v>4000</v>
      </c>
      <c r="F442" s="339">
        <v>3652</v>
      </c>
      <c r="G442" s="305">
        <f t="shared" si="8"/>
        <v>1.095290251916758</v>
      </c>
      <c r="H442" s="643" t="s">
        <v>155</v>
      </c>
      <c r="I442" s="173" t="s">
        <v>44</v>
      </c>
      <c r="J442" s="405" t="s">
        <v>537</v>
      </c>
      <c r="K442" s="646" t="s">
        <v>64</v>
      </c>
      <c r="L442" s="172" t="s">
        <v>45</v>
      </c>
      <c r="M442" s="640"/>
      <c r="N442" s="641"/>
    </row>
    <row r="443" spans="1:14" x14ac:dyDescent="0.25">
      <c r="A443" s="171">
        <v>45159</v>
      </c>
      <c r="B443" s="172" t="s">
        <v>115</v>
      </c>
      <c r="C443" s="172" t="s">
        <v>116</v>
      </c>
      <c r="D443" s="173" t="s">
        <v>130</v>
      </c>
      <c r="E443" s="161">
        <v>4000</v>
      </c>
      <c r="F443" s="339">
        <v>3652</v>
      </c>
      <c r="G443" s="305">
        <f t="shared" si="8"/>
        <v>1.095290251916758</v>
      </c>
      <c r="H443" s="643" t="s">
        <v>155</v>
      </c>
      <c r="I443" s="173" t="s">
        <v>44</v>
      </c>
      <c r="J443" s="405" t="s">
        <v>537</v>
      </c>
      <c r="K443" s="646" t="s">
        <v>64</v>
      </c>
      <c r="L443" s="172" t="s">
        <v>45</v>
      </c>
      <c r="M443" s="640"/>
      <c r="N443" s="641"/>
    </row>
    <row r="444" spans="1:14" x14ac:dyDescent="0.25">
      <c r="A444" s="171">
        <v>45159</v>
      </c>
      <c r="B444" s="172" t="s">
        <v>115</v>
      </c>
      <c r="C444" s="172" t="s">
        <v>116</v>
      </c>
      <c r="D444" s="173" t="s">
        <v>130</v>
      </c>
      <c r="E444" s="161">
        <v>3000</v>
      </c>
      <c r="F444" s="339">
        <v>3652</v>
      </c>
      <c r="G444" s="305">
        <f t="shared" si="8"/>
        <v>0.8214676889375685</v>
      </c>
      <c r="H444" s="643" t="s">
        <v>155</v>
      </c>
      <c r="I444" s="173" t="s">
        <v>44</v>
      </c>
      <c r="J444" s="405" t="s">
        <v>537</v>
      </c>
      <c r="K444" s="646" t="s">
        <v>64</v>
      </c>
      <c r="L444" s="172" t="s">
        <v>45</v>
      </c>
      <c r="M444" s="640"/>
      <c r="N444" s="641"/>
    </row>
    <row r="445" spans="1:14" x14ac:dyDescent="0.25">
      <c r="A445" s="171">
        <v>45159</v>
      </c>
      <c r="B445" s="172" t="s">
        <v>115</v>
      </c>
      <c r="C445" s="172" t="s">
        <v>116</v>
      </c>
      <c r="D445" s="173" t="s">
        <v>130</v>
      </c>
      <c r="E445" s="161">
        <v>5000</v>
      </c>
      <c r="F445" s="339">
        <v>3652</v>
      </c>
      <c r="G445" s="305">
        <f t="shared" si="8"/>
        <v>1.3691128148959475</v>
      </c>
      <c r="H445" s="643" t="s">
        <v>155</v>
      </c>
      <c r="I445" s="173" t="s">
        <v>44</v>
      </c>
      <c r="J445" s="405" t="s">
        <v>537</v>
      </c>
      <c r="K445" s="646" t="s">
        <v>64</v>
      </c>
      <c r="L445" s="172" t="s">
        <v>45</v>
      </c>
      <c r="M445" s="640"/>
      <c r="N445" s="641"/>
    </row>
    <row r="446" spans="1:14" x14ac:dyDescent="0.25">
      <c r="A446" s="171">
        <v>45159</v>
      </c>
      <c r="B446" s="172" t="s">
        <v>115</v>
      </c>
      <c r="C446" s="172" t="s">
        <v>116</v>
      </c>
      <c r="D446" s="173" t="s">
        <v>130</v>
      </c>
      <c r="E446" s="161">
        <v>5000</v>
      </c>
      <c r="F446" s="339">
        <v>3652</v>
      </c>
      <c r="G446" s="305">
        <f t="shared" si="8"/>
        <v>1.3691128148959475</v>
      </c>
      <c r="H446" s="643" t="s">
        <v>155</v>
      </c>
      <c r="I446" s="173" t="s">
        <v>44</v>
      </c>
      <c r="J446" s="405" t="s">
        <v>537</v>
      </c>
      <c r="K446" s="646" t="s">
        <v>64</v>
      </c>
      <c r="L446" s="172" t="s">
        <v>45</v>
      </c>
      <c r="M446" s="640"/>
      <c r="N446" s="641"/>
    </row>
    <row r="447" spans="1:14" x14ac:dyDescent="0.25">
      <c r="A447" s="171">
        <v>45159</v>
      </c>
      <c r="B447" s="172" t="s">
        <v>115</v>
      </c>
      <c r="C447" s="172" t="s">
        <v>116</v>
      </c>
      <c r="D447" s="173" t="s">
        <v>130</v>
      </c>
      <c r="E447" s="161">
        <v>15000</v>
      </c>
      <c r="F447" s="339">
        <v>3652</v>
      </c>
      <c r="G447" s="305">
        <f t="shared" si="8"/>
        <v>4.1073384446878425</v>
      </c>
      <c r="H447" s="643" t="s">
        <v>155</v>
      </c>
      <c r="I447" s="173" t="s">
        <v>44</v>
      </c>
      <c r="J447" s="405" t="s">
        <v>537</v>
      </c>
      <c r="K447" s="646" t="s">
        <v>64</v>
      </c>
      <c r="L447" s="172" t="s">
        <v>45</v>
      </c>
      <c r="M447" s="640"/>
      <c r="N447" s="641"/>
    </row>
    <row r="448" spans="1:14" x14ac:dyDescent="0.25">
      <c r="A448" s="171">
        <v>45159</v>
      </c>
      <c r="B448" s="172" t="s">
        <v>115</v>
      </c>
      <c r="C448" s="172" t="s">
        <v>116</v>
      </c>
      <c r="D448" s="173" t="s">
        <v>130</v>
      </c>
      <c r="E448" s="161">
        <v>3000</v>
      </c>
      <c r="F448" s="339">
        <v>3652</v>
      </c>
      <c r="G448" s="305">
        <f t="shared" si="8"/>
        <v>0.8214676889375685</v>
      </c>
      <c r="H448" s="643" t="s">
        <v>155</v>
      </c>
      <c r="I448" s="173" t="s">
        <v>44</v>
      </c>
      <c r="J448" s="405" t="s">
        <v>537</v>
      </c>
      <c r="K448" s="646" t="s">
        <v>64</v>
      </c>
      <c r="L448" s="172" t="s">
        <v>45</v>
      </c>
      <c r="M448" s="640"/>
      <c r="N448" s="641"/>
    </row>
    <row r="449" spans="1:14" x14ac:dyDescent="0.25">
      <c r="A449" s="171">
        <v>45159</v>
      </c>
      <c r="B449" s="172" t="s">
        <v>196</v>
      </c>
      <c r="C449" s="172" t="s">
        <v>196</v>
      </c>
      <c r="D449" s="173" t="s">
        <v>130</v>
      </c>
      <c r="E449" s="161">
        <v>3000</v>
      </c>
      <c r="F449" s="339">
        <v>3652</v>
      </c>
      <c r="G449" s="305">
        <f t="shared" si="8"/>
        <v>0.8214676889375685</v>
      </c>
      <c r="H449" s="643" t="s">
        <v>155</v>
      </c>
      <c r="I449" s="173" t="s">
        <v>44</v>
      </c>
      <c r="J449" s="405" t="s">
        <v>537</v>
      </c>
      <c r="K449" s="646" t="s">
        <v>64</v>
      </c>
      <c r="L449" s="172" t="s">
        <v>45</v>
      </c>
      <c r="M449" s="640"/>
      <c r="N449" s="641"/>
    </row>
    <row r="450" spans="1:14" x14ac:dyDescent="0.25">
      <c r="A450" s="171">
        <v>45159</v>
      </c>
      <c r="B450" s="172" t="s">
        <v>196</v>
      </c>
      <c r="C450" s="172" t="s">
        <v>196</v>
      </c>
      <c r="D450" s="173" t="s">
        <v>130</v>
      </c>
      <c r="E450" s="161">
        <v>6000</v>
      </c>
      <c r="F450" s="339">
        <v>3652</v>
      </c>
      <c r="G450" s="305">
        <f t="shared" si="8"/>
        <v>1.642935377875137</v>
      </c>
      <c r="H450" s="643" t="s">
        <v>155</v>
      </c>
      <c r="I450" s="173" t="s">
        <v>44</v>
      </c>
      <c r="J450" s="405" t="s">
        <v>537</v>
      </c>
      <c r="K450" s="646" t="s">
        <v>64</v>
      </c>
      <c r="L450" s="172" t="s">
        <v>45</v>
      </c>
      <c r="M450" s="640"/>
      <c r="N450" s="641"/>
    </row>
    <row r="451" spans="1:14" x14ac:dyDescent="0.25">
      <c r="A451" s="171">
        <v>45159</v>
      </c>
      <c r="B451" s="172" t="s">
        <v>144</v>
      </c>
      <c r="C451" s="172" t="s">
        <v>128</v>
      </c>
      <c r="D451" s="173" t="s">
        <v>81</v>
      </c>
      <c r="E451" s="161">
        <f>G451*F451</f>
        <v>62084</v>
      </c>
      <c r="F451" s="339">
        <v>3652</v>
      </c>
      <c r="G451" s="305">
        <v>17</v>
      </c>
      <c r="H451" s="643" t="s">
        <v>148</v>
      </c>
      <c r="I451" s="173" t="s">
        <v>44</v>
      </c>
      <c r="J451" s="405" t="s">
        <v>700</v>
      </c>
      <c r="K451" s="646" t="s">
        <v>64</v>
      </c>
      <c r="L451" s="172" t="s">
        <v>45</v>
      </c>
      <c r="M451" s="640"/>
      <c r="N451" s="641"/>
    </row>
    <row r="452" spans="1:14" x14ac:dyDescent="0.25">
      <c r="A452" s="171">
        <v>45159</v>
      </c>
      <c r="B452" s="172" t="s">
        <v>144</v>
      </c>
      <c r="C452" s="172" t="s">
        <v>128</v>
      </c>
      <c r="D452" s="173" t="s">
        <v>81</v>
      </c>
      <c r="E452" s="161">
        <f>G452*F452</f>
        <v>31443.719999999998</v>
      </c>
      <c r="F452" s="339">
        <v>3652</v>
      </c>
      <c r="G452" s="305">
        <v>8.61</v>
      </c>
      <c r="H452" s="643" t="s">
        <v>148</v>
      </c>
      <c r="I452" s="173" t="s">
        <v>44</v>
      </c>
      <c r="J452" s="405" t="s">
        <v>701</v>
      </c>
      <c r="K452" s="646" t="s">
        <v>64</v>
      </c>
      <c r="L452" s="172" t="s">
        <v>45</v>
      </c>
      <c r="M452" s="640"/>
      <c r="N452" s="641"/>
    </row>
    <row r="453" spans="1:14" x14ac:dyDescent="0.25">
      <c r="A453" s="171">
        <v>45159</v>
      </c>
      <c r="B453" s="157" t="s">
        <v>132</v>
      </c>
      <c r="C453" s="157" t="s">
        <v>117</v>
      </c>
      <c r="D453" s="157" t="s">
        <v>14</v>
      </c>
      <c r="E453" s="161">
        <v>40000</v>
      </c>
      <c r="F453" s="339">
        <v>3652</v>
      </c>
      <c r="G453" s="305">
        <f>E453/F453</f>
        <v>10.95290251916758</v>
      </c>
      <c r="H453" s="643" t="s">
        <v>42</v>
      </c>
      <c r="I453" s="173" t="s">
        <v>44</v>
      </c>
      <c r="J453" s="405" t="s">
        <v>443</v>
      </c>
      <c r="K453" s="646" t="s">
        <v>64</v>
      </c>
      <c r="L453" s="172" t="s">
        <v>45</v>
      </c>
      <c r="M453" s="640"/>
      <c r="N453" s="641"/>
    </row>
    <row r="454" spans="1:14" x14ac:dyDescent="0.25">
      <c r="A454" s="171">
        <v>45159</v>
      </c>
      <c r="B454" s="157" t="s">
        <v>136</v>
      </c>
      <c r="C454" s="157" t="s">
        <v>117</v>
      </c>
      <c r="D454" s="157" t="s">
        <v>114</v>
      </c>
      <c r="E454" s="161">
        <v>20000</v>
      </c>
      <c r="F454" s="339">
        <v>3652</v>
      </c>
      <c r="G454" s="305">
        <f t="shared" ref="G454:G458" si="9">E454/F454</f>
        <v>5.47645125958379</v>
      </c>
      <c r="H454" s="643" t="s">
        <v>124</v>
      </c>
      <c r="I454" s="173" t="s">
        <v>44</v>
      </c>
      <c r="J454" s="405" t="s">
        <v>443</v>
      </c>
      <c r="K454" s="646" t="s">
        <v>64</v>
      </c>
      <c r="L454" s="172" t="s">
        <v>45</v>
      </c>
      <c r="M454" s="640"/>
      <c r="N454" s="641"/>
    </row>
    <row r="455" spans="1:14" x14ac:dyDescent="0.25">
      <c r="A455" s="171">
        <v>45159</v>
      </c>
      <c r="B455" s="157" t="s">
        <v>221</v>
      </c>
      <c r="C455" s="157" t="s">
        <v>117</v>
      </c>
      <c r="D455" s="157" t="s">
        <v>114</v>
      </c>
      <c r="E455" s="161">
        <v>20000</v>
      </c>
      <c r="F455" s="339">
        <v>3652</v>
      </c>
      <c r="G455" s="305">
        <f t="shared" si="9"/>
        <v>5.47645125958379</v>
      </c>
      <c r="H455" s="643" t="s">
        <v>153</v>
      </c>
      <c r="I455" s="173" t="s">
        <v>44</v>
      </c>
      <c r="J455" s="405" t="s">
        <v>443</v>
      </c>
      <c r="K455" s="646" t="s">
        <v>64</v>
      </c>
      <c r="L455" s="172" t="s">
        <v>45</v>
      </c>
      <c r="M455" s="640"/>
      <c r="N455" s="641"/>
    </row>
    <row r="456" spans="1:14" x14ac:dyDescent="0.25">
      <c r="A456" s="171">
        <v>45159</v>
      </c>
      <c r="B456" s="157" t="s">
        <v>219</v>
      </c>
      <c r="C456" s="157" t="s">
        <v>117</v>
      </c>
      <c r="D456" s="157" t="s">
        <v>130</v>
      </c>
      <c r="E456" s="161">
        <v>25000</v>
      </c>
      <c r="F456" s="339">
        <v>3652</v>
      </c>
      <c r="G456" s="305">
        <f t="shared" si="9"/>
        <v>6.8455640744797375</v>
      </c>
      <c r="H456" s="643" t="s">
        <v>155</v>
      </c>
      <c r="I456" s="173" t="s">
        <v>44</v>
      </c>
      <c r="J456" s="405" t="s">
        <v>443</v>
      </c>
      <c r="K456" s="646" t="s">
        <v>64</v>
      </c>
      <c r="L456" s="172" t="s">
        <v>45</v>
      </c>
      <c r="M456" s="640"/>
      <c r="N456" s="641"/>
    </row>
    <row r="457" spans="1:14" x14ac:dyDescent="0.25">
      <c r="A457" s="171">
        <v>45159</v>
      </c>
      <c r="B457" s="157" t="s">
        <v>220</v>
      </c>
      <c r="C457" s="157" t="s">
        <v>117</v>
      </c>
      <c r="D457" s="179" t="s">
        <v>130</v>
      </c>
      <c r="E457" s="161">
        <v>25000</v>
      </c>
      <c r="F457" s="339">
        <v>3652</v>
      </c>
      <c r="G457" s="305">
        <f t="shared" si="9"/>
        <v>6.8455640744797375</v>
      </c>
      <c r="H457" s="643" t="s">
        <v>157</v>
      </c>
      <c r="I457" s="173" t="s">
        <v>44</v>
      </c>
      <c r="J457" s="405" t="s">
        <v>443</v>
      </c>
      <c r="K457" s="646" t="s">
        <v>64</v>
      </c>
      <c r="L457" s="172" t="s">
        <v>45</v>
      </c>
      <c r="M457" s="640"/>
      <c r="N457" s="641"/>
    </row>
    <row r="458" spans="1:14" x14ac:dyDescent="0.25">
      <c r="A458" s="171">
        <v>45159</v>
      </c>
      <c r="B458" s="157" t="s">
        <v>516</v>
      </c>
      <c r="C458" s="157" t="s">
        <v>117</v>
      </c>
      <c r="D458" s="179" t="s">
        <v>130</v>
      </c>
      <c r="E458" s="161">
        <v>25000</v>
      </c>
      <c r="F458" s="339">
        <v>3652</v>
      </c>
      <c r="G458" s="305">
        <f t="shared" si="9"/>
        <v>6.8455640744797375</v>
      </c>
      <c r="H458" s="643" t="s">
        <v>294</v>
      </c>
      <c r="I458" s="173" t="s">
        <v>44</v>
      </c>
      <c r="J458" s="405" t="s">
        <v>443</v>
      </c>
      <c r="K458" s="646" t="s">
        <v>64</v>
      </c>
      <c r="L458" s="172" t="s">
        <v>45</v>
      </c>
      <c r="M458" s="640"/>
      <c r="N458" s="641"/>
    </row>
    <row r="459" spans="1:14" x14ac:dyDescent="0.25">
      <c r="A459" s="171">
        <v>45160</v>
      </c>
      <c r="B459" s="172" t="s">
        <v>115</v>
      </c>
      <c r="C459" s="172" t="s">
        <v>116</v>
      </c>
      <c r="D459" s="173" t="s">
        <v>114</v>
      </c>
      <c r="E459" s="161">
        <v>12000</v>
      </c>
      <c r="F459" s="339">
        <v>3652</v>
      </c>
      <c r="G459" s="305">
        <f t="shared" si="8"/>
        <v>3.285870755750274</v>
      </c>
      <c r="H459" s="643" t="s">
        <v>153</v>
      </c>
      <c r="I459" s="173" t="s">
        <v>44</v>
      </c>
      <c r="J459" s="405" t="s">
        <v>546</v>
      </c>
      <c r="K459" s="646" t="s">
        <v>64</v>
      </c>
      <c r="L459" s="172" t="s">
        <v>45</v>
      </c>
      <c r="M459" s="640"/>
      <c r="N459" s="641"/>
    </row>
    <row r="460" spans="1:14" x14ac:dyDescent="0.25">
      <c r="A460" s="171">
        <v>45160</v>
      </c>
      <c r="B460" s="172" t="s">
        <v>115</v>
      </c>
      <c r="C460" s="172" t="s">
        <v>116</v>
      </c>
      <c r="D460" s="173" t="s">
        <v>114</v>
      </c>
      <c r="E460" s="161">
        <v>11000</v>
      </c>
      <c r="F460" s="339">
        <v>3652</v>
      </c>
      <c r="G460" s="305">
        <f t="shared" si="8"/>
        <v>3.0120481927710845</v>
      </c>
      <c r="H460" s="643" t="s">
        <v>153</v>
      </c>
      <c r="I460" s="173" t="s">
        <v>44</v>
      </c>
      <c r="J460" s="405" t="s">
        <v>546</v>
      </c>
      <c r="K460" s="646" t="s">
        <v>64</v>
      </c>
      <c r="L460" s="172" t="s">
        <v>45</v>
      </c>
      <c r="M460" s="640"/>
      <c r="N460" s="641"/>
    </row>
    <row r="461" spans="1:14" x14ac:dyDescent="0.25">
      <c r="A461" s="171">
        <v>45160</v>
      </c>
      <c r="B461" s="172" t="s">
        <v>181</v>
      </c>
      <c r="C461" s="172" t="s">
        <v>116</v>
      </c>
      <c r="D461" s="173" t="s">
        <v>130</v>
      </c>
      <c r="E461" s="161">
        <v>10000</v>
      </c>
      <c r="F461" s="339">
        <v>3652</v>
      </c>
      <c r="G461" s="305">
        <f t="shared" si="8"/>
        <v>2.738225629791895</v>
      </c>
      <c r="H461" s="643" t="s">
        <v>157</v>
      </c>
      <c r="I461" s="173" t="s">
        <v>44</v>
      </c>
      <c r="J461" s="405" t="s">
        <v>530</v>
      </c>
      <c r="K461" s="646" t="s">
        <v>64</v>
      </c>
      <c r="L461" s="172" t="s">
        <v>45</v>
      </c>
      <c r="M461" s="640"/>
      <c r="N461" s="641"/>
    </row>
    <row r="462" spans="1:14" x14ac:dyDescent="0.25">
      <c r="A462" s="171">
        <v>45160</v>
      </c>
      <c r="B462" s="172" t="s">
        <v>181</v>
      </c>
      <c r="C462" s="172" t="s">
        <v>116</v>
      </c>
      <c r="D462" s="173" t="s">
        <v>130</v>
      </c>
      <c r="E462" s="161">
        <v>10000</v>
      </c>
      <c r="F462" s="339">
        <v>3652</v>
      </c>
      <c r="G462" s="305">
        <f t="shared" si="8"/>
        <v>2.738225629791895</v>
      </c>
      <c r="H462" s="643" t="s">
        <v>157</v>
      </c>
      <c r="I462" s="173" t="s">
        <v>44</v>
      </c>
      <c r="J462" s="405" t="s">
        <v>530</v>
      </c>
      <c r="K462" s="646" t="s">
        <v>64</v>
      </c>
      <c r="L462" s="172" t="s">
        <v>45</v>
      </c>
      <c r="M462" s="640"/>
      <c r="N462" s="641"/>
    </row>
    <row r="463" spans="1:14" x14ac:dyDescent="0.25">
      <c r="A463" s="171">
        <v>45160</v>
      </c>
      <c r="B463" s="172" t="s">
        <v>181</v>
      </c>
      <c r="C463" s="172" t="s">
        <v>116</v>
      </c>
      <c r="D463" s="173" t="s">
        <v>130</v>
      </c>
      <c r="E463" s="161">
        <v>7000</v>
      </c>
      <c r="F463" s="339">
        <v>3652</v>
      </c>
      <c r="G463" s="305">
        <f t="shared" si="8"/>
        <v>1.9167579408543265</v>
      </c>
      <c r="H463" s="643" t="s">
        <v>157</v>
      </c>
      <c r="I463" s="173" t="s">
        <v>44</v>
      </c>
      <c r="J463" s="405" t="s">
        <v>530</v>
      </c>
      <c r="K463" s="646" t="s">
        <v>64</v>
      </c>
      <c r="L463" s="172" t="s">
        <v>45</v>
      </c>
      <c r="M463" s="640"/>
      <c r="N463" s="641"/>
    </row>
    <row r="464" spans="1:14" x14ac:dyDescent="0.25">
      <c r="A464" s="171">
        <v>45160</v>
      </c>
      <c r="B464" s="172" t="s">
        <v>181</v>
      </c>
      <c r="C464" s="172" t="s">
        <v>116</v>
      </c>
      <c r="D464" s="173" t="s">
        <v>130</v>
      </c>
      <c r="E464" s="161">
        <v>5000</v>
      </c>
      <c r="F464" s="339">
        <v>3652</v>
      </c>
      <c r="G464" s="305">
        <f t="shared" si="8"/>
        <v>1.3691128148959475</v>
      </c>
      <c r="H464" s="643" t="s">
        <v>157</v>
      </c>
      <c r="I464" s="173" t="s">
        <v>44</v>
      </c>
      <c r="J464" s="405" t="s">
        <v>530</v>
      </c>
      <c r="K464" s="646" t="s">
        <v>64</v>
      </c>
      <c r="L464" s="172" t="s">
        <v>45</v>
      </c>
      <c r="M464" s="640"/>
      <c r="N464" s="641"/>
    </row>
    <row r="465" spans="1:14" x14ac:dyDescent="0.25">
      <c r="A465" s="171">
        <v>45160</v>
      </c>
      <c r="B465" s="172" t="s">
        <v>181</v>
      </c>
      <c r="C465" s="172" t="s">
        <v>116</v>
      </c>
      <c r="D465" s="173" t="s">
        <v>130</v>
      </c>
      <c r="E465" s="161">
        <v>7000</v>
      </c>
      <c r="F465" s="339">
        <v>3652</v>
      </c>
      <c r="G465" s="305">
        <f t="shared" si="8"/>
        <v>1.9167579408543265</v>
      </c>
      <c r="H465" s="643" t="s">
        <v>157</v>
      </c>
      <c r="I465" s="173" t="s">
        <v>44</v>
      </c>
      <c r="J465" s="405" t="s">
        <v>530</v>
      </c>
      <c r="K465" s="646" t="s">
        <v>64</v>
      </c>
      <c r="L465" s="172" t="s">
        <v>45</v>
      </c>
      <c r="M465" s="640"/>
      <c r="N465" s="641"/>
    </row>
    <row r="466" spans="1:14" x14ac:dyDescent="0.25">
      <c r="A466" s="171">
        <v>45160</v>
      </c>
      <c r="B466" s="172" t="s">
        <v>181</v>
      </c>
      <c r="C466" s="172" t="s">
        <v>116</v>
      </c>
      <c r="D466" s="173" t="s">
        <v>130</v>
      </c>
      <c r="E466" s="161">
        <v>18000</v>
      </c>
      <c r="F466" s="339">
        <v>3652</v>
      </c>
      <c r="G466" s="305">
        <f t="shared" si="8"/>
        <v>4.928806133625411</v>
      </c>
      <c r="H466" s="643" t="s">
        <v>157</v>
      </c>
      <c r="I466" s="173" t="s">
        <v>44</v>
      </c>
      <c r="J466" s="405" t="s">
        <v>530</v>
      </c>
      <c r="K466" s="646" t="s">
        <v>64</v>
      </c>
      <c r="L466" s="172" t="s">
        <v>45</v>
      </c>
      <c r="M466" s="640"/>
      <c r="N466" s="641"/>
    </row>
    <row r="467" spans="1:14" x14ac:dyDescent="0.25">
      <c r="A467" s="171">
        <v>45160</v>
      </c>
      <c r="B467" s="172" t="s">
        <v>196</v>
      </c>
      <c r="C467" s="172" t="s">
        <v>196</v>
      </c>
      <c r="D467" s="173" t="s">
        <v>130</v>
      </c>
      <c r="E467" s="161">
        <v>10000</v>
      </c>
      <c r="F467" s="339">
        <v>3652</v>
      </c>
      <c r="G467" s="305">
        <f t="shared" si="8"/>
        <v>2.738225629791895</v>
      </c>
      <c r="H467" s="643" t="s">
        <v>157</v>
      </c>
      <c r="I467" s="173" t="s">
        <v>44</v>
      </c>
      <c r="J467" s="405" t="s">
        <v>530</v>
      </c>
      <c r="K467" s="646" t="s">
        <v>64</v>
      </c>
      <c r="L467" s="172" t="s">
        <v>45</v>
      </c>
      <c r="M467" s="640"/>
      <c r="N467" s="641"/>
    </row>
    <row r="468" spans="1:14" x14ac:dyDescent="0.25">
      <c r="A468" s="171">
        <v>45160</v>
      </c>
      <c r="B468" s="172" t="s">
        <v>115</v>
      </c>
      <c r="C468" s="172" t="s">
        <v>116</v>
      </c>
      <c r="D468" s="173" t="s">
        <v>130</v>
      </c>
      <c r="E468" s="161">
        <v>6000</v>
      </c>
      <c r="F468" s="339">
        <v>3652</v>
      </c>
      <c r="G468" s="305">
        <f t="shared" si="8"/>
        <v>1.642935377875137</v>
      </c>
      <c r="H468" s="643" t="s">
        <v>294</v>
      </c>
      <c r="I468" s="173" t="s">
        <v>44</v>
      </c>
      <c r="J468" s="405" t="s">
        <v>577</v>
      </c>
      <c r="K468" s="646" t="s">
        <v>64</v>
      </c>
      <c r="L468" s="172" t="s">
        <v>45</v>
      </c>
      <c r="M468" s="640"/>
      <c r="N468" s="641"/>
    </row>
    <row r="469" spans="1:14" x14ac:dyDescent="0.25">
      <c r="A469" s="171">
        <v>45160</v>
      </c>
      <c r="B469" s="172" t="s">
        <v>115</v>
      </c>
      <c r="C469" s="172" t="s">
        <v>116</v>
      </c>
      <c r="D469" s="173" t="s">
        <v>130</v>
      </c>
      <c r="E469" s="161">
        <v>12000</v>
      </c>
      <c r="F469" s="339">
        <v>3652</v>
      </c>
      <c r="G469" s="305">
        <f t="shared" si="8"/>
        <v>3.285870755750274</v>
      </c>
      <c r="H469" s="643" t="s">
        <v>294</v>
      </c>
      <c r="I469" s="173" t="s">
        <v>44</v>
      </c>
      <c r="J469" s="405" t="s">
        <v>577</v>
      </c>
      <c r="K469" s="646" t="s">
        <v>64</v>
      </c>
      <c r="L469" s="172" t="s">
        <v>45</v>
      </c>
      <c r="M469" s="640"/>
      <c r="N469" s="641"/>
    </row>
    <row r="470" spans="1:14" x14ac:dyDescent="0.25">
      <c r="A470" s="171">
        <v>45160</v>
      </c>
      <c r="B470" s="172" t="s">
        <v>115</v>
      </c>
      <c r="C470" s="172" t="s">
        <v>116</v>
      </c>
      <c r="D470" s="173" t="s">
        <v>130</v>
      </c>
      <c r="E470" s="161">
        <v>7000</v>
      </c>
      <c r="F470" s="339">
        <v>3652</v>
      </c>
      <c r="G470" s="305">
        <f t="shared" si="8"/>
        <v>1.9167579408543265</v>
      </c>
      <c r="H470" s="643" t="s">
        <v>294</v>
      </c>
      <c r="I470" s="173" t="s">
        <v>44</v>
      </c>
      <c r="J470" s="405" t="s">
        <v>577</v>
      </c>
      <c r="K470" s="646" t="s">
        <v>64</v>
      </c>
      <c r="L470" s="172" t="s">
        <v>45</v>
      </c>
      <c r="M470" s="640"/>
      <c r="N470" s="641"/>
    </row>
    <row r="471" spans="1:14" x14ac:dyDescent="0.25">
      <c r="A471" s="171">
        <v>45160</v>
      </c>
      <c r="B471" s="172" t="s">
        <v>115</v>
      </c>
      <c r="C471" s="172" t="s">
        <v>116</v>
      </c>
      <c r="D471" s="173" t="s">
        <v>130</v>
      </c>
      <c r="E471" s="161">
        <v>7000</v>
      </c>
      <c r="F471" s="339">
        <v>3652</v>
      </c>
      <c r="G471" s="305">
        <f t="shared" si="8"/>
        <v>1.9167579408543265</v>
      </c>
      <c r="H471" s="643" t="s">
        <v>294</v>
      </c>
      <c r="I471" s="173" t="s">
        <v>44</v>
      </c>
      <c r="J471" s="405" t="s">
        <v>577</v>
      </c>
      <c r="K471" s="646" t="s">
        <v>64</v>
      </c>
      <c r="L471" s="172" t="s">
        <v>45</v>
      </c>
      <c r="M471" s="640"/>
      <c r="N471" s="641"/>
    </row>
    <row r="472" spans="1:14" x14ac:dyDescent="0.25">
      <c r="A472" s="171">
        <v>45160</v>
      </c>
      <c r="B472" s="172" t="s">
        <v>115</v>
      </c>
      <c r="C472" s="172" t="s">
        <v>116</v>
      </c>
      <c r="D472" s="173" t="s">
        <v>130</v>
      </c>
      <c r="E472" s="161">
        <v>7000</v>
      </c>
      <c r="F472" s="339">
        <v>3652</v>
      </c>
      <c r="G472" s="305">
        <f t="shared" si="8"/>
        <v>1.9167579408543265</v>
      </c>
      <c r="H472" s="643" t="s">
        <v>294</v>
      </c>
      <c r="I472" s="173" t="s">
        <v>44</v>
      </c>
      <c r="J472" s="405" t="s">
        <v>577</v>
      </c>
      <c r="K472" s="646" t="s">
        <v>64</v>
      </c>
      <c r="L472" s="172" t="s">
        <v>45</v>
      </c>
      <c r="M472" s="640"/>
      <c r="N472" s="641"/>
    </row>
    <row r="473" spans="1:14" x14ac:dyDescent="0.25">
      <c r="A473" s="171">
        <v>45160</v>
      </c>
      <c r="B473" s="172" t="s">
        <v>115</v>
      </c>
      <c r="C473" s="172" t="s">
        <v>116</v>
      </c>
      <c r="D473" s="173" t="s">
        <v>130</v>
      </c>
      <c r="E473" s="161">
        <v>6000</v>
      </c>
      <c r="F473" s="339">
        <v>3652</v>
      </c>
      <c r="G473" s="305">
        <f t="shared" si="8"/>
        <v>1.642935377875137</v>
      </c>
      <c r="H473" s="643" t="s">
        <v>294</v>
      </c>
      <c r="I473" s="173" t="s">
        <v>44</v>
      </c>
      <c r="J473" s="405" t="s">
        <v>577</v>
      </c>
      <c r="K473" s="646" t="s">
        <v>64</v>
      </c>
      <c r="L473" s="172" t="s">
        <v>45</v>
      </c>
      <c r="M473" s="640"/>
      <c r="N473" s="641"/>
    </row>
    <row r="474" spans="1:14" x14ac:dyDescent="0.25">
      <c r="A474" s="171">
        <v>45160</v>
      </c>
      <c r="B474" s="172" t="s">
        <v>196</v>
      </c>
      <c r="C474" s="172" t="s">
        <v>196</v>
      </c>
      <c r="D474" s="173" t="s">
        <v>130</v>
      </c>
      <c r="E474" s="161">
        <v>5000</v>
      </c>
      <c r="F474" s="339">
        <v>3652</v>
      </c>
      <c r="G474" s="305">
        <f t="shared" si="8"/>
        <v>1.3691128148959475</v>
      </c>
      <c r="H474" s="643" t="s">
        <v>294</v>
      </c>
      <c r="I474" s="173" t="s">
        <v>44</v>
      </c>
      <c r="J474" s="405" t="s">
        <v>577</v>
      </c>
      <c r="K474" s="646" t="s">
        <v>64</v>
      </c>
      <c r="L474" s="172" t="s">
        <v>45</v>
      </c>
      <c r="M474" s="640"/>
      <c r="N474" s="641"/>
    </row>
    <row r="475" spans="1:14" x14ac:dyDescent="0.25">
      <c r="A475" s="171">
        <v>45160</v>
      </c>
      <c r="B475" s="172" t="s">
        <v>196</v>
      </c>
      <c r="C475" s="172" t="s">
        <v>196</v>
      </c>
      <c r="D475" s="173" t="s">
        <v>130</v>
      </c>
      <c r="E475" s="161">
        <v>5000</v>
      </c>
      <c r="F475" s="339">
        <v>3652</v>
      </c>
      <c r="G475" s="305">
        <f t="shared" si="8"/>
        <v>1.3691128148959475</v>
      </c>
      <c r="H475" s="643" t="s">
        <v>294</v>
      </c>
      <c r="I475" s="173" t="s">
        <v>44</v>
      </c>
      <c r="J475" s="405" t="s">
        <v>577</v>
      </c>
      <c r="K475" s="646" t="s">
        <v>64</v>
      </c>
      <c r="L475" s="172" t="s">
        <v>45</v>
      </c>
      <c r="M475" s="640"/>
      <c r="N475" s="641"/>
    </row>
    <row r="476" spans="1:14" x14ac:dyDescent="0.25">
      <c r="A476" s="171">
        <v>45160</v>
      </c>
      <c r="B476" s="172" t="s">
        <v>115</v>
      </c>
      <c r="C476" s="172" t="s">
        <v>116</v>
      </c>
      <c r="D476" s="173" t="s">
        <v>130</v>
      </c>
      <c r="E476" s="161">
        <v>7000</v>
      </c>
      <c r="F476" s="339">
        <v>3652</v>
      </c>
      <c r="G476" s="305">
        <f t="shared" si="8"/>
        <v>1.9167579408543265</v>
      </c>
      <c r="H476" s="643" t="s">
        <v>155</v>
      </c>
      <c r="I476" s="173" t="s">
        <v>44</v>
      </c>
      <c r="J476" s="405" t="s">
        <v>559</v>
      </c>
      <c r="K476" s="646" t="s">
        <v>64</v>
      </c>
      <c r="L476" s="172" t="s">
        <v>45</v>
      </c>
      <c r="M476" s="640"/>
      <c r="N476" s="641"/>
    </row>
    <row r="477" spans="1:14" x14ac:dyDescent="0.25">
      <c r="A477" s="171">
        <v>45160</v>
      </c>
      <c r="B477" s="172" t="s">
        <v>115</v>
      </c>
      <c r="C477" s="172" t="s">
        <v>116</v>
      </c>
      <c r="D477" s="173" t="s">
        <v>130</v>
      </c>
      <c r="E477" s="161">
        <v>4000</v>
      </c>
      <c r="F477" s="339">
        <v>3652</v>
      </c>
      <c r="G477" s="305">
        <f t="shared" si="8"/>
        <v>1.095290251916758</v>
      </c>
      <c r="H477" s="643" t="s">
        <v>155</v>
      </c>
      <c r="I477" s="173" t="s">
        <v>44</v>
      </c>
      <c r="J477" s="405" t="s">
        <v>559</v>
      </c>
      <c r="K477" s="646" t="s">
        <v>64</v>
      </c>
      <c r="L477" s="172" t="s">
        <v>45</v>
      </c>
      <c r="M477" s="640"/>
      <c r="N477" s="641"/>
    </row>
    <row r="478" spans="1:14" x14ac:dyDescent="0.25">
      <c r="A478" s="171">
        <v>45160</v>
      </c>
      <c r="B478" s="172" t="s">
        <v>115</v>
      </c>
      <c r="C478" s="172" t="s">
        <v>116</v>
      </c>
      <c r="D478" s="173" t="s">
        <v>130</v>
      </c>
      <c r="E478" s="161">
        <v>5000</v>
      </c>
      <c r="F478" s="339">
        <v>3652</v>
      </c>
      <c r="G478" s="305">
        <f t="shared" si="8"/>
        <v>1.3691128148959475</v>
      </c>
      <c r="H478" s="643" t="s">
        <v>155</v>
      </c>
      <c r="I478" s="173" t="s">
        <v>44</v>
      </c>
      <c r="J478" s="405" t="s">
        <v>559</v>
      </c>
      <c r="K478" s="646" t="s">
        <v>64</v>
      </c>
      <c r="L478" s="172" t="s">
        <v>45</v>
      </c>
      <c r="M478" s="640"/>
      <c r="N478" s="641"/>
    </row>
    <row r="479" spans="1:14" x14ac:dyDescent="0.25">
      <c r="A479" s="171">
        <v>45160</v>
      </c>
      <c r="B479" s="172" t="s">
        <v>115</v>
      </c>
      <c r="C479" s="172" t="s">
        <v>116</v>
      </c>
      <c r="D479" s="173" t="s">
        <v>130</v>
      </c>
      <c r="E479" s="161">
        <v>6000</v>
      </c>
      <c r="F479" s="339">
        <v>3652</v>
      </c>
      <c r="G479" s="305">
        <f t="shared" si="8"/>
        <v>1.642935377875137</v>
      </c>
      <c r="H479" s="643" t="s">
        <v>155</v>
      </c>
      <c r="I479" s="173" t="s">
        <v>44</v>
      </c>
      <c r="J479" s="405" t="s">
        <v>559</v>
      </c>
      <c r="K479" s="646" t="s">
        <v>64</v>
      </c>
      <c r="L479" s="172" t="s">
        <v>45</v>
      </c>
      <c r="M479" s="640"/>
      <c r="N479" s="641"/>
    </row>
    <row r="480" spans="1:14" x14ac:dyDescent="0.25">
      <c r="A480" s="171">
        <v>45160</v>
      </c>
      <c r="B480" s="172" t="s">
        <v>115</v>
      </c>
      <c r="C480" s="172" t="s">
        <v>116</v>
      </c>
      <c r="D480" s="173" t="s">
        <v>130</v>
      </c>
      <c r="E480" s="161">
        <v>16000</v>
      </c>
      <c r="F480" s="339">
        <v>3652</v>
      </c>
      <c r="G480" s="305">
        <f t="shared" ref="G480:G547" si="10">E480/F480</f>
        <v>4.381161007667032</v>
      </c>
      <c r="H480" s="643" t="s">
        <v>155</v>
      </c>
      <c r="I480" s="173" t="s">
        <v>44</v>
      </c>
      <c r="J480" s="405" t="s">
        <v>559</v>
      </c>
      <c r="K480" s="646" t="s">
        <v>64</v>
      </c>
      <c r="L480" s="172" t="s">
        <v>45</v>
      </c>
      <c r="M480" s="640"/>
      <c r="N480" s="641"/>
    </row>
    <row r="481" spans="1:14" x14ac:dyDescent="0.25">
      <c r="A481" s="171">
        <v>45160</v>
      </c>
      <c r="B481" s="172" t="s">
        <v>115</v>
      </c>
      <c r="C481" s="172" t="s">
        <v>116</v>
      </c>
      <c r="D481" s="173" t="s">
        <v>130</v>
      </c>
      <c r="E481" s="161">
        <v>8000</v>
      </c>
      <c r="F481" s="339">
        <v>3652</v>
      </c>
      <c r="G481" s="305">
        <f t="shared" si="10"/>
        <v>2.190580503833516</v>
      </c>
      <c r="H481" s="643" t="s">
        <v>155</v>
      </c>
      <c r="I481" s="173" t="s">
        <v>44</v>
      </c>
      <c r="J481" s="405" t="s">
        <v>559</v>
      </c>
      <c r="K481" s="646" t="s">
        <v>64</v>
      </c>
      <c r="L481" s="172" t="s">
        <v>45</v>
      </c>
      <c r="M481" s="640"/>
      <c r="N481" s="641"/>
    </row>
    <row r="482" spans="1:14" x14ac:dyDescent="0.25">
      <c r="A482" s="171">
        <v>45160</v>
      </c>
      <c r="B482" s="172" t="s">
        <v>196</v>
      </c>
      <c r="C482" s="172" t="s">
        <v>196</v>
      </c>
      <c r="D482" s="173" t="s">
        <v>130</v>
      </c>
      <c r="E482" s="161">
        <v>5000</v>
      </c>
      <c r="F482" s="339">
        <v>3652</v>
      </c>
      <c r="G482" s="305">
        <f t="shared" si="10"/>
        <v>1.3691128148959475</v>
      </c>
      <c r="H482" s="643" t="s">
        <v>155</v>
      </c>
      <c r="I482" s="173" t="s">
        <v>44</v>
      </c>
      <c r="J482" s="405" t="s">
        <v>559</v>
      </c>
      <c r="K482" s="646" t="s">
        <v>64</v>
      </c>
      <c r="L482" s="172" t="s">
        <v>45</v>
      </c>
      <c r="M482" s="640"/>
      <c r="N482" s="641"/>
    </row>
    <row r="483" spans="1:14" x14ac:dyDescent="0.25">
      <c r="A483" s="171">
        <v>45160</v>
      </c>
      <c r="B483" s="172" t="s">
        <v>196</v>
      </c>
      <c r="C483" s="172" t="s">
        <v>196</v>
      </c>
      <c r="D483" s="173" t="s">
        <v>130</v>
      </c>
      <c r="E483" s="161">
        <v>5000</v>
      </c>
      <c r="F483" s="339">
        <v>3652</v>
      </c>
      <c r="G483" s="305">
        <f t="shared" si="10"/>
        <v>1.3691128148959475</v>
      </c>
      <c r="H483" s="643" t="s">
        <v>155</v>
      </c>
      <c r="I483" s="173" t="s">
        <v>44</v>
      </c>
      <c r="J483" s="405" t="s">
        <v>559</v>
      </c>
      <c r="K483" s="646" t="s">
        <v>64</v>
      </c>
      <c r="L483" s="172" t="s">
        <v>45</v>
      </c>
      <c r="M483" s="640"/>
      <c r="N483" s="641"/>
    </row>
    <row r="484" spans="1:14" x14ac:dyDescent="0.25">
      <c r="A484" s="171">
        <v>45161</v>
      </c>
      <c r="B484" s="172" t="s">
        <v>115</v>
      </c>
      <c r="C484" s="172" t="s">
        <v>116</v>
      </c>
      <c r="D484" s="173" t="s">
        <v>114</v>
      </c>
      <c r="E484" s="161">
        <v>12000</v>
      </c>
      <c r="F484" s="339">
        <v>3652</v>
      </c>
      <c r="G484" s="305">
        <f t="shared" si="10"/>
        <v>3.285870755750274</v>
      </c>
      <c r="H484" s="643" t="s">
        <v>153</v>
      </c>
      <c r="I484" s="173" t="s">
        <v>44</v>
      </c>
      <c r="J484" s="405" t="s">
        <v>568</v>
      </c>
      <c r="K484" s="646" t="s">
        <v>64</v>
      </c>
      <c r="L484" s="172" t="s">
        <v>45</v>
      </c>
      <c r="M484" s="640"/>
      <c r="N484" s="641"/>
    </row>
    <row r="485" spans="1:14" x14ac:dyDescent="0.25">
      <c r="A485" s="171">
        <v>45161</v>
      </c>
      <c r="B485" s="172" t="s">
        <v>115</v>
      </c>
      <c r="C485" s="172" t="s">
        <v>116</v>
      </c>
      <c r="D485" s="173" t="s">
        <v>114</v>
      </c>
      <c r="E485" s="161">
        <v>7000</v>
      </c>
      <c r="F485" s="339">
        <v>3652</v>
      </c>
      <c r="G485" s="305">
        <f t="shared" si="10"/>
        <v>1.9167579408543265</v>
      </c>
      <c r="H485" s="643" t="s">
        <v>153</v>
      </c>
      <c r="I485" s="173" t="s">
        <v>44</v>
      </c>
      <c r="J485" s="405" t="s">
        <v>568</v>
      </c>
      <c r="K485" s="646" t="s">
        <v>64</v>
      </c>
      <c r="L485" s="172" t="s">
        <v>45</v>
      </c>
      <c r="M485" s="640"/>
      <c r="N485" s="641"/>
    </row>
    <row r="486" spans="1:14" x14ac:dyDescent="0.25">
      <c r="A486" s="171">
        <v>45161</v>
      </c>
      <c r="B486" s="172" t="s">
        <v>115</v>
      </c>
      <c r="C486" s="172" t="s">
        <v>116</v>
      </c>
      <c r="D486" s="173" t="s">
        <v>114</v>
      </c>
      <c r="E486" s="161">
        <v>6000</v>
      </c>
      <c r="F486" s="339">
        <v>3652</v>
      </c>
      <c r="G486" s="305">
        <f t="shared" si="10"/>
        <v>1.642935377875137</v>
      </c>
      <c r="H486" s="643" t="s">
        <v>153</v>
      </c>
      <c r="I486" s="173" t="s">
        <v>44</v>
      </c>
      <c r="J486" s="405" t="s">
        <v>568</v>
      </c>
      <c r="K486" s="646" t="s">
        <v>64</v>
      </c>
      <c r="L486" s="172" t="s">
        <v>45</v>
      </c>
      <c r="M486" s="640"/>
      <c r="N486" s="641"/>
    </row>
    <row r="487" spans="1:14" x14ac:dyDescent="0.25">
      <c r="A487" s="171">
        <v>45161</v>
      </c>
      <c r="B487" s="172" t="s">
        <v>115</v>
      </c>
      <c r="C487" s="172" t="s">
        <v>116</v>
      </c>
      <c r="D487" s="173" t="s">
        <v>114</v>
      </c>
      <c r="E487" s="161">
        <v>11000</v>
      </c>
      <c r="F487" s="339">
        <v>3652</v>
      </c>
      <c r="G487" s="305">
        <f t="shared" si="10"/>
        <v>3.0120481927710845</v>
      </c>
      <c r="H487" s="643" t="s">
        <v>153</v>
      </c>
      <c r="I487" s="173" t="s">
        <v>44</v>
      </c>
      <c r="J487" s="405" t="s">
        <v>568</v>
      </c>
      <c r="K487" s="646" t="s">
        <v>64</v>
      </c>
      <c r="L487" s="172" t="s">
        <v>45</v>
      </c>
      <c r="M487" s="640"/>
      <c r="N487" s="641"/>
    </row>
    <row r="488" spans="1:14" x14ac:dyDescent="0.25">
      <c r="A488" s="171">
        <v>45161</v>
      </c>
      <c r="B488" s="172" t="s">
        <v>115</v>
      </c>
      <c r="C488" s="172" t="s">
        <v>116</v>
      </c>
      <c r="D488" s="173" t="s">
        <v>130</v>
      </c>
      <c r="E488" s="161">
        <v>8000</v>
      </c>
      <c r="F488" s="339">
        <v>3652</v>
      </c>
      <c r="G488" s="305">
        <f t="shared" si="10"/>
        <v>2.190580503833516</v>
      </c>
      <c r="H488" s="643" t="s">
        <v>155</v>
      </c>
      <c r="I488" s="173" t="s">
        <v>44</v>
      </c>
      <c r="J488" s="405" t="s">
        <v>569</v>
      </c>
      <c r="K488" s="646" t="s">
        <v>64</v>
      </c>
      <c r="L488" s="172" t="s">
        <v>45</v>
      </c>
      <c r="M488" s="640"/>
      <c r="N488" s="641"/>
    </row>
    <row r="489" spans="1:14" x14ac:dyDescent="0.25">
      <c r="A489" s="171">
        <v>45161</v>
      </c>
      <c r="B489" s="172" t="s">
        <v>115</v>
      </c>
      <c r="C489" s="172" t="s">
        <v>116</v>
      </c>
      <c r="D489" s="173" t="s">
        <v>130</v>
      </c>
      <c r="E489" s="161">
        <v>13000</v>
      </c>
      <c r="F489" s="339">
        <v>3652</v>
      </c>
      <c r="G489" s="305">
        <f t="shared" si="10"/>
        <v>3.5596933187294635</v>
      </c>
      <c r="H489" s="643" t="s">
        <v>155</v>
      </c>
      <c r="I489" s="173" t="s">
        <v>44</v>
      </c>
      <c r="J489" s="405" t="s">
        <v>569</v>
      </c>
      <c r="K489" s="646" t="s">
        <v>64</v>
      </c>
      <c r="L489" s="172" t="s">
        <v>45</v>
      </c>
      <c r="M489" s="640"/>
      <c r="N489" s="641"/>
    </row>
    <row r="490" spans="1:14" x14ac:dyDescent="0.25">
      <c r="A490" s="171">
        <v>45161</v>
      </c>
      <c r="B490" s="172" t="s">
        <v>115</v>
      </c>
      <c r="C490" s="172" t="s">
        <v>116</v>
      </c>
      <c r="D490" s="173" t="s">
        <v>130</v>
      </c>
      <c r="E490" s="161">
        <v>4000</v>
      </c>
      <c r="F490" s="339">
        <v>3652</v>
      </c>
      <c r="G490" s="305">
        <f t="shared" si="10"/>
        <v>1.095290251916758</v>
      </c>
      <c r="H490" s="643" t="s">
        <v>155</v>
      </c>
      <c r="I490" s="173" t="s">
        <v>44</v>
      </c>
      <c r="J490" s="405" t="s">
        <v>569</v>
      </c>
      <c r="K490" s="646" t="s">
        <v>64</v>
      </c>
      <c r="L490" s="172" t="s">
        <v>45</v>
      </c>
      <c r="M490" s="640"/>
      <c r="N490" s="641"/>
    </row>
    <row r="491" spans="1:14" x14ac:dyDescent="0.25">
      <c r="A491" s="171">
        <v>45161</v>
      </c>
      <c r="B491" s="172" t="s">
        <v>115</v>
      </c>
      <c r="C491" s="172" t="s">
        <v>116</v>
      </c>
      <c r="D491" s="173" t="s">
        <v>130</v>
      </c>
      <c r="E491" s="161">
        <v>5000</v>
      </c>
      <c r="F491" s="339">
        <v>3652</v>
      </c>
      <c r="G491" s="305">
        <f t="shared" si="10"/>
        <v>1.3691128148959475</v>
      </c>
      <c r="H491" s="643" t="s">
        <v>155</v>
      </c>
      <c r="I491" s="173" t="s">
        <v>44</v>
      </c>
      <c r="J491" s="405" t="s">
        <v>569</v>
      </c>
      <c r="K491" s="646" t="s">
        <v>64</v>
      </c>
      <c r="L491" s="172" t="s">
        <v>45</v>
      </c>
      <c r="M491" s="640"/>
      <c r="N491" s="641"/>
    </row>
    <row r="492" spans="1:14" x14ac:dyDescent="0.25">
      <c r="A492" s="171">
        <v>45161</v>
      </c>
      <c r="B492" s="172" t="s">
        <v>115</v>
      </c>
      <c r="C492" s="172" t="s">
        <v>116</v>
      </c>
      <c r="D492" s="173" t="s">
        <v>130</v>
      </c>
      <c r="E492" s="161">
        <v>6000</v>
      </c>
      <c r="F492" s="339">
        <v>3652</v>
      </c>
      <c r="G492" s="305">
        <f t="shared" si="10"/>
        <v>1.642935377875137</v>
      </c>
      <c r="H492" s="643" t="s">
        <v>155</v>
      </c>
      <c r="I492" s="173" t="s">
        <v>44</v>
      </c>
      <c r="J492" s="405" t="s">
        <v>569</v>
      </c>
      <c r="K492" s="646" t="s">
        <v>64</v>
      </c>
      <c r="L492" s="172" t="s">
        <v>45</v>
      </c>
      <c r="M492" s="640"/>
      <c r="N492" s="641"/>
    </row>
    <row r="493" spans="1:14" x14ac:dyDescent="0.25">
      <c r="A493" s="171">
        <v>45161</v>
      </c>
      <c r="B493" s="172" t="s">
        <v>115</v>
      </c>
      <c r="C493" s="172" t="s">
        <v>116</v>
      </c>
      <c r="D493" s="173" t="s">
        <v>130</v>
      </c>
      <c r="E493" s="161">
        <v>7000</v>
      </c>
      <c r="F493" s="339">
        <v>3652</v>
      </c>
      <c r="G493" s="305">
        <f t="shared" si="10"/>
        <v>1.9167579408543265</v>
      </c>
      <c r="H493" s="643" t="s">
        <v>155</v>
      </c>
      <c r="I493" s="173" t="s">
        <v>44</v>
      </c>
      <c r="J493" s="405" t="s">
        <v>569</v>
      </c>
      <c r="K493" s="646" t="s">
        <v>64</v>
      </c>
      <c r="L493" s="172" t="s">
        <v>45</v>
      </c>
      <c r="M493" s="640"/>
      <c r="N493" s="641"/>
    </row>
    <row r="494" spans="1:14" x14ac:dyDescent="0.25">
      <c r="A494" s="171">
        <v>45161</v>
      </c>
      <c r="B494" s="172" t="s">
        <v>115</v>
      </c>
      <c r="C494" s="172" t="s">
        <v>116</v>
      </c>
      <c r="D494" s="173" t="s">
        <v>130</v>
      </c>
      <c r="E494" s="161">
        <v>18000</v>
      </c>
      <c r="F494" s="339">
        <v>3652</v>
      </c>
      <c r="G494" s="305">
        <f t="shared" si="10"/>
        <v>4.928806133625411</v>
      </c>
      <c r="H494" s="643" t="s">
        <v>155</v>
      </c>
      <c r="I494" s="173" t="s">
        <v>44</v>
      </c>
      <c r="J494" s="405" t="s">
        <v>569</v>
      </c>
      <c r="K494" s="646" t="s">
        <v>64</v>
      </c>
      <c r="L494" s="172" t="s">
        <v>45</v>
      </c>
      <c r="M494" s="640"/>
      <c r="N494" s="641"/>
    </row>
    <row r="495" spans="1:14" x14ac:dyDescent="0.25">
      <c r="A495" s="171">
        <v>45161</v>
      </c>
      <c r="B495" s="172" t="s">
        <v>582</v>
      </c>
      <c r="C495" s="172" t="s">
        <v>138</v>
      </c>
      <c r="D495" s="173" t="s">
        <v>81</v>
      </c>
      <c r="E495" s="161">
        <v>1000</v>
      </c>
      <c r="F495" s="339">
        <v>3652</v>
      </c>
      <c r="G495" s="305">
        <f t="shared" si="10"/>
        <v>0.2738225629791895</v>
      </c>
      <c r="H495" s="643" t="s">
        <v>294</v>
      </c>
      <c r="I495" s="173" t="s">
        <v>44</v>
      </c>
      <c r="J495" s="405" t="s">
        <v>594</v>
      </c>
      <c r="K495" s="646" t="s">
        <v>64</v>
      </c>
      <c r="L495" s="172" t="s">
        <v>45</v>
      </c>
      <c r="M495" s="640"/>
      <c r="N495" s="641"/>
    </row>
    <row r="496" spans="1:14" x14ac:dyDescent="0.25">
      <c r="A496" s="171">
        <v>45161</v>
      </c>
      <c r="B496" s="172" t="s">
        <v>115</v>
      </c>
      <c r="C496" s="172" t="s">
        <v>116</v>
      </c>
      <c r="D496" s="173" t="s">
        <v>130</v>
      </c>
      <c r="E496" s="161">
        <v>6000</v>
      </c>
      <c r="F496" s="339">
        <v>3652</v>
      </c>
      <c r="G496" s="305">
        <f t="shared" si="10"/>
        <v>1.642935377875137</v>
      </c>
      <c r="H496" s="643" t="s">
        <v>294</v>
      </c>
      <c r="I496" s="173" t="s">
        <v>44</v>
      </c>
      <c r="J496" s="405" t="s">
        <v>594</v>
      </c>
      <c r="K496" s="646" t="s">
        <v>64</v>
      </c>
      <c r="L496" s="172" t="s">
        <v>45</v>
      </c>
      <c r="M496" s="640"/>
      <c r="N496" s="641"/>
    </row>
    <row r="497" spans="1:14" x14ac:dyDescent="0.25">
      <c r="A497" s="171">
        <v>45161</v>
      </c>
      <c r="B497" s="172" t="s">
        <v>115</v>
      </c>
      <c r="C497" s="172" t="s">
        <v>116</v>
      </c>
      <c r="D497" s="173" t="s">
        <v>130</v>
      </c>
      <c r="E497" s="161">
        <v>8000</v>
      </c>
      <c r="F497" s="339">
        <v>3652</v>
      </c>
      <c r="G497" s="305">
        <f t="shared" si="10"/>
        <v>2.190580503833516</v>
      </c>
      <c r="H497" s="643" t="s">
        <v>294</v>
      </c>
      <c r="I497" s="173" t="s">
        <v>44</v>
      </c>
      <c r="J497" s="405" t="s">
        <v>594</v>
      </c>
      <c r="K497" s="646" t="s">
        <v>64</v>
      </c>
      <c r="L497" s="172" t="s">
        <v>45</v>
      </c>
      <c r="M497" s="640"/>
      <c r="N497" s="641"/>
    </row>
    <row r="498" spans="1:14" x14ac:dyDescent="0.25">
      <c r="A498" s="171">
        <v>45161</v>
      </c>
      <c r="B498" s="172" t="s">
        <v>115</v>
      </c>
      <c r="C498" s="172" t="s">
        <v>116</v>
      </c>
      <c r="D498" s="173" t="s">
        <v>130</v>
      </c>
      <c r="E498" s="161">
        <v>9000</v>
      </c>
      <c r="F498" s="339">
        <v>3652</v>
      </c>
      <c r="G498" s="305">
        <f t="shared" si="10"/>
        <v>2.4644030668127055</v>
      </c>
      <c r="H498" s="643" t="s">
        <v>294</v>
      </c>
      <c r="I498" s="173" t="s">
        <v>44</v>
      </c>
      <c r="J498" s="405" t="s">
        <v>594</v>
      </c>
      <c r="K498" s="646" t="s">
        <v>64</v>
      </c>
      <c r="L498" s="172" t="s">
        <v>45</v>
      </c>
      <c r="M498" s="640"/>
      <c r="N498" s="641"/>
    </row>
    <row r="499" spans="1:14" x14ac:dyDescent="0.25">
      <c r="A499" s="171">
        <v>45161</v>
      </c>
      <c r="B499" s="172" t="s">
        <v>115</v>
      </c>
      <c r="C499" s="172" t="s">
        <v>116</v>
      </c>
      <c r="D499" s="173" t="s">
        <v>130</v>
      </c>
      <c r="E499" s="161">
        <v>7000</v>
      </c>
      <c r="F499" s="339">
        <v>3652</v>
      </c>
      <c r="G499" s="305">
        <f t="shared" si="10"/>
        <v>1.9167579408543265</v>
      </c>
      <c r="H499" s="643" t="s">
        <v>294</v>
      </c>
      <c r="I499" s="173" t="s">
        <v>44</v>
      </c>
      <c r="J499" s="405" t="s">
        <v>594</v>
      </c>
      <c r="K499" s="646" t="s">
        <v>64</v>
      </c>
      <c r="L499" s="172" t="s">
        <v>45</v>
      </c>
      <c r="M499" s="640"/>
      <c r="N499" s="641"/>
    </row>
    <row r="500" spans="1:14" x14ac:dyDescent="0.25">
      <c r="A500" s="171">
        <v>45161</v>
      </c>
      <c r="B500" s="172" t="s">
        <v>115</v>
      </c>
      <c r="C500" s="172" t="s">
        <v>116</v>
      </c>
      <c r="D500" s="173" t="s">
        <v>130</v>
      </c>
      <c r="E500" s="161">
        <v>7000</v>
      </c>
      <c r="F500" s="339">
        <v>3652</v>
      </c>
      <c r="G500" s="305">
        <f t="shared" si="10"/>
        <v>1.9167579408543265</v>
      </c>
      <c r="H500" s="643" t="s">
        <v>294</v>
      </c>
      <c r="I500" s="173" t="s">
        <v>44</v>
      </c>
      <c r="J500" s="405" t="s">
        <v>594</v>
      </c>
      <c r="K500" s="646" t="s">
        <v>64</v>
      </c>
      <c r="L500" s="172" t="s">
        <v>45</v>
      </c>
      <c r="M500" s="640"/>
      <c r="N500" s="641"/>
    </row>
    <row r="501" spans="1:14" x14ac:dyDescent="0.25">
      <c r="A501" s="171">
        <v>45161</v>
      </c>
      <c r="B501" s="172" t="s">
        <v>115</v>
      </c>
      <c r="C501" s="172" t="s">
        <v>116</v>
      </c>
      <c r="D501" s="173" t="s">
        <v>130</v>
      </c>
      <c r="E501" s="161">
        <v>9000</v>
      </c>
      <c r="F501" s="339">
        <v>3652</v>
      </c>
      <c r="G501" s="305">
        <f t="shared" si="10"/>
        <v>2.4644030668127055</v>
      </c>
      <c r="H501" s="643" t="s">
        <v>294</v>
      </c>
      <c r="I501" s="173" t="s">
        <v>44</v>
      </c>
      <c r="J501" s="405" t="s">
        <v>594</v>
      </c>
      <c r="K501" s="646" t="s">
        <v>64</v>
      </c>
      <c r="L501" s="172" t="s">
        <v>45</v>
      </c>
      <c r="M501" s="640"/>
      <c r="N501" s="641"/>
    </row>
    <row r="502" spans="1:14" x14ac:dyDescent="0.25">
      <c r="A502" s="171">
        <v>45161</v>
      </c>
      <c r="B502" s="172" t="s">
        <v>196</v>
      </c>
      <c r="C502" s="172" t="s">
        <v>196</v>
      </c>
      <c r="D502" s="173" t="s">
        <v>130</v>
      </c>
      <c r="E502" s="161">
        <v>5000</v>
      </c>
      <c r="F502" s="339">
        <v>3652</v>
      </c>
      <c r="G502" s="305">
        <f t="shared" si="10"/>
        <v>1.3691128148959475</v>
      </c>
      <c r="H502" s="643" t="s">
        <v>294</v>
      </c>
      <c r="I502" s="173" t="s">
        <v>44</v>
      </c>
      <c r="J502" s="405" t="s">
        <v>594</v>
      </c>
      <c r="K502" s="646" t="s">
        <v>64</v>
      </c>
      <c r="L502" s="172" t="s">
        <v>45</v>
      </c>
      <c r="M502" s="640"/>
      <c r="N502" s="641"/>
    </row>
    <row r="503" spans="1:14" x14ac:dyDescent="0.25">
      <c r="A503" s="639">
        <v>45161</v>
      </c>
      <c r="B503" s="648" t="s">
        <v>575</v>
      </c>
      <c r="C503" s="648" t="s">
        <v>138</v>
      </c>
      <c r="D503" s="643" t="s">
        <v>81</v>
      </c>
      <c r="E503" s="652">
        <v>4000</v>
      </c>
      <c r="F503" s="339">
        <v>3652</v>
      </c>
      <c r="G503" s="305">
        <f t="shared" si="10"/>
        <v>1.095290251916758</v>
      </c>
      <c r="H503" s="643" t="s">
        <v>42</v>
      </c>
      <c r="I503" s="173" t="s">
        <v>44</v>
      </c>
      <c r="J503" s="405" t="s">
        <v>567</v>
      </c>
      <c r="K503" s="646" t="s">
        <v>64</v>
      </c>
      <c r="L503" s="172" t="s">
        <v>45</v>
      </c>
      <c r="M503" s="640"/>
      <c r="N503" s="641"/>
    </row>
    <row r="504" spans="1:14" x14ac:dyDescent="0.25">
      <c r="A504" s="171">
        <v>45161</v>
      </c>
      <c r="B504" s="172" t="s">
        <v>181</v>
      </c>
      <c r="C504" s="172" t="s">
        <v>116</v>
      </c>
      <c r="D504" s="173" t="s">
        <v>130</v>
      </c>
      <c r="E504" s="161">
        <v>10000</v>
      </c>
      <c r="F504" s="339">
        <v>3652</v>
      </c>
      <c r="G504" s="305">
        <f t="shared" si="10"/>
        <v>2.738225629791895</v>
      </c>
      <c r="H504" s="643" t="s">
        <v>157</v>
      </c>
      <c r="I504" s="173" t="s">
        <v>44</v>
      </c>
      <c r="J504" s="405" t="s">
        <v>584</v>
      </c>
      <c r="K504" s="646" t="s">
        <v>64</v>
      </c>
      <c r="L504" s="172" t="s">
        <v>45</v>
      </c>
      <c r="M504" s="640"/>
      <c r="N504" s="641"/>
    </row>
    <row r="505" spans="1:14" x14ac:dyDescent="0.25">
      <c r="A505" s="171">
        <v>45161</v>
      </c>
      <c r="B505" s="172" t="s">
        <v>181</v>
      </c>
      <c r="C505" s="172" t="s">
        <v>116</v>
      </c>
      <c r="D505" s="173" t="s">
        <v>130</v>
      </c>
      <c r="E505" s="161">
        <v>7000</v>
      </c>
      <c r="F505" s="339">
        <v>3652</v>
      </c>
      <c r="G505" s="305">
        <f t="shared" si="10"/>
        <v>1.9167579408543265</v>
      </c>
      <c r="H505" s="643" t="s">
        <v>157</v>
      </c>
      <c r="I505" s="173" t="s">
        <v>44</v>
      </c>
      <c r="J505" s="405" t="s">
        <v>584</v>
      </c>
      <c r="K505" s="646" t="s">
        <v>64</v>
      </c>
      <c r="L505" s="172" t="s">
        <v>45</v>
      </c>
      <c r="M505" s="640"/>
      <c r="N505" s="641"/>
    </row>
    <row r="506" spans="1:14" x14ac:dyDescent="0.25">
      <c r="A506" s="171">
        <v>45161</v>
      </c>
      <c r="B506" s="172" t="s">
        <v>181</v>
      </c>
      <c r="C506" s="172" t="s">
        <v>116</v>
      </c>
      <c r="D506" s="173" t="s">
        <v>130</v>
      </c>
      <c r="E506" s="161">
        <v>5000</v>
      </c>
      <c r="F506" s="339">
        <v>3652</v>
      </c>
      <c r="G506" s="305">
        <f t="shared" si="10"/>
        <v>1.3691128148959475</v>
      </c>
      <c r="H506" s="643" t="s">
        <v>157</v>
      </c>
      <c r="I506" s="173" t="s">
        <v>44</v>
      </c>
      <c r="J506" s="405" t="s">
        <v>584</v>
      </c>
      <c r="K506" s="646" t="s">
        <v>64</v>
      </c>
      <c r="L506" s="172" t="s">
        <v>45</v>
      </c>
      <c r="M506" s="640"/>
      <c r="N506" s="641"/>
    </row>
    <row r="507" spans="1:14" x14ac:dyDescent="0.25">
      <c r="A507" s="171">
        <v>45161</v>
      </c>
      <c r="B507" s="172" t="s">
        <v>181</v>
      </c>
      <c r="C507" s="172" t="s">
        <v>116</v>
      </c>
      <c r="D507" s="173" t="s">
        <v>130</v>
      </c>
      <c r="E507" s="161">
        <v>7000</v>
      </c>
      <c r="F507" s="339">
        <v>3652</v>
      </c>
      <c r="G507" s="305">
        <f t="shared" si="10"/>
        <v>1.9167579408543265</v>
      </c>
      <c r="H507" s="643" t="s">
        <v>157</v>
      </c>
      <c r="I507" s="173" t="s">
        <v>44</v>
      </c>
      <c r="J507" s="405" t="s">
        <v>584</v>
      </c>
      <c r="K507" s="646" t="s">
        <v>64</v>
      </c>
      <c r="L507" s="172" t="s">
        <v>45</v>
      </c>
      <c r="M507" s="640"/>
      <c r="N507" s="641"/>
    </row>
    <row r="508" spans="1:14" x14ac:dyDescent="0.25">
      <c r="A508" s="171">
        <v>45161</v>
      </c>
      <c r="B508" s="172" t="s">
        <v>181</v>
      </c>
      <c r="C508" s="172" t="s">
        <v>116</v>
      </c>
      <c r="D508" s="173" t="s">
        <v>130</v>
      </c>
      <c r="E508" s="161">
        <v>5000</v>
      </c>
      <c r="F508" s="339">
        <v>3652</v>
      </c>
      <c r="G508" s="305">
        <f t="shared" si="10"/>
        <v>1.3691128148959475</v>
      </c>
      <c r="H508" s="643" t="s">
        <v>157</v>
      </c>
      <c r="I508" s="173" t="s">
        <v>44</v>
      </c>
      <c r="J508" s="405" t="s">
        <v>584</v>
      </c>
      <c r="K508" s="646" t="s">
        <v>64</v>
      </c>
      <c r="L508" s="172" t="s">
        <v>45</v>
      </c>
      <c r="M508" s="640"/>
      <c r="N508" s="641"/>
    </row>
    <row r="509" spans="1:14" x14ac:dyDescent="0.25">
      <c r="A509" s="171">
        <v>45161</v>
      </c>
      <c r="B509" s="172" t="s">
        <v>181</v>
      </c>
      <c r="C509" s="172" t="s">
        <v>116</v>
      </c>
      <c r="D509" s="173" t="s">
        <v>130</v>
      </c>
      <c r="E509" s="161">
        <v>15000</v>
      </c>
      <c r="F509" s="339">
        <v>3652</v>
      </c>
      <c r="G509" s="305">
        <f t="shared" si="10"/>
        <v>4.1073384446878425</v>
      </c>
      <c r="H509" s="643" t="s">
        <v>157</v>
      </c>
      <c r="I509" s="173" t="s">
        <v>44</v>
      </c>
      <c r="J509" s="405" t="s">
        <v>584</v>
      </c>
      <c r="K509" s="646" t="s">
        <v>64</v>
      </c>
      <c r="L509" s="172" t="s">
        <v>45</v>
      </c>
      <c r="M509" s="640"/>
      <c r="N509" s="641"/>
    </row>
    <row r="510" spans="1:14" x14ac:dyDescent="0.25">
      <c r="A510" s="171">
        <v>45161</v>
      </c>
      <c r="B510" s="172" t="s">
        <v>196</v>
      </c>
      <c r="C510" s="172" t="s">
        <v>196</v>
      </c>
      <c r="D510" s="173" t="s">
        <v>130</v>
      </c>
      <c r="E510" s="161">
        <v>5000</v>
      </c>
      <c r="F510" s="339">
        <v>3652</v>
      </c>
      <c r="G510" s="305">
        <f t="shared" si="10"/>
        <v>1.3691128148959475</v>
      </c>
      <c r="H510" s="643" t="s">
        <v>157</v>
      </c>
      <c r="I510" s="173" t="s">
        <v>44</v>
      </c>
      <c r="J510" s="405" t="s">
        <v>584</v>
      </c>
      <c r="K510" s="646" t="s">
        <v>64</v>
      </c>
      <c r="L510" s="172" t="s">
        <v>45</v>
      </c>
      <c r="M510" s="640"/>
      <c r="N510" s="641"/>
    </row>
    <row r="511" spans="1:14" x14ac:dyDescent="0.25">
      <c r="A511" s="171">
        <v>45161</v>
      </c>
      <c r="B511" s="172" t="s">
        <v>196</v>
      </c>
      <c r="C511" s="172" t="s">
        <v>196</v>
      </c>
      <c r="D511" s="173" t="s">
        <v>130</v>
      </c>
      <c r="E511" s="161">
        <v>5000</v>
      </c>
      <c r="F511" s="339">
        <v>3652</v>
      </c>
      <c r="G511" s="305">
        <f t="shared" si="10"/>
        <v>1.3691128148959475</v>
      </c>
      <c r="H511" s="643" t="s">
        <v>157</v>
      </c>
      <c r="I511" s="173" t="s">
        <v>44</v>
      </c>
      <c r="J511" s="405" t="s">
        <v>584</v>
      </c>
      <c r="K511" s="646" t="s">
        <v>64</v>
      </c>
      <c r="L511" s="172" t="s">
        <v>45</v>
      </c>
      <c r="M511" s="640"/>
      <c r="N511" s="641"/>
    </row>
    <row r="512" spans="1:14" x14ac:dyDescent="0.25">
      <c r="A512" s="171">
        <v>45161</v>
      </c>
      <c r="B512" s="172" t="s">
        <v>214</v>
      </c>
      <c r="C512" s="172" t="s">
        <v>138</v>
      </c>
      <c r="D512" s="173" t="s">
        <v>81</v>
      </c>
      <c r="E512" s="161">
        <v>1000</v>
      </c>
      <c r="F512" s="339">
        <v>3652</v>
      </c>
      <c r="G512" s="305">
        <f t="shared" si="10"/>
        <v>0.2738225629791895</v>
      </c>
      <c r="H512" s="643" t="s">
        <v>157</v>
      </c>
      <c r="I512" s="173" t="s">
        <v>44</v>
      </c>
      <c r="J512" s="405" t="s">
        <v>584</v>
      </c>
      <c r="K512" s="646" t="s">
        <v>64</v>
      </c>
      <c r="L512" s="172" t="s">
        <v>45</v>
      </c>
      <c r="M512" s="640"/>
      <c r="N512" s="641"/>
    </row>
    <row r="513" spans="1:14" x14ac:dyDescent="0.25">
      <c r="A513" s="171">
        <v>45162</v>
      </c>
      <c r="B513" s="172" t="s">
        <v>115</v>
      </c>
      <c r="C513" s="172" t="s">
        <v>116</v>
      </c>
      <c r="D513" s="173" t="s">
        <v>114</v>
      </c>
      <c r="E513" s="161">
        <v>12000</v>
      </c>
      <c r="F513" s="339">
        <v>3652</v>
      </c>
      <c r="G513" s="305">
        <f t="shared" si="10"/>
        <v>3.285870755750274</v>
      </c>
      <c r="H513" s="643" t="s">
        <v>153</v>
      </c>
      <c r="I513" s="173" t="s">
        <v>44</v>
      </c>
      <c r="J513" s="405" t="s">
        <v>592</v>
      </c>
      <c r="K513" s="646" t="s">
        <v>64</v>
      </c>
      <c r="L513" s="172" t="s">
        <v>45</v>
      </c>
      <c r="M513" s="640"/>
      <c r="N513" s="641"/>
    </row>
    <row r="514" spans="1:14" x14ac:dyDescent="0.25">
      <c r="A514" s="171">
        <v>45162</v>
      </c>
      <c r="B514" s="172" t="s">
        <v>115</v>
      </c>
      <c r="C514" s="172" t="s">
        <v>116</v>
      </c>
      <c r="D514" s="173" t="s">
        <v>114</v>
      </c>
      <c r="E514" s="161">
        <v>9000</v>
      </c>
      <c r="F514" s="339">
        <v>3652</v>
      </c>
      <c r="G514" s="305">
        <f t="shared" si="10"/>
        <v>2.4644030668127055</v>
      </c>
      <c r="H514" s="643" t="s">
        <v>153</v>
      </c>
      <c r="I514" s="173" t="s">
        <v>44</v>
      </c>
      <c r="J514" s="405" t="s">
        <v>592</v>
      </c>
      <c r="K514" s="646" t="s">
        <v>64</v>
      </c>
      <c r="L514" s="172" t="s">
        <v>45</v>
      </c>
      <c r="M514" s="640"/>
      <c r="N514" s="641"/>
    </row>
    <row r="515" spans="1:14" x14ac:dyDescent="0.25">
      <c r="A515" s="171">
        <v>45162</v>
      </c>
      <c r="B515" s="172" t="s">
        <v>115</v>
      </c>
      <c r="C515" s="172" t="s">
        <v>116</v>
      </c>
      <c r="D515" s="173" t="s">
        <v>114</v>
      </c>
      <c r="E515" s="161">
        <v>8000</v>
      </c>
      <c r="F515" s="339">
        <v>3652</v>
      </c>
      <c r="G515" s="305">
        <f t="shared" si="10"/>
        <v>2.190580503833516</v>
      </c>
      <c r="H515" s="643" t="s">
        <v>153</v>
      </c>
      <c r="I515" s="173" t="s">
        <v>44</v>
      </c>
      <c r="J515" s="405" t="s">
        <v>592</v>
      </c>
      <c r="K515" s="646" t="s">
        <v>64</v>
      </c>
      <c r="L515" s="172" t="s">
        <v>45</v>
      </c>
      <c r="M515" s="640"/>
      <c r="N515" s="641"/>
    </row>
    <row r="516" spans="1:14" x14ac:dyDescent="0.25">
      <c r="A516" s="171">
        <v>45162</v>
      </c>
      <c r="B516" s="172" t="s">
        <v>115</v>
      </c>
      <c r="C516" s="172" t="s">
        <v>116</v>
      </c>
      <c r="D516" s="173" t="s">
        <v>114</v>
      </c>
      <c r="E516" s="161">
        <v>11000</v>
      </c>
      <c r="F516" s="339">
        <v>3652</v>
      </c>
      <c r="G516" s="305">
        <f t="shared" si="10"/>
        <v>3.0120481927710845</v>
      </c>
      <c r="H516" s="643" t="s">
        <v>153</v>
      </c>
      <c r="I516" s="173" t="s">
        <v>44</v>
      </c>
      <c r="J516" s="405" t="s">
        <v>592</v>
      </c>
      <c r="K516" s="646" t="s">
        <v>64</v>
      </c>
      <c r="L516" s="172" t="s">
        <v>45</v>
      </c>
      <c r="M516" s="640"/>
      <c r="N516" s="641"/>
    </row>
    <row r="517" spans="1:14" x14ac:dyDescent="0.25">
      <c r="A517" s="171">
        <v>45162</v>
      </c>
      <c r="B517" s="172" t="s">
        <v>591</v>
      </c>
      <c r="C517" s="172" t="s">
        <v>138</v>
      </c>
      <c r="D517" s="173" t="s">
        <v>81</v>
      </c>
      <c r="E517" s="161">
        <v>1000</v>
      </c>
      <c r="F517" s="339">
        <v>3652</v>
      </c>
      <c r="G517" s="305">
        <f t="shared" si="10"/>
        <v>0.2738225629791895</v>
      </c>
      <c r="H517" s="643" t="s">
        <v>153</v>
      </c>
      <c r="I517" s="173" t="s">
        <v>44</v>
      </c>
      <c r="J517" s="405" t="s">
        <v>592</v>
      </c>
      <c r="K517" s="646" t="s">
        <v>64</v>
      </c>
      <c r="L517" s="172" t="s">
        <v>45</v>
      </c>
      <c r="M517" s="640"/>
      <c r="N517" s="641"/>
    </row>
    <row r="518" spans="1:14" x14ac:dyDescent="0.25">
      <c r="A518" s="171">
        <v>45162</v>
      </c>
      <c r="B518" s="172" t="s">
        <v>115</v>
      </c>
      <c r="C518" s="172" t="s">
        <v>116</v>
      </c>
      <c r="D518" s="173" t="s">
        <v>130</v>
      </c>
      <c r="E518" s="161">
        <v>6000</v>
      </c>
      <c r="F518" s="339">
        <v>3652</v>
      </c>
      <c r="G518" s="305">
        <f t="shared" si="10"/>
        <v>1.642935377875137</v>
      </c>
      <c r="H518" s="643" t="s">
        <v>294</v>
      </c>
      <c r="I518" s="173" t="s">
        <v>44</v>
      </c>
      <c r="J518" s="405" t="s">
        <v>614</v>
      </c>
      <c r="K518" s="646" t="s">
        <v>64</v>
      </c>
      <c r="L518" s="172" t="s">
        <v>45</v>
      </c>
      <c r="M518" s="640"/>
      <c r="N518" s="641"/>
    </row>
    <row r="519" spans="1:14" x14ac:dyDescent="0.25">
      <c r="A519" s="171">
        <v>45162</v>
      </c>
      <c r="B519" s="172" t="s">
        <v>115</v>
      </c>
      <c r="C519" s="172" t="s">
        <v>116</v>
      </c>
      <c r="D519" s="173" t="s">
        <v>130</v>
      </c>
      <c r="E519" s="161">
        <v>8000</v>
      </c>
      <c r="F519" s="339">
        <v>3652</v>
      </c>
      <c r="G519" s="305">
        <f t="shared" si="10"/>
        <v>2.190580503833516</v>
      </c>
      <c r="H519" s="643" t="s">
        <v>294</v>
      </c>
      <c r="I519" s="173" t="s">
        <v>44</v>
      </c>
      <c r="J519" s="405" t="s">
        <v>614</v>
      </c>
      <c r="K519" s="646" t="s">
        <v>64</v>
      </c>
      <c r="L519" s="172" t="s">
        <v>45</v>
      </c>
      <c r="M519" s="640"/>
      <c r="N519" s="641"/>
    </row>
    <row r="520" spans="1:14" x14ac:dyDescent="0.25">
      <c r="A520" s="171">
        <v>45162</v>
      </c>
      <c r="B520" s="172" t="s">
        <v>115</v>
      </c>
      <c r="C520" s="172" t="s">
        <v>116</v>
      </c>
      <c r="D520" s="173" t="s">
        <v>130</v>
      </c>
      <c r="E520" s="161">
        <v>6000</v>
      </c>
      <c r="F520" s="339">
        <v>3652</v>
      </c>
      <c r="G520" s="305">
        <f t="shared" si="10"/>
        <v>1.642935377875137</v>
      </c>
      <c r="H520" s="643" t="s">
        <v>294</v>
      </c>
      <c r="I520" s="173" t="s">
        <v>44</v>
      </c>
      <c r="J520" s="405" t="s">
        <v>614</v>
      </c>
      <c r="K520" s="646" t="s">
        <v>64</v>
      </c>
      <c r="L520" s="172" t="s">
        <v>45</v>
      </c>
      <c r="M520" s="640"/>
      <c r="N520" s="641"/>
    </row>
    <row r="521" spans="1:14" x14ac:dyDescent="0.25">
      <c r="A521" s="171">
        <v>45162</v>
      </c>
      <c r="B521" s="172" t="s">
        <v>115</v>
      </c>
      <c r="C521" s="172" t="s">
        <v>116</v>
      </c>
      <c r="D521" s="173" t="s">
        <v>130</v>
      </c>
      <c r="E521" s="161">
        <v>6000</v>
      </c>
      <c r="F521" s="339">
        <v>3652</v>
      </c>
      <c r="G521" s="305">
        <f t="shared" si="10"/>
        <v>1.642935377875137</v>
      </c>
      <c r="H521" s="643" t="s">
        <v>294</v>
      </c>
      <c r="I521" s="173" t="s">
        <v>44</v>
      </c>
      <c r="J521" s="405" t="s">
        <v>614</v>
      </c>
      <c r="K521" s="646" t="s">
        <v>64</v>
      </c>
      <c r="L521" s="172" t="s">
        <v>45</v>
      </c>
      <c r="M521" s="640"/>
      <c r="N521" s="641"/>
    </row>
    <row r="522" spans="1:14" x14ac:dyDescent="0.25">
      <c r="A522" s="171">
        <v>45162</v>
      </c>
      <c r="B522" s="172" t="s">
        <v>115</v>
      </c>
      <c r="C522" s="172" t="s">
        <v>116</v>
      </c>
      <c r="D522" s="173" t="s">
        <v>130</v>
      </c>
      <c r="E522" s="161">
        <v>6000</v>
      </c>
      <c r="F522" s="339">
        <v>3652</v>
      </c>
      <c r="G522" s="305">
        <f t="shared" si="10"/>
        <v>1.642935377875137</v>
      </c>
      <c r="H522" s="643" t="s">
        <v>294</v>
      </c>
      <c r="I522" s="173" t="s">
        <v>44</v>
      </c>
      <c r="J522" s="405" t="s">
        <v>614</v>
      </c>
      <c r="K522" s="646" t="s">
        <v>64</v>
      </c>
      <c r="L522" s="172" t="s">
        <v>45</v>
      </c>
      <c r="M522" s="640"/>
      <c r="N522" s="641"/>
    </row>
    <row r="523" spans="1:14" x14ac:dyDescent="0.25">
      <c r="A523" s="171">
        <v>45162</v>
      </c>
      <c r="B523" s="172" t="s">
        <v>115</v>
      </c>
      <c r="C523" s="172" t="s">
        <v>116</v>
      </c>
      <c r="D523" s="173" t="s">
        <v>130</v>
      </c>
      <c r="E523" s="161">
        <v>10000</v>
      </c>
      <c r="F523" s="339">
        <v>3652</v>
      </c>
      <c r="G523" s="305">
        <f t="shared" si="10"/>
        <v>2.738225629791895</v>
      </c>
      <c r="H523" s="643" t="s">
        <v>294</v>
      </c>
      <c r="I523" s="173" t="s">
        <v>44</v>
      </c>
      <c r="J523" s="405" t="s">
        <v>614</v>
      </c>
      <c r="K523" s="646" t="s">
        <v>64</v>
      </c>
      <c r="L523" s="172" t="s">
        <v>45</v>
      </c>
      <c r="M523" s="640"/>
      <c r="N523" s="641"/>
    </row>
    <row r="524" spans="1:14" x14ac:dyDescent="0.25">
      <c r="A524" s="171">
        <v>45162</v>
      </c>
      <c r="B524" s="172" t="s">
        <v>196</v>
      </c>
      <c r="C524" s="172" t="s">
        <v>196</v>
      </c>
      <c r="D524" s="173" t="s">
        <v>130</v>
      </c>
      <c r="E524" s="161">
        <v>10000</v>
      </c>
      <c r="F524" s="339">
        <v>3652</v>
      </c>
      <c r="G524" s="305">
        <f t="shared" si="10"/>
        <v>2.738225629791895</v>
      </c>
      <c r="H524" s="643" t="s">
        <v>294</v>
      </c>
      <c r="I524" s="173" t="s">
        <v>44</v>
      </c>
      <c r="J524" s="405" t="s">
        <v>614</v>
      </c>
      <c r="K524" s="646" t="s">
        <v>64</v>
      </c>
      <c r="L524" s="172" t="s">
        <v>45</v>
      </c>
      <c r="M524" s="640"/>
      <c r="N524" s="641"/>
    </row>
    <row r="525" spans="1:14" x14ac:dyDescent="0.25">
      <c r="A525" s="171">
        <v>45162</v>
      </c>
      <c r="B525" s="172" t="s">
        <v>606</v>
      </c>
      <c r="C525" s="172" t="s">
        <v>138</v>
      </c>
      <c r="D525" s="173" t="s">
        <v>81</v>
      </c>
      <c r="E525" s="161">
        <v>1000</v>
      </c>
      <c r="F525" s="339">
        <v>3652</v>
      </c>
      <c r="G525" s="305">
        <f t="shared" si="10"/>
        <v>0.2738225629791895</v>
      </c>
      <c r="H525" s="643" t="s">
        <v>294</v>
      </c>
      <c r="I525" s="173" t="s">
        <v>44</v>
      </c>
      <c r="J525" s="405" t="s">
        <v>614</v>
      </c>
      <c r="K525" s="646" t="s">
        <v>64</v>
      </c>
      <c r="L525" s="172" t="s">
        <v>45</v>
      </c>
      <c r="M525" s="640"/>
      <c r="N525" s="641"/>
    </row>
    <row r="526" spans="1:14" x14ac:dyDescent="0.25">
      <c r="A526" s="171">
        <v>45162</v>
      </c>
      <c r="B526" s="172" t="s">
        <v>181</v>
      </c>
      <c r="C526" s="172" t="s">
        <v>116</v>
      </c>
      <c r="D526" s="173" t="s">
        <v>130</v>
      </c>
      <c r="E526" s="161">
        <v>10000</v>
      </c>
      <c r="F526" s="339">
        <v>3652</v>
      </c>
      <c r="G526" s="305">
        <f t="shared" si="10"/>
        <v>2.738225629791895</v>
      </c>
      <c r="H526" s="643" t="s">
        <v>157</v>
      </c>
      <c r="I526" s="173" t="s">
        <v>44</v>
      </c>
      <c r="J526" s="405" t="s">
        <v>600</v>
      </c>
      <c r="K526" s="646" t="s">
        <v>64</v>
      </c>
      <c r="L526" s="172" t="s">
        <v>45</v>
      </c>
      <c r="M526" s="640"/>
      <c r="N526" s="641"/>
    </row>
    <row r="527" spans="1:14" x14ac:dyDescent="0.25">
      <c r="A527" s="171">
        <v>45162</v>
      </c>
      <c r="B527" s="172" t="s">
        <v>181</v>
      </c>
      <c r="C527" s="172" t="s">
        <v>116</v>
      </c>
      <c r="D527" s="173" t="s">
        <v>130</v>
      </c>
      <c r="E527" s="161">
        <v>15000</v>
      </c>
      <c r="F527" s="339">
        <v>3652</v>
      </c>
      <c r="G527" s="305">
        <f t="shared" si="10"/>
        <v>4.1073384446878425</v>
      </c>
      <c r="H527" s="643" t="s">
        <v>157</v>
      </c>
      <c r="I527" s="173" t="s">
        <v>44</v>
      </c>
      <c r="J527" s="405" t="s">
        <v>600</v>
      </c>
      <c r="K527" s="646" t="s">
        <v>64</v>
      </c>
      <c r="L527" s="172" t="s">
        <v>45</v>
      </c>
      <c r="M527" s="640"/>
      <c r="N527" s="641"/>
    </row>
    <row r="528" spans="1:14" x14ac:dyDescent="0.25">
      <c r="A528" s="171">
        <v>45162</v>
      </c>
      <c r="B528" s="172" t="s">
        <v>181</v>
      </c>
      <c r="C528" s="172" t="s">
        <v>116</v>
      </c>
      <c r="D528" s="173" t="s">
        <v>130</v>
      </c>
      <c r="E528" s="161">
        <v>4000</v>
      </c>
      <c r="F528" s="339">
        <v>3652</v>
      </c>
      <c r="G528" s="305">
        <f t="shared" si="10"/>
        <v>1.095290251916758</v>
      </c>
      <c r="H528" s="643" t="s">
        <v>157</v>
      </c>
      <c r="I528" s="173" t="s">
        <v>44</v>
      </c>
      <c r="J528" s="405" t="s">
        <v>600</v>
      </c>
      <c r="K528" s="646" t="s">
        <v>64</v>
      </c>
      <c r="L528" s="172" t="s">
        <v>45</v>
      </c>
      <c r="M528" s="640"/>
      <c r="N528" s="641"/>
    </row>
    <row r="529" spans="1:14" x14ac:dyDescent="0.25">
      <c r="A529" s="171">
        <v>45162</v>
      </c>
      <c r="B529" s="172" t="s">
        <v>181</v>
      </c>
      <c r="C529" s="172" t="s">
        <v>116</v>
      </c>
      <c r="D529" s="173" t="s">
        <v>130</v>
      </c>
      <c r="E529" s="161">
        <v>5000</v>
      </c>
      <c r="F529" s="339">
        <v>3652</v>
      </c>
      <c r="G529" s="305">
        <f t="shared" si="10"/>
        <v>1.3691128148959475</v>
      </c>
      <c r="H529" s="643" t="s">
        <v>157</v>
      </c>
      <c r="I529" s="173" t="s">
        <v>44</v>
      </c>
      <c r="J529" s="405" t="s">
        <v>600</v>
      </c>
      <c r="K529" s="646" t="s">
        <v>64</v>
      </c>
      <c r="L529" s="172" t="s">
        <v>45</v>
      </c>
      <c r="M529" s="640"/>
      <c r="N529" s="641"/>
    </row>
    <row r="530" spans="1:14" x14ac:dyDescent="0.25">
      <c r="A530" s="171">
        <v>45162</v>
      </c>
      <c r="B530" s="172" t="s">
        <v>181</v>
      </c>
      <c r="C530" s="172" t="s">
        <v>116</v>
      </c>
      <c r="D530" s="173" t="s">
        <v>130</v>
      </c>
      <c r="E530" s="161">
        <v>5000</v>
      </c>
      <c r="F530" s="339">
        <v>3652</v>
      </c>
      <c r="G530" s="305">
        <f t="shared" si="10"/>
        <v>1.3691128148959475</v>
      </c>
      <c r="H530" s="643" t="s">
        <v>157</v>
      </c>
      <c r="I530" s="173" t="s">
        <v>44</v>
      </c>
      <c r="J530" s="405" t="s">
        <v>600</v>
      </c>
      <c r="K530" s="646" t="s">
        <v>64</v>
      </c>
      <c r="L530" s="172" t="s">
        <v>45</v>
      </c>
      <c r="M530" s="640"/>
      <c r="N530" s="641"/>
    </row>
    <row r="531" spans="1:14" x14ac:dyDescent="0.25">
      <c r="A531" s="171">
        <v>45162</v>
      </c>
      <c r="B531" s="172" t="s">
        <v>181</v>
      </c>
      <c r="C531" s="172" t="s">
        <v>116</v>
      </c>
      <c r="D531" s="173" t="s">
        <v>130</v>
      </c>
      <c r="E531" s="161">
        <v>20000</v>
      </c>
      <c r="F531" s="339">
        <v>3652</v>
      </c>
      <c r="G531" s="305">
        <f t="shared" si="10"/>
        <v>5.47645125958379</v>
      </c>
      <c r="H531" s="643" t="s">
        <v>157</v>
      </c>
      <c r="I531" s="173" t="s">
        <v>44</v>
      </c>
      <c r="J531" s="405" t="s">
        <v>600</v>
      </c>
      <c r="K531" s="646" t="s">
        <v>64</v>
      </c>
      <c r="L531" s="172" t="s">
        <v>45</v>
      </c>
      <c r="M531" s="640"/>
      <c r="N531" s="641"/>
    </row>
    <row r="532" spans="1:14" x14ac:dyDescent="0.25">
      <c r="A532" s="171">
        <v>45162</v>
      </c>
      <c r="B532" s="172" t="s">
        <v>196</v>
      </c>
      <c r="C532" s="172" t="s">
        <v>196</v>
      </c>
      <c r="D532" s="173" t="s">
        <v>130</v>
      </c>
      <c r="E532" s="161">
        <v>10000</v>
      </c>
      <c r="F532" s="339">
        <v>3652</v>
      </c>
      <c r="G532" s="305">
        <f t="shared" si="10"/>
        <v>2.738225629791895</v>
      </c>
      <c r="H532" s="643" t="s">
        <v>157</v>
      </c>
      <c r="I532" s="173" t="s">
        <v>44</v>
      </c>
      <c r="J532" s="405" t="s">
        <v>600</v>
      </c>
      <c r="K532" s="646" t="s">
        <v>64</v>
      </c>
      <c r="L532" s="172" t="s">
        <v>45</v>
      </c>
      <c r="M532" s="640"/>
      <c r="N532" s="641"/>
    </row>
    <row r="533" spans="1:14" x14ac:dyDescent="0.25">
      <c r="A533" s="639">
        <v>45162</v>
      </c>
      <c r="B533" s="648" t="s">
        <v>606</v>
      </c>
      <c r="C533" s="648" t="s">
        <v>138</v>
      </c>
      <c r="D533" s="643" t="s">
        <v>81</v>
      </c>
      <c r="E533" s="652">
        <v>1000</v>
      </c>
      <c r="F533" s="339">
        <v>3652</v>
      </c>
      <c r="G533" s="305">
        <f t="shared" si="10"/>
        <v>0.2738225629791895</v>
      </c>
      <c r="H533" s="643" t="s">
        <v>157</v>
      </c>
      <c r="I533" s="173" t="s">
        <v>44</v>
      </c>
      <c r="J533" s="405" t="s">
        <v>600</v>
      </c>
      <c r="K533" s="646" t="s">
        <v>64</v>
      </c>
      <c r="L533" s="172" t="s">
        <v>45</v>
      </c>
      <c r="M533" s="640"/>
      <c r="N533" s="641"/>
    </row>
    <row r="534" spans="1:14" x14ac:dyDescent="0.25">
      <c r="A534" s="171">
        <v>45162</v>
      </c>
      <c r="B534" s="172" t="s">
        <v>115</v>
      </c>
      <c r="C534" s="172" t="s">
        <v>116</v>
      </c>
      <c r="D534" s="173" t="s">
        <v>130</v>
      </c>
      <c r="E534" s="161">
        <v>7000</v>
      </c>
      <c r="F534" s="339">
        <v>3652</v>
      </c>
      <c r="G534" s="305">
        <f t="shared" si="10"/>
        <v>1.9167579408543265</v>
      </c>
      <c r="H534" s="643" t="s">
        <v>155</v>
      </c>
      <c r="I534" s="173" t="s">
        <v>44</v>
      </c>
      <c r="J534" s="405" t="s">
        <v>607</v>
      </c>
      <c r="K534" s="646" t="s">
        <v>64</v>
      </c>
      <c r="L534" s="172" t="s">
        <v>45</v>
      </c>
      <c r="M534" s="640"/>
      <c r="N534" s="641"/>
    </row>
    <row r="535" spans="1:14" x14ac:dyDescent="0.25">
      <c r="A535" s="171">
        <v>45162</v>
      </c>
      <c r="B535" s="172" t="s">
        <v>115</v>
      </c>
      <c r="C535" s="172" t="s">
        <v>116</v>
      </c>
      <c r="D535" s="173" t="s">
        <v>130</v>
      </c>
      <c r="E535" s="161">
        <v>7000</v>
      </c>
      <c r="F535" s="339">
        <v>3652</v>
      </c>
      <c r="G535" s="305">
        <f t="shared" si="10"/>
        <v>1.9167579408543265</v>
      </c>
      <c r="H535" s="643" t="s">
        <v>155</v>
      </c>
      <c r="I535" s="173" t="s">
        <v>44</v>
      </c>
      <c r="J535" s="405" t="s">
        <v>607</v>
      </c>
      <c r="K535" s="646" t="s">
        <v>64</v>
      </c>
      <c r="L535" s="172" t="s">
        <v>45</v>
      </c>
      <c r="M535" s="640"/>
      <c r="N535" s="641"/>
    </row>
    <row r="536" spans="1:14" x14ac:dyDescent="0.25">
      <c r="A536" s="171">
        <v>45162</v>
      </c>
      <c r="B536" s="172" t="s">
        <v>115</v>
      </c>
      <c r="C536" s="172" t="s">
        <v>116</v>
      </c>
      <c r="D536" s="173" t="s">
        <v>130</v>
      </c>
      <c r="E536" s="161">
        <v>4000</v>
      </c>
      <c r="F536" s="339">
        <v>3652</v>
      </c>
      <c r="G536" s="305">
        <f t="shared" si="10"/>
        <v>1.095290251916758</v>
      </c>
      <c r="H536" s="643" t="s">
        <v>155</v>
      </c>
      <c r="I536" s="173" t="s">
        <v>44</v>
      </c>
      <c r="J536" s="405" t="s">
        <v>607</v>
      </c>
      <c r="K536" s="646" t="s">
        <v>64</v>
      </c>
      <c r="L536" s="172" t="s">
        <v>45</v>
      </c>
      <c r="M536" s="640"/>
      <c r="N536" s="641"/>
    </row>
    <row r="537" spans="1:14" x14ac:dyDescent="0.25">
      <c r="A537" s="171">
        <v>45162</v>
      </c>
      <c r="B537" s="172" t="s">
        <v>115</v>
      </c>
      <c r="C537" s="172" t="s">
        <v>116</v>
      </c>
      <c r="D537" s="173" t="s">
        <v>130</v>
      </c>
      <c r="E537" s="161">
        <v>5000</v>
      </c>
      <c r="F537" s="339">
        <v>3652</v>
      </c>
      <c r="G537" s="305">
        <f t="shared" si="10"/>
        <v>1.3691128148959475</v>
      </c>
      <c r="H537" s="643" t="s">
        <v>155</v>
      </c>
      <c r="I537" s="173" t="s">
        <v>44</v>
      </c>
      <c r="J537" s="405" t="s">
        <v>607</v>
      </c>
      <c r="K537" s="646" t="s">
        <v>64</v>
      </c>
      <c r="L537" s="172" t="s">
        <v>45</v>
      </c>
      <c r="M537" s="640"/>
      <c r="N537" s="641"/>
    </row>
    <row r="538" spans="1:14" x14ac:dyDescent="0.25">
      <c r="A538" s="171">
        <v>45162</v>
      </c>
      <c r="B538" s="172" t="s">
        <v>115</v>
      </c>
      <c r="C538" s="172" t="s">
        <v>116</v>
      </c>
      <c r="D538" s="173" t="s">
        <v>130</v>
      </c>
      <c r="E538" s="161">
        <v>5000</v>
      </c>
      <c r="F538" s="339">
        <v>3652</v>
      </c>
      <c r="G538" s="305">
        <f t="shared" si="10"/>
        <v>1.3691128148959475</v>
      </c>
      <c r="H538" s="643" t="s">
        <v>155</v>
      </c>
      <c r="I538" s="173" t="s">
        <v>44</v>
      </c>
      <c r="J538" s="405" t="s">
        <v>607</v>
      </c>
      <c r="K538" s="646" t="s">
        <v>64</v>
      </c>
      <c r="L538" s="172" t="s">
        <v>45</v>
      </c>
      <c r="M538" s="640"/>
      <c r="N538" s="641"/>
    </row>
    <row r="539" spans="1:14" x14ac:dyDescent="0.25">
      <c r="A539" s="171">
        <v>45162</v>
      </c>
      <c r="B539" s="172" t="s">
        <v>115</v>
      </c>
      <c r="C539" s="172" t="s">
        <v>116</v>
      </c>
      <c r="D539" s="173" t="s">
        <v>130</v>
      </c>
      <c r="E539" s="161">
        <v>6000</v>
      </c>
      <c r="F539" s="339">
        <v>3652</v>
      </c>
      <c r="G539" s="305">
        <f t="shared" si="10"/>
        <v>1.642935377875137</v>
      </c>
      <c r="H539" s="643" t="s">
        <v>155</v>
      </c>
      <c r="I539" s="173" t="s">
        <v>44</v>
      </c>
      <c r="J539" s="405" t="s">
        <v>607</v>
      </c>
      <c r="K539" s="646" t="s">
        <v>64</v>
      </c>
      <c r="L539" s="172" t="s">
        <v>45</v>
      </c>
      <c r="M539" s="640"/>
      <c r="N539" s="641"/>
    </row>
    <row r="540" spans="1:14" x14ac:dyDescent="0.25">
      <c r="A540" s="171">
        <v>45162</v>
      </c>
      <c r="B540" s="172" t="s">
        <v>115</v>
      </c>
      <c r="C540" s="172" t="s">
        <v>116</v>
      </c>
      <c r="D540" s="173" t="s">
        <v>130</v>
      </c>
      <c r="E540" s="161">
        <v>17000</v>
      </c>
      <c r="F540" s="339">
        <v>3652</v>
      </c>
      <c r="G540" s="305">
        <f t="shared" si="10"/>
        <v>4.6549835706462215</v>
      </c>
      <c r="H540" s="643" t="s">
        <v>155</v>
      </c>
      <c r="I540" s="173" t="s">
        <v>44</v>
      </c>
      <c r="J540" s="405" t="s">
        <v>607</v>
      </c>
      <c r="K540" s="646" t="s">
        <v>64</v>
      </c>
      <c r="L540" s="172" t="s">
        <v>45</v>
      </c>
      <c r="M540" s="640"/>
      <c r="N540" s="641"/>
    </row>
    <row r="541" spans="1:14" x14ac:dyDescent="0.25">
      <c r="A541" s="171">
        <v>45162</v>
      </c>
      <c r="B541" s="172" t="s">
        <v>196</v>
      </c>
      <c r="C541" s="172" t="s">
        <v>196</v>
      </c>
      <c r="D541" s="173" t="s">
        <v>130</v>
      </c>
      <c r="E541" s="161">
        <v>10000</v>
      </c>
      <c r="F541" s="339">
        <v>3652</v>
      </c>
      <c r="G541" s="305">
        <f t="shared" si="10"/>
        <v>2.738225629791895</v>
      </c>
      <c r="H541" s="643" t="s">
        <v>155</v>
      </c>
      <c r="I541" s="173" t="s">
        <v>44</v>
      </c>
      <c r="J541" s="405" t="s">
        <v>607</v>
      </c>
      <c r="K541" s="646" t="s">
        <v>64</v>
      </c>
      <c r="L541" s="172" t="s">
        <v>45</v>
      </c>
      <c r="M541" s="640"/>
      <c r="N541" s="641"/>
    </row>
    <row r="542" spans="1:14" x14ac:dyDescent="0.25">
      <c r="A542" s="171">
        <v>45162</v>
      </c>
      <c r="B542" s="172" t="s">
        <v>606</v>
      </c>
      <c r="C542" s="172" t="s">
        <v>138</v>
      </c>
      <c r="D542" s="173" t="s">
        <v>81</v>
      </c>
      <c r="E542" s="161">
        <v>1000</v>
      </c>
      <c r="F542" s="339">
        <v>3652</v>
      </c>
      <c r="G542" s="305">
        <f t="shared" si="10"/>
        <v>0.2738225629791895</v>
      </c>
      <c r="H542" s="643" t="s">
        <v>155</v>
      </c>
      <c r="I542" s="173" t="s">
        <v>44</v>
      </c>
      <c r="J542" s="405" t="s">
        <v>607</v>
      </c>
      <c r="K542" s="646" t="s">
        <v>64</v>
      </c>
      <c r="L542" s="172" t="s">
        <v>45</v>
      </c>
      <c r="M542" s="640"/>
      <c r="N542" s="641"/>
    </row>
    <row r="543" spans="1:14" x14ac:dyDescent="0.25">
      <c r="A543" s="171">
        <v>45162</v>
      </c>
      <c r="B543" s="172" t="s">
        <v>590</v>
      </c>
      <c r="C543" s="172" t="s">
        <v>138</v>
      </c>
      <c r="D543" s="173" t="s">
        <v>81</v>
      </c>
      <c r="E543" s="161">
        <v>4000</v>
      </c>
      <c r="F543" s="339">
        <v>3652</v>
      </c>
      <c r="G543" s="305">
        <f t="shared" si="10"/>
        <v>1.095290251916758</v>
      </c>
      <c r="H543" s="643" t="s">
        <v>42</v>
      </c>
      <c r="I543" s="173" t="s">
        <v>44</v>
      </c>
      <c r="J543" s="405" t="s">
        <v>567</v>
      </c>
      <c r="K543" s="646" t="s">
        <v>64</v>
      </c>
      <c r="L543" s="172" t="s">
        <v>45</v>
      </c>
      <c r="M543" s="640"/>
      <c r="N543" s="641"/>
    </row>
    <row r="544" spans="1:14" x14ac:dyDescent="0.25">
      <c r="A544" s="171">
        <v>45163</v>
      </c>
      <c r="B544" s="172" t="s">
        <v>590</v>
      </c>
      <c r="C544" s="172" t="s">
        <v>138</v>
      </c>
      <c r="D544" s="173" t="s">
        <v>81</v>
      </c>
      <c r="E544" s="161">
        <v>4000</v>
      </c>
      <c r="F544" s="339">
        <v>3652</v>
      </c>
      <c r="G544" s="305">
        <f t="shared" si="10"/>
        <v>1.095290251916758</v>
      </c>
      <c r="H544" s="643" t="s">
        <v>42</v>
      </c>
      <c r="I544" s="173" t="s">
        <v>44</v>
      </c>
      <c r="J544" s="405" t="s">
        <v>567</v>
      </c>
      <c r="K544" s="646" t="s">
        <v>64</v>
      </c>
      <c r="L544" s="172" t="s">
        <v>45</v>
      </c>
      <c r="M544" s="640"/>
      <c r="N544" s="641"/>
    </row>
    <row r="545" spans="1:14" x14ac:dyDescent="0.25">
      <c r="A545" s="171">
        <v>45163</v>
      </c>
      <c r="B545" s="172" t="s">
        <v>115</v>
      </c>
      <c r="C545" s="172" t="s">
        <v>116</v>
      </c>
      <c r="D545" s="173" t="s">
        <v>114</v>
      </c>
      <c r="E545" s="161">
        <v>12000</v>
      </c>
      <c r="F545" s="339">
        <v>3652</v>
      </c>
      <c r="G545" s="305">
        <f t="shared" si="10"/>
        <v>3.285870755750274</v>
      </c>
      <c r="H545" s="643" t="s">
        <v>153</v>
      </c>
      <c r="I545" s="173" t="s">
        <v>44</v>
      </c>
      <c r="J545" s="405" t="s">
        <v>593</v>
      </c>
      <c r="K545" s="646" t="s">
        <v>64</v>
      </c>
      <c r="L545" s="172" t="s">
        <v>45</v>
      </c>
      <c r="M545" s="640"/>
      <c r="N545" s="641"/>
    </row>
    <row r="546" spans="1:14" x14ac:dyDescent="0.25">
      <c r="A546" s="171">
        <v>45163</v>
      </c>
      <c r="B546" s="172" t="s">
        <v>115</v>
      </c>
      <c r="C546" s="172" t="s">
        <v>116</v>
      </c>
      <c r="D546" s="173" t="s">
        <v>114</v>
      </c>
      <c r="E546" s="161">
        <v>11000</v>
      </c>
      <c r="F546" s="339">
        <v>3652</v>
      </c>
      <c r="G546" s="305">
        <f t="shared" si="10"/>
        <v>3.0120481927710845</v>
      </c>
      <c r="H546" s="643" t="s">
        <v>153</v>
      </c>
      <c r="I546" s="173" t="s">
        <v>44</v>
      </c>
      <c r="J546" s="405" t="s">
        <v>593</v>
      </c>
      <c r="K546" s="646" t="s">
        <v>64</v>
      </c>
      <c r="L546" s="172" t="s">
        <v>45</v>
      </c>
      <c r="M546" s="640"/>
      <c r="N546" s="641"/>
    </row>
    <row r="547" spans="1:14" x14ac:dyDescent="0.25">
      <c r="A547" s="171">
        <v>45163</v>
      </c>
      <c r="B547" s="172" t="s">
        <v>591</v>
      </c>
      <c r="C547" s="172" t="s">
        <v>138</v>
      </c>
      <c r="D547" s="173" t="s">
        <v>81</v>
      </c>
      <c r="E547" s="161">
        <v>500</v>
      </c>
      <c r="F547" s="339">
        <v>3652</v>
      </c>
      <c r="G547" s="305">
        <f t="shared" si="10"/>
        <v>0.13691128148959475</v>
      </c>
      <c r="H547" s="643" t="s">
        <v>153</v>
      </c>
      <c r="I547" s="173" t="s">
        <v>44</v>
      </c>
      <c r="J547" s="405" t="s">
        <v>593</v>
      </c>
      <c r="K547" s="646" t="s">
        <v>64</v>
      </c>
      <c r="L547" s="172" t="s">
        <v>45</v>
      </c>
      <c r="M547" s="640"/>
      <c r="N547" s="641"/>
    </row>
    <row r="548" spans="1:14" x14ac:dyDescent="0.25">
      <c r="A548" s="171">
        <v>45163</v>
      </c>
      <c r="B548" s="172" t="s">
        <v>115</v>
      </c>
      <c r="C548" s="172" t="s">
        <v>116</v>
      </c>
      <c r="D548" s="173" t="s">
        <v>130</v>
      </c>
      <c r="E548" s="161">
        <v>6000</v>
      </c>
      <c r="F548" s="339">
        <v>3652</v>
      </c>
      <c r="G548" s="305">
        <f t="shared" ref="G548:G605" si="11">E548/F548</f>
        <v>1.642935377875137</v>
      </c>
      <c r="H548" s="643" t="s">
        <v>294</v>
      </c>
      <c r="I548" s="173" t="s">
        <v>44</v>
      </c>
      <c r="J548" s="405" t="s">
        <v>658</v>
      </c>
      <c r="K548" s="646" t="s">
        <v>64</v>
      </c>
      <c r="L548" s="172" t="s">
        <v>45</v>
      </c>
      <c r="M548" s="640"/>
      <c r="N548" s="641"/>
    </row>
    <row r="549" spans="1:14" x14ac:dyDescent="0.25">
      <c r="A549" s="171">
        <v>45163</v>
      </c>
      <c r="B549" s="172" t="s">
        <v>115</v>
      </c>
      <c r="C549" s="172" t="s">
        <v>116</v>
      </c>
      <c r="D549" s="173" t="s">
        <v>130</v>
      </c>
      <c r="E549" s="161">
        <v>7000</v>
      </c>
      <c r="F549" s="339">
        <v>3652</v>
      </c>
      <c r="G549" s="305">
        <f t="shared" si="11"/>
        <v>1.9167579408543265</v>
      </c>
      <c r="H549" s="643" t="s">
        <v>294</v>
      </c>
      <c r="I549" s="173" t="s">
        <v>44</v>
      </c>
      <c r="J549" s="405" t="s">
        <v>658</v>
      </c>
      <c r="K549" s="646" t="s">
        <v>64</v>
      </c>
      <c r="L549" s="172" t="s">
        <v>45</v>
      </c>
      <c r="M549" s="640"/>
      <c r="N549" s="641"/>
    </row>
    <row r="550" spans="1:14" x14ac:dyDescent="0.25">
      <c r="A550" s="171">
        <v>45163</v>
      </c>
      <c r="B550" s="172" t="s">
        <v>115</v>
      </c>
      <c r="C550" s="172" t="s">
        <v>116</v>
      </c>
      <c r="D550" s="173" t="s">
        <v>130</v>
      </c>
      <c r="E550" s="161">
        <v>7000</v>
      </c>
      <c r="F550" s="339">
        <v>3652</v>
      </c>
      <c r="G550" s="305">
        <f t="shared" si="11"/>
        <v>1.9167579408543265</v>
      </c>
      <c r="H550" s="643" t="s">
        <v>294</v>
      </c>
      <c r="I550" s="173" t="s">
        <v>44</v>
      </c>
      <c r="J550" s="405" t="s">
        <v>658</v>
      </c>
      <c r="K550" s="646" t="s">
        <v>64</v>
      </c>
      <c r="L550" s="172" t="s">
        <v>45</v>
      </c>
      <c r="M550" s="640"/>
      <c r="N550" s="641"/>
    </row>
    <row r="551" spans="1:14" x14ac:dyDescent="0.25">
      <c r="A551" s="171">
        <v>45163</v>
      </c>
      <c r="B551" s="172" t="s">
        <v>115</v>
      </c>
      <c r="C551" s="172" t="s">
        <v>116</v>
      </c>
      <c r="D551" s="173" t="s">
        <v>130</v>
      </c>
      <c r="E551" s="161">
        <v>8000</v>
      </c>
      <c r="F551" s="339">
        <v>3652</v>
      </c>
      <c r="G551" s="305">
        <f t="shared" si="11"/>
        <v>2.190580503833516</v>
      </c>
      <c r="H551" s="643" t="s">
        <v>294</v>
      </c>
      <c r="I551" s="173" t="s">
        <v>44</v>
      </c>
      <c r="J551" s="405" t="s">
        <v>658</v>
      </c>
      <c r="K551" s="646" t="s">
        <v>64</v>
      </c>
      <c r="L551" s="172" t="s">
        <v>45</v>
      </c>
      <c r="M551" s="640"/>
      <c r="N551" s="641"/>
    </row>
    <row r="552" spans="1:14" x14ac:dyDescent="0.25">
      <c r="A552" s="171">
        <v>45163</v>
      </c>
      <c r="B552" s="172" t="s">
        <v>115</v>
      </c>
      <c r="C552" s="172" t="s">
        <v>116</v>
      </c>
      <c r="D552" s="173" t="s">
        <v>130</v>
      </c>
      <c r="E552" s="161">
        <v>10000</v>
      </c>
      <c r="F552" s="339">
        <v>3652</v>
      </c>
      <c r="G552" s="305">
        <f t="shared" si="11"/>
        <v>2.738225629791895</v>
      </c>
      <c r="H552" s="643" t="s">
        <v>294</v>
      </c>
      <c r="I552" s="173" t="s">
        <v>44</v>
      </c>
      <c r="J552" s="405" t="s">
        <v>658</v>
      </c>
      <c r="K552" s="646" t="s">
        <v>64</v>
      </c>
      <c r="L552" s="172" t="s">
        <v>45</v>
      </c>
      <c r="M552" s="640"/>
      <c r="N552" s="641"/>
    </row>
    <row r="553" spans="1:14" x14ac:dyDescent="0.25">
      <c r="A553" s="171">
        <v>45163</v>
      </c>
      <c r="B553" s="172" t="s">
        <v>115</v>
      </c>
      <c r="C553" s="172" t="s">
        <v>116</v>
      </c>
      <c r="D553" s="173" t="s">
        <v>130</v>
      </c>
      <c r="E553" s="161">
        <v>9000</v>
      </c>
      <c r="F553" s="339">
        <v>3652</v>
      </c>
      <c r="G553" s="305">
        <f t="shared" si="11"/>
        <v>2.4644030668127055</v>
      </c>
      <c r="H553" s="643" t="s">
        <v>294</v>
      </c>
      <c r="I553" s="173" t="s">
        <v>44</v>
      </c>
      <c r="J553" s="405" t="s">
        <v>658</v>
      </c>
      <c r="K553" s="646" t="s">
        <v>64</v>
      </c>
      <c r="L553" s="172" t="s">
        <v>45</v>
      </c>
      <c r="M553" s="640"/>
      <c r="N553" s="641"/>
    </row>
    <row r="554" spans="1:14" x14ac:dyDescent="0.25">
      <c r="A554" s="171">
        <v>45163</v>
      </c>
      <c r="B554" s="172" t="s">
        <v>196</v>
      </c>
      <c r="C554" s="172" t="s">
        <v>196</v>
      </c>
      <c r="D554" s="173" t="s">
        <v>130</v>
      </c>
      <c r="E554" s="161">
        <v>3000</v>
      </c>
      <c r="F554" s="339">
        <v>3652</v>
      </c>
      <c r="G554" s="305">
        <f t="shared" si="11"/>
        <v>0.8214676889375685</v>
      </c>
      <c r="H554" s="643" t="s">
        <v>294</v>
      </c>
      <c r="I554" s="173" t="s">
        <v>44</v>
      </c>
      <c r="J554" s="405" t="s">
        <v>658</v>
      </c>
      <c r="K554" s="646" t="s">
        <v>64</v>
      </c>
      <c r="L554" s="172" t="s">
        <v>45</v>
      </c>
      <c r="M554" s="640"/>
      <c r="N554" s="641"/>
    </row>
    <row r="555" spans="1:14" x14ac:dyDescent="0.25">
      <c r="A555" s="171">
        <v>45163</v>
      </c>
      <c r="B555" s="172" t="s">
        <v>196</v>
      </c>
      <c r="C555" s="172" t="s">
        <v>196</v>
      </c>
      <c r="D555" s="173" t="s">
        <v>130</v>
      </c>
      <c r="E555" s="161">
        <v>6000</v>
      </c>
      <c r="F555" s="339">
        <v>3652</v>
      </c>
      <c r="G555" s="305">
        <f t="shared" si="11"/>
        <v>1.642935377875137</v>
      </c>
      <c r="H555" s="643" t="s">
        <v>294</v>
      </c>
      <c r="I555" s="173" t="s">
        <v>44</v>
      </c>
      <c r="J555" s="405" t="s">
        <v>658</v>
      </c>
      <c r="K555" s="646" t="s">
        <v>64</v>
      </c>
      <c r="L555" s="172" t="s">
        <v>45</v>
      </c>
      <c r="M555" s="640"/>
      <c r="N555" s="641"/>
    </row>
    <row r="556" spans="1:14" x14ac:dyDescent="0.25">
      <c r="A556" s="171">
        <v>45163</v>
      </c>
      <c r="B556" s="172" t="s">
        <v>196</v>
      </c>
      <c r="C556" s="172" t="s">
        <v>196</v>
      </c>
      <c r="D556" s="173" t="s">
        <v>130</v>
      </c>
      <c r="E556" s="161">
        <v>1000</v>
      </c>
      <c r="F556" s="339">
        <v>3652</v>
      </c>
      <c r="G556" s="305">
        <f t="shared" si="11"/>
        <v>0.2738225629791895</v>
      </c>
      <c r="H556" s="643" t="s">
        <v>294</v>
      </c>
      <c r="I556" s="173" t="s">
        <v>44</v>
      </c>
      <c r="J556" s="405" t="s">
        <v>658</v>
      </c>
      <c r="K556" s="646" t="s">
        <v>64</v>
      </c>
      <c r="L556" s="172" t="s">
        <v>45</v>
      </c>
      <c r="M556" s="640"/>
      <c r="N556" s="641"/>
    </row>
    <row r="557" spans="1:14" x14ac:dyDescent="0.25">
      <c r="A557" s="171">
        <v>45163</v>
      </c>
      <c r="B557" s="172" t="s">
        <v>606</v>
      </c>
      <c r="C557" s="172" t="s">
        <v>138</v>
      </c>
      <c r="D557" s="173" t="s">
        <v>81</v>
      </c>
      <c r="E557" s="161">
        <v>1000</v>
      </c>
      <c r="F557" s="339">
        <v>3652</v>
      </c>
      <c r="G557" s="305">
        <f t="shared" si="11"/>
        <v>0.2738225629791895</v>
      </c>
      <c r="H557" s="643" t="s">
        <v>294</v>
      </c>
      <c r="I557" s="173" t="s">
        <v>44</v>
      </c>
      <c r="J557" s="405" t="s">
        <v>658</v>
      </c>
      <c r="K557" s="646" t="s">
        <v>64</v>
      </c>
      <c r="L557" s="172" t="s">
        <v>45</v>
      </c>
      <c r="M557" s="640"/>
      <c r="N557" s="641"/>
    </row>
    <row r="558" spans="1:14" x14ac:dyDescent="0.25">
      <c r="A558" s="171">
        <v>45163</v>
      </c>
      <c r="B558" s="172" t="s">
        <v>181</v>
      </c>
      <c r="C558" s="172" t="s">
        <v>116</v>
      </c>
      <c r="D558" s="173" t="s">
        <v>130</v>
      </c>
      <c r="E558" s="161">
        <v>10000</v>
      </c>
      <c r="F558" s="339">
        <v>3652</v>
      </c>
      <c r="G558" s="305">
        <f t="shared" si="11"/>
        <v>2.738225629791895</v>
      </c>
      <c r="H558" s="643" t="s">
        <v>157</v>
      </c>
      <c r="I558" s="173" t="s">
        <v>44</v>
      </c>
      <c r="J558" s="405" t="s">
        <v>620</v>
      </c>
      <c r="K558" s="646" t="s">
        <v>64</v>
      </c>
      <c r="L558" s="172" t="s">
        <v>45</v>
      </c>
      <c r="M558" s="640"/>
      <c r="N558" s="641"/>
    </row>
    <row r="559" spans="1:14" x14ac:dyDescent="0.25">
      <c r="A559" s="171">
        <v>45163</v>
      </c>
      <c r="B559" s="172" t="s">
        <v>181</v>
      </c>
      <c r="C559" s="172" t="s">
        <v>116</v>
      </c>
      <c r="D559" s="173" t="s">
        <v>130</v>
      </c>
      <c r="E559" s="161">
        <v>5000</v>
      </c>
      <c r="F559" s="339">
        <v>3652</v>
      </c>
      <c r="G559" s="305">
        <f t="shared" si="11"/>
        <v>1.3691128148959475</v>
      </c>
      <c r="H559" s="643" t="s">
        <v>157</v>
      </c>
      <c r="I559" s="173" t="s">
        <v>44</v>
      </c>
      <c r="J559" s="405" t="s">
        <v>620</v>
      </c>
      <c r="K559" s="646" t="s">
        <v>64</v>
      </c>
      <c r="L559" s="172" t="s">
        <v>45</v>
      </c>
      <c r="M559" s="640"/>
      <c r="N559" s="641"/>
    </row>
    <row r="560" spans="1:14" x14ac:dyDescent="0.25">
      <c r="A560" s="171">
        <v>45163</v>
      </c>
      <c r="B560" s="172" t="s">
        <v>181</v>
      </c>
      <c r="C560" s="172" t="s">
        <v>116</v>
      </c>
      <c r="D560" s="173" t="s">
        <v>130</v>
      </c>
      <c r="E560" s="161">
        <v>5000</v>
      </c>
      <c r="F560" s="339">
        <v>3652</v>
      </c>
      <c r="G560" s="305">
        <f t="shared" si="11"/>
        <v>1.3691128148959475</v>
      </c>
      <c r="H560" s="643" t="s">
        <v>157</v>
      </c>
      <c r="I560" s="173" t="s">
        <v>44</v>
      </c>
      <c r="J560" s="405" t="s">
        <v>620</v>
      </c>
      <c r="K560" s="646" t="s">
        <v>64</v>
      </c>
      <c r="L560" s="172" t="s">
        <v>45</v>
      </c>
      <c r="M560" s="640"/>
      <c r="N560" s="641"/>
    </row>
    <row r="561" spans="1:14" x14ac:dyDescent="0.25">
      <c r="A561" s="171">
        <v>45163</v>
      </c>
      <c r="B561" s="172" t="s">
        <v>181</v>
      </c>
      <c r="C561" s="172" t="s">
        <v>116</v>
      </c>
      <c r="D561" s="173" t="s">
        <v>130</v>
      </c>
      <c r="E561" s="161">
        <v>6000</v>
      </c>
      <c r="F561" s="339">
        <v>3652</v>
      </c>
      <c r="G561" s="305">
        <f t="shared" si="11"/>
        <v>1.642935377875137</v>
      </c>
      <c r="H561" s="643" t="s">
        <v>157</v>
      </c>
      <c r="I561" s="173" t="s">
        <v>44</v>
      </c>
      <c r="J561" s="405" t="s">
        <v>620</v>
      </c>
      <c r="K561" s="646" t="s">
        <v>64</v>
      </c>
      <c r="L561" s="172" t="s">
        <v>45</v>
      </c>
      <c r="M561" s="640"/>
      <c r="N561" s="641"/>
    </row>
    <row r="562" spans="1:14" x14ac:dyDescent="0.25">
      <c r="A562" s="171">
        <v>45163</v>
      </c>
      <c r="B562" s="172" t="s">
        <v>181</v>
      </c>
      <c r="C562" s="172" t="s">
        <v>116</v>
      </c>
      <c r="D562" s="173" t="s">
        <v>130</v>
      </c>
      <c r="E562" s="161">
        <v>5000</v>
      </c>
      <c r="F562" s="339">
        <v>3652</v>
      </c>
      <c r="G562" s="305">
        <f t="shared" si="11"/>
        <v>1.3691128148959475</v>
      </c>
      <c r="H562" s="643" t="s">
        <v>157</v>
      </c>
      <c r="I562" s="173" t="s">
        <v>44</v>
      </c>
      <c r="J562" s="405" t="s">
        <v>620</v>
      </c>
      <c r="K562" s="646" t="s">
        <v>64</v>
      </c>
      <c r="L562" s="172" t="s">
        <v>45</v>
      </c>
      <c r="M562" s="640"/>
      <c r="N562" s="641"/>
    </row>
    <row r="563" spans="1:14" x14ac:dyDescent="0.25">
      <c r="A563" s="171">
        <v>45163</v>
      </c>
      <c r="B563" s="172" t="s">
        <v>181</v>
      </c>
      <c r="C563" s="172" t="s">
        <v>116</v>
      </c>
      <c r="D563" s="173" t="s">
        <v>130</v>
      </c>
      <c r="E563" s="161">
        <v>17000</v>
      </c>
      <c r="F563" s="339">
        <v>3652</v>
      </c>
      <c r="G563" s="305">
        <f t="shared" si="11"/>
        <v>4.6549835706462215</v>
      </c>
      <c r="H563" s="643" t="s">
        <v>157</v>
      </c>
      <c r="I563" s="173" t="s">
        <v>44</v>
      </c>
      <c r="J563" s="405" t="s">
        <v>620</v>
      </c>
      <c r="K563" s="646" t="s">
        <v>64</v>
      </c>
      <c r="L563" s="172" t="s">
        <v>45</v>
      </c>
      <c r="M563" s="640"/>
      <c r="N563" s="641"/>
    </row>
    <row r="564" spans="1:14" x14ac:dyDescent="0.25">
      <c r="A564" s="171">
        <v>45163</v>
      </c>
      <c r="B564" s="172" t="s">
        <v>196</v>
      </c>
      <c r="C564" s="172" t="s">
        <v>196</v>
      </c>
      <c r="D564" s="173" t="s">
        <v>130</v>
      </c>
      <c r="E564" s="161">
        <v>4000</v>
      </c>
      <c r="F564" s="339">
        <v>3652</v>
      </c>
      <c r="G564" s="305">
        <f t="shared" si="11"/>
        <v>1.095290251916758</v>
      </c>
      <c r="H564" s="643" t="s">
        <v>157</v>
      </c>
      <c r="I564" s="173" t="s">
        <v>44</v>
      </c>
      <c r="J564" s="405" t="s">
        <v>620</v>
      </c>
      <c r="K564" s="646" t="s">
        <v>64</v>
      </c>
      <c r="L564" s="172" t="s">
        <v>45</v>
      </c>
      <c r="M564" s="640"/>
      <c r="N564" s="641"/>
    </row>
    <row r="565" spans="1:14" x14ac:dyDescent="0.25">
      <c r="A565" s="171">
        <v>45163</v>
      </c>
      <c r="B565" s="172" t="s">
        <v>196</v>
      </c>
      <c r="C565" s="172" t="s">
        <v>196</v>
      </c>
      <c r="D565" s="173" t="s">
        <v>130</v>
      </c>
      <c r="E565" s="161">
        <v>6000</v>
      </c>
      <c r="F565" s="339">
        <v>3652</v>
      </c>
      <c r="G565" s="305">
        <f t="shared" si="11"/>
        <v>1.642935377875137</v>
      </c>
      <c r="H565" s="643" t="s">
        <v>157</v>
      </c>
      <c r="I565" s="173" t="s">
        <v>44</v>
      </c>
      <c r="J565" s="405" t="s">
        <v>620</v>
      </c>
      <c r="K565" s="646" t="s">
        <v>64</v>
      </c>
      <c r="L565" s="172" t="s">
        <v>45</v>
      </c>
      <c r="M565" s="640"/>
      <c r="N565" s="641"/>
    </row>
    <row r="566" spans="1:14" x14ac:dyDescent="0.25">
      <c r="A566" s="171">
        <v>45163</v>
      </c>
      <c r="B566" s="172" t="s">
        <v>606</v>
      </c>
      <c r="C566" s="172" t="s">
        <v>138</v>
      </c>
      <c r="D566" s="173" t="s">
        <v>81</v>
      </c>
      <c r="E566" s="161">
        <v>1000</v>
      </c>
      <c r="F566" s="339">
        <v>3652</v>
      </c>
      <c r="G566" s="305">
        <f t="shared" si="11"/>
        <v>0.2738225629791895</v>
      </c>
      <c r="H566" s="643" t="s">
        <v>157</v>
      </c>
      <c r="I566" s="173" t="s">
        <v>44</v>
      </c>
      <c r="J566" s="405" t="s">
        <v>620</v>
      </c>
      <c r="K566" s="646" t="s">
        <v>64</v>
      </c>
      <c r="L566" s="172" t="s">
        <v>45</v>
      </c>
      <c r="M566" s="640"/>
      <c r="N566" s="641"/>
    </row>
    <row r="567" spans="1:14" x14ac:dyDescent="0.25">
      <c r="A567" s="171">
        <v>45163</v>
      </c>
      <c r="B567" s="172" t="s">
        <v>115</v>
      </c>
      <c r="C567" s="172" t="s">
        <v>116</v>
      </c>
      <c r="D567" s="173" t="s">
        <v>130</v>
      </c>
      <c r="E567" s="161">
        <v>8000</v>
      </c>
      <c r="F567" s="339">
        <v>3652</v>
      </c>
      <c r="G567" s="305">
        <f t="shared" si="11"/>
        <v>2.190580503833516</v>
      </c>
      <c r="H567" s="643" t="s">
        <v>155</v>
      </c>
      <c r="I567" s="173" t="s">
        <v>44</v>
      </c>
      <c r="J567" s="405" t="s">
        <v>625</v>
      </c>
      <c r="K567" s="646" t="s">
        <v>64</v>
      </c>
      <c r="L567" s="172" t="s">
        <v>45</v>
      </c>
      <c r="M567" s="640"/>
      <c r="N567" s="641"/>
    </row>
    <row r="568" spans="1:14" x14ac:dyDescent="0.25">
      <c r="A568" s="171">
        <v>45163</v>
      </c>
      <c r="B568" s="172" t="s">
        <v>115</v>
      </c>
      <c r="C568" s="172" t="s">
        <v>116</v>
      </c>
      <c r="D568" s="173" t="s">
        <v>130</v>
      </c>
      <c r="E568" s="161">
        <v>8000</v>
      </c>
      <c r="F568" s="339">
        <v>3652</v>
      </c>
      <c r="G568" s="305">
        <f t="shared" si="11"/>
        <v>2.190580503833516</v>
      </c>
      <c r="H568" s="643" t="s">
        <v>155</v>
      </c>
      <c r="I568" s="173" t="s">
        <v>44</v>
      </c>
      <c r="J568" s="405" t="s">
        <v>625</v>
      </c>
      <c r="K568" s="646" t="s">
        <v>64</v>
      </c>
      <c r="L568" s="172" t="s">
        <v>45</v>
      </c>
      <c r="M568" s="640"/>
      <c r="N568" s="641"/>
    </row>
    <row r="569" spans="1:14" x14ac:dyDescent="0.25">
      <c r="A569" s="171">
        <v>45163</v>
      </c>
      <c r="B569" s="172" t="s">
        <v>115</v>
      </c>
      <c r="C569" s="172" t="s">
        <v>116</v>
      </c>
      <c r="D569" s="173" t="s">
        <v>130</v>
      </c>
      <c r="E569" s="161">
        <v>4000</v>
      </c>
      <c r="F569" s="339">
        <v>3652</v>
      </c>
      <c r="G569" s="305">
        <f t="shared" si="11"/>
        <v>1.095290251916758</v>
      </c>
      <c r="H569" s="643" t="s">
        <v>155</v>
      </c>
      <c r="I569" s="173" t="s">
        <v>44</v>
      </c>
      <c r="J569" s="405" t="s">
        <v>625</v>
      </c>
      <c r="K569" s="646" t="s">
        <v>64</v>
      </c>
      <c r="L569" s="172" t="s">
        <v>45</v>
      </c>
      <c r="M569" s="640"/>
      <c r="N569" s="641"/>
    </row>
    <row r="570" spans="1:14" x14ac:dyDescent="0.25">
      <c r="A570" s="171">
        <v>45163</v>
      </c>
      <c r="B570" s="172" t="s">
        <v>115</v>
      </c>
      <c r="C570" s="172" t="s">
        <v>116</v>
      </c>
      <c r="D570" s="173" t="s">
        <v>130</v>
      </c>
      <c r="E570" s="161">
        <v>7000</v>
      </c>
      <c r="F570" s="339">
        <v>3652</v>
      </c>
      <c r="G570" s="305">
        <f t="shared" si="11"/>
        <v>1.9167579408543265</v>
      </c>
      <c r="H570" s="643" t="s">
        <v>155</v>
      </c>
      <c r="I570" s="173" t="s">
        <v>44</v>
      </c>
      <c r="J570" s="405" t="s">
        <v>625</v>
      </c>
      <c r="K570" s="646" t="s">
        <v>64</v>
      </c>
      <c r="L570" s="172" t="s">
        <v>45</v>
      </c>
      <c r="M570" s="640"/>
      <c r="N570" s="641"/>
    </row>
    <row r="571" spans="1:14" x14ac:dyDescent="0.25">
      <c r="A571" s="171">
        <v>45163</v>
      </c>
      <c r="B571" s="172" t="s">
        <v>115</v>
      </c>
      <c r="C571" s="172" t="s">
        <v>116</v>
      </c>
      <c r="D571" s="173" t="s">
        <v>130</v>
      </c>
      <c r="E571" s="161">
        <v>5000</v>
      </c>
      <c r="F571" s="339">
        <v>3652</v>
      </c>
      <c r="G571" s="305">
        <f t="shared" si="11"/>
        <v>1.3691128148959475</v>
      </c>
      <c r="H571" s="643" t="s">
        <v>155</v>
      </c>
      <c r="I571" s="173" t="s">
        <v>44</v>
      </c>
      <c r="J571" s="405" t="s">
        <v>625</v>
      </c>
      <c r="K571" s="646" t="s">
        <v>64</v>
      </c>
      <c r="L571" s="172" t="s">
        <v>45</v>
      </c>
      <c r="M571" s="640"/>
      <c r="N571" s="641"/>
    </row>
    <row r="572" spans="1:14" x14ac:dyDescent="0.25">
      <c r="A572" s="171">
        <v>45163</v>
      </c>
      <c r="B572" s="172" t="s">
        <v>115</v>
      </c>
      <c r="C572" s="172" t="s">
        <v>116</v>
      </c>
      <c r="D572" s="173" t="s">
        <v>130</v>
      </c>
      <c r="E572" s="161">
        <v>5000</v>
      </c>
      <c r="F572" s="339">
        <v>3652</v>
      </c>
      <c r="G572" s="305">
        <f t="shared" si="11"/>
        <v>1.3691128148959475</v>
      </c>
      <c r="H572" s="643" t="s">
        <v>155</v>
      </c>
      <c r="I572" s="173" t="s">
        <v>44</v>
      </c>
      <c r="J572" s="405" t="s">
        <v>625</v>
      </c>
      <c r="K572" s="646" t="s">
        <v>64</v>
      </c>
      <c r="L572" s="172" t="s">
        <v>45</v>
      </c>
      <c r="M572" s="640"/>
      <c r="N572" s="641"/>
    </row>
    <row r="573" spans="1:14" x14ac:dyDescent="0.25">
      <c r="A573" s="171">
        <v>45163</v>
      </c>
      <c r="B573" s="172" t="s">
        <v>115</v>
      </c>
      <c r="C573" s="172" t="s">
        <v>116</v>
      </c>
      <c r="D573" s="173" t="s">
        <v>130</v>
      </c>
      <c r="E573" s="161">
        <v>12000</v>
      </c>
      <c r="F573" s="339">
        <v>3652</v>
      </c>
      <c r="G573" s="305">
        <f t="shared" si="11"/>
        <v>3.285870755750274</v>
      </c>
      <c r="H573" s="643" t="s">
        <v>155</v>
      </c>
      <c r="I573" s="173" t="s">
        <v>44</v>
      </c>
      <c r="J573" s="405" t="s">
        <v>625</v>
      </c>
      <c r="K573" s="646" t="s">
        <v>64</v>
      </c>
      <c r="L573" s="172" t="s">
        <v>45</v>
      </c>
      <c r="M573" s="640"/>
      <c r="N573" s="641"/>
    </row>
    <row r="574" spans="1:14" x14ac:dyDescent="0.25">
      <c r="A574" s="171">
        <v>45163</v>
      </c>
      <c r="B574" s="172" t="s">
        <v>196</v>
      </c>
      <c r="C574" s="172" t="s">
        <v>196</v>
      </c>
      <c r="D574" s="173" t="s">
        <v>130</v>
      </c>
      <c r="E574" s="161">
        <v>5000</v>
      </c>
      <c r="F574" s="339">
        <v>3652</v>
      </c>
      <c r="G574" s="305">
        <f t="shared" si="11"/>
        <v>1.3691128148959475</v>
      </c>
      <c r="H574" s="643" t="s">
        <v>155</v>
      </c>
      <c r="I574" s="173" t="s">
        <v>44</v>
      </c>
      <c r="J574" s="405" t="s">
        <v>625</v>
      </c>
      <c r="K574" s="646" t="s">
        <v>64</v>
      </c>
      <c r="L574" s="172" t="s">
        <v>45</v>
      </c>
      <c r="M574" s="640"/>
      <c r="N574" s="641"/>
    </row>
    <row r="575" spans="1:14" x14ac:dyDescent="0.25">
      <c r="A575" s="171">
        <v>45163</v>
      </c>
      <c r="B575" s="172" t="s">
        <v>196</v>
      </c>
      <c r="C575" s="172" t="s">
        <v>196</v>
      </c>
      <c r="D575" s="173" t="s">
        <v>130</v>
      </c>
      <c r="E575" s="161">
        <v>2000</v>
      </c>
      <c r="F575" s="339">
        <v>3652</v>
      </c>
      <c r="G575" s="305">
        <f t="shared" si="11"/>
        <v>0.547645125958379</v>
      </c>
      <c r="H575" s="643" t="s">
        <v>155</v>
      </c>
      <c r="I575" s="173" t="s">
        <v>44</v>
      </c>
      <c r="J575" s="405" t="s">
        <v>625</v>
      </c>
      <c r="K575" s="646" t="s">
        <v>64</v>
      </c>
      <c r="L575" s="172" t="s">
        <v>45</v>
      </c>
      <c r="M575" s="640"/>
      <c r="N575" s="641"/>
    </row>
    <row r="576" spans="1:14" x14ac:dyDescent="0.25">
      <c r="A576" s="171">
        <v>45163</v>
      </c>
      <c r="B576" s="172" t="s">
        <v>196</v>
      </c>
      <c r="C576" s="172" t="s">
        <v>196</v>
      </c>
      <c r="D576" s="173" t="s">
        <v>130</v>
      </c>
      <c r="E576" s="161">
        <v>3000</v>
      </c>
      <c r="F576" s="339">
        <v>3652</v>
      </c>
      <c r="G576" s="305">
        <f t="shared" si="11"/>
        <v>0.8214676889375685</v>
      </c>
      <c r="H576" s="643" t="s">
        <v>155</v>
      </c>
      <c r="I576" s="173" t="s">
        <v>44</v>
      </c>
      <c r="J576" s="405" t="s">
        <v>625</v>
      </c>
      <c r="K576" s="646" t="s">
        <v>64</v>
      </c>
      <c r="L576" s="172" t="s">
        <v>45</v>
      </c>
      <c r="M576" s="640"/>
      <c r="N576" s="641"/>
    </row>
    <row r="577" spans="1:14" x14ac:dyDescent="0.25">
      <c r="A577" s="171">
        <v>45163</v>
      </c>
      <c r="B577" s="172" t="s">
        <v>606</v>
      </c>
      <c r="C577" s="172" t="s">
        <v>138</v>
      </c>
      <c r="D577" s="173" t="s">
        <v>81</v>
      </c>
      <c r="E577" s="167">
        <v>1000</v>
      </c>
      <c r="F577" s="339">
        <v>3652</v>
      </c>
      <c r="G577" s="305">
        <f t="shared" si="11"/>
        <v>0.2738225629791895</v>
      </c>
      <c r="H577" s="643" t="s">
        <v>155</v>
      </c>
      <c r="I577" s="173" t="s">
        <v>44</v>
      </c>
      <c r="J577" s="405" t="s">
        <v>625</v>
      </c>
      <c r="K577" s="646" t="s">
        <v>64</v>
      </c>
      <c r="L577" s="172" t="s">
        <v>45</v>
      </c>
      <c r="M577" s="640"/>
      <c r="N577" s="641"/>
    </row>
    <row r="578" spans="1:14" x14ac:dyDescent="0.25">
      <c r="A578" s="639">
        <v>45163</v>
      </c>
      <c r="B578" s="648" t="s">
        <v>131</v>
      </c>
      <c r="C578" s="648" t="s">
        <v>138</v>
      </c>
      <c r="D578" s="643" t="s">
        <v>81</v>
      </c>
      <c r="E578" s="652">
        <v>2000</v>
      </c>
      <c r="F578" s="339">
        <v>3652</v>
      </c>
      <c r="G578" s="305">
        <f t="shared" si="11"/>
        <v>0.547645125958379</v>
      </c>
      <c r="H578" s="643" t="s">
        <v>142</v>
      </c>
      <c r="I578" s="173" t="s">
        <v>44</v>
      </c>
      <c r="J578" s="648" t="s">
        <v>702</v>
      </c>
      <c r="K578" s="646" t="s">
        <v>64</v>
      </c>
      <c r="L578" s="172" t="s">
        <v>45</v>
      </c>
      <c r="M578" s="640"/>
      <c r="N578" s="641"/>
    </row>
    <row r="579" spans="1:14" x14ac:dyDescent="0.25">
      <c r="A579" s="639">
        <v>45164</v>
      </c>
      <c r="B579" s="648" t="s">
        <v>144</v>
      </c>
      <c r="C579" s="648" t="s">
        <v>128</v>
      </c>
      <c r="D579" s="643" t="s">
        <v>81</v>
      </c>
      <c r="E579" s="652">
        <v>20000</v>
      </c>
      <c r="F579" s="339">
        <v>3652</v>
      </c>
      <c r="G579" s="305">
        <f t="shared" si="11"/>
        <v>5.47645125958379</v>
      </c>
      <c r="H579" s="643" t="s">
        <v>129</v>
      </c>
      <c r="I579" s="173" t="s">
        <v>44</v>
      </c>
      <c r="J579" s="648" t="s">
        <v>703</v>
      </c>
      <c r="K579" s="646" t="s">
        <v>64</v>
      </c>
      <c r="L579" s="172" t="s">
        <v>45</v>
      </c>
      <c r="M579" s="640"/>
      <c r="N579" s="641"/>
    </row>
    <row r="580" spans="1:14" x14ac:dyDescent="0.25">
      <c r="A580" s="639">
        <v>45164</v>
      </c>
      <c r="B580" s="648" t="s">
        <v>636</v>
      </c>
      <c r="C580" s="648" t="s">
        <v>145</v>
      </c>
      <c r="D580" s="643" t="s">
        <v>14</v>
      </c>
      <c r="E580" s="652">
        <v>2935000</v>
      </c>
      <c r="F580" s="339">
        <v>3652</v>
      </c>
      <c r="G580" s="305">
        <f t="shared" si="11"/>
        <v>803.66922234392109</v>
      </c>
      <c r="H580" s="643" t="s">
        <v>129</v>
      </c>
      <c r="I580" s="173" t="s">
        <v>44</v>
      </c>
      <c r="J580" s="648" t="s">
        <v>757</v>
      </c>
      <c r="K580" s="646" t="s">
        <v>64</v>
      </c>
      <c r="L580" s="172" t="s">
        <v>45</v>
      </c>
      <c r="M580" s="640"/>
      <c r="N580" s="641"/>
    </row>
    <row r="581" spans="1:14" x14ac:dyDescent="0.25">
      <c r="A581" s="639">
        <v>45164</v>
      </c>
      <c r="B581" s="648" t="s">
        <v>144</v>
      </c>
      <c r="C581" s="648" t="s">
        <v>128</v>
      </c>
      <c r="D581" s="643" t="s">
        <v>81</v>
      </c>
      <c r="E581" s="652">
        <v>3000</v>
      </c>
      <c r="F581" s="339">
        <v>3652</v>
      </c>
      <c r="G581" s="305">
        <f t="shared" si="11"/>
        <v>0.8214676889375685</v>
      </c>
      <c r="H581" s="643" t="s">
        <v>129</v>
      </c>
      <c r="I581" s="173" t="s">
        <v>44</v>
      </c>
      <c r="J581" s="648" t="s">
        <v>758</v>
      </c>
      <c r="K581" s="646" t="s">
        <v>64</v>
      </c>
      <c r="L581" s="172" t="s">
        <v>45</v>
      </c>
      <c r="M581" s="640"/>
      <c r="N581" s="641"/>
    </row>
    <row r="582" spans="1:14" x14ac:dyDescent="0.25">
      <c r="A582" s="171">
        <v>45164</v>
      </c>
      <c r="B582" s="172" t="s">
        <v>115</v>
      </c>
      <c r="C582" s="172" t="s">
        <v>116</v>
      </c>
      <c r="D582" s="499" t="s">
        <v>14</v>
      </c>
      <c r="E582" s="167">
        <v>7000</v>
      </c>
      <c r="F582" s="339">
        <v>3652</v>
      </c>
      <c r="G582" s="305">
        <f t="shared" si="11"/>
        <v>1.9167579408543265</v>
      </c>
      <c r="H582" s="643" t="s">
        <v>42</v>
      </c>
      <c r="I582" s="173" t="s">
        <v>44</v>
      </c>
      <c r="J582" s="405" t="s">
        <v>637</v>
      </c>
      <c r="K582" s="646" t="s">
        <v>64</v>
      </c>
      <c r="L582" s="172" t="s">
        <v>45</v>
      </c>
      <c r="M582" s="640"/>
      <c r="N582" s="641"/>
    </row>
    <row r="583" spans="1:14" x14ac:dyDescent="0.25">
      <c r="A583" s="171">
        <v>45164</v>
      </c>
      <c r="B583" s="172" t="s">
        <v>115</v>
      </c>
      <c r="C583" s="172" t="s">
        <v>116</v>
      </c>
      <c r="D583" s="499" t="s">
        <v>14</v>
      </c>
      <c r="E583" s="167">
        <v>5000</v>
      </c>
      <c r="F583" s="339">
        <v>3652</v>
      </c>
      <c r="G583" s="305">
        <f t="shared" si="11"/>
        <v>1.3691128148959475</v>
      </c>
      <c r="H583" s="643" t="s">
        <v>42</v>
      </c>
      <c r="I583" s="173" t="s">
        <v>44</v>
      </c>
      <c r="J583" s="405" t="s">
        <v>637</v>
      </c>
      <c r="K583" s="646" t="s">
        <v>64</v>
      </c>
      <c r="L583" s="172" t="s">
        <v>45</v>
      </c>
      <c r="M583" s="640"/>
      <c r="N583" s="641"/>
    </row>
    <row r="584" spans="1:14" x14ac:dyDescent="0.25">
      <c r="A584" s="171">
        <v>45164</v>
      </c>
      <c r="B584" s="172" t="s">
        <v>115</v>
      </c>
      <c r="C584" s="172" t="s">
        <v>116</v>
      </c>
      <c r="D584" s="173" t="s">
        <v>14</v>
      </c>
      <c r="E584" s="167">
        <v>7000</v>
      </c>
      <c r="F584" s="339">
        <v>3652</v>
      </c>
      <c r="G584" s="305">
        <f t="shared" si="11"/>
        <v>1.9167579408543265</v>
      </c>
      <c r="H584" s="643" t="s">
        <v>42</v>
      </c>
      <c r="I584" s="173" t="s">
        <v>44</v>
      </c>
      <c r="J584" s="405" t="s">
        <v>637</v>
      </c>
      <c r="K584" s="646" t="s">
        <v>64</v>
      </c>
      <c r="L584" s="172" t="s">
        <v>45</v>
      </c>
      <c r="M584" s="640"/>
      <c r="N584" s="641"/>
    </row>
    <row r="585" spans="1:14" x14ac:dyDescent="0.25">
      <c r="A585" s="639">
        <v>45166</v>
      </c>
      <c r="B585" s="648" t="s">
        <v>645</v>
      </c>
      <c r="C585" s="648" t="s">
        <v>137</v>
      </c>
      <c r="D585" s="643" t="s">
        <v>81</v>
      </c>
      <c r="E585" s="652">
        <f>G585*F585</f>
        <v>8764800</v>
      </c>
      <c r="F585" s="339">
        <v>3652</v>
      </c>
      <c r="G585" s="305">
        <v>2400</v>
      </c>
      <c r="H585" s="643" t="s">
        <v>148</v>
      </c>
      <c r="I585" s="173" t="s">
        <v>44</v>
      </c>
      <c r="J585" s="648" t="s">
        <v>760</v>
      </c>
      <c r="K585" s="646" t="s">
        <v>64</v>
      </c>
      <c r="L585" s="172" t="s">
        <v>45</v>
      </c>
      <c r="M585" s="640"/>
      <c r="N585" s="641"/>
    </row>
    <row r="586" spans="1:14" x14ac:dyDescent="0.25">
      <c r="A586" s="639">
        <v>45166</v>
      </c>
      <c r="B586" s="648" t="s">
        <v>144</v>
      </c>
      <c r="C586" s="648" t="s">
        <v>128</v>
      </c>
      <c r="D586" s="643" t="s">
        <v>81</v>
      </c>
      <c r="E586" s="652">
        <f>G586*F586</f>
        <v>2118.16</v>
      </c>
      <c r="F586" s="339">
        <v>3652</v>
      </c>
      <c r="G586" s="305">
        <v>0.57999999999999996</v>
      </c>
      <c r="H586" s="643" t="s">
        <v>148</v>
      </c>
      <c r="I586" s="173" t="s">
        <v>44</v>
      </c>
      <c r="J586" s="648" t="s">
        <v>761</v>
      </c>
      <c r="K586" s="646" t="s">
        <v>64</v>
      </c>
      <c r="L586" s="172" t="s">
        <v>45</v>
      </c>
      <c r="M586" s="640"/>
      <c r="N586" s="641"/>
    </row>
    <row r="587" spans="1:14" x14ac:dyDescent="0.25">
      <c r="A587" s="656">
        <v>45166</v>
      </c>
      <c r="B587" s="155" t="s">
        <v>115</v>
      </c>
      <c r="C587" s="155" t="s">
        <v>116</v>
      </c>
      <c r="D587" s="155" t="s">
        <v>130</v>
      </c>
      <c r="E587" s="487">
        <v>8000</v>
      </c>
      <c r="F587" s="339">
        <v>3652</v>
      </c>
      <c r="G587" s="305">
        <f t="shared" si="11"/>
        <v>2.190580503833516</v>
      </c>
      <c r="H587" s="643" t="s">
        <v>155</v>
      </c>
      <c r="I587" s="173" t="s">
        <v>44</v>
      </c>
      <c r="J587" s="482" t="s">
        <v>646</v>
      </c>
      <c r="K587" s="646" t="s">
        <v>64</v>
      </c>
      <c r="L587" s="172" t="s">
        <v>45</v>
      </c>
      <c r="M587" s="640"/>
      <c r="N587" s="641"/>
    </row>
    <row r="588" spans="1:14" x14ac:dyDescent="0.25">
      <c r="A588" s="656">
        <v>45166</v>
      </c>
      <c r="B588" s="155" t="s">
        <v>115</v>
      </c>
      <c r="C588" s="155" t="s">
        <v>116</v>
      </c>
      <c r="D588" s="155" t="s">
        <v>130</v>
      </c>
      <c r="E588" s="487">
        <v>5000</v>
      </c>
      <c r="F588" s="339">
        <v>3652</v>
      </c>
      <c r="G588" s="305">
        <f t="shared" si="11"/>
        <v>1.3691128148959475</v>
      </c>
      <c r="H588" s="643" t="s">
        <v>155</v>
      </c>
      <c r="I588" s="173" t="s">
        <v>44</v>
      </c>
      <c r="J588" s="482" t="s">
        <v>646</v>
      </c>
      <c r="K588" s="646" t="s">
        <v>64</v>
      </c>
      <c r="L588" s="172" t="s">
        <v>45</v>
      </c>
      <c r="M588" s="640"/>
      <c r="N588" s="641"/>
    </row>
    <row r="589" spans="1:14" x14ac:dyDescent="0.25">
      <c r="A589" s="656">
        <v>45166</v>
      </c>
      <c r="B589" s="17" t="s">
        <v>115</v>
      </c>
      <c r="C589" s="155" t="s">
        <v>116</v>
      </c>
      <c r="D589" s="155" t="s">
        <v>130</v>
      </c>
      <c r="E589" s="662">
        <v>6000</v>
      </c>
      <c r="F589" s="339">
        <v>3652</v>
      </c>
      <c r="G589" s="305">
        <f t="shared" si="11"/>
        <v>1.642935377875137</v>
      </c>
      <c r="H589" s="643" t="s">
        <v>155</v>
      </c>
      <c r="I589" s="173" t="s">
        <v>44</v>
      </c>
      <c r="J589" s="482" t="s">
        <v>646</v>
      </c>
      <c r="K589" s="646" t="s">
        <v>64</v>
      </c>
      <c r="L589" s="172" t="s">
        <v>45</v>
      </c>
      <c r="M589" s="640"/>
      <c r="N589" s="641"/>
    </row>
    <row r="590" spans="1:14" x14ac:dyDescent="0.25">
      <c r="A590" s="656">
        <v>45166</v>
      </c>
      <c r="B590" s="17" t="s">
        <v>115</v>
      </c>
      <c r="C590" s="155" t="s">
        <v>116</v>
      </c>
      <c r="D590" s="155" t="s">
        <v>130</v>
      </c>
      <c r="E590" s="663">
        <v>5000</v>
      </c>
      <c r="F590" s="339">
        <v>3652</v>
      </c>
      <c r="G590" s="305">
        <f t="shared" si="11"/>
        <v>1.3691128148959475</v>
      </c>
      <c r="H590" s="643" t="s">
        <v>155</v>
      </c>
      <c r="I590" s="173" t="s">
        <v>44</v>
      </c>
      <c r="J590" s="482" t="s">
        <v>646</v>
      </c>
      <c r="K590" s="646" t="s">
        <v>64</v>
      </c>
      <c r="L590" s="172" t="s">
        <v>45</v>
      </c>
      <c r="M590" s="640"/>
      <c r="N590" s="641"/>
    </row>
    <row r="591" spans="1:14" x14ac:dyDescent="0.25">
      <c r="A591" s="656">
        <v>45166</v>
      </c>
      <c r="B591" s="17" t="s">
        <v>115</v>
      </c>
      <c r="C591" s="155" t="s">
        <v>116</v>
      </c>
      <c r="D591" s="155" t="s">
        <v>130</v>
      </c>
      <c r="E591" s="663">
        <v>8000</v>
      </c>
      <c r="F591" s="339">
        <v>3652</v>
      </c>
      <c r="G591" s="305">
        <f t="shared" si="11"/>
        <v>2.190580503833516</v>
      </c>
      <c r="H591" s="643" t="s">
        <v>155</v>
      </c>
      <c r="I591" s="173" t="s">
        <v>44</v>
      </c>
      <c r="J591" s="482" t="s">
        <v>646</v>
      </c>
      <c r="K591" s="646" t="s">
        <v>64</v>
      </c>
      <c r="L591" s="172" t="s">
        <v>45</v>
      </c>
      <c r="M591" s="640"/>
      <c r="N591" s="641"/>
    </row>
    <row r="592" spans="1:14" x14ac:dyDescent="0.25">
      <c r="A592" s="656">
        <v>45166</v>
      </c>
      <c r="B592" s="17" t="s">
        <v>115</v>
      </c>
      <c r="C592" s="155" t="s">
        <v>116</v>
      </c>
      <c r="D592" s="155" t="s">
        <v>130</v>
      </c>
      <c r="E592" s="663">
        <v>6000</v>
      </c>
      <c r="F592" s="339">
        <v>3652</v>
      </c>
      <c r="G592" s="305">
        <f t="shared" si="11"/>
        <v>1.642935377875137</v>
      </c>
      <c r="H592" s="643" t="s">
        <v>155</v>
      </c>
      <c r="I592" s="173" t="s">
        <v>44</v>
      </c>
      <c r="J592" s="482" t="s">
        <v>646</v>
      </c>
      <c r="K592" s="646" t="s">
        <v>64</v>
      </c>
      <c r="L592" s="172" t="s">
        <v>45</v>
      </c>
      <c r="M592" s="640"/>
      <c r="N592" s="641"/>
    </row>
    <row r="593" spans="1:14" x14ac:dyDescent="0.25">
      <c r="A593" s="656">
        <v>45166</v>
      </c>
      <c r="B593" s="17" t="s">
        <v>115</v>
      </c>
      <c r="C593" s="155" t="s">
        <v>116</v>
      </c>
      <c r="D593" s="155" t="s">
        <v>130</v>
      </c>
      <c r="E593" s="663">
        <v>10000</v>
      </c>
      <c r="F593" s="339">
        <v>3652</v>
      </c>
      <c r="G593" s="305">
        <f t="shared" si="11"/>
        <v>2.738225629791895</v>
      </c>
      <c r="H593" s="643" t="s">
        <v>155</v>
      </c>
      <c r="I593" s="173" t="s">
        <v>44</v>
      </c>
      <c r="J593" s="482" t="s">
        <v>646</v>
      </c>
      <c r="K593" s="646" t="s">
        <v>64</v>
      </c>
      <c r="L593" s="172" t="s">
        <v>45</v>
      </c>
      <c r="M593" s="640"/>
      <c r="N593" s="641"/>
    </row>
    <row r="594" spans="1:14" x14ac:dyDescent="0.25">
      <c r="A594" s="656">
        <v>45166</v>
      </c>
      <c r="B594" s="17" t="s">
        <v>196</v>
      </c>
      <c r="C594" s="17" t="s">
        <v>196</v>
      </c>
      <c r="D594" s="17" t="s">
        <v>130</v>
      </c>
      <c r="E594" s="663">
        <v>3000</v>
      </c>
      <c r="F594" s="339">
        <v>3652</v>
      </c>
      <c r="G594" s="305">
        <f t="shared" si="11"/>
        <v>0.8214676889375685</v>
      </c>
      <c r="H594" s="643" t="s">
        <v>155</v>
      </c>
      <c r="I594" s="173" t="s">
        <v>44</v>
      </c>
      <c r="J594" s="482" t="s">
        <v>646</v>
      </c>
      <c r="K594" s="646" t="s">
        <v>64</v>
      </c>
      <c r="L594" s="172" t="s">
        <v>45</v>
      </c>
      <c r="M594" s="640"/>
      <c r="N594" s="641"/>
    </row>
    <row r="595" spans="1:14" x14ac:dyDescent="0.25">
      <c r="A595" s="656">
        <v>45166</v>
      </c>
      <c r="B595" s="17" t="s">
        <v>196</v>
      </c>
      <c r="C595" s="17" t="s">
        <v>196</v>
      </c>
      <c r="D595" s="17" t="s">
        <v>130</v>
      </c>
      <c r="E595" s="663">
        <v>4000</v>
      </c>
      <c r="F595" s="339">
        <v>3652</v>
      </c>
      <c r="G595" s="305">
        <f t="shared" si="11"/>
        <v>1.095290251916758</v>
      </c>
      <c r="H595" s="643" t="s">
        <v>155</v>
      </c>
      <c r="I595" s="173" t="s">
        <v>44</v>
      </c>
      <c r="J595" s="482" t="s">
        <v>646</v>
      </c>
      <c r="K595" s="646" t="s">
        <v>64</v>
      </c>
      <c r="L595" s="172" t="s">
        <v>45</v>
      </c>
      <c r="M595" s="640"/>
      <c r="N595" s="641"/>
    </row>
    <row r="596" spans="1:14" x14ac:dyDescent="0.25">
      <c r="A596" s="171">
        <v>45166</v>
      </c>
      <c r="B596" s="172" t="s">
        <v>181</v>
      </c>
      <c r="C596" s="172" t="s">
        <v>116</v>
      </c>
      <c r="D596" s="173" t="s">
        <v>130</v>
      </c>
      <c r="E596" s="161">
        <v>10000</v>
      </c>
      <c r="F596" s="339">
        <v>3652</v>
      </c>
      <c r="G596" s="305">
        <f t="shared" si="11"/>
        <v>2.738225629791895</v>
      </c>
      <c r="H596" s="643" t="s">
        <v>157</v>
      </c>
      <c r="I596" s="173" t="s">
        <v>44</v>
      </c>
      <c r="J596" s="405" t="s">
        <v>652</v>
      </c>
      <c r="K596" s="646" t="s">
        <v>64</v>
      </c>
      <c r="L596" s="172" t="s">
        <v>45</v>
      </c>
      <c r="M596" s="640"/>
      <c r="N596" s="641"/>
    </row>
    <row r="597" spans="1:14" x14ac:dyDescent="0.25">
      <c r="A597" s="171">
        <v>45166</v>
      </c>
      <c r="B597" s="172" t="s">
        <v>181</v>
      </c>
      <c r="C597" s="172" t="s">
        <v>116</v>
      </c>
      <c r="D597" s="173" t="s">
        <v>130</v>
      </c>
      <c r="E597" s="161">
        <v>15000</v>
      </c>
      <c r="F597" s="339">
        <v>3652</v>
      </c>
      <c r="G597" s="305">
        <f t="shared" si="11"/>
        <v>4.1073384446878425</v>
      </c>
      <c r="H597" s="643" t="s">
        <v>157</v>
      </c>
      <c r="I597" s="173" t="s">
        <v>44</v>
      </c>
      <c r="J597" s="405" t="s">
        <v>652</v>
      </c>
      <c r="K597" s="646" t="s">
        <v>64</v>
      </c>
      <c r="L597" s="172" t="s">
        <v>45</v>
      </c>
      <c r="M597" s="640"/>
      <c r="N597" s="641"/>
    </row>
    <row r="598" spans="1:14" x14ac:dyDescent="0.25">
      <c r="A598" s="171">
        <v>45166</v>
      </c>
      <c r="B598" s="172" t="s">
        <v>181</v>
      </c>
      <c r="C598" s="172" t="s">
        <v>116</v>
      </c>
      <c r="D598" s="173" t="s">
        <v>130</v>
      </c>
      <c r="E598" s="161">
        <v>6000</v>
      </c>
      <c r="F598" s="339">
        <v>3652</v>
      </c>
      <c r="G598" s="305">
        <f t="shared" si="11"/>
        <v>1.642935377875137</v>
      </c>
      <c r="H598" s="643" t="s">
        <v>157</v>
      </c>
      <c r="I598" s="173" t="s">
        <v>44</v>
      </c>
      <c r="J598" s="405" t="s">
        <v>652</v>
      </c>
      <c r="K598" s="646" t="s">
        <v>64</v>
      </c>
      <c r="L598" s="172" t="s">
        <v>45</v>
      </c>
      <c r="M598" s="640"/>
      <c r="N598" s="641"/>
    </row>
    <row r="599" spans="1:14" x14ac:dyDescent="0.25">
      <c r="A599" s="171">
        <v>45166</v>
      </c>
      <c r="B599" s="172" t="s">
        <v>181</v>
      </c>
      <c r="C599" s="172" t="s">
        <v>116</v>
      </c>
      <c r="D599" s="173" t="s">
        <v>130</v>
      </c>
      <c r="E599" s="161">
        <v>5000</v>
      </c>
      <c r="F599" s="339">
        <v>3652</v>
      </c>
      <c r="G599" s="305">
        <f t="shared" si="11"/>
        <v>1.3691128148959475</v>
      </c>
      <c r="H599" s="643" t="s">
        <v>157</v>
      </c>
      <c r="I599" s="173" t="s">
        <v>44</v>
      </c>
      <c r="J599" s="405" t="s">
        <v>652</v>
      </c>
      <c r="K599" s="646" t="s">
        <v>64</v>
      </c>
      <c r="L599" s="172" t="s">
        <v>45</v>
      </c>
      <c r="M599" s="640"/>
      <c r="N599" s="641"/>
    </row>
    <row r="600" spans="1:14" x14ac:dyDescent="0.25">
      <c r="A600" s="171">
        <v>45166</v>
      </c>
      <c r="B600" s="172" t="s">
        <v>181</v>
      </c>
      <c r="C600" s="172" t="s">
        <v>116</v>
      </c>
      <c r="D600" s="173" t="s">
        <v>130</v>
      </c>
      <c r="E600" s="161">
        <v>17000</v>
      </c>
      <c r="F600" s="339">
        <v>3652</v>
      </c>
      <c r="G600" s="305">
        <f t="shared" si="11"/>
        <v>4.6549835706462215</v>
      </c>
      <c r="H600" s="643" t="s">
        <v>157</v>
      </c>
      <c r="I600" s="173" t="s">
        <v>44</v>
      </c>
      <c r="J600" s="405" t="s">
        <v>652</v>
      </c>
      <c r="K600" s="646" t="s">
        <v>64</v>
      </c>
      <c r="L600" s="172" t="s">
        <v>45</v>
      </c>
      <c r="M600" s="640"/>
      <c r="N600" s="641"/>
    </row>
    <row r="601" spans="1:14" x14ac:dyDescent="0.25">
      <c r="A601" s="171">
        <v>45166</v>
      </c>
      <c r="B601" s="172" t="s">
        <v>181</v>
      </c>
      <c r="C601" s="172" t="s">
        <v>116</v>
      </c>
      <c r="D601" s="173" t="s">
        <v>130</v>
      </c>
      <c r="E601" s="161">
        <v>15000</v>
      </c>
      <c r="F601" s="339">
        <v>3652</v>
      </c>
      <c r="G601" s="305">
        <f t="shared" si="11"/>
        <v>4.1073384446878425</v>
      </c>
      <c r="H601" s="643" t="s">
        <v>157</v>
      </c>
      <c r="I601" s="173" t="s">
        <v>44</v>
      </c>
      <c r="J601" s="405" t="s">
        <v>652</v>
      </c>
      <c r="K601" s="646" t="s">
        <v>64</v>
      </c>
      <c r="L601" s="172" t="s">
        <v>45</v>
      </c>
      <c r="M601" s="640"/>
      <c r="N601" s="641"/>
    </row>
    <row r="602" spans="1:14" x14ac:dyDescent="0.25">
      <c r="A602" s="171">
        <v>45166</v>
      </c>
      <c r="B602" s="172" t="s">
        <v>196</v>
      </c>
      <c r="C602" s="172" t="s">
        <v>196</v>
      </c>
      <c r="D602" s="173" t="s">
        <v>130</v>
      </c>
      <c r="E602" s="161">
        <v>10000</v>
      </c>
      <c r="F602" s="339">
        <v>3652</v>
      </c>
      <c r="G602" s="305">
        <f t="shared" si="11"/>
        <v>2.738225629791895</v>
      </c>
      <c r="H602" s="643" t="s">
        <v>157</v>
      </c>
      <c r="I602" s="173" t="s">
        <v>44</v>
      </c>
      <c r="J602" s="405" t="s">
        <v>652</v>
      </c>
      <c r="K602" s="646" t="s">
        <v>64</v>
      </c>
      <c r="L602" s="172" t="s">
        <v>45</v>
      </c>
      <c r="M602" s="640"/>
      <c r="N602" s="641"/>
    </row>
    <row r="603" spans="1:14" x14ac:dyDescent="0.25">
      <c r="A603" s="171">
        <v>45166</v>
      </c>
      <c r="B603" s="157" t="s">
        <v>132</v>
      </c>
      <c r="C603" s="157" t="s">
        <v>117</v>
      </c>
      <c r="D603" s="179" t="s">
        <v>14</v>
      </c>
      <c r="E603" s="161">
        <v>40000</v>
      </c>
      <c r="F603" s="339">
        <v>3652</v>
      </c>
      <c r="G603" s="305">
        <f t="shared" si="11"/>
        <v>10.95290251916758</v>
      </c>
      <c r="H603" s="643" t="s">
        <v>42</v>
      </c>
      <c r="I603" s="173" t="s">
        <v>44</v>
      </c>
      <c r="J603" s="648" t="s">
        <v>762</v>
      </c>
      <c r="K603" s="646" t="s">
        <v>64</v>
      </c>
      <c r="L603" s="172" t="s">
        <v>45</v>
      </c>
      <c r="M603" s="640"/>
      <c r="N603" s="641"/>
    </row>
    <row r="604" spans="1:14" x14ac:dyDescent="0.25">
      <c r="A604" s="171">
        <v>45166</v>
      </c>
      <c r="B604" s="157" t="s">
        <v>136</v>
      </c>
      <c r="C604" s="157" t="s">
        <v>117</v>
      </c>
      <c r="D604" s="179" t="s">
        <v>114</v>
      </c>
      <c r="E604" s="161">
        <v>20000</v>
      </c>
      <c r="F604" s="339">
        <v>3652</v>
      </c>
      <c r="G604" s="305">
        <f t="shared" si="11"/>
        <v>5.47645125958379</v>
      </c>
      <c r="H604" s="643" t="s">
        <v>124</v>
      </c>
      <c r="I604" s="173" t="s">
        <v>44</v>
      </c>
      <c r="J604" s="648" t="s">
        <v>762</v>
      </c>
      <c r="K604" s="646" t="s">
        <v>64</v>
      </c>
      <c r="L604" s="172" t="s">
        <v>45</v>
      </c>
      <c r="M604" s="640"/>
      <c r="N604" s="641"/>
    </row>
    <row r="605" spans="1:14" x14ac:dyDescent="0.25">
      <c r="A605" s="171">
        <v>45166</v>
      </c>
      <c r="B605" s="157" t="s">
        <v>221</v>
      </c>
      <c r="C605" s="157" t="s">
        <v>117</v>
      </c>
      <c r="D605" s="179" t="s">
        <v>114</v>
      </c>
      <c r="E605" s="161">
        <v>20000</v>
      </c>
      <c r="F605" s="339">
        <v>3652</v>
      </c>
      <c r="G605" s="305">
        <f t="shared" si="11"/>
        <v>5.47645125958379</v>
      </c>
      <c r="H605" s="643" t="s">
        <v>153</v>
      </c>
      <c r="I605" s="173" t="s">
        <v>44</v>
      </c>
      <c r="J605" s="648" t="s">
        <v>762</v>
      </c>
      <c r="K605" s="646" t="s">
        <v>64</v>
      </c>
      <c r="L605" s="172" t="s">
        <v>45</v>
      </c>
      <c r="M605" s="640"/>
      <c r="N605" s="641"/>
    </row>
    <row r="606" spans="1:14" x14ac:dyDescent="0.25">
      <c r="A606" s="171">
        <v>45166</v>
      </c>
      <c r="B606" s="157" t="s">
        <v>219</v>
      </c>
      <c r="C606" s="157" t="s">
        <v>117</v>
      </c>
      <c r="D606" s="179" t="s">
        <v>130</v>
      </c>
      <c r="E606" s="161">
        <v>25000</v>
      </c>
      <c r="F606" s="339">
        <v>3652</v>
      </c>
      <c r="G606" s="305">
        <f t="shared" ref="G606:G677" si="12">E606/F606</f>
        <v>6.8455640744797375</v>
      </c>
      <c r="H606" s="643" t="s">
        <v>155</v>
      </c>
      <c r="I606" s="173" t="s">
        <v>44</v>
      </c>
      <c r="J606" s="648" t="s">
        <v>762</v>
      </c>
      <c r="K606" s="646" t="s">
        <v>64</v>
      </c>
      <c r="L606" s="172" t="s">
        <v>45</v>
      </c>
      <c r="M606" s="640"/>
      <c r="N606" s="641"/>
    </row>
    <row r="607" spans="1:14" x14ac:dyDescent="0.25">
      <c r="A607" s="171">
        <v>45166</v>
      </c>
      <c r="B607" s="157" t="s">
        <v>220</v>
      </c>
      <c r="C607" s="157" t="s">
        <v>117</v>
      </c>
      <c r="D607" s="179" t="s">
        <v>130</v>
      </c>
      <c r="E607" s="161">
        <v>25000</v>
      </c>
      <c r="F607" s="339">
        <v>3652</v>
      </c>
      <c r="G607" s="305">
        <f t="shared" si="12"/>
        <v>6.8455640744797375</v>
      </c>
      <c r="H607" s="643" t="s">
        <v>157</v>
      </c>
      <c r="I607" s="173" t="s">
        <v>44</v>
      </c>
      <c r="J607" s="648" t="s">
        <v>762</v>
      </c>
      <c r="K607" s="646" t="s">
        <v>64</v>
      </c>
      <c r="L607" s="172" t="s">
        <v>45</v>
      </c>
      <c r="M607" s="640"/>
      <c r="N607" s="641"/>
    </row>
    <row r="608" spans="1:14" x14ac:dyDescent="0.25">
      <c r="A608" s="171">
        <v>45166</v>
      </c>
      <c r="B608" s="157" t="s">
        <v>516</v>
      </c>
      <c r="C608" s="157" t="s">
        <v>117</v>
      </c>
      <c r="D608" s="179" t="s">
        <v>130</v>
      </c>
      <c r="E608" s="161">
        <v>25000</v>
      </c>
      <c r="F608" s="339">
        <v>3652</v>
      </c>
      <c r="G608" s="305">
        <f t="shared" si="12"/>
        <v>6.8455640744797375</v>
      </c>
      <c r="H608" s="643" t="s">
        <v>294</v>
      </c>
      <c r="I608" s="173" t="s">
        <v>44</v>
      </c>
      <c r="J608" s="648" t="s">
        <v>762</v>
      </c>
      <c r="K608" s="646" t="s">
        <v>64</v>
      </c>
      <c r="L608" s="172" t="s">
        <v>45</v>
      </c>
      <c r="M608" s="640"/>
      <c r="N608" s="641"/>
    </row>
    <row r="609" spans="1:14" x14ac:dyDescent="0.25">
      <c r="A609" s="171">
        <v>45166</v>
      </c>
      <c r="B609" s="157" t="s">
        <v>220</v>
      </c>
      <c r="C609" s="157" t="s">
        <v>117</v>
      </c>
      <c r="D609" s="164" t="s">
        <v>130</v>
      </c>
      <c r="E609" s="161">
        <v>15000</v>
      </c>
      <c r="F609" s="339">
        <v>3652</v>
      </c>
      <c r="G609" s="305">
        <f t="shared" si="12"/>
        <v>4.1073384446878425</v>
      </c>
      <c r="H609" s="643" t="s">
        <v>157</v>
      </c>
      <c r="I609" s="173" t="s">
        <v>44</v>
      </c>
      <c r="J609" s="648" t="s">
        <v>762</v>
      </c>
      <c r="K609" s="646" t="s">
        <v>64</v>
      </c>
      <c r="L609" s="172" t="s">
        <v>45</v>
      </c>
      <c r="M609" s="640"/>
      <c r="N609" s="641"/>
    </row>
    <row r="610" spans="1:14" x14ac:dyDescent="0.25">
      <c r="A610" s="171">
        <v>45166</v>
      </c>
      <c r="B610" s="157" t="s">
        <v>516</v>
      </c>
      <c r="C610" s="157" t="s">
        <v>117</v>
      </c>
      <c r="D610" s="164" t="s">
        <v>130</v>
      </c>
      <c r="E610" s="161">
        <v>10000</v>
      </c>
      <c r="F610" s="339">
        <v>3652</v>
      </c>
      <c r="G610" s="305">
        <f t="shared" si="12"/>
        <v>2.738225629791895</v>
      </c>
      <c r="H610" s="643" t="s">
        <v>294</v>
      </c>
      <c r="I610" s="173" t="s">
        <v>44</v>
      </c>
      <c r="J610" s="648" t="s">
        <v>762</v>
      </c>
      <c r="K610" s="646" t="s">
        <v>64</v>
      </c>
      <c r="L610" s="172" t="s">
        <v>45</v>
      </c>
      <c r="M610" s="640"/>
      <c r="N610" s="641"/>
    </row>
    <row r="611" spans="1:14" x14ac:dyDescent="0.25">
      <c r="A611" s="171">
        <v>45166</v>
      </c>
      <c r="B611" s="172" t="s">
        <v>115</v>
      </c>
      <c r="C611" s="172" t="s">
        <v>116</v>
      </c>
      <c r="D611" s="173" t="s">
        <v>130</v>
      </c>
      <c r="E611" s="161">
        <v>6000</v>
      </c>
      <c r="F611" s="339">
        <v>3652</v>
      </c>
      <c r="G611" s="305">
        <f t="shared" si="12"/>
        <v>1.642935377875137</v>
      </c>
      <c r="H611" s="643" t="s">
        <v>294</v>
      </c>
      <c r="I611" s="173" t="s">
        <v>44</v>
      </c>
      <c r="J611" s="405" t="s">
        <v>658</v>
      </c>
      <c r="K611" s="646" t="s">
        <v>64</v>
      </c>
      <c r="L611" s="172" t="s">
        <v>45</v>
      </c>
      <c r="M611" s="640"/>
      <c r="N611" s="641"/>
    </row>
    <row r="612" spans="1:14" x14ac:dyDescent="0.25">
      <c r="A612" s="171">
        <v>45166</v>
      </c>
      <c r="B612" s="172" t="s">
        <v>115</v>
      </c>
      <c r="C612" s="172" t="s">
        <v>116</v>
      </c>
      <c r="D612" s="173" t="s">
        <v>130</v>
      </c>
      <c r="E612" s="161">
        <v>10000</v>
      </c>
      <c r="F612" s="339">
        <v>3652</v>
      </c>
      <c r="G612" s="305">
        <f t="shared" si="12"/>
        <v>2.738225629791895</v>
      </c>
      <c r="H612" s="643" t="s">
        <v>294</v>
      </c>
      <c r="I612" s="173" t="s">
        <v>44</v>
      </c>
      <c r="J612" s="405" t="s">
        <v>658</v>
      </c>
      <c r="K612" s="646" t="s">
        <v>64</v>
      </c>
      <c r="L612" s="172" t="s">
        <v>45</v>
      </c>
      <c r="M612" s="640"/>
      <c r="N612" s="641"/>
    </row>
    <row r="613" spans="1:14" x14ac:dyDescent="0.25">
      <c r="A613" s="171">
        <v>45166</v>
      </c>
      <c r="B613" s="172" t="s">
        <v>115</v>
      </c>
      <c r="C613" s="172" t="s">
        <v>116</v>
      </c>
      <c r="D613" s="173" t="s">
        <v>130</v>
      </c>
      <c r="E613" s="161">
        <v>7000</v>
      </c>
      <c r="F613" s="339">
        <v>3652</v>
      </c>
      <c r="G613" s="305">
        <f t="shared" si="12"/>
        <v>1.9167579408543265</v>
      </c>
      <c r="H613" s="643" t="s">
        <v>294</v>
      </c>
      <c r="I613" s="173" t="s">
        <v>44</v>
      </c>
      <c r="J613" s="405" t="s">
        <v>658</v>
      </c>
      <c r="K613" s="646" t="s">
        <v>64</v>
      </c>
      <c r="L613" s="172" t="s">
        <v>45</v>
      </c>
      <c r="M613" s="640"/>
      <c r="N613" s="641"/>
    </row>
    <row r="614" spans="1:14" x14ac:dyDescent="0.25">
      <c r="A614" s="171">
        <v>45166</v>
      </c>
      <c r="B614" s="172" t="s">
        <v>115</v>
      </c>
      <c r="C614" s="172" t="s">
        <v>116</v>
      </c>
      <c r="D614" s="173" t="s">
        <v>130</v>
      </c>
      <c r="E614" s="161">
        <v>8000</v>
      </c>
      <c r="F614" s="339">
        <v>3652</v>
      </c>
      <c r="G614" s="305">
        <f t="shared" si="12"/>
        <v>2.190580503833516</v>
      </c>
      <c r="H614" s="643" t="s">
        <v>294</v>
      </c>
      <c r="I614" s="173" t="s">
        <v>44</v>
      </c>
      <c r="J614" s="405" t="s">
        <v>658</v>
      </c>
      <c r="K614" s="646" t="s">
        <v>64</v>
      </c>
      <c r="L614" s="172" t="s">
        <v>45</v>
      </c>
      <c r="M614" s="640"/>
      <c r="N614" s="641"/>
    </row>
    <row r="615" spans="1:14" x14ac:dyDescent="0.25">
      <c r="A615" s="171">
        <v>45166</v>
      </c>
      <c r="B615" s="172" t="s">
        <v>115</v>
      </c>
      <c r="C615" s="172" t="s">
        <v>116</v>
      </c>
      <c r="D615" s="173" t="s">
        <v>130</v>
      </c>
      <c r="E615" s="161">
        <v>10000</v>
      </c>
      <c r="F615" s="339">
        <v>3652</v>
      </c>
      <c r="G615" s="305">
        <f t="shared" si="12"/>
        <v>2.738225629791895</v>
      </c>
      <c r="H615" s="643" t="s">
        <v>294</v>
      </c>
      <c r="I615" s="173" t="s">
        <v>44</v>
      </c>
      <c r="J615" s="405" t="s">
        <v>658</v>
      </c>
      <c r="K615" s="646" t="s">
        <v>64</v>
      </c>
      <c r="L615" s="172" t="s">
        <v>45</v>
      </c>
      <c r="M615" s="640"/>
      <c r="N615" s="641"/>
    </row>
    <row r="616" spans="1:14" x14ac:dyDescent="0.25">
      <c r="A616" s="171">
        <v>45166</v>
      </c>
      <c r="B616" s="172" t="s">
        <v>196</v>
      </c>
      <c r="C616" s="172" t="s">
        <v>196</v>
      </c>
      <c r="D616" s="173" t="s">
        <v>130</v>
      </c>
      <c r="E616" s="161">
        <v>10000</v>
      </c>
      <c r="F616" s="339">
        <v>3652</v>
      </c>
      <c r="G616" s="305">
        <f t="shared" si="12"/>
        <v>2.738225629791895</v>
      </c>
      <c r="H616" s="643" t="s">
        <v>294</v>
      </c>
      <c r="I616" s="173" t="s">
        <v>44</v>
      </c>
      <c r="J616" s="405" t="s">
        <v>658</v>
      </c>
      <c r="K616" s="646" t="s">
        <v>64</v>
      </c>
      <c r="L616" s="172" t="s">
        <v>45</v>
      </c>
      <c r="M616" s="640"/>
      <c r="N616" s="641"/>
    </row>
    <row r="617" spans="1:14" x14ac:dyDescent="0.25">
      <c r="A617" s="171">
        <v>45167</v>
      </c>
      <c r="B617" s="172" t="s">
        <v>669</v>
      </c>
      <c r="C617" s="172" t="s">
        <v>119</v>
      </c>
      <c r="D617" s="664" t="s">
        <v>81</v>
      </c>
      <c r="E617" s="463">
        <v>84000</v>
      </c>
      <c r="F617" s="339">
        <v>3652</v>
      </c>
      <c r="G617" s="305">
        <f t="shared" si="12"/>
        <v>23.001095290251918</v>
      </c>
      <c r="H617" s="643" t="s">
        <v>42</v>
      </c>
      <c r="I617" s="173" t="s">
        <v>44</v>
      </c>
      <c r="J617" s="648" t="s">
        <v>763</v>
      </c>
      <c r="K617" s="646" t="s">
        <v>64</v>
      </c>
      <c r="L617" s="172" t="s">
        <v>45</v>
      </c>
      <c r="M617" s="640"/>
      <c r="N617" s="641"/>
    </row>
    <row r="618" spans="1:14" x14ac:dyDescent="0.25">
      <c r="A618" s="171">
        <v>45167</v>
      </c>
      <c r="B618" s="172" t="s">
        <v>115</v>
      </c>
      <c r="C618" s="172" t="s">
        <v>116</v>
      </c>
      <c r="D618" s="173" t="s">
        <v>130</v>
      </c>
      <c r="E618" s="161">
        <v>6000</v>
      </c>
      <c r="F618" s="339">
        <v>3652</v>
      </c>
      <c r="G618" s="305">
        <f t="shared" si="12"/>
        <v>1.642935377875137</v>
      </c>
      <c r="H618" s="643" t="s">
        <v>294</v>
      </c>
      <c r="I618" s="173" t="s">
        <v>44</v>
      </c>
      <c r="J618" s="405" t="s">
        <v>670</v>
      </c>
      <c r="K618" s="646" t="s">
        <v>64</v>
      </c>
      <c r="L618" s="172" t="s">
        <v>45</v>
      </c>
      <c r="M618" s="640"/>
      <c r="N618" s="641"/>
    </row>
    <row r="619" spans="1:14" x14ac:dyDescent="0.25">
      <c r="A619" s="171">
        <v>45167</v>
      </c>
      <c r="B619" s="172" t="s">
        <v>115</v>
      </c>
      <c r="C619" s="172" t="s">
        <v>116</v>
      </c>
      <c r="D619" s="173" t="s">
        <v>130</v>
      </c>
      <c r="E619" s="161">
        <v>6000</v>
      </c>
      <c r="F619" s="339">
        <v>3652</v>
      </c>
      <c r="G619" s="305">
        <f t="shared" si="12"/>
        <v>1.642935377875137</v>
      </c>
      <c r="H619" s="643" t="s">
        <v>294</v>
      </c>
      <c r="I619" s="173" t="s">
        <v>44</v>
      </c>
      <c r="J619" s="405" t="s">
        <v>670</v>
      </c>
      <c r="K619" s="646" t="s">
        <v>64</v>
      </c>
      <c r="L619" s="172" t="s">
        <v>45</v>
      </c>
      <c r="M619" s="640"/>
      <c r="N619" s="641"/>
    </row>
    <row r="620" spans="1:14" x14ac:dyDescent="0.25">
      <c r="A620" s="171">
        <v>45167</v>
      </c>
      <c r="B620" s="172" t="s">
        <v>115</v>
      </c>
      <c r="C620" s="172" t="s">
        <v>116</v>
      </c>
      <c r="D620" s="173" t="s">
        <v>130</v>
      </c>
      <c r="E620" s="161">
        <v>7000</v>
      </c>
      <c r="F620" s="339">
        <v>3652</v>
      </c>
      <c r="G620" s="305">
        <f t="shared" si="12"/>
        <v>1.9167579408543265</v>
      </c>
      <c r="H620" s="643" t="s">
        <v>294</v>
      </c>
      <c r="I620" s="173" t="s">
        <v>44</v>
      </c>
      <c r="J620" s="405" t="s">
        <v>670</v>
      </c>
      <c r="K620" s="646" t="s">
        <v>64</v>
      </c>
      <c r="L620" s="172" t="s">
        <v>45</v>
      </c>
      <c r="M620" s="640"/>
      <c r="N620" s="641"/>
    </row>
    <row r="621" spans="1:14" x14ac:dyDescent="0.25">
      <c r="A621" s="171">
        <v>45167</v>
      </c>
      <c r="B621" s="172" t="s">
        <v>115</v>
      </c>
      <c r="C621" s="172" t="s">
        <v>116</v>
      </c>
      <c r="D621" s="173" t="s">
        <v>130</v>
      </c>
      <c r="E621" s="161">
        <v>8000</v>
      </c>
      <c r="F621" s="339">
        <v>3652</v>
      </c>
      <c r="G621" s="305">
        <f t="shared" si="12"/>
        <v>2.190580503833516</v>
      </c>
      <c r="H621" s="643" t="s">
        <v>294</v>
      </c>
      <c r="I621" s="173" t="s">
        <v>44</v>
      </c>
      <c r="J621" s="405" t="s">
        <v>670</v>
      </c>
      <c r="K621" s="646" t="s">
        <v>64</v>
      </c>
      <c r="L621" s="172" t="s">
        <v>45</v>
      </c>
      <c r="M621" s="640"/>
      <c r="N621" s="641"/>
    </row>
    <row r="622" spans="1:14" x14ac:dyDescent="0.25">
      <c r="A622" s="171">
        <v>45167</v>
      </c>
      <c r="B622" s="172" t="s">
        <v>115</v>
      </c>
      <c r="C622" s="172" t="s">
        <v>116</v>
      </c>
      <c r="D622" s="173" t="s">
        <v>130</v>
      </c>
      <c r="E622" s="161">
        <v>8000</v>
      </c>
      <c r="F622" s="339">
        <v>3652</v>
      </c>
      <c r="G622" s="305">
        <f t="shared" si="12"/>
        <v>2.190580503833516</v>
      </c>
      <c r="H622" s="643" t="s">
        <v>294</v>
      </c>
      <c r="I622" s="173" t="s">
        <v>44</v>
      </c>
      <c r="J622" s="405" t="s">
        <v>670</v>
      </c>
      <c r="K622" s="646" t="s">
        <v>64</v>
      </c>
      <c r="L622" s="172" t="s">
        <v>45</v>
      </c>
      <c r="M622" s="640"/>
      <c r="N622" s="641"/>
    </row>
    <row r="623" spans="1:14" x14ac:dyDescent="0.25">
      <c r="A623" s="171">
        <v>45167</v>
      </c>
      <c r="B623" s="172" t="s">
        <v>115</v>
      </c>
      <c r="C623" s="172" t="s">
        <v>116</v>
      </c>
      <c r="D623" s="173" t="s">
        <v>130</v>
      </c>
      <c r="E623" s="161">
        <v>6000</v>
      </c>
      <c r="F623" s="339">
        <v>3652</v>
      </c>
      <c r="G623" s="305">
        <f t="shared" si="12"/>
        <v>1.642935377875137</v>
      </c>
      <c r="H623" s="643" t="s">
        <v>294</v>
      </c>
      <c r="I623" s="173" t="s">
        <v>44</v>
      </c>
      <c r="J623" s="405" t="s">
        <v>670</v>
      </c>
      <c r="K623" s="646" t="s">
        <v>64</v>
      </c>
      <c r="L623" s="172" t="s">
        <v>45</v>
      </c>
      <c r="M623" s="640"/>
      <c r="N623" s="641"/>
    </row>
    <row r="624" spans="1:14" x14ac:dyDescent="0.25">
      <c r="A624" s="171">
        <v>45167</v>
      </c>
      <c r="B624" s="172" t="s">
        <v>196</v>
      </c>
      <c r="C624" s="172" t="s">
        <v>196</v>
      </c>
      <c r="D624" s="173" t="s">
        <v>130</v>
      </c>
      <c r="E624" s="161">
        <v>4000</v>
      </c>
      <c r="F624" s="339">
        <v>3652</v>
      </c>
      <c r="G624" s="305">
        <f t="shared" si="12"/>
        <v>1.095290251916758</v>
      </c>
      <c r="H624" s="643" t="s">
        <v>294</v>
      </c>
      <c r="I624" s="173" t="s">
        <v>44</v>
      </c>
      <c r="J624" s="405" t="s">
        <v>670</v>
      </c>
      <c r="K624" s="646" t="s">
        <v>64</v>
      </c>
      <c r="L624" s="172" t="s">
        <v>45</v>
      </c>
      <c r="M624" s="640"/>
      <c r="N624" s="641"/>
    </row>
    <row r="625" spans="1:14" x14ac:dyDescent="0.25">
      <c r="A625" s="171">
        <v>45167</v>
      </c>
      <c r="B625" s="172" t="s">
        <v>196</v>
      </c>
      <c r="C625" s="172" t="s">
        <v>196</v>
      </c>
      <c r="D625" s="173" t="s">
        <v>130</v>
      </c>
      <c r="E625" s="161">
        <v>4000</v>
      </c>
      <c r="F625" s="339">
        <v>3652</v>
      </c>
      <c r="G625" s="305">
        <f t="shared" si="12"/>
        <v>1.095290251916758</v>
      </c>
      <c r="H625" s="643" t="s">
        <v>294</v>
      </c>
      <c r="I625" s="173" t="s">
        <v>44</v>
      </c>
      <c r="J625" s="405" t="s">
        <v>670</v>
      </c>
      <c r="K625" s="646" t="s">
        <v>64</v>
      </c>
      <c r="L625" s="172" t="s">
        <v>45</v>
      </c>
      <c r="M625" s="640"/>
      <c r="N625" s="641"/>
    </row>
    <row r="626" spans="1:14" x14ac:dyDescent="0.25">
      <c r="A626" s="171">
        <v>45167</v>
      </c>
      <c r="B626" s="172" t="s">
        <v>181</v>
      </c>
      <c r="C626" s="172" t="s">
        <v>116</v>
      </c>
      <c r="D626" s="173" t="s">
        <v>130</v>
      </c>
      <c r="E626" s="161">
        <v>10000</v>
      </c>
      <c r="F626" s="339">
        <v>3652</v>
      </c>
      <c r="G626" s="305">
        <f t="shared" si="12"/>
        <v>2.738225629791895</v>
      </c>
      <c r="H626" s="643" t="s">
        <v>157</v>
      </c>
      <c r="I626" s="173" t="s">
        <v>44</v>
      </c>
      <c r="J626" s="405" t="s">
        <v>675</v>
      </c>
      <c r="K626" s="646" t="s">
        <v>64</v>
      </c>
      <c r="L626" s="172" t="s">
        <v>45</v>
      </c>
      <c r="M626" s="640"/>
      <c r="N626" s="641"/>
    </row>
    <row r="627" spans="1:14" x14ac:dyDescent="0.25">
      <c r="A627" s="171">
        <v>45167</v>
      </c>
      <c r="B627" s="172" t="s">
        <v>181</v>
      </c>
      <c r="C627" s="172" t="s">
        <v>116</v>
      </c>
      <c r="D627" s="173" t="s">
        <v>130</v>
      </c>
      <c r="E627" s="161">
        <v>10000</v>
      </c>
      <c r="F627" s="339">
        <v>3652</v>
      </c>
      <c r="G627" s="305">
        <f t="shared" si="12"/>
        <v>2.738225629791895</v>
      </c>
      <c r="H627" s="643" t="s">
        <v>157</v>
      </c>
      <c r="I627" s="173" t="s">
        <v>44</v>
      </c>
      <c r="J627" s="405" t="s">
        <v>675</v>
      </c>
      <c r="K627" s="646" t="s">
        <v>64</v>
      </c>
      <c r="L627" s="172" t="s">
        <v>45</v>
      </c>
      <c r="M627" s="640"/>
      <c r="N627" s="641"/>
    </row>
    <row r="628" spans="1:14" x14ac:dyDescent="0.25">
      <c r="A628" s="171">
        <v>45167</v>
      </c>
      <c r="B628" s="172" t="s">
        <v>181</v>
      </c>
      <c r="C628" s="172" t="s">
        <v>116</v>
      </c>
      <c r="D628" s="173" t="s">
        <v>130</v>
      </c>
      <c r="E628" s="161">
        <v>6000</v>
      </c>
      <c r="F628" s="339">
        <v>3652</v>
      </c>
      <c r="G628" s="305">
        <f t="shared" si="12"/>
        <v>1.642935377875137</v>
      </c>
      <c r="H628" s="643" t="s">
        <v>157</v>
      </c>
      <c r="I628" s="173" t="s">
        <v>44</v>
      </c>
      <c r="J628" s="405" t="s">
        <v>675</v>
      </c>
      <c r="K628" s="646" t="s">
        <v>64</v>
      </c>
      <c r="L628" s="172" t="s">
        <v>45</v>
      </c>
      <c r="M628" s="640"/>
      <c r="N628" s="641"/>
    </row>
    <row r="629" spans="1:14" x14ac:dyDescent="0.25">
      <c r="A629" s="171">
        <v>45167</v>
      </c>
      <c r="B629" s="172" t="s">
        <v>181</v>
      </c>
      <c r="C629" s="172" t="s">
        <v>116</v>
      </c>
      <c r="D629" s="173" t="s">
        <v>130</v>
      </c>
      <c r="E629" s="161">
        <v>5000</v>
      </c>
      <c r="F629" s="339">
        <v>3652</v>
      </c>
      <c r="G629" s="305">
        <f t="shared" si="12"/>
        <v>1.3691128148959475</v>
      </c>
      <c r="H629" s="643" t="s">
        <v>157</v>
      </c>
      <c r="I629" s="173" t="s">
        <v>44</v>
      </c>
      <c r="J629" s="405" t="s">
        <v>675</v>
      </c>
      <c r="K629" s="646" t="s">
        <v>64</v>
      </c>
      <c r="L629" s="172" t="s">
        <v>45</v>
      </c>
      <c r="M629" s="640"/>
      <c r="N629" s="641"/>
    </row>
    <row r="630" spans="1:14" x14ac:dyDescent="0.25">
      <c r="A630" s="171">
        <v>45167</v>
      </c>
      <c r="B630" s="172" t="s">
        <v>181</v>
      </c>
      <c r="C630" s="172" t="s">
        <v>116</v>
      </c>
      <c r="D630" s="173" t="s">
        <v>130</v>
      </c>
      <c r="E630" s="161">
        <v>5000</v>
      </c>
      <c r="F630" s="339">
        <v>3652</v>
      </c>
      <c r="G630" s="305">
        <f t="shared" si="12"/>
        <v>1.3691128148959475</v>
      </c>
      <c r="H630" s="643" t="s">
        <v>157</v>
      </c>
      <c r="I630" s="173" t="s">
        <v>44</v>
      </c>
      <c r="J630" s="405" t="s">
        <v>675</v>
      </c>
      <c r="K630" s="646" t="s">
        <v>64</v>
      </c>
      <c r="L630" s="172" t="s">
        <v>45</v>
      </c>
      <c r="M630" s="640"/>
      <c r="N630" s="641"/>
    </row>
    <row r="631" spans="1:14" x14ac:dyDescent="0.25">
      <c r="A631" s="171">
        <v>45167</v>
      </c>
      <c r="B631" s="172" t="s">
        <v>181</v>
      </c>
      <c r="C631" s="172" t="s">
        <v>116</v>
      </c>
      <c r="D631" s="173" t="s">
        <v>130</v>
      </c>
      <c r="E631" s="161">
        <v>17000</v>
      </c>
      <c r="F631" s="339">
        <v>3652</v>
      </c>
      <c r="G631" s="305">
        <f t="shared" si="12"/>
        <v>4.6549835706462215</v>
      </c>
      <c r="H631" s="643" t="s">
        <v>157</v>
      </c>
      <c r="I631" s="173" t="s">
        <v>44</v>
      </c>
      <c r="J631" s="405" t="s">
        <v>675</v>
      </c>
      <c r="K631" s="646" t="s">
        <v>64</v>
      </c>
      <c r="L631" s="172" t="s">
        <v>45</v>
      </c>
      <c r="M631" s="640"/>
      <c r="N631" s="641"/>
    </row>
    <row r="632" spans="1:14" x14ac:dyDescent="0.25">
      <c r="A632" s="171">
        <v>45167</v>
      </c>
      <c r="B632" s="172" t="s">
        <v>196</v>
      </c>
      <c r="C632" s="172" t="s">
        <v>196</v>
      </c>
      <c r="D632" s="173" t="s">
        <v>130</v>
      </c>
      <c r="E632" s="161">
        <v>5000</v>
      </c>
      <c r="F632" s="339">
        <v>3652</v>
      </c>
      <c r="G632" s="305">
        <f t="shared" si="12"/>
        <v>1.3691128148959475</v>
      </c>
      <c r="H632" s="643" t="s">
        <v>157</v>
      </c>
      <c r="I632" s="173" t="s">
        <v>44</v>
      </c>
      <c r="J632" s="405" t="s">
        <v>675</v>
      </c>
      <c r="K632" s="646" t="s">
        <v>64</v>
      </c>
      <c r="L632" s="172" t="s">
        <v>45</v>
      </c>
      <c r="M632" s="640"/>
      <c r="N632" s="641"/>
    </row>
    <row r="633" spans="1:14" x14ac:dyDescent="0.25">
      <c r="A633" s="171">
        <v>45167</v>
      </c>
      <c r="B633" s="172" t="s">
        <v>196</v>
      </c>
      <c r="C633" s="172" t="s">
        <v>196</v>
      </c>
      <c r="D633" s="173" t="s">
        <v>130</v>
      </c>
      <c r="E633" s="161">
        <v>5000</v>
      </c>
      <c r="F633" s="339">
        <v>3652</v>
      </c>
      <c r="G633" s="305">
        <f t="shared" si="12"/>
        <v>1.3691128148959475</v>
      </c>
      <c r="H633" s="643" t="s">
        <v>157</v>
      </c>
      <c r="I633" s="173" t="s">
        <v>44</v>
      </c>
      <c r="J633" s="405" t="s">
        <v>675</v>
      </c>
      <c r="K633" s="646" t="s">
        <v>64</v>
      </c>
      <c r="L633" s="172" t="s">
        <v>45</v>
      </c>
      <c r="M633" s="640"/>
      <c r="N633" s="641"/>
    </row>
    <row r="634" spans="1:14" x14ac:dyDescent="0.25">
      <c r="A634" s="35">
        <v>45167</v>
      </c>
      <c r="B634" s="17" t="s">
        <v>115</v>
      </c>
      <c r="C634" s="17" t="s">
        <v>116</v>
      </c>
      <c r="D634" s="17" t="s">
        <v>130</v>
      </c>
      <c r="E634" s="663">
        <v>8000</v>
      </c>
      <c r="F634" s="339">
        <v>3652</v>
      </c>
      <c r="G634" s="305">
        <f t="shared" si="12"/>
        <v>2.190580503833516</v>
      </c>
      <c r="H634" s="643" t="s">
        <v>155</v>
      </c>
      <c r="I634" s="173" t="s">
        <v>44</v>
      </c>
      <c r="J634" s="482" t="s">
        <v>682</v>
      </c>
      <c r="K634" s="646" t="s">
        <v>64</v>
      </c>
      <c r="L634" s="172" t="s">
        <v>45</v>
      </c>
      <c r="M634" s="640"/>
      <c r="N634" s="641"/>
    </row>
    <row r="635" spans="1:14" x14ac:dyDescent="0.25">
      <c r="A635" s="35">
        <v>45167</v>
      </c>
      <c r="B635" s="17" t="s">
        <v>115</v>
      </c>
      <c r="C635" s="17" t="s">
        <v>116</v>
      </c>
      <c r="D635" s="17" t="s">
        <v>130</v>
      </c>
      <c r="E635" s="667">
        <v>8000</v>
      </c>
      <c r="F635" s="339">
        <v>3652</v>
      </c>
      <c r="G635" s="305">
        <f t="shared" si="12"/>
        <v>2.190580503833516</v>
      </c>
      <c r="H635" s="643" t="s">
        <v>155</v>
      </c>
      <c r="I635" s="173" t="s">
        <v>44</v>
      </c>
      <c r="J635" s="482" t="s">
        <v>682</v>
      </c>
      <c r="K635" s="646" t="s">
        <v>64</v>
      </c>
      <c r="L635" s="172" t="s">
        <v>45</v>
      </c>
      <c r="M635" s="640"/>
      <c r="N635" s="641"/>
    </row>
    <row r="636" spans="1:14" x14ac:dyDescent="0.25">
      <c r="A636" s="171">
        <v>45167</v>
      </c>
      <c r="B636" s="157" t="s">
        <v>115</v>
      </c>
      <c r="C636" s="157" t="s">
        <v>116</v>
      </c>
      <c r="D636" s="179" t="s">
        <v>14</v>
      </c>
      <c r="E636" s="167">
        <v>6000</v>
      </c>
      <c r="F636" s="339">
        <v>3652</v>
      </c>
      <c r="G636" s="305">
        <f t="shared" si="12"/>
        <v>1.642935377875137</v>
      </c>
      <c r="H636" s="643" t="s">
        <v>42</v>
      </c>
      <c r="I636" s="173" t="s">
        <v>44</v>
      </c>
      <c r="J636" s="405" t="s">
        <v>683</v>
      </c>
      <c r="K636" s="646" t="s">
        <v>64</v>
      </c>
      <c r="L636" s="172" t="s">
        <v>45</v>
      </c>
      <c r="M636" s="640"/>
      <c r="N636" s="641"/>
    </row>
    <row r="637" spans="1:14" x14ac:dyDescent="0.25">
      <c r="A637" s="171">
        <v>45167</v>
      </c>
      <c r="B637" s="157" t="s">
        <v>115</v>
      </c>
      <c r="C637" s="157" t="s">
        <v>116</v>
      </c>
      <c r="D637" s="179" t="s">
        <v>14</v>
      </c>
      <c r="E637" s="167">
        <v>5000</v>
      </c>
      <c r="F637" s="339">
        <v>3652</v>
      </c>
      <c r="G637" s="305">
        <f t="shared" si="12"/>
        <v>1.3691128148959475</v>
      </c>
      <c r="H637" s="643" t="s">
        <v>42</v>
      </c>
      <c r="I637" s="173" t="s">
        <v>44</v>
      </c>
      <c r="J637" s="405" t="s">
        <v>683</v>
      </c>
      <c r="K637" s="646" t="s">
        <v>64</v>
      </c>
      <c r="L637" s="172" t="s">
        <v>45</v>
      </c>
      <c r="M637" s="640"/>
      <c r="N637" s="641"/>
    </row>
    <row r="638" spans="1:14" x14ac:dyDescent="0.25">
      <c r="A638" s="171">
        <v>45167</v>
      </c>
      <c r="B638" s="172" t="s">
        <v>115</v>
      </c>
      <c r="C638" s="157" t="s">
        <v>116</v>
      </c>
      <c r="D638" s="179" t="s">
        <v>14</v>
      </c>
      <c r="E638" s="167">
        <v>5000</v>
      </c>
      <c r="F638" s="339">
        <v>3652</v>
      </c>
      <c r="G638" s="305">
        <f t="shared" si="12"/>
        <v>1.3691128148959475</v>
      </c>
      <c r="H638" s="643" t="s">
        <v>42</v>
      </c>
      <c r="I638" s="173" t="s">
        <v>44</v>
      </c>
      <c r="J638" s="405" t="s">
        <v>683</v>
      </c>
      <c r="K638" s="646" t="s">
        <v>64</v>
      </c>
      <c r="L638" s="172" t="s">
        <v>45</v>
      </c>
      <c r="M638" s="640"/>
      <c r="N638" s="641"/>
    </row>
    <row r="639" spans="1:14" x14ac:dyDescent="0.25">
      <c r="A639" s="171">
        <v>45167</v>
      </c>
      <c r="B639" s="172" t="s">
        <v>115</v>
      </c>
      <c r="C639" s="157" t="s">
        <v>116</v>
      </c>
      <c r="D639" s="179" t="s">
        <v>14</v>
      </c>
      <c r="E639" s="167">
        <v>10000</v>
      </c>
      <c r="F639" s="339">
        <v>3652</v>
      </c>
      <c r="G639" s="305">
        <f t="shared" si="12"/>
        <v>2.738225629791895</v>
      </c>
      <c r="H639" s="643" t="s">
        <v>42</v>
      </c>
      <c r="I639" s="173" t="s">
        <v>44</v>
      </c>
      <c r="J639" s="405" t="s">
        <v>683</v>
      </c>
      <c r="K639" s="646" t="s">
        <v>64</v>
      </c>
      <c r="L639" s="172" t="s">
        <v>45</v>
      </c>
      <c r="M639" s="640"/>
      <c r="N639" s="641"/>
    </row>
    <row r="640" spans="1:14" x14ac:dyDescent="0.25">
      <c r="A640" s="171">
        <v>45167</v>
      </c>
      <c r="B640" s="172" t="s">
        <v>688</v>
      </c>
      <c r="C640" s="172" t="s">
        <v>137</v>
      </c>
      <c r="D640" s="499" t="s">
        <v>81</v>
      </c>
      <c r="E640" s="167">
        <v>202000</v>
      </c>
      <c r="F640" s="339">
        <v>3652</v>
      </c>
      <c r="G640" s="305">
        <f t="shared" si="12"/>
        <v>55.312157721796275</v>
      </c>
      <c r="H640" s="643" t="s">
        <v>42</v>
      </c>
      <c r="I640" s="173" t="s">
        <v>44</v>
      </c>
      <c r="J640" s="648" t="s">
        <v>766</v>
      </c>
      <c r="K640" s="646" t="s">
        <v>64</v>
      </c>
      <c r="L640" s="172" t="s">
        <v>45</v>
      </c>
      <c r="M640" s="640"/>
      <c r="N640" s="641"/>
    </row>
    <row r="641" spans="1:14" x14ac:dyDescent="0.25">
      <c r="A641" s="171">
        <v>45167</v>
      </c>
      <c r="B641" s="172" t="s">
        <v>315</v>
      </c>
      <c r="C641" s="172" t="s">
        <v>137</v>
      </c>
      <c r="D641" s="499" t="s">
        <v>81</v>
      </c>
      <c r="E641" s="167">
        <v>3800</v>
      </c>
      <c r="F641" s="339">
        <v>3652</v>
      </c>
      <c r="G641" s="305">
        <f t="shared" si="12"/>
        <v>1.04052573932092</v>
      </c>
      <c r="H641" s="643" t="s">
        <v>42</v>
      </c>
      <c r="I641" s="173" t="s">
        <v>44</v>
      </c>
      <c r="J641" s="648" t="s">
        <v>766</v>
      </c>
      <c r="K641" s="646" t="s">
        <v>64</v>
      </c>
      <c r="L641" s="172" t="s">
        <v>45</v>
      </c>
      <c r="M641" s="640"/>
      <c r="N641" s="641"/>
    </row>
    <row r="642" spans="1:14" x14ac:dyDescent="0.25">
      <c r="A642" s="639">
        <v>45167</v>
      </c>
      <c r="B642" s="648" t="s">
        <v>691</v>
      </c>
      <c r="C642" s="648" t="s">
        <v>145</v>
      </c>
      <c r="D642" s="643" t="s">
        <v>114</v>
      </c>
      <c r="E642" s="652">
        <v>1500000</v>
      </c>
      <c r="F642" s="339">
        <v>3652</v>
      </c>
      <c r="G642" s="305">
        <f t="shared" si="12"/>
        <v>410.73384446878424</v>
      </c>
      <c r="H642" s="643" t="s">
        <v>129</v>
      </c>
      <c r="I642" s="173" t="s">
        <v>44</v>
      </c>
      <c r="J642" s="648" t="s">
        <v>769</v>
      </c>
      <c r="K642" s="646" t="s">
        <v>64</v>
      </c>
      <c r="L642" s="172" t="s">
        <v>45</v>
      </c>
      <c r="M642" s="640"/>
      <c r="N642" s="641"/>
    </row>
    <row r="643" spans="1:14" x14ac:dyDescent="0.25">
      <c r="A643" s="639">
        <v>45167</v>
      </c>
      <c r="B643" s="648" t="s">
        <v>144</v>
      </c>
      <c r="C643" s="648" t="s">
        <v>128</v>
      </c>
      <c r="D643" s="643" t="s">
        <v>81</v>
      </c>
      <c r="E643" s="652">
        <v>3000</v>
      </c>
      <c r="F643" s="339">
        <v>3652</v>
      </c>
      <c r="G643" s="305">
        <f t="shared" si="12"/>
        <v>0.8214676889375685</v>
      </c>
      <c r="H643" s="643" t="s">
        <v>129</v>
      </c>
      <c r="I643" s="173" t="s">
        <v>44</v>
      </c>
      <c r="J643" s="648" t="s">
        <v>770</v>
      </c>
      <c r="K643" s="646" t="s">
        <v>64</v>
      </c>
      <c r="L643" s="172" t="s">
        <v>45</v>
      </c>
      <c r="M643" s="640"/>
      <c r="N643" s="641"/>
    </row>
    <row r="644" spans="1:14" x14ac:dyDescent="0.25">
      <c r="A644" s="171">
        <v>45168</v>
      </c>
      <c r="B644" s="172" t="s">
        <v>115</v>
      </c>
      <c r="C644" s="172" t="s">
        <v>116</v>
      </c>
      <c r="D644" s="173" t="s">
        <v>130</v>
      </c>
      <c r="E644" s="161">
        <v>6000</v>
      </c>
      <c r="F644" s="339">
        <v>3652</v>
      </c>
      <c r="G644" s="305">
        <f t="shared" si="12"/>
        <v>1.642935377875137</v>
      </c>
      <c r="H644" s="643" t="s">
        <v>294</v>
      </c>
      <c r="I644" s="173" t="s">
        <v>44</v>
      </c>
      <c r="J644" s="405" t="s">
        <v>697</v>
      </c>
      <c r="K644" s="646" t="s">
        <v>64</v>
      </c>
      <c r="L644" s="172" t="s">
        <v>45</v>
      </c>
      <c r="M644" s="640"/>
      <c r="N644" s="641"/>
    </row>
    <row r="645" spans="1:14" x14ac:dyDescent="0.25">
      <c r="A645" s="171">
        <v>45168</v>
      </c>
      <c r="B645" s="172" t="s">
        <v>115</v>
      </c>
      <c r="C645" s="172" t="s">
        <v>116</v>
      </c>
      <c r="D645" s="173" t="s">
        <v>130</v>
      </c>
      <c r="E645" s="161">
        <v>8000</v>
      </c>
      <c r="F645" s="339">
        <v>3652</v>
      </c>
      <c r="G645" s="305">
        <f t="shared" si="12"/>
        <v>2.190580503833516</v>
      </c>
      <c r="H645" s="643" t="s">
        <v>294</v>
      </c>
      <c r="I645" s="173" t="s">
        <v>44</v>
      </c>
      <c r="J645" s="405" t="s">
        <v>697</v>
      </c>
      <c r="K645" s="646" t="s">
        <v>64</v>
      </c>
      <c r="L645" s="172" t="s">
        <v>45</v>
      </c>
      <c r="M645" s="640"/>
      <c r="N645" s="641"/>
    </row>
    <row r="646" spans="1:14" x14ac:dyDescent="0.25">
      <c r="A646" s="171">
        <v>45168</v>
      </c>
      <c r="B646" s="172" t="s">
        <v>115</v>
      </c>
      <c r="C646" s="172" t="s">
        <v>116</v>
      </c>
      <c r="D646" s="173" t="s">
        <v>130</v>
      </c>
      <c r="E646" s="161">
        <v>7000</v>
      </c>
      <c r="F646" s="339">
        <v>3652</v>
      </c>
      <c r="G646" s="305">
        <f t="shared" si="12"/>
        <v>1.9167579408543265</v>
      </c>
      <c r="H646" s="643" t="s">
        <v>294</v>
      </c>
      <c r="I646" s="173" t="s">
        <v>44</v>
      </c>
      <c r="J646" s="405" t="s">
        <v>697</v>
      </c>
      <c r="K646" s="646" t="s">
        <v>64</v>
      </c>
      <c r="L646" s="172" t="s">
        <v>45</v>
      </c>
      <c r="M646" s="640"/>
      <c r="N646" s="641"/>
    </row>
    <row r="647" spans="1:14" x14ac:dyDescent="0.25">
      <c r="A647" s="171">
        <v>45168</v>
      </c>
      <c r="B647" s="172" t="s">
        <v>115</v>
      </c>
      <c r="C647" s="172" t="s">
        <v>116</v>
      </c>
      <c r="D647" s="173" t="s">
        <v>130</v>
      </c>
      <c r="E647" s="161">
        <v>10000</v>
      </c>
      <c r="F647" s="339">
        <v>3652</v>
      </c>
      <c r="G647" s="305">
        <f t="shared" si="12"/>
        <v>2.738225629791895</v>
      </c>
      <c r="H647" s="643" t="s">
        <v>294</v>
      </c>
      <c r="I647" s="173" t="s">
        <v>44</v>
      </c>
      <c r="J647" s="405" t="s">
        <v>697</v>
      </c>
      <c r="K647" s="646" t="s">
        <v>64</v>
      </c>
      <c r="L647" s="172" t="s">
        <v>45</v>
      </c>
      <c r="M647" s="640"/>
      <c r="N647" s="641"/>
    </row>
    <row r="648" spans="1:14" x14ac:dyDescent="0.25">
      <c r="A648" s="171">
        <v>45168</v>
      </c>
      <c r="B648" s="172" t="s">
        <v>115</v>
      </c>
      <c r="C648" s="172" t="s">
        <v>116</v>
      </c>
      <c r="D648" s="173" t="s">
        <v>130</v>
      </c>
      <c r="E648" s="161">
        <v>8000</v>
      </c>
      <c r="F648" s="339">
        <v>3652</v>
      </c>
      <c r="G648" s="305">
        <f t="shared" si="12"/>
        <v>2.190580503833516</v>
      </c>
      <c r="H648" s="643" t="s">
        <v>294</v>
      </c>
      <c r="I648" s="173" t="s">
        <v>44</v>
      </c>
      <c r="J648" s="405" t="s">
        <v>697</v>
      </c>
      <c r="K648" s="646" t="s">
        <v>64</v>
      </c>
      <c r="L648" s="172" t="s">
        <v>45</v>
      </c>
      <c r="M648" s="640"/>
      <c r="N648" s="641"/>
    </row>
    <row r="649" spans="1:14" x14ac:dyDescent="0.25">
      <c r="A649" s="171">
        <v>45168</v>
      </c>
      <c r="B649" s="172" t="s">
        <v>115</v>
      </c>
      <c r="C649" s="172" t="s">
        <v>116</v>
      </c>
      <c r="D649" s="173" t="s">
        <v>130</v>
      </c>
      <c r="E649" s="161">
        <v>5000</v>
      </c>
      <c r="F649" s="339">
        <v>3652</v>
      </c>
      <c r="G649" s="305">
        <f t="shared" si="12"/>
        <v>1.3691128148959475</v>
      </c>
      <c r="H649" s="643" t="s">
        <v>294</v>
      </c>
      <c r="I649" s="173" t="s">
        <v>44</v>
      </c>
      <c r="J649" s="405" t="s">
        <v>697</v>
      </c>
      <c r="K649" s="646" t="s">
        <v>64</v>
      </c>
      <c r="L649" s="172" t="s">
        <v>45</v>
      </c>
      <c r="M649" s="640"/>
      <c r="N649" s="641"/>
    </row>
    <row r="650" spans="1:14" x14ac:dyDescent="0.25">
      <c r="A650" s="171">
        <v>45168</v>
      </c>
      <c r="B650" s="172" t="s">
        <v>196</v>
      </c>
      <c r="C650" s="172" t="s">
        <v>196</v>
      </c>
      <c r="D650" s="173" t="s">
        <v>130</v>
      </c>
      <c r="E650" s="161">
        <v>5000</v>
      </c>
      <c r="F650" s="339">
        <v>3652</v>
      </c>
      <c r="G650" s="305">
        <f t="shared" si="12"/>
        <v>1.3691128148959475</v>
      </c>
      <c r="H650" s="643" t="s">
        <v>294</v>
      </c>
      <c r="I650" s="173" t="s">
        <v>44</v>
      </c>
      <c r="J650" s="405" t="s">
        <v>697</v>
      </c>
      <c r="K650" s="646" t="s">
        <v>64</v>
      </c>
      <c r="L650" s="172" t="s">
        <v>45</v>
      </c>
      <c r="M650" s="640"/>
      <c r="N650" s="641"/>
    </row>
    <row r="651" spans="1:14" x14ac:dyDescent="0.25">
      <c r="A651" s="171">
        <v>45168</v>
      </c>
      <c r="B651" s="172" t="s">
        <v>196</v>
      </c>
      <c r="C651" s="172" t="s">
        <v>196</v>
      </c>
      <c r="D651" s="173" t="s">
        <v>130</v>
      </c>
      <c r="E651" s="161">
        <v>5000</v>
      </c>
      <c r="F651" s="339">
        <v>3652</v>
      </c>
      <c r="G651" s="305">
        <f t="shared" si="12"/>
        <v>1.3691128148959475</v>
      </c>
      <c r="H651" s="643" t="s">
        <v>294</v>
      </c>
      <c r="I651" s="173" t="s">
        <v>44</v>
      </c>
      <c r="J651" s="405" t="s">
        <v>697</v>
      </c>
      <c r="K651" s="646" t="s">
        <v>64</v>
      </c>
      <c r="L651" s="172" t="s">
        <v>45</v>
      </c>
      <c r="M651" s="640"/>
      <c r="N651" s="641"/>
    </row>
    <row r="652" spans="1:14" x14ac:dyDescent="0.25">
      <c r="A652" s="171">
        <v>45168</v>
      </c>
      <c r="B652" s="172" t="s">
        <v>181</v>
      </c>
      <c r="C652" s="172" t="s">
        <v>116</v>
      </c>
      <c r="D652" s="173" t="s">
        <v>130</v>
      </c>
      <c r="E652" s="161">
        <v>10000</v>
      </c>
      <c r="F652" s="339">
        <v>3652</v>
      </c>
      <c r="G652" s="305">
        <f t="shared" si="12"/>
        <v>2.738225629791895</v>
      </c>
      <c r="H652" s="643" t="s">
        <v>157</v>
      </c>
      <c r="I652" s="173" t="s">
        <v>44</v>
      </c>
      <c r="J652" s="405" t="s">
        <v>709</v>
      </c>
      <c r="K652" s="646" t="s">
        <v>64</v>
      </c>
      <c r="L652" s="172" t="s">
        <v>45</v>
      </c>
      <c r="M652" s="640"/>
      <c r="N652" s="641"/>
    </row>
    <row r="653" spans="1:14" x14ac:dyDescent="0.25">
      <c r="A653" s="171">
        <v>45168</v>
      </c>
      <c r="B653" s="172" t="s">
        <v>181</v>
      </c>
      <c r="C653" s="172" t="s">
        <v>116</v>
      </c>
      <c r="D653" s="173" t="s">
        <v>130</v>
      </c>
      <c r="E653" s="161">
        <v>15000</v>
      </c>
      <c r="F653" s="339">
        <v>3652</v>
      </c>
      <c r="G653" s="305">
        <f t="shared" si="12"/>
        <v>4.1073384446878425</v>
      </c>
      <c r="H653" s="643" t="s">
        <v>157</v>
      </c>
      <c r="I653" s="173" t="s">
        <v>44</v>
      </c>
      <c r="J653" s="405" t="s">
        <v>709</v>
      </c>
      <c r="K653" s="646" t="s">
        <v>64</v>
      </c>
      <c r="L653" s="172" t="s">
        <v>45</v>
      </c>
      <c r="M653" s="640"/>
      <c r="N653" s="641"/>
    </row>
    <row r="654" spans="1:14" x14ac:dyDescent="0.25">
      <c r="A654" s="171">
        <v>45168</v>
      </c>
      <c r="B654" s="172" t="s">
        <v>181</v>
      </c>
      <c r="C654" s="172" t="s">
        <v>116</v>
      </c>
      <c r="D654" s="173" t="s">
        <v>130</v>
      </c>
      <c r="E654" s="161">
        <v>5000</v>
      </c>
      <c r="F654" s="339">
        <v>3652</v>
      </c>
      <c r="G654" s="305">
        <f t="shared" si="12"/>
        <v>1.3691128148959475</v>
      </c>
      <c r="H654" s="643" t="s">
        <v>157</v>
      </c>
      <c r="I654" s="173" t="s">
        <v>44</v>
      </c>
      <c r="J654" s="405" t="s">
        <v>709</v>
      </c>
      <c r="K654" s="646" t="s">
        <v>64</v>
      </c>
      <c r="L654" s="172" t="s">
        <v>45</v>
      </c>
      <c r="M654" s="640"/>
      <c r="N654" s="641"/>
    </row>
    <row r="655" spans="1:14" x14ac:dyDescent="0.25">
      <c r="A655" s="171">
        <v>45168</v>
      </c>
      <c r="B655" s="172" t="s">
        <v>181</v>
      </c>
      <c r="C655" s="172" t="s">
        <v>116</v>
      </c>
      <c r="D655" s="173" t="s">
        <v>130</v>
      </c>
      <c r="E655" s="161">
        <v>5000</v>
      </c>
      <c r="F655" s="339">
        <v>3652</v>
      </c>
      <c r="G655" s="305">
        <f t="shared" si="12"/>
        <v>1.3691128148959475</v>
      </c>
      <c r="H655" s="643" t="s">
        <v>157</v>
      </c>
      <c r="I655" s="173" t="s">
        <v>44</v>
      </c>
      <c r="J655" s="405" t="s">
        <v>709</v>
      </c>
      <c r="K655" s="646" t="s">
        <v>64</v>
      </c>
      <c r="L655" s="172" t="s">
        <v>45</v>
      </c>
      <c r="M655" s="640"/>
      <c r="N655" s="641"/>
    </row>
    <row r="656" spans="1:14" x14ac:dyDescent="0.25">
      <c r="A656" s="171">
        <v>45168</v>
      </c>
      <c r="B656" s="172" t="s">
        <v>181</v>
      </c>
      <c r="C656" s="172" t="s">
        <v>116</v>
      </c>
      <c r="D656" s="173" t="s">
        <v>130</v>
      </c>
      <c r="E656" s="161">
        <v>5000</v>
      </c>
      <c r="F656" s="339">
        <v>3652</v>
      </c>
      <c r="G656" s="305">
        <f t="shared" si="12"/>
        <v>1.3691128148959475</v>
      </c>
      <c r="H656" s="643" t="s">
        <v>157</v>
      </c>
      <c r="I656" s="173" t="s">
        <v>44</v>
      </c>
      <c r="J656" s="405" t="s">
        <v>709</v>
      </c>
      <c r="K656" s="646" t="s">
        <v>64</v>
      </c>
      <c r="L656" s="172" t="s">
        <v>45</v>
      </c>
      <c r="M656" s="640"/>
      <c r="N656" s="641"/>
    </row>
    <row r="657" spans="1:14" x14ac:dyDescent="0.25">
      <c r="A657" s="171">
        <v>45168</v>
      </c>
      <c r="B657" s="172" t="s">
        <v>181</v>
      </c>
      <c r="C657" s="172" t="s">
        <v>116</v>
      </c>
      <c r="D657" s="173" t="s">
        <v>130</v>
      </c>
      <c r="E657" s="161">
        <v>15000</v>
      </c>
      <c r="F657" s="339">
        <v>3652</v>
      </c>
      <c r="G657" s="305">
        <f t="shared" si="12"/>
        <v>4.1073384446878425</v>
      </c>
      <c r="H657" s="643" t="s">
        <v>157</v>
      </c>
      <c r="I657" s="173" t="s">
        <v>44</v>
      </c>
      <c r="J657" s="405" t="s">
        <v>709</v>
      </c>
      <c r="K657" s="646" t="s">
        <v>64</v>
      </c>
      <c r="L657" s="172" t="s">
        <v>45</v>
      </c>
      <c r="M657" s="640"/>
      <c r="N657" s="641"/>
    </row>
    <row r="658" spans="1:14" x14ac:dyDescent="0.25">
      <c r="A658" s="171">
        <v>45168</v>
      </c>
      <c r="B658" s="172" t="s">
        <v>196</v>
      </c>
      <c r="C658" s="172" t="s">
        <v>196</v>
      </c>
      <c r="D658" s="173" t="s">
        <v>130</v>
      </c>
      <c r="E658" s="161">
        <v>10000</v>
      </c>
      <c r="F658" s="339">
        <v>3652</v>
      </c>
      <c r="G658" s="305">
        <f t="shared" si="12"/>
        <v>2.738225629791895</v>
      </c>
      <c r="H658" s="643" t="s">
        <v>157</v>
      </c>
      <c r="I658" s="173" t="s">
        <v>44</v>
      </c>
      <c r="J658" s="405" t="s">
        <v>709</v>
      </c>
      <c r="K658" s="646" t="s">
        <v>64</v>
      </c>
      <c r="L658" s="172" t="s">
        <v>45</v>
      </c>
      <c r="M658" s="640"/>
      <c r="N658" s="641"/>
    </row>
    <row r="659" spans="1:14" x14ac:dyDescent="0.25">
      <c r="A659" s="171">
        <v>45168</v>
      </c>
      <c r="B659" s="172" t="s">
        <v>727</v>
      </c>
      <c r="C659" s="172" t="s">
        <v>119</v>
      </c>
      <c r="D659" s="664" t="s">
        <v>81</v>
      </c>
      <c r="E659" s="161">
        <v>1888000</v>
      </c>
      <c r="F659" s="339">
        <v>3652</v>
      </c>
      <c r="G659" s="305">
        <f t="shared" si="12"/>
        <v>516.97699890470972</v>
      </c>
      <c r="H659" s="643" t="s">
        <v>129</v>
      </c>
      <c r="I659" s="173" t="s">
        <v>44</v>
      </c>
      <c r="J659" s="405" t="s">
        <v>771</v>
      </c>
      <c r="K659" s="646" t="s">
        <v>64</v>
      </c>
      <c r="L659" s="172" t="s">
        <v>45</v>
      </c>
      <c r="M659" s="640"/>
      <c r="N659" s="641"/>
    </row>
    <row r="660" spans="1:14" x14ac:dyDescent="0.25">
      <c r="A660" s="171">
        <v>45168</v>
      </c>
      <c r="B660" s="172" t="s">
        <v>144</v>
      </c>
      <c r="C660" s="172" t="s">
        <v>128</v>
      </c>
      <c r="D660" s="664" t="s">
        <v>81</v>
      </c>
      <c r="E660" s="161">
        <v>3000</v>
      </c>
      <c r="F660" s="339">
        <v>3652</v>
      </c>
      <c r="G660" s="305">
        <f t="shared" si="12"/>
        <v>0.8214676889375685</v>
      </c>
      <c r="H660" s="643" t="s">
        <v>129</v>
      </c>
      <c r="I660" s="173" t="s">
        <v>44</v>
      </c>
      <c r="J660" s="405" t="s">
        <v>772</v>
      </c>
      <c r="K660" s="646" t="s">
        <v>64</v>
      </c>
      <c r="L660" s="172" t="s">
        <v>45</v>
      </c>
      <c r="M660" s="640"/>
      <c r="N660" s="641"/>
    </row>
    <row r="661" spans="1:14" x14ac:dyDescent="0.25">
      <c r="A661" s="171">
        <v>45169</v>
      </c>
      <c r="B661" s="172" t="s">
        <v>115</v>
      </c>
      <c r="C661" s="172" t="s">
        <v>116</v>
      </c>
      <c r="D661" s="664" t="s">
        <v>14</v>
      </c>
      <c r="E661" s="167">
        <v>6000</v>
      </c>
      <c r="F661" s="339">
        <v>3652</v>
      </c>
      <c r="G661" s="305">
        <f t="shared" si="12"/>
        <v>1.642935377875137</v>
      </c>
      <c r="H661" s="643" t="s">
        <v>42</v>
      </c>
      <c r="I661" s="173" t="s">
        <v>44</v>
      </c>
      <c r="J661" s="405" t="s">
        <v>711</v>
      </c>
      <c r="K661" s="646" t="s">
        <v>64</v>
      </c>
      <c r="L661" s="172" t="s">
        <v>45</v>
      </c>
      <c r="M661" s="640"/>
      <c r="N661" s="641"/>
    </row>
    <row r="662" spans="1:14" x14ac:dyDescent="0.25">
      <c r="A662" s="171">
        <v>45169</v>
      </c>
      <c r="B662" s="172" t="s">
        <v>115</v>
      </c>
      <c r="C662" s="172" t="s">
        <v>116</v>
      </c>
      <c r="D662" s="664" t="s">
        <v>14</v>
      </c>
      <c r="E662" s="167">
        <v>6000</v>
      </c>
      <c r="F662" s="339">
        <v>3652</v>
      </c>
      <c r="G662" s="305">
        <f t="shared" si="12"/>
        <v>1.642935377875137</v>
      </c>
      <c r="H662" s="643" t="s">
        <v>42</v>
      </c>
      <c r="I662" s="173" t="s">
        <v>44</v>
      </c>
      <c r="J662" s="405" t="s">
        <v>711</v>
      </c>
      <c r="K662" s="646" t="s">
        <v>64</v>
      </c>
      <c r="L662" s="172" t="s">
        <v>45</v>
      </c>
      <c r="M662" s="640"/>
      <c r="N662" s="641"/>
    </row>
    <row r="663" spans="1:14" x14ac:dyDescent="0.25">
      <c r="A663" s="171">
        <v>45169</v>
      </c>
      <c r="B663" s="172" t="s">
        <v>710</v>
      </c>
      <c r="C663" s="172" t="s">
        <v>127</v>
      </c>
      <c r="D663" s="664" t="s">
        <v>81</v>
      </c>
      <c r="E663" s="167">
        <v>255000</v>
      </c>
      <c r="F663" s="339">
        <v>3652</v>
      </c>
      <c r="G663" s="305">
        <f t="shared" si="12"/>
        <v>69.82475355969332</v>
      </c>
      <c r="H663" s="643" t="s">
        <v>42</v>
      </c>
      <c r="I663" s="173" t="s">
        <v>44</v>
      </c>
      <c r="J663" s="648" t="s">
        <v>773</v>
      </c>
      <c r="K663" s="646" t="s">
        <v>64</v>
      </c>
      <c r="L663" s="172" t="s">
        <v>45</v>
      </c>
      <c r="M663" s="640"/>
      <c r="N663" s="641"/>
    </row>
    <row r="664" spans="1:14" x14ac:dyDescent="0.25">
      <c r="A664" s="171">
        <v>45169</v>
      </c>
      <c r="B664" s="172" t="s">
        <v>181</v>
      </c>
      <c r="C664" s="172" t="s">
        <v>116</v>
      </c>
      <c r="D664" s="173" t="s">
        <v>130</v>
      </c>
      <c r="E664" s="161">
        <v>10000</v>
      </c>
      <c r="F664" s="339">
        <v>3652</v>
      </c>
      <c r="G664" s="305">
        <f t="shared" si="12"/>
        <v>2.738225629791895</v>
      </c>
      <c r="H664" s="643" t="s">
        <v>157</v>
      </c>
      <c r="I664" s="173" t="s">
        <v>44</v>
      </c>
      <c r="J664" s="405" t="s">
        <v>713</v>
      </c>
      <c r="K664" s="646" t="s">
        <v>64</v>
      </c>
      <c r="L664" s="172" t="s">
        <v>45</v>
      </c>
      <c r="M664" s="640"/>
      <c r="N664" s="641"/>
    </row>
    <row r="665" spans="1:14" x14ac:dyDescent="0.25">
      <c r="A665" s="171">
        <v>45169</v>
      </c>
      <c r="B665" s="172" t="s">
        <v>181</v>
      </c>
      <c r="C665" s="172" t="s">
        <v>116</v>
      </c>
      <c r="D665" s="173" t="s">
        <v>130</v>
      </c>
      <c r="E665" s="161">
        <v>15000</v>
      </c>
      <c r="F665" s="339">
        <v>3652</v>
      </c>
      <c r="G665" s="305">
        <f t="shared" si="12"/>
        <v>4.1073384446878425</v>
      </c>
      <c r="H665" s="643" t="s">
        <v>157</v>
      </c>
      <c r="I665" s="173" t="s">
        <v>44</v>
      </c>
      <c r="J665" s="405" t="s">
        <v>713</v>
      </c>
      <c r="K665" s="646" t="s">
        <v>64</v>
      </c>
      <c r="L665" s="172" t="s">
        <v>45</v>
      </c>
      <c r="M665" s="640"/>
      <c r="N665" s="641"/>
    </row>
    <row r="666" spans="1:14" x14ac:dyDescent="0.25">
      <c r="A666" s="171">
        <v>45169</v>
      </c>
      <c r="B666" s="172" t="s">
        <v>181</v>
      </c>
      <c r="C666" s="172" t="s">
        <v>116</v>
      </c>
      <c r="D666" s="173" t="s">
        <v>130</v>
      </c>
      <c r="E666" s="161">
        <v>10000</v>
      </c>
      <c r="F666" s="339">
        <v>3652</v>
      </c>
      <c r="G666" s="305">
        <f t="shared" si="12"/>
        <v>2.738225629791895</v>
      </c>
      <c r="H666" s="643" t="s">
        <v>157</v>
      </c>
      <c r="I666" s="173" t="s">
        <v>44</v>
      </c>
      <c r="J666" s="405" t="s">
        <v>713</v>
      </c>
      <c r="K666" s="646" t="s">
        <v>64</v>
      </c>
      <c r="L666" s="172" t="s">
        <v>45</v>
      </c>
      <c r="M666" s="640"/>
      <c r="N666" s="641"/>
    </row>
    <row r="667" spans="1:14" x14ac:dyDescent="0.25">
      <c r="A667" s="171">
        <v>45169</v>
      </c>
      <c r="B667" s="172" t="s">
        <v>181</v>
      </c>
      <c r="C667" s="172" t="s">
        <v>116</v>
      </c>
      <c r="D667" s="173" t="s">
        <v>130</v>
      </c>
      <c r="E667" s="161">
        <v>5000</v>
      </c>
      <c r="F667" s="339">
        <v>3652</v>
      </c>
      <c r="G667" s="305">
        <f t="shared" si="12"/>
        <v>1.3691128148959475</v>
      </c>
      <c r="H667" s="643" t="s">
        <v>157</v>
      </c>
      <c r="I667" s="173" t="s">
        <v>44</v>
      </c>
      <c r="J667" s="405" t="s">
        <v>713</v>
      </c>
      <c r="K667" s="646" t="s">
        <v>64</v>
      </c>
      <c r="L667" s="172" t="s">
        <v>45</v>
      </c>
      <c r="M667" s="640"/>
      <c r="N667" s="641"/>
    </row>
    <row r="668" spans="1:14" x14ac:dyDescent="0.25">
      <c r="A668" s="171">
        <v>45169</v>
      </c>
      <c r="B668" s="172" t="s">
        <v>181</v>
      </c>
      <c r="C668" s="172" t="s">
        <v>116</v>
      </c>
      <c r="D668" s="173" t="s">
        <v>130</v>
      </c>
      <c r="E668" s="161">
        <v>20000</v>
      </c>
      <c r="F668" s="339">
        <v>3652</v>
      </c>
      <c r="G668" s="305">
        <f t="shared" si="12"/>
        <v>5.47645125958379</v>
      </c>
      <c r="H668" s="643" t="s">
        <v>157</v>
      </c>
      <c r="I668" s="173" t="s">
        <v>44</v>
      </c>
      <c r="J668" s="405" t="s">
        <v>713</v>
      </c>
      <c r="K668" s="646" t="s">
        <v>64</v>
      </c>
      <c r="L668" s="172" t="s">
        <v>45</v>
      </c>
      <c r="M668" s="640"/>
      <c r="N668" s="641"/>
    </row>
    <row r="669" spans="1:14" x14ac:dyDescent="0.25">
      <c r="A669" s="171">
        <v>45169</v>
      </c>
      <c r="B669" s="172" t="s">
        <v>196</v>
      </c>
      <c r="C669" s="172" t="s">
        <v>196</v>
      </c>
      <c r="D669" s="173" t="s">
        <v>130</v>
      </c>
      <c r="E669" s="161">
        <v>10000</v>
      </c>
      <c r="F669" s="339">
        <v>3652</v>
      </c>
      <c r="G669" s="305">
        <f t="shared" si="12"/>
        <v>2.738225629791895</v>
      </c>
      <c r="H669" s="643" t="s">
        <v>157</v>
      </c>
      <c r="I669" s="173" t="s">
        <v>44</v>
      </c>
      <c r="J669" s="405" t="s">
        <v>713</v>
      </c>
      <c r="K669" s="646" t="s">
        <v>64</v>
      </c>
      <c r="L669" s="172" t="s">
        <v>45</v>
      </c>
      <c r="M669" s="640"/>
      <c r="N669" s="641"/>
    </row>
    <row r="670" spans="1:14" x14ac:dyDescent="0.25">
      <c r="A670" s="171">
        <v>45169</v>
      </c>
      <c r="B670" s="172" t="s">
        <v>115</v>
      </c>
      <c r="C670" s="172" t="s">
        <v>116</v>
      </c>
      <c r="D670" s="173" t="s">
        <v>130</v>
      </c>
      <c r="E670" s="161">
        <v>6000</v>
      </c>
      <c r="F670" s="339">
        <v>3652</v>
      </c>
      <c r="G670" s="305">
        <f t="shared" si="12"/>
        <v>1.642935377875137</v>
      </c>
      <c r="H670" s="643" t="s">
        <v>294</v>
      </c>
      <c r="I670" s="173" t="s">
        <v>44</v>
      </c>
      <c r="J670" s="405" t="s">
        <v>718</v>
      </c>
      <c r="K670" s="646" t="s">
        <v>64</v>
      </c>
      <c r="L670" s="172" t="s">
        <v>45</v>
      </c>
      <c r="M670" s="640"/>
      <c r="N670" s="641"/>
    </row>
    <row r="671" spans="1:14" x14ac:dyDescent="0.25">
      <c r="A671" s="171">
        <v>45169</v>
      </c>
      <c r="B671" s="172" t="s">
        <v>115</v>
      </c>
      <c r="C671" s="172" t="s">
        <v>116</v>
      </c>
      <c r="D671" s="173" t="s">
        <v>130</v>
      </c>
      <c r="E671" s="161">
        <v>6000</v>
      </c>
      <c r="F671" s="339">
        <v>3652</v>
      </c>
      <c r="G671" s="305">
        <f t="shared" si="12"/>
        <v>1.642935377875137</v>
      </c>
      <c r="H671" s="643" t="s">
        <v>294</v>
      </c>
      <c r="I671" s="173" t="s">
        <v>44</v>
      </c>
      <c r="J671" s="405" t="s">
        <v>718</v>
      </c>
      <c r="K671" s="646" t="s">
        <v>64</v>
      </c>
      <c r="L671" s="172" t="s">
        <v>45</v>
      </c>
      <c r="M671" s="640"/>
      <c r="N671" s="641"/>
    </row>
    <row r="672" spans="1:14" x14ac:dyDescent="0.25">
      <c r="A672" s="171">
        <v>45169</v>
      </c>
      <c r="B672" s="172" t="s">
        <v>115</v>
      </c>
      <c r="C672" s="172" t="s">
        <v>116</v>
      </c>
      <c r="D672" s="173" t="s">
        <v>130</v>
      </c>
      <c r="E672" s="161">
        <v>8000</v>
      </c>
      <c r="F672" s="339">
        <v>3652</v>
      </c>
      <c r="G672" s="305">
        <f t="shared" si="12"/>
        <v>2.190580503833516</v>
      </c>
      <c r="H672" s="643" t="s">
        <v>294</v>
      </c>
      <c r="I672" s="173" t="s">
        <v>44</v>
      </c>
      <c r="J672" s="405" t="s">
        <v>718</v>
      </c>
      <c r="K672" s="646" t="s">
        <v>64</v>
      </c>
      <c r="L672" s="172" t="s">
        <v>45</v>
      </c>
      <c r="M672" s="640"/>
      <c r="N672" s="641"/>
    </row>
    <row r="673" spans="1:14" x14ac:dyDescent="0.25">
      <c r="A673" s="171">
        <v>45169</v>
      </c>
      <c r="B673" s="172" t="s">
        <v>115</v>
      </c>
      <c r="C673" s="172" t="s">
        <v>116</v>
      </c>
      <c r="D673" s="173" t="s">
        <v>130</v>
      </c>
      <c r="E673" s="161">
        <v>8000</v>
      </c>
      <c r="F673" s="339">
        <v>3652</v>
      </c>
      <c r="G673" s="305">
        <f t="shared" si="12"/>
        <v>2.190580503833516</v>
      </c>
      <c r="H673" s="643" t="s">
        <v>294</v>
      </c>
      <c r="I673" s="173" t="s">
        <v>44</v>
      </c>
      <c r="J673" s="405" t="s">
        <v>718</v>
      </c>
      <c r="K673" s="646" t="s">
        <v>64</v>
      </c>
      <c r="L673" s="172" t="s">
        <v>45</v>
      </c>
      <c r="M673" s="640"/>
      <c r="N673" s="641"/>
    </row>
    <row r="674" spans="1:14" x14ac:dyDescent="0.25">
      <c r="A674" s="171">
        <v>45169</v>
      </c>
      <c r="B674" s="172" t="s">
        <v>115</v>
      </c>
      <c r="C674" s="172" t="s">
        <v>116</v>
      </c>
      <c r="D674" s="173" t="s">
        <v>130</v>
      </c>
      <c r="E674" s="161">
        <v>6000</v>
      </c>
      <c r="F674" s="339">
        <v>3652</v>
      </c>
      <c r="G674" s="305">
        <f t="shared" si="12"/>
        <v>1.642935377875137</v>
      </c>
      <c r="H674" s="643" t="s">
        <v>294</v>
      </c>
      <c r="I674" s="173" t="s">
        <v>44</v>
      </c>
      <c r="J674" s="405" t="s">
        <v>718</v>
      </c>
      <c r="K674" s="646" t="s">
        <v>64</v>
      </c>
      <c r="L674" s="172" t="s">
        <v>45</v>
      </c>
      <c r="M674" s="640"/>
      <c r="N674" s="641"/>
    </row>
    <row r="675" spans="1:14" x14ac:dyDescent="0.25">
      <c r="A675" s="171">
        <v>45169</v>
      </c>
      <c r="B675" s="172" t="s">
        <v>115</v>
      </c>
      <c r="C675" s="172" t="s">
        <v>116</v>
      </c>
      <c r="D675" s="173" t="s">
        <v>130</v>
      </c>
      <c r="E675" s="161">
        <v>10000</v>
      </c>
      <c r="F675" s="339">
        <v>3652</v>
      </c>
      <c r="G675" s="305">
        <f t="shared" si="12"/>
        <v>2.738225629791895</v>
      </c>
      <c r="H675" s="643" t="s">
        <v>294</v>
      </c>
      <c r="I675" s="173" t="s">
        <v>44</v>
      </c>
      <c r="J675" s="405" t="s">
        <v>718</v>
      </c>
      <c r="K675" s="646" t="s">
        <v>64</v>
      </c>
      <c r="L675" s="172" t="s">
        <v>45</v>
      </c>
      <c r="M675" s="640"/>
      <c r="N675" s="641"/>
    </row>
    <row r="676" spans="1:14" x14ac:dyDescent="0.25">
      <c r="A676" s="171">
        <v>45169</v>
      </c>
      <c r="B676" s="172" t="s">
        <v>196</v>
      </c>
      <c r="C676" s="172" t="s">
        <v>196</v>
      </c>
      <c r="D676" s="173" t="s">
        <v>130</v>
      </c>
      <c r="E676" s="167">
        <v>5000</v>
      </c>
      <c r="F676" s="339">
        <v>3652</v>
      </c>
      <c r="G676" s="305">
        <f t="shared" si="12"/>
        <v>1.3691128148959475</v>
      </c>
      <c r="H676" s="643" t="s">
        <v>294</v>
      </c>
      <c r="I676" s="173" t="s">
        <v>44</v>
      </c>
      <c r="J676" s="405" t="s">
        <v>718</v>
      </c>
      <c r="K676" s="646" t="s">
        <v>64</v>
      </c>
      <c r="L676" s="172" t="s">
        <v>45</v>
      </c>
      <c r="M676" s="640"/>
      <c r="N676" s="641"/>
    </row>
    <row r="677" spans="1:14" ht="15.75" thickBot="1" x14ac:dyDescent="0.3">
      <c r="A677" s="171">
        <v>45169</v>
      </c>
      <c r="B677" s="157" t="s">
        <v>719</v>
      </c>
      <c r="C677" s="157" t="s">
        <v>119</v>
      </c>
      <c r="D677" s="179" t="s">
        <v>81</v>
      </c>
      <c r="E677" s="654">
        <v>200000</v>
      </c>
      <c r="F677" s="676">
        <v>3652</v>
      </c>
      <c r="G677" s="655">
        <f t="shared" si="12"/>
        <v>54.7645125958379</v>
      </c>
      <c r="H677" s="643" t="s">
        <v>42</v>
      </c>
      <c r="I677" s="173" t="s">
        <v>44</v>
      </c>
      <c r="J677" s="405" t="s">
        <v>720</v>
      </c>
      <c r="K677" s="646" t="s">
        <v>64</v>
      </c>
      <c r="L677" s="172" t="s">
        <v>45</v>
      </c>
      <c r="M677" s="640"/>
      <c r="N677" s="641"/>
    </row>
    <row r="678" spans="1:14" ht="15.75" thickBot="1" x14ac:dyDescent="0.3">
      <c r="A678" s="639"/>
      <c r="B678" s="640"/>
      <c r="C678" s="640"/>
      <c r="D678" s="674"/>
      <c r="E678" s="669">
        <f>SUM(E3:E677)</f>
        <v>25943105.879999999</v>
      </c>
      <c r="F678" s="670"/>
      <c r="G678" s="677">
        <f>SUM(G3:G677)</f>
        <v>7103.8077437020675</v>
      </c>
      <c r="H678" s="675"/>
      <c r="I678" s="173" t="s">
        <v>44</v>
      </c>
      <c r="J678" s="640"/>
      <c r="K678" s="646" t="s">
        <v>64</v>
      </c>
      <c r="L678" s="172" t="s">
        <v>45</v>
      </c>
      <c r="M678" s="640"/>
      <c r="N678" s="641"/>
    </row>
  </sheetData>
  <autoFilter ref="A2:N678"/>
  <sortState ref="A3:H653">
    <sortCondition sortBy="icon" ref="A38"/>
  </sortState>
  <mergeCells count="1">
    <mergeCell ref="A1:N1"/>
  </mergeCells>
  <pageMargins left="0.7" right="0.7" top="0.75" bottom="0.75" header="0.3" footer="0.3"/>
  <pageSetup paperSize="9" scale="85" orientation="portrait" horizontalDpi="4294967293"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15"/>
  <sheetViews>
    <sheetView workbookViewId="0">
      <selection activeCell="F12" sqref="F12"/>
    </sheetView>
  </sheetViews>
  <sheetFormatPr defaultRowHeight="15" x14ac:dyDescent="0.25"/>
  <cols>
    <col min="1" max="1" width="13.140625" customWidth="1"/>
    <col min="2" max="2" width="36.5703125" customWidth="1"/>
    <col min="3" max="3" width="15.85546875" customWidth="1"/>
    <col min="4" max="4" width="15.140625" customWidth="1"/>
  </cols>
  <sheetData>
    <row r="3" spans="1:4" x14ac:dyDescent="0.25">
      <c r="A3" s="425" t="s">
        <v>106</v>
      </c>
      <c r="B3" t="s">
        <v>133</v>
      </c>
      <c r="C3" t="s">
        <v>134</v>
      </c>
    </row>
    <row r="4" spans="1:4" x14ac:dyDescent="0.25">
      <c r="A4" s="178" t="s">
        <v>65</v>
      </c>
      <c r="B4" s="426">
        <v>850000</v>
      </c>
      <c r="C4" s="426"/>
      <c r="D4" s="605">
        <f>GETPIVOTDATA("Sum of spent in national currency (Ugx)",$A$3,"Name","Airtime")-GETPIVOTDATA("Sum of Received",$A$3,"Name","Airtime")</f>
        <v>850000</v>
      </c>
    </row>
    <row r="5" spans="1:4" x14ac:dyDescent="0.25">
      <c r="A5" s="178" t="s">
        <v>124</v>
      </c>
      <c r="B5" s="426">
        <v>244000</v>
      </c>
      <c r="C5" s="426"/>
      <c r="D5" s="605">
        <f>GETPIVOTDATA("Sum of spent in national currency (Ugx)",$A$3,"Name","Deborah")-GETPIVOTDATA("Sum of Received",$A$3,"Name","Deborah")</f>
        <v>244000</v>
      </c>
    </row>
    <row r="6" spans="1:4" x14ac:dyDescent="0.25">
      <c r="A6" s="178" t="s">
        <v>159</v>
      </c>
      <c r="B6" s="426">
        <v>466000</v>
      </c>
      <c r="C6" s="426">
        <v>28500</v>
      </c>
      <c r="D6" s="605">
        <f>GETPIVOTDATA("Sum of spent in national currency (Ugx)",$A$3,"Name","i12")-GETPIVOTDATA("Sum of Received",$A$3,"Name","i12")</f>
        <v>437500</v>
      </c>
    </row>
    <row r="7" spans="1:4" x14ac:dyDescent="0.25">
      <c r="A7" s="178" t="s">
        <v>294</v>
      </c>
      <c r="B7" s="426">
        <v>693000</v>
      </c>
      <c r="C7" s="426">
        <v>7000</v>
      </c>
      <c r="D7" s="605">
        <f>GETPIVOTDATA("Sum of spent in national currency (Ugx)",$A$3,"Name","i18")-GETPIVOTDATA("Sum of Received",$A$3,"Name","i18")</f>
        <v>686000</v>
      </c>
    </row>
    <row r="8" spans="1:4" x14ac:dyDescent="0.25">
      <c r="A8" s="178" t="s">
        <v>295</v>
      </c>
      <c r="B8" s="426">
        <v>49000</v>
      </c>
      <c r="C8" s="426">
        <v>1000</v>
      </c>
      <c r="D8" s="605">
        <f>GETPIVOTDATA("Sum of spent in national currency (Ugx)",$A$3,"Name","i53")-GETPIVOTDATA("Sum of Received",$A$3,"Name","i53")</f>
        <v>48000</v>
      </c>
    </row>
    <row r="9" spans="1:4" x14ac:dyDescent="0.25">
      <c r="A9" s="178" t="s">
        <v>155</v>
      </c>
      <c r="B9" s="426">
        <v>1001000</v>
      </c>
      <c r="C9" s="426">
        <v>37000</v>
      </c>
      <c r="D9" s="605">
        <f>GETPIVOTDATA("Sum of spent in national currency (Ugx)",$A$3,"Name","i79")-GETPIVOTDATA("Sum of Received",$A$3,"Name","i79")</f>
        <v>964000</v>
      </c>
    </row>
    <row r="10" spans="1:4" x14ac:dyDescent="0.25">
      <c r="A10" s="178" t="s">
        <v>157</v>
      </c>
      <c r="B10" s="426">
        <v>1319000</v>
      </c>
      <c r="C10" s="426">
        <v>23000</v>
      </c>
      <c r="D10" s="605">
        <f>GETPIVOTDATA("Sum of spent in national currency (Ugx)",$A$3,"Name","i97")-GETPIVOTDATA("Sum of Received",$A$3,"Name","i97")</f>
        <v>1296000</v>
      </c>
    </row>
    <row r="11" spans="1:4" x14ac:dyDescent="0.25">
      <c r="A11" s="178" t="s">
        <v>153</v>
      </c>
      <c r="B11" s="426">
        <v>562500</v>
      </c>
      <c r="C11" s="426"/>
      <c r="D11" s="605">
        <f>GETPIVOTDATA("Sum of spent in national currency (Ugx)",$A$3,"Name","Jolly")-GETPIVOTDATA("Sum of Received",$A$3,"Name","Jolly")</f>
        <v>562500</v>
      </c>
    </row>
    <row r="12" spans="1:4" x14ac:dyDescent="0.25">
      <c r="A12" s="178" t="s">
        <v>42</v>
      </c>
      <c r="B12" s="426">
        <v>1963400</v>
      </c>
      <c r="C12" s="426">
        <v>69300</v>
      </c>
      <c r="D12" s="605">
        <f>GETPIVOTDATA("Sum of spent in national currency (Ugx)",$A$3,"Name","Lydia")-GETPIVOTDATA("Sum of Received",$A$3,"Name","Lydia")</f>
        <v>1894100</v>
      </c>
    </row>
    <row r="13" spans="1:4" x14ac:dyDescent="0.25">
      <c r="A13" s="178" t="s">
        <v>107</v>
      </c>
      <c r="B13" s="426"/>
      <c r="C13" s="426">
        <v>7800000</v>
      </c>
    </row>
    <row r="14" spans="1:4" x14ac:dyDescent="0.25">
      <c r="A14" s="178" t="s">
        <v>108</v>
      </c>
      <c r="B14" s="426">
        <v>7147900</v>
      </c>
      <c r="C14" s="426">
        <v>7965800</v>
      </c>
    </row>
    <row r="15" spans="1:4" x14ac:dyDescent="0.25">
      <c r="C15" s="681">
        <f>SUM(C6:C12)</f>
        <v>165800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1596"/>
  <sheetViews>
    <sheetView workbookViewId="0">
      <pane xSplit="1" ySplit="2" topLeftCell="B172" activePane="bottomRight" state="frozen"/>
      <selection pane="topRight" activeCell="B1" sqref="B1"/>
      <selection pane="bottomLeft" activeCell="A4" sqref="A4"/>
      <selection pane="bottomRight" activeCell="H184" sqref="H184"/>
    </sheetView>
  </sheetViews>
  <sheetFormatPr defaultColWidth="10.85546875" defaultRowHeight="15" x14ac:dyDescent="0.25"/>
  <cols>
    <col min="1" max="1" width="17.7109375" style="28" customWidth="1"/>
    <col min="2" max="2" width="39.140625" style="28" bestFit="1" customWidth="1"/>
    <col min="3" max="3" width="18.42578125" style="28" bestFit="1" customWidth="1"/>
    <col min="4" max="4" width="14.7109375" style="28" customWidth="1"/>
    <col min="5" max="5" width="14.42578125" style="65" customWidth="1"/>
    <col min="6" max="6" width="15.140625" style="65" customWidth="1"/>
    <col min="7" max="7" width="21.140625" style="65" customWidth="1"/>
    <col min="8" max="9" width="21.140625" style="28" customWidth="1"/>
    <col min="10" max="10" width="26.140625" style="28" customWidth="1"/>
    <col min="11" max="11" width="10.85546875" style="28"/>
    <col min="12" max="12" width="13.42578125" style="28" customWidth="1"/>
    <col min="13" max="13" width="14.85546875" style="28" customWidth="1"/>
    <col min="14" max="14" width="28" style="28" customWidth="1"/>
    <col min="15" max="16384" width="10.85546875" style="28"/>
  </cols>
  <sheetData>
    <row r="1" spans="1:15" s="2" customFormat="1" ht="21" customHeight="1" x14ac:dyDescent="0.25">
      <c r="A1" s="709" t="s">
        <v>150</v>
      </c>
      <c r="B1" s="709"/>
      <c r="C1" s="709"/>
      <c r="D1" s="709"/>
      <c r="E1" s="709"/>
      <c r="F1" s="709"/>
      <c r="G1" s="709"/>
      <c r="H1" s="709"/>
      <c r="I1" s="709"/>
      <c r="J1" s="709"/>
      <c r="K1" s="709"/>
      <c r="L1" s="709"/>
      <c r="M1" s="709"/>
      <c r="N1" s="709"/>
    </row>
    <row r="2" spans="1:15" s="2" customFormat="1" ht="45.75" customHeight="1" x14ac:dyDescent="0.25">
      <c r="A2" s="29" t="s">
        <v>0</v>
      </c>
      <c r="B2" s="22" t="s">
        <v>5</v>
      </c>
      <c r="C2" s="22" t="s">
        <v>10</v>
      </c>
      <c r="D2" s="23" t="s">
        <v>8</v>
      </c>
      <c r="E2" s="23" t="s">
        <v>56</v>
      </c>
      <c r="F2" s="23" t="s">
        <v>34</v>
      </c>
      <c r="G2" s="24" t="s">
        <v>41</v>
      </c>
      <c r="H2" s="24" t="s">
        <v>2</v>
      </c>
      <c r="I2" s="24" t="s">
        <v>3</v>
      </c>
      <c r="J2" s="22" t="s">
        <v>9</v>
      </c>
      <c r="K2" s="22" t="s">
        <v>1</v>
      </c>
      <c r="L2" s="22" t="s">
        <v>4</v>
      </c>
      <c r="M2" s="25" t="s">
        <v>12</v>
      </c>
      <c r="N2" s="26" t="s">
        <v>11</v>
      </c>
      <c r="O2" s="290"/>
    </row>
    <row r="3" spans="1:15" s="14" customFormat="1" x14ac:dyDescent="0.25">
      <c r="A3" s="102">
        <v>45139</v>
      </c>
      <c r="B3" s="101" t="s">
        <v>151</v>
      </c>
      <c r="C3" s="101" t="s">
        <v>147</v>
      </c>
      <c r="D3" s="388"/>
      <c r="E3" s="389"/>
      <c r="F3" s="170"/>
      <c r="G3" s="170">
        <v>1476426</v>
      </c>
      <c r="H3" s="21"/>
      <c r="I3" s="308" t="s">
        <v>18</v>
      </c>
      <c r="J3" s="409"/>
      <c r="K3" s="308" t="s">
        <v>64</v>
      </c>
      <c r="L3" s="308" t="s">
        <v>58</v>
      </c>
      <c r="M3" s="32"/>
      <c r="N3" s="32"/>
      <c r="O3" s="291"/>
    </row>
    <row r="4" spans="1:15" s="14" customFormat="1" x14ac:dyDescent="0.25">
      <c r="A4" s="171">
        <v>45139</v>
      </c>
      <c r="B4" s="172" t="s">
        <v>113</v>
      </c>
      <c r="C4" s="172" t="s">
        <v>49</v>
      </c>
      <c r="D4" s="173" t="s">
        <v>114</v>
      </c>
      <c r="E4" s="152">
        <v>17000</v>
      </c>
      <c r="F4" s="152"/>
      <c r="G4" s="159">
        <f>G3-E4+F4</f>
        <v>1459426</v>
      </c>
      <c r="H4" s="174" t="s">
        <v>124</v>
      </c>
      <c r="I4" s="174" t="s">
        <v>18</v>
      </c>
      <c r="J4" s="405" t="s">
        <v>152</v>
      </c>
      <c r="K4" s="174" t="s">
        <v>64</v>
      </c>
      <c r="L4" s="174" t="s">
        <v>58</v>
      </c>
      <c r="M4" s="174"/>
      <c r="N4" s="174"/>
      <c r="O4" s="291"/>
    </row>
    <row r="5" spans="1:15" s="14" customFormat="1" x14ac:dyDescent="0.25">
      <c r="A5" s="171">
        <v>45139</v>
      </c>
      <c r="B5" s="172" t="s">
        <v>113</v>
      </c>
      <c r="C5" s="172" t="s">
        <v>49</v>
      </c>
      <c r="D5" s="173" t="s">
        <v>114</v>
      </c>
      <c r="E5" s="158">
        <v>25000</v>
      </c>
      <c r="F5" s="152"/>
      <c r="G5" s="159">
        <f t="shared" ref="G5:G182" si="0">G4-E5+F5</f>
        <v>1434426</v>
      </c>
      <c r="H5" s="186" t="s">
        <v>153</v>
      </c>
      <c r="I5" s="308" t="s">
        <v>18</v>
      </c>
      <c r="J5" s="482" t="s">
        <v>154</v>
      </c>
      <c r="K5" s="308" t="s">
        <v>64</v>
      </c>
      <c r="L5" s="308" t="s">
        <v>58</v>
      </c>
      <c r="M5" s="187"/>
      <c r="N5" s="308"/>
      <c r="O5" s="291"/>
    </row>
    <row r="6" spans="1:15" s="14" customFormat="1" x14ac:dyDescent="0.25">
      <c r="A6" s="171">
        <v>45139</v>
      </c>
      <c r="B6" s="172" t="s">
        <v>113</v>
      </c>
      <c r="C6" s="172" t="s">
        <v>49</v>
      </c>
      <c r="D6" s="173" t="s">
        <v>130</v>
      </c>
      <c r="E6" s="158">
        <v>18000</v>
      </c>
      <c r="F6" s="163"/>
      <c r="G6" s="159">
        <f t="shared" si="0"/>
        <v>1416426</v>
      </c>
      <c r="H6" s="264" t="s">
        <v>155</v>
      </c>
      <c r="I6" s="308" t="s">
        <v>18</v>
      </c>
      <c r="J6" s="405" t="s">
        <v>156</v>
      </c>
      <c r="K6" s="308" t="s">
        <v>64</v>
      </c>
      <c r="L6" s="308" t="s">
        <v>58</v>
      </c>
      <c r="M6" s="187"/>
      <c r="N6" s="308"/>
      <c r="O6" s="291"/>
    </row>
    <row r="7" spans="1:15" s="14" customFormat="1" x14ac:dyDescent="0.25">
      <c r="A7" s="171">
        <v>45139</v>
      </c>
      <c r="B7" s="172" t="s">
        <v>113</v>
      </c>
      <c r="C7" s="172" t="s">
        <v>49</v>
      </c>
      <c r="D7" s="173" t="s">
        <v>130</v>
      </c>
      <c r="E7" s="158">
        <v>17000</v>
      </c>
      <c r="F7" s="163"/>
      <c r="G7" s="159">
        <f t="shared" si="0"/>
        <v>1399426</v>
      </c>
      <c r="H7" s="264" t="s">
        <v>157</v>
      </c>
      <c r="I7" s="308" t="s">
        <v>18</v>
      </c>
      <c r="J7" s="405" t="s">
        <v>158</v>
      </c>
      <c r="K7" s="308" t="s">
        <v>64</v>
      </c>
      <c r="L7" s="308" t="s">
        <v>58</v>
      </c>
      <c r="M7" s="187"/>
      <c r="N7" s="308"/>
      <c r="O7" s="291"/>
    </row>
    <row r="8" spans="1:15" s="14" customFormat="1" x14ac:dyDescent="0.25">
      <c r="A8" s="502">
        <v>45139</v>
      </c>
      <c r="B8" s="172" t="s">
        <v>113</v>
      </c>
      <c r="C8" s="172" t="s">
        <v>49</v>
      </c>
      <c r="D8" s="173" t="s">
        <v>130</v>
      </c>
      <c r="E8" s="158">
        <v>16000</v>
      </c>
      <c r="F8" s="163"/>
      <c r="G8" s="159">
        <f t="shared" si="0"/>
        <v>1383426</v>
      </c>
      <c r="H8" s="264" t="s">
        <v>159</v>
      </c>
      <c r="I8" s="308" t="s">
        <v>18</v>
      </c>
      <c r="J8" s="405" t="s">
        <v>160</v>
      </c>
      <c r="K8" s="308" t="s">
        <v>64</v>
      </c>
      <c r="L8" s="308" t="s">
        <v>58</v>
      </c>
      <c r="M8" s="187"/>
      <c r="N8" s="308"/>
      <c r="O8" s="291"/>
    </row>
    <row r="9" spans="1:15" s="14" customFormat="1" x14ac:dyDescent="0.25">
      <c r="A9" s="502">
        <v>45140</v>
      </c>
      <c r="B9" s="172" t="s">
        <v>123</v>
      </c>
      <c r="C9" s="172" t="s">
        <v>49</v>
      </c>
      <c r="D9" s="173" t="s">
        <v>130</v>
      </c>
      <c r="E9" s="158"/>
      <c r="F9" s="163">
        <v>1000</v>
      </c>
      <c r="G9" s="159">
        <f t="shared" si="0"/>
        <v>1384426</v>
      </c>
      <c r="H9" s="264" t="s">
        <v>159</v>
      </c>
      <c r="I9" s="308" t="s">
        <v>18</v>
      </c>
      <c r="J9" s="405" t="s">
        <v>160</v>
      </c>
      <c r="K9" s="308" t="s">
        <v>64</v>
      </c>
      <c r="L9" s="308" t="s">
        <v>58</v>
      </c>
      <c r="M9" s="187"/>
      <c r="N9" s="308"/>
      <c r="O9" s="291"/>
    </row>
    <row r="10" spans="1:15" s="14" customFormat="1" x14ac:dyDescent="0.25">
      <c r="A10" s="502">
        <v>45140</v>
      </c>
      <c r="B10" s="172" t="s">
        <v>113</v>
      </c>
      <c r="C10" s="172" t="s">
        <v>49</v>
      </c>
      <c r="D10" s="173" t="s">
        <v>130</v>
      </c>
      <c r="E10" s="158">
        <v>16000</v>
      </c>
      <c r="F10" s="163"/>
      <c r="G10" s="159">
        <f t="shared" si="0"/>
        <v>1368426</v>
      </c>
      <c r="H10" s="264" t="s">
        <v>159</v>
      </c>
      <c r="I10" s="308" t="s">
        <v>18</v>
      </c>
      <c r="J10" s="405" t="s">
        <v>161</v>
      </c>
      <c r="K10" s="308" t="s">
        <v>64</v>
      </c>
      <c r="L10" s="308" t="s">
        <v>58</v>
      </c>
      <c r="M10" s="187"/>
      <c r="N10" s="308"/>
      <c r="O10" s="291"/>
    </row>
    <row r="11" spans="1:15" s="14" customFormat="1" x14ac:dyDescent="0.25">
      <c r="A11" s="502">
        <v>45140</v>
      </c>
      <c r="B11" s="172" t="s">
        <v>113</v>
      </c>
      <c r="C11" s="172" t="s">
        <v>49</v>
      </c>
      <c r="D11" s="173" t="s">
        <v>130</v>
      </c>
      <c r="E11" s="158">
        <v>17000</v>
      </c>
      <c r="F11" s="163"/>
      <c r="G11" s="159">
        <f t="shared" si="0"/>
        <v>1351426</v>
      </c>
      <c r="H11" s="264" t="s">
        <v>157</v>
      </c>
      <c r="I11" s="308" t="s">
        <v>18</v>
      </c>
      <c r="J11" s="405" t="s">
        <v>162</v>
      </c>
      <c r="K11" s="308" t="s">
        <v>64</v>
      </c>
      <c r="L11" s="308" t="s">
        <v>58</v>
      </c>
      <c r="M11" s="187"/>
      <c r="N11" s="308"/>
      <c r="O11" s="291"/>
    </row>
    <row r="12" spans="1:15" s="14" customFormat="1" x14ac:dyDescent="0.25">
      <c r="A12" s="502">
        <v>45140</v>
      </c>
      <c r="B12" s="172" t="s">
        <v>113</v>
      </c>
      <c r="C12" s="172" t="s">
        <v>49</v>
      </c>
      <c r="D12" s="173" t="s">
        <v>114</v>
      </c>
      <c r="E12" s="158">
        <v>23000</v>
      </c>
      <c r="F12" s="152"/>
      <c r="G12" s="159">
        <f t="shared" si="0"/>
        <v>1328426</v>
      </c>
      <c r="H12" s="264" t="s">
        <v>153</v>
      </c>
      <c r="I12" s="308" t="s">
        <v>18</v>
      </c>
      <c r="J12" s="405" t="s">
        <v>163</v>
      </c>
      <c r="K12" s="308" t="s">
        <v>64</v>
      </c>
      <c r="L12" s="308" t="s">
        <v>58</v>
      </c>
      <c r="M12" s="187"/>
      <c r="N12" s="308"/>
      <c r="O12" s="291"/>
    </row>
    <row r="13" spans="1:15" s="14" customFormat="1" x14ac:dyDescent="0.25">
      <c r="A13" s="502">
        <v>45140</v>
      </c>
      <c r="B13" s="172" t="s">
        <v>113</v>
      </c>
      <c r="C13" s="172" t="s">
        <v>49</v>
      </c>
      <c r="D13" s="173" t="s">
        <v>130</v>
      </c>
      <c r="E13" s="158">
        <v>16000</v>
      </c>
      <c r="F13" s="163"/>
      <c r="G13" s="159">
        <f t="shared" si="0"/>
        <v>1312426</v>
      </c>
      <c r="H13" s="264" t="s">
        <v>155</v>
      </c>
      <c r="I13" s="308" t="s">
        <v>18</v>
      </c>
      <c r="J13" s="482" t="s">
        <v>164</v>
      </c>
      <c r="K13" s="308" t="s">
        <v>64</v>
      </c>
      <c r="L13" s="308" t="s">
        <v>58</v>
      </c>
      <c r="M13" s="187"/>
      <c r="N13" s="308"/>
      <c r="O13" s="291"/>
    </row>
    <row r="14" spans="1:15" s="14" customFormat="1" x14ac:dyDescent="0.25">
      <c r="A14" s="502">
        <v>45141</v>
      </c>
      <c r="B14" s="172" t="s">
        <v>113</v>
      </c>
      <c r="C14" s="172" t="s">
        <v>49</v>
      </c>
      <c r="D14" s="173" t="s">
        <v>130</v>
      </c>
      <c r="E14" s="158">
        <v>42000</v>
      </c>
      <c r="F14" s="163"/>
      <c r="G14" s="159">
        <f t="shared" si="0"/>
        <v>1270426</v>
      </c>
      <c r="H14" s="264" t="s">
        <v>157</v>
      </c>
      <c r="I14" s="308" t="s">
        <v>18</v>
      </c>
      <c r="J14" s="405" t="s">
        <v>165</v>
      </c>
      <c r="K14" s="308" t="s">
        <v>64</v>
      </c>
      <c r="L14" s="308" t="s">
        <v>58</v>
      </c>
      <c r="M14" s="187"/>
      <c r="N14" s="308"/>
      <c r="O14" s="291"/>
    </row>
    <row r="15" spans="1:15" s="14" customFormat="1" x14ac:dyDescent="0.25">
      <c r="A15" s="502">
        <v>45141</v>
      </c>
      <c r="B15" s="172" t="s">
        <v>113</v>
      </c>
      <c r="C15" s="172" t="s">
        <v>49</v>
      </c>
      <c r="D15" s="173" t="s">
        <v>130</v>
      </c>
      <c r="E15" s="158">
        <v>45000</v>
      </c>
      <c r="F15" s="163"/>
      <c r="G15" s="159">
        <f t="shared" si="0"/>
        <v>1225426</v>
      </c>
      <c r="H15" s="264" t="s">
        <v>159</v>
      </c>
      <c r="I15" s="308" t="s">
        <v>18</v>
      </c>
      <c r="J15" s="405" t="s">
        <v>165</v>
      </c>
      <c r="K15" s="308" t="s">
        <v>64</v>
      </c>
      <c r="L15" s="308" t="s">
        <v>58</v>
      </c>
      <c r="M15" s="187"/>
      <c r="N15" s="308"/>
      <c r="O15" s="291"/>
    </row>
    <row r="16" spans="1:15" s="14" customFormat="1" x14ac:dyDescent="0.25">
      <c r="A16" s="502">
        <v>45141</v>
      </c>
      <c r="B16" s="172" t="s">
        <v>113</v>
      </c>
      <c r="C16" s="172" t="s">
        <v>49</v>
      </c>
      <c r="D16" s="173" t="s">
        <v>14</v>
      </c>
      <c r="E16" s="158">
        <v>21000</v>
      </c>
      <c r="F16" s="163"/>
      <c r="G16" s="159">
        <f t="shared" si="0"/>
        <v>1204426</v>
      </c>
      <c r="H16" s="264" t="s">
        <v>42</v>
      </c>
      <c r="I16" s="308" t="s">
        <v>18</v>
      </c>
      <c r="J16" s="405" t="s">
        <v>166</v>
      </c>
      <c r="K16" s="308" t="s">
        <v>64</v>
      </c>
      <c r="L16" s="308" t="s">
        <v>58</v>
      </c>
      <c r="M16" s="187"/>
      <c r="N16" s="308"/>
      <c r="O16" s="291"/>
    </row>
    <row r="17" spans="1:15" s="14" customFormat="1" x14ac:dyDescent="0.25">
      <c r="A17" s="502">
        <v>45141</v>
      </c>
      <c r="B17" s="172" t="s">
        <v>113</v>
      </c>
      <c r="C17" s="172" t="s">
        <v>49</v>
      </c>
      <c r="D17" s="173" t="s">
        <v>130</v>
      </c>
      <c r="E17" s="158">
        <v>32000</v>
      </c>
      <c r="F17" s="163"/>
      <c r="G17" s="159">
        <f t="shared" si="0"/>
        <v>1172426</v>
      </c>
      <c r="H17" s="264" t="s">
        <v>155</v>
      </c>
      <c r="I17" s="308" t="s">
        <v>18</v>
      </c>
      <c r="J17" s="405" t="s">
        <v>167</v>
      </c>
      <c r="K17" s="308" t="s">
        <v>64</v>
      </c>
      <c r="L17" s="308" t="s">
        <v>58</v>
      </c>
      <c r="M17" s="187"/>
      <c r="N17" s="308"/>
      <c r="O17" s="291"/>
    </row>
    <row r="18" spans="1:15" s="14" customFormat="1" x14ac:dyDescent="0.25">
      <c r="A18" s="502">
        <v>45141</v>
      </c>
      <c r="B18" s="172" t="s">
        <v>113</v>
      </c>
      <c r="C18" s="172" t="s">
        <v>49</v>
      </c>
      <c r="D18" s="173" t="s">
        <v>114</v>
      </c>
      <c r="E18" s="158">
        <v>23000</v>
      </c>
      <c r="F18" s="163"/>
      <c r="G18" s="159">
        <f t="shared" si="0"/>
        <v>1149426</v>
      </c>
      <c r="H18" s="264" t="s">
        <v>153</v>
      </c>
      <c r="I18" s="308" t="s">
        <v>18</v>
      </c>
      <c r="J18" s="405" t="s">
        <v>168</v>
      </c>
      <c r="K18" s="308" t="s">
        <v>64</v>
      </c>
      <c r="L18" s="308" t="s">
        <v>58</v>
      </c>
      <c r="M18" s="187"/>
      <c r="N18" s="308"/>
      <c r="O18" s="291"/>
    </row>
    <row r="19" spans="1:15" s="14" customFormat="1" x14ac:dyDescent="0.25">
      <c r="A19" s="502">
        <v>45141</v>
      </c>
      <c r="B19" s="172" t="s">
        <v>123</v>
      </c>
      <c r="C19" s="172" t="s">
        <v>49</v>
      </c>
      <c r="D19" s="173" t="s">
        <v>130</v>
      </c>
      <c r="E19" s="158"/>
      <c r="F19" s="163">
        <v>1500</v>
      </c>
      <c r="G19" s="159">
        <f t="shared" si="0"/>
        <v>1150926</v>
      </c>
      <c r="H19" s="264" t="s">
        <v>159</v>
      </c>
      <c r="I19" s="308" t="s">
        <v>18</v>
      </c>
      <c r="J19" s="405" t="s">
        <v>161</v>
      </c>
      <c r="K19" s="308" t="s">
        <v>64</v>
      </c>
      <c r="L19" s="308" t="s">
        <v>58</v>
      </c>
      <c r="M19" s="187"/>
      <c r="N19" s="308"/>
      <c r="O19" s="291"/>
    </row>
    <row r="20" spans="1:15" s="14" customFormat="1" x14ac:dyDescent="0.25">
      <c r="A20" s="502">
        <v>45141</v>
      </c>
      <c r="B20" s="172" t="s">
        <v>215</v>
      </c>
      <c r="C20" s="172" t="s">
        <v>216</v>
      </c>
      <c r="D20" s="173"/>
      <c r="E20" s="158"/>
      <c r="F20" s="163">
        <v>4964000</v>
      </c>
      <c r="G20" s="159">
        <f t="shared" si="0"/>
        <v>6114926</v>
      </c>
      <c r="H20" s="264"/>
      <c r="I20" s="308" t="s">
        <v>18</v>
      </c>
      <c r="J20" s="405" t="s">
        <v>223</v>
      </c>
      <c r="K20" s="308" t="s">
        <v>64</v>
      </c>
      <c r="L20" s="308" t="s">
        <v>58</v>
      </c>
      <c r="M20" s="187"/>
      <c r="N20" s="308"/>
      <c r="O20" s="291"/>
    </row>
    <row r="21" spans="1:15" s="14" customFormat="1" x14ac:dyDescent="0.25">
      <c r="A21" s="502">
        <v>45141</v>
      </c>
      <c r="B21" s="172" t="s">
        <v>113</v>
      </c>
      <c r="C21" s="172" t="s">
        <v>49</v>
      </c>
      <c r="D21" s="173" t="s">
        <v>14</v>
      </c>
      <c r="E21" s="158">
        <v>360000</v>
      </c>
      <c r="F21" s="163"/>
      <c r="G21" s="159">
        <f t="shared" si="0"/>
        <v>5754926</v>
      </c>
      <c r="H21" s="264" t="s">
        <v>65</v>
      </c>
      <c r="I21" s="308" t="s">
        <v>18</v>
      </c>
      <c r="J21" s="405" t="s">
        <v>226</v>
      </c>
      <c r="K21" s="308" t="s">
        <v>64</v>
      </c>
      <c r="L21" s="308" t="s">
        <v>58</v>
      </c>
      <c r="M21" s="187"/>
      <c r="N21" s="308"/>
      <c r="O21" s="291"/>
    </row>
    <row r="22" spans="1:15" s="14" customFormat="1" x14ac:dyDescent="0.25">
      <c r="A22" s="502">
        <v>45141</v>
      </c>
      <c r="B22" s="172" t="s">
        <v>113</v>
      </c>
      <c r="C22" s="172" t="s">
        <v>49</v>
      </c>
      <c r="D22" s="173" t="s">
        <v>14</v>
      </c>
      <c r="E22" s="158">
        <v>155000</v>
      </c>
      <c r="F22" s="163"/>
      <c r="G22" s="159">
        <f t="shared" si="0"/>
        <v>5599926</v>
      </c>
      <c r="H22" s="264" t="s">
        <v>42</v>
      </c>
      <c r="I22" s="308" t="s">
        <v>18</v>
      </c>
      <c r="J22" s="405" t="s">
        <v>227</v>
      </c>
      <c r="K22" s="308" t="s">
        <v>64</v>
      </c>
      <c r="L22" s="308" t="s">
        <v>58</v>
      </c>
      <c r="M22" s="187"/>
      <c r="N22" s="308"/>
      <c r="O22" s="291"/>
    </row>
    <row r="23" spans="1:15" s="14" customFormat="1" x14ac:dyDescent="0.25">
      <c r="A23" s="502">
        <v>45142</v>
      </c>
      <c r="B23" s="172" t="s">
        <v>123</v>
      </c>
      <c r="C23" s="172" t="s">
        <v>49</v>
      </c>
      <c r="D23" s="173" t="s">
        <v>130</v>
      </c>
      <c r="E23" s="158"/>
      <c r="F23" s="163">
        <v>5000</v>
      </c>
      <c r="G23" s="159">
        <f t="shared" si="0"/>
        <v>5604926</v>
      </c>
      <c r="H23" s="264" t="s">
        <v>157</v>
      </c>
      <c r="I23" s="308" t="s">
        <v>18</v>
      </c>
      <c r="J23" s="405" t="s">
        <v>165</v>
      </c>
      <c r="K23" s="308" t="s">
        <v>64</v>
      </c>
      <c r="L23" s="308" t="s">
        <v>58</v>
      </c>
      <c r="M23" s="187"/>
      <c r="N23" s="308"/>
      <c r="O23" s="291"/>
    </row>
    <row r="24" spans="1:15" s="14" customFormat="1" x14ac:dyDescent="0.25">
      <c r="A24" s="171">
        <v>45142</v>
      </c>
      <c r="B24" s="172" t="s">
        <v>123</v>
      </c>
      <c r="C24" s="172" t="s">
        <v>49</v>
      </c>
      <c r="D24" s="173" t="s">
        <v>130</v>
      </c>
      <c r="E24" s="412"/>
      <c r="F24" s="152">
        <v>7000</v>
      </c>
      <c r="G24" s="159">
        <f t="shared" si="0"/>
        <v>5611926</v>
      </c>
      <c r="H24" s="264" t="s">
        <v>159</v>
      </c>
      <c r="I24" s="308" t="s">
        <v>18</v>
      </c>
      <c r="J24" s="405" t="s">
        <v>199</v>
      </c>
      <c r="K24" s="308" t="s">
        <v>64</v>
      </c>
      <c r="L24" s="308" t="s">
        <v>58</v>
      </c>
      <c r="M24" s="174"/>
      <c r="N24" s="174"/>
      <c r="O24" s="291"/>
    </row>
    <row r="25" spans="1:15" s="14" customFormat="1" x14ac:dyDescent="0.25">
      <c r="A25" s="171">
        <v>45142</v>
      </c>
      <c r="B25" s="172" t="s">
        <v>123</v>
      </c>
      <c r="C25" s="172" t="s">
        <v>49</v>
      </c>
      <c r="D25" s="173" t="s">
        <v>130</v>
      </c>
      <c r="E25" s="412"/>
      <c r="F25" s="165">
        <v>1000</v>
      </c>
      <c r="G25" s="159">
        <f t="shared" si="0"/>
        <v>5612926</v>
      </c>
      <c r="H25" s="264" t="s">
        <v>155</v>
      </c>
      <c r="I25" s="308" t="s">
        <v>18</v>
      </c>
      <c r="J25" s="405" t="s">
        <v>167</v>
      </c>
      <c r="K25" s="308" t="s">
        <v>64</v>
      </c>
      <c r="L25" s="308" t="s">
        <v>58</v>
      </c>
      <c r="M25" s="174"/>
      <c r="N25" s="174"/>
      <c r="O25" s="291"/>
    </row>
    <row r="26" spans="1:15" s="14" customFormat="1" x14ac:dyDescent="0.25">
      <c r="A26" s="171">
        <v>45142</v>
      </c>
      <c r="B26" s="172" t="s">
        <v>123</v>
      </c>
      <c r="C26" s="172" t="s">
        <v>49</v>
      </c>
      <c r="D26" s="173" t="s">
        <v>14</v>
      </c>
      <c r="E26" s="412"/>
      <c r="F26" s="165">
        <v>6100</v>
      </c>
      <c r="G26" s="159">
        <f t="shared" si="0"/>
        <v>5619026</v>
      </c>
      <c r="H26" s="264" t="s">
        <v>42</v>
      </c>
      <c r="I26" s="308" t="s">
        <v>18</v>
      </c>
      <c r="J26" s="405" t="s">
        <v>227</v>
      </c>
      <c r="K26" s="308" t="s">
        <v>64</v>
      </c>
      <c r="L26" s="308" t="s">
        <v>58</v>
      </c>
      <c r="M26" s="174"/>
      <c r="N26" s="174"/>
      <c r="O26" s="291"/>
    </row>
    <row r="27" spans="1:15" s="14" customFormat="1" x14ac:dyDescent="0.25">
      <c r="A27" s="171">
        <v>45142</v>
      </c>
      <c r="B27" s="172" t="s">
        <v>113</v>
      </c>
      <c r="C27" s="172" t="s">
        <v>49</v>
      </c>
      <c r="D27" s="173" t="s">
        <v>114</v>
      </c>
      <c r="E27" s="412">
        <v>25000</v>
      </c>
      <c r="F27" s="165"/>
      <c r="G27" s="159">
        <f t="shared" si="0"/>
        <v>5594026</v>
      </c>
      <c r="H27" s="264" t="s">
        <v>124</v>
      </c>
      <c r="I27" s="308" t="s">
        <v>18</v>
      </c>
      <c r="J27" s="405" t="s">
        <v>235</v>
      </c>
      <c r="K27" s="308" t="s">
        <v>64</v>
      </c>
      <c r="L27" s="308" t="s">
        <v>58</v>
      </c>
      <c r="M27" s="174"/>
      <c r="N27" s="174"/>
      <c r="O27" s="291"/>
    </row>
    <row r="28" spans="1:15" s="14" customFormat="1" x14ac:dyDescent="0.25">
      <c r="A28" s="171">
        <v>45142</v>
      </c>
      <c r="B28" s="172" t="s">
        <v>113</v>
      </c>
      <c r="C28" s="172" t="s">
        <v>49</v>
      </c>
      <c r="D28" s="173" t="s">
        <v>114</v>
      </c>
      <c r="E28" s="412">
        <v>23000</v>
      </c>
      <c r="F28" s="165"/>
      <c r="G28" s="159">
        <f t="shared" si="0"/>
        <v>5571026</v>
      </c>
      <c r="H28" s="264" t="s">
        <v>153</v>
      </c>
      <c r="I28" s="308" t="s">
        <v>18</v>
      </c>
      <c r="J28" s="405" t="s">
        <v>239</v>
      </c>
      <c r="K28" s="308" t="s">
        <v>64</v>
      </c>
      <c r="L28" s="308" t="s">
        <v>58</v>
      </c>
      <c r="M28" s="174"/>
      <c r="N28" s="174"/>
      <c r="O28" s="291"/>
    </row>
    <row r="29" spans="1:15" s="14" customFormat="1" x14ac:dyDescent="0.25">
      <c r="A29" s="171">
        <v>45142</v>
      </c>
      <c r="B29" s="172" t="s">
        <v>113</v>
      </c>
      <c r="C29" s="172" t="s">
        <v>49</v>
      </c>
      <c r="D29" s="173" t="s">
        <v>130</v>
      </c>
      <c r="E29" s="412">
        <v>49000</v>
      </c>
      <c r="F29" s="165"/>
      <c r="G29" s="159">
        <f t="shared" si="0"/>
        <v>5522026</v>
      </c>
      <c r="H29" s="264" t="s">
        <v>159</v>
      </c>
      <c r="I29" s="308" t="s">
        <v>18</v>
      </c>
      <c r="J29" s="405" t="s">
        <v>240</v>
      </c>
      <c r="K29" s="308" t="s">
        <v>64</v>
      </c>
      <c r="L29" s="308" t="s">
        <v>58</v>
      </c>
      <c r="M29" s="174"/>
      <c r="N29" s="174"/>
      <c r="O29" s="291"/>
    </row>
    <row r="30" spans="1:15" s="14" customFormat="1" x14ac:dyDescent="0.25">
      <c r="A30" s="171">
        <v>45142</v>
      </c>
      <c r="B30" s="172" t="s">
        <v>113</v>
      </c>
      <c r="C30" s="172" t="s">
        <v>49</v>
      </c>
      <c r="D30" s="173" t="s">
        <v>130</v>
      </c>
      <c r="E30" s="412">
        <v>41000</v>
      </c>
      <c r="F30" s="165"/>
      <c r="G30" s="159">
        <f t="shared" si="0"/>
        <v>5481026</v>
      </c>
      <c r="H30" s="264" t="s">
        <v>157</v>
      </c>
      <c r="I30" s="308" t="s">
        <v>18</v>
      </c>
      <c r="J30" s="405" t="s">
        <v>245</v>
      </c>
      <c r="K30" s="308" t="s">
        <v>64</v>
      </c>
      <c r="L30" s="308" t="s">
        <v>58</v>
      </c>
      <c r="M30" s="174"/>
      <c r="N30" s="174"/>
      <c r="O30" s="291"/>
    </row>
    <row r="31" spans="1:15" s="14" customFormat="1" x14ac:dyDescent="0.25">
      <c r="A31" s="171">
        <v>45142</v>
      </c>
      <c r="B31" s="172" t="s">
        <v>113</v>
      </c>
      <c r="C31" s="172" t="s">
        <v>49</v>
      </c>
      <c r="D31" s="173" t="s">
        <v>130</v>
      </c>
      <c r="E31" s="412">
        <v>48000</v>
      </c>
      <c r="F31" s="165"/>
      <c r="G31" s="159">
        <f t="shared" si="0"/>
        <v>5433026</v>
      </c>
      <c r="H31" s="264" t="s">
        <v>155</v>
      </c>
      <c r="I31" s="308" t="s">
        <v>18</v>
      </c>
      <c r="J31" s="405" t="s">
        <v>252</v>
      </c>
      <c r="K31" s="308" t="s">
        <v>64</v>
      </c>
      <c r="L31" s="308" t="s">
        <v>58</v>
      </c>
      <c r="M31" s="174"/>
      <c r="N31" s="174"/>
      <c r="O31" s="291"/>
    </row>
    <row r="32" spans="1:15" s="14" customFormat="1" x14ac:dyDescent="0.25">
      <c r="A32" s="171">
        <v>45143</v>
      </c>
      <c r="B32" s="172" t="s">
        <v>113</v>
      </c>
      <c r="C32" s="172" t="s">
        <v>49</v>
      </c>
      <c r="D32" s="173" t="s">
        <v>114</v>
      </c>
      <c r="E32" s="412">
        <v>23000</v>
      </c>
      <c r="F32" s="165"/>
      <c r="G32" s="159">
        <f t="shared" si="0"/>
        <v>5410026</v>
      </c>
      <c r="H32" s="264" t="s">
        <v>153</v>
      </c>
      <c r="I32" s="308" t="s">
        <v>18</v>
      </c>
      <c r="J32" s="405" t="s">
        <v>260</v>
      </c>
      <c r="K32" s="308" t="s">
        <v>64</v>
      </c>
      <c r="L32" s="308" t="s">
        <v>58</v>
      </c>
      <c r="M32" s="174"/>
      <c r="N32" s="174"/>
      <c r="O32" s="291"/>
    </row>
    <row r="33" spans="1:15" s="14" customFormat="1" x14ac:dyDescent="0.25">
      <c r="A33" s="171">
        <v>45143</v>
      </c>
      <c r="B33" s="172" t="s">
        <v>113</v>
      </c>
      <c r="C33" s="172" t="s">
        <v>49</v>
      </c>
      <c r="D33" s="173" t="s">
        <v>130</v>
      </c>
      <c r="E33" s="412">
        <v>16000</v>
      </c>
      <c r="F33" s="165"/>
      <c r="G33" s="159">
        <f t="shared" si="0"/>
        <v>5394026</v>
      </c>
      <c r="H33" s="264" t="s">
        <v>155</v>
      </c>
      <c r="I33" s="308" t="s">
        <v>18</v>
      </c>
      <c r="J33" s="405" t="s">
        <v>261</v>
      </c>
      <c r="K33" s="308" t="s">
        <v>64</v>
      </c>
      <c r="L33" s="308" t="s">
        <v>58</v>
      </c>
      <c r="M33" s="174"/>
      <c r="N33" s="174"/>
      <c r="O33" s="291"/>
    </row>
    <row r="34" spans="1:15" s="14" customFormat="1" x14ac:dyDescent="0.25">
      <c r="A34" s="171">
        <v>45143</v>
      </c>
      <c r="B34" s="172" t="s">
        <v>113</v>
      </c>
      <c r="C34" s="172" t="s">
        <v>49</v>
      </c>
      <c r="D34" s="173" t="s">
        <v>130</v>
      </c>
      <c r="E34" s="412">
        <v>19000</v>
      </c>
      <c r="F34" s="165"/>
      <c r="G34" s="159">
        <f t="shared" si="0"/>
        <v>5375026</v>
      </c>
      <c r="H34" s="264" t="s">
        <v>159</v>
      </c>
      <c r="I34" s="308" t="s">
        <v>18</v>
      </c>
      <c r="J34" s="405" t="s">
        <v>262</v>
      </c>
      <c r="K34" s="308" t="s">
        <v>64</v>
      </c>
      <c r="L34" s="308" t="s">
        <v>58</v>
      </c>
      <c r="M34" s="174"/>
      <c r="N34" s="174"/>
      <c r="O34" s="291"/>
    </row>
    <row r="35" spans="1:15" s="14" customFormat="1" x14ac:dyDescent="0.25">
      <c r="A35" s="171">
        <v>45143</v>
      </c>
      <c r="B35" s="172" t="s">
        <v>123</v>
      </c>
      <c r="C35" s="172" t="s">
        <v>49</v>
      </c>
      <c r="D35" s="173" t="s">
        <v>130</v>
      </c>
      <c r="E35" s="412"/>
      <c r="F35" s="165">
        <v>4000</v>
      </c>
      <c r="G35" s="159">
        <f t="shared" si="0"/>
        <v>5379026</v>
      </c>
      <c r="H35" s="264" t="s">
        <v>159</v>
      </c>
      <c r="I35" s="308" t="s">
        <v>18</v>
      </c>
      <c r="J35" s="405" t="s">
        <v>240</v>
      </c>
      <c r="K35" s="308" t="s">
        <v>64</v>
      </c>
      <c r="L35" s="308" t="s">
        <v>58</v>
      </c>
      <c r="M35" s="174"/>
      <c r="N35" s="174"/>
      <c r="O35" s="291"/>
    </row>
    <row r="36" spans="1:15" s="14" customFormat="1" x14ac:dyDescent="0.25">
      <c r="A36" s="171">
        <v>45143</v>
      </c>
      <c r="B36" s="172" t="s">
        <v>292</v>
      </c>
      <c r="C36" s="172" t="s">
        <v>49</v>
      </c>
      <c r="D36" s="173" t="s">
        <v>130</v>
      </c>
      <c r="E36" s="412">
        <v>8000</v>
      </c>
      <c r="F36" s="165"/>
      <c r="G36" s="159">
        <f t="shared" si="0"/>
        <v>5371026</v>
      </c>
      <c r="H36" s="264" t="s">
        <v>157</v>
      </c>
      <c r="I36" s="308" t="s">
        <v>18</v>
      </c>
      <c r="J36" s="405" t="s">
        <v>245</v>
      </c>
      <c r="K36" s="308" t="s">
        <v>64</v>
      </c>
      <c r="L36" s="308" t="s">
        <v>58</v>
      </c>
      <c r="M36" s="174"/>
      <c r="N36" s="174"/>
      <c r="O36" s="291"/>
    </row>
    <row r="37" spans="1:15" s="14" customFormat="1" x14ac:dyDescent="0.25">
      <c r="A37" s="171">
        <v>45145</v>
      </c>
      <c r="B37" s="172" t="s">
        <v>113</v>
      </c>
      <c r="C37" s="172" t="s">
        <v>49</v>
      </c>
      <c r="D37" s="173" t="s">
        <v>130</v>
      </c>
      <c r="E37" s="412">
        <v>55000</v>
      </c>
      <c r="F37" s="165"/>
      <c r="G37" s="159">
        <f t="shared" si="0"/>
        <v>5316026</v>
      </c>
      <c r="H37" s="264" t="s">
        <v>157</v>
      </c>
      <c r="I37" s="308" t="s">
        <v>18</v>
      </c>
      <c r="J37" s="405" t="s">
        <v>303</v>
      </c>
      <c r="K37" s="308" t="s">
        <v>64</v>
      </c>
      <c r="L37" s="308" t="s">
        <v>58</v>
      </c>
      <c r="M37" s="174"/>
      <c r="N37" s="174"/>
      <c r="O37" s="291"/>
    </row>
    <row r="38" spans="1:15" s="14" customFormat="1" x14ac:dyDescent="0.25">
      <c r="A38" s="171">
        <v>45145</v>
      </c>
      <c r="B38" s="172" t="s">
        <v>113</v>
      </c>
      <c r="C38" s="172" t="s">
        <v>49</v>
      </c>
      <c r="D38" s="173" t="s">
        <v>130</v>
      </c>
      <c r="E38" s="412">
        <v>59000</v>
      </c>
      <c r="F38" s="165"/>
      <c r="G38" s="159">
        <f t="shared" si="0"/>
        <v>5257026</v>
      </c>
      <c r="H38" s="264" t="s">
        <v>159</v>
      </c>
      <c r="I38" s="308" t="s">
        <v>18</v>
      </c>
      <c r="J38" s="405" t="s">
        <v>271</v>
      </c>
      <c r="K38" s="308" t="s">
        <v>64</v>
      </c>
      <c r="L38" s="308" t="s">
        <v>58</v>
      </c>
      <c r="M38" s="174"/>
      <c r="N38" s="174"/>
      <c r="O38" s="291"/>
    </row>
    <row r="39" spans="1:15" s="14" customFormat="1" x14ac:dyDescent="0.25">
      <c r="A39" s="171">
        <v>45145</v>
      </c>
      <c r="B39" s="172" t="s">
        <v>113</v>
      </c>
      <c r="C39" s="172" t="s">
        <v>49</v>
      </c>
      <c r="D39" s="173" t="s">
        <v>114</v>
      </c>
      <c r="E39" s="412">
        <v>31000</v>
      </c>
      <c r="F39" s="165"/>
      <c r="G39" s="159">
        <f t="shared" si="0"/>
        <v>5226026</v>
      </c>
      <c r="H39" s="264" t="s">
        <v>124</v>
      </c>
      <c r="I39" s="308" t="s">
        <v>18</v>
      </c>
      <c r="J39" s="405" t="s">
        <v>278</v>
      </c>
      <c r="K39" s="308" t="s">
        <v>64</v>
      </c>
      <c r="L39" s="308" t="s">
        <v>58</v>
      </c>
      <c r="M39" s="174"/>
      <c r="N39" s="174"/>
      <c r="O39" s="291"/>
    </row>
    <row r="40" spans="1:15" s="14" customFormat="1" x14ac:dyDescent="0.25">
      <c r="A40" s="171">
        <v>45145</v>
      </c>
      <c r="B40" s="172" t="s">
        <v>113</v>
      </c>
      <c r="C40" s="172" t="s">
        <v>49</v>
      </c>
      <c r="D40" s="173" t="s">
        <v>114</v>
      </c>
      <c r="E40" s="412">
        <v>23000</v>
      </c>
      <c r="F40" s="165"/>
      <c r="G40" s="159">
        <f t="shared" si="0"/>
        <v>5203026</v>
      </c>
      <c r="H40" s="264" t="s">
        <v>153</v>
      </c>
      <c r="I40" s="308" t="s">
        <v>18</v>
      </c>
      <c r="J40" s="405" t="s">
        <v>283</v>
      </c>
      <c r="K40" s="308" t="s">
        <v>64</v>
      </c>
      <c r="L40" s="308" t="s">
        <v>58</v>
      </c>
      <c r="M40" s="174"/>
      <c r="N40" s="174"/>
      <c r="O40" s="291"/>
    </row>
    <row r="41" spans="1:15" s="14" customFormat="1" x14ac:dyDescent="0.25">
      <c r="A41" s="171">
        <v>45145</v>
      </c>
      <c r="B41" s="172" t="s">
        <v>113</v>
      </c>
      <c r="C41" s="172" t="s">
        <v>49</v>
      </c>
      <c r="D41" s="173" t="s">
        <v>14</v>
      </c>
      <c r="E41" s="412">
        <v>100000</v>
      </c>
      <c r="F41" s="165"/>
      <c r="G41" s="159">
        <f t="shared" si="0"/>
        <v>5103026</v>
      </c>
      <c r="H41" s="264" t="s">
        <v>42</v>
      </c>
      <c r="I41" s="308" t="s">
        <v>18</v>
      </c>
      <c r="J41" s="405" t="s">
        <v>284</v>
      </c>
      <c r="K41" s="308" t="s">
        <v>64</v>
      </c>
      <c r="L41" s="308" t="s">
        <v>58</v>
      </c>
      <c r="M41" s="174"/>
      <c r="N41" s="174"/>
      <c r="O41" s="291"/>
    </row>
    <row r="42" spans="1:15" s="14" customFormat="1" x14ac:dyDescent="0.25">
      <c r="A42" s="171">
        <v>45145</v>
      </c>
      <c r="B42" s="172" t="s">
        <v>113</v>
      </c>
      <c r="C42" s="172" t="s">
        <v>49</v>
      </c>
      <c r="D42" s="173" t="s">
        <v>14</v>
      </c>
      <c r="E42" s="412">
        <v>13000</v>
      </c>
      <c r="F42" s="165"/>
      <c r="G42" s="159">
        <f t="shared" si="0"/>
        <v>5090026</v>
      </c>
      <c r="H42" s="264" t="s">
        <v>42</v>
      </c>
      <c r="I42" s="308" t="s">
        <v>18</v>
      </c>
      <c r="J42" s="405" t="s">
        <v>285</v>
      </c>
      <c r="K42" s="308" t="s">
        <v>64</v>
      </c>
      <c r="L42" s="308" t="s">
        <v>58</v>
      </c>
      <c r="M42" s="174"/>
      <c r="N42" s="174"/>
      <c r="O42" s="291"/>
    </row>
    <row r="43" spans="1:15" s="14" customFormat="1" x14ac:dyDescent="0.25">
      <c r="A43" s="171">
        <v>45145</v>
      </c>
      <c r="B43" s="172" t="s">
        <v>113</v>
      </c>
      <c r="C43" s="172" t="s">
        <v>49</v>
      </c>
      <c r="D43" s="173" t="s">
        <v>130</v>
      </c>
      <c r="E43" s="412">
        <v>40000</v>
      </c>
      <c r="F43" s="165"/>
      <c r="G43" s="159">
        <f t="shared" si="0"/>
        <v>5050026</v>
      </c>
      <c r="H43" s="264" t="s">
        <v>155</v>
      </c>
      <c r="I43" s="308" t="s">
        <v>18</v>
      </c>
      <c r="J43" s="405" t="s">
        <v>287</v>
      </c>
      <c r="K43" s="308" t="s">
        <v>64</v>
      </c>
      <c r="L43" s="308" t="s">
        <v>58</v>
      </c>
      <c r="M43" s="174"/>
      <c r="N43" s="174"/>
      <c r="O43" s="291"/>
    </row>
    <row r="44" spans="1:15" s="14" customFormat="1" x14ac:dyDescent="0.25">
      <c r="A44" s="171">
        <v>45146</v>
      </c>
      <c r="B44" s="172" t="s">
        <v>123</v>
      </c>
      <c r="C44" s="172" t="s">
        <v>49</v>
      </c>
      <c r="D44" s="173" t="s">
        <v>130</v>
      </c>
      <c r="E44" s="412"/>
      <c r="F44" s="165">
        <v>1000</v>
      </c>
      <c r="G44" s="159">
        <f t="shared" si="0"/>
        <v>5051026</v>
      </c>
      <c r="H44" s="264" t="s">
        <v>157</v>
      </c>
      <c r="I44" s="308" t="s">
        <v>18</v>
      </c>
      <c r="J44" s="405" t="s">
        <v>303</v>
      </c>
      <c r="K44" s="308" t="s">
        <v>64</v>
      </c>
      <c r="L44" s="308" t="s">
        <v>58</v>
      </c>
      <c r="M44" s="174"/>
      <c r="N44" s="174"/>
      <c r="O44" s="291"/>
    </row>
    <row r="45" spans="1:15" s="14" customFormat="1" x14ac:dyDescent="0.25">
      <c r="A45" s="171">
        <v>45146</v>
      </c>
      <c r="B45" s="172" t="s">
        <v>123</v>
      </c>
      <c r="C45" s="172" t="s">
        <v>49</v>
      </c>
      <c r="D45" s="173" t="s">
        <v>130</v>
      </c>
      <c r="E45" s="412"/>
      <c r="F45" s="165">
        <v>4000</v>
      </c>
      <c r="G45" s="159">
        <f t="shared" si="0"/>
        <v>5055026</v>
      </c>
      <c r="H45" s="405" t="s">
        <v>159</v>
      </c>
      <c r="I45" s="308" t="s">
        <v>18</v>
      </c>
      <c r="J45" s="405" t="s">
        <v>271</v>
      </c>
      <c r="K45" s="308" t="s">
        <v>64</v>
      </c>
      <c r="L45" s="308" t="s">
        <v>58</v>
      </c>
      <c r="M45" s="174"/>
      <c r="N45" s="174"/>
      <c r="O45" s="291"/>
    </row>
    <row r="46" spans="1:15" s="14" customFormat="1" x14ac:dyDescent="0.25">
      <c r="A46" s="171">
        <v>45146</v>
      </c>
      <c r="B46" s="172" t="s">
        <v>293</v>
      </c>
      <c r="C46" s="172" t="s">
        <v>49</v>
      </c>
      <c r="D46" s="173" t="s">
        <v>130</v>
      </c>
      <c r="E46" s="412">
        <v>8000</v>
      </c>
      <c r="F46" s="165"/>
      <c r="G46" s="159">
        <f t="shared" si="0"/>
        <v>5047026</v>
      </c>
      <c r="H46" s="264" t="s">
        <v>155</v>
      </c>
      <c r="I46" s="308" t="s">
        <v>18</v>
      </c>
      <c r="J46" s="405" t="s">
        <v>287</v>
      </c>
      <c r="K46" s="308" t="s">
        <v>64</v>
      </c>
      <c r="L46" s="308" t="s">
        <v>58</v>
      </c>
      <c r="M46" s="174"/>
      <c r="N46" s="174"/>
      <c r="O46" s="291"/>
    </row>
    <row r="47" spans="1:15" s="14" customFormat="1" x14ac:dyDescent="0.25">
      <c r="A47" s="171">
        <v>45146</v>
      </c>
      <c r="B47" s="172" t="s">
        <v>113</v>
      </c>
      <c r="C47" s="172" t="s">
        <v>49</v>
      </c>
      <c r="D47" s="173" t="s">
        <v>130</v>
      </c>
      <c r="E47" s="412">
        <v>44000</v>
      </c>
      <c r="F47" s="165"/>
      <c r="G47" s="159">
        <f t="shared" si="0"/>
        <v>5003026</v>
      </c>
      <c r="H47" s="264" t="s">
        <v>155</v>
      </c>
      <c r="I47" s="308" t="s">
        <v>18</v>
      </c>
      <c r="J47" s="405" t="s">
        <v>296</v>
      </c>
      <c r="K47" s="308" t="s">
        <v>64</v>
      </c>
      <c r="L47" s="308" t="s">
        <v>58</v>
      </c>
      <c r="M47" s="174"/>
      <c r="N47" s="174"/>
      <c r="O47" s="291"/>
    </row>
    <row r="48" spans="1:15" s="14" customFormat="1" x14ac:dyDescent="0.25">
      <c r="A48" s="171">
        <v>45146</v>
      </c>
      <c r="B48" s="172" t="s">
        <v>113</v>
      </c>
      <c r="C48" s="172" t="s">
        <v>49</v>
      </c>
      <c r="D48" s="173" t="s">
        <v>130</v>
      </c>
      <c r="E48" s="412">
        <v>17000</v>
      </c>
      <c r="F48" s="165"/>
      <c r="G48" s="159">
        <f t="shared" si="0"/>
        <v>4986026</v>
      </c>
      <c r="H48" s="264" t="s">
        <v>124</v>
      </c>
      <c r="I48" s="308" t="s">
        <v>18</v>
      </c>
      <c r="J48" s="405" t="s">
        <v>300</v>
      </c>
      <c r="K48" s="308" t="s">
        <v>64</v>
      </c>
      <c r="L48" s="308" t="s">
        <v>58</v>
      </c>
      <c r="M48" s="174"/>
      <c r="N48" s="174"/>
      <c r="O48" s="291"/>
    </row>
    <row r="49" spans="1:15" s="14" customFormat="1" x14ac:dyDescent="0.25">
      <c r="A49" s="171">
        <v>45146</v>
      </c>
      <c r="B49" s="172" t="s">
        <v>113</v>
      </c>
      <c r="C49" s="172" t="s">
        <v>49</v>
      </c>
      <c r="D49" s="173" t="s">
        <v>130</v>
      </c>
      <c r="E49" s="412">
        <v>56000</v>
      </c>
      <c r="F49" s="165"/>
      <c r="G49" s="159">
        <f t="shared" si="0"/>
        <v>4930026</v>
      </c>
      <c r="H49" s="264" t="s">
        <v>157</v>
      </c>
      <c r="I49" s="308" t="s">
        <v>18</v>
      </c>
      <c r="J49" s="405" t="s">
        <v>303</v>
      </c>
      <c r="K49" s="308" t="s">
        <v>64</v>
      </c>
      <c r="L49" s="308" t="s">
        <v>58</v>
      </c>
      <c r="M49" s="174"/>
      <c r="N49" s="174"/>
      <c r="O49" s="291"/>
    </row>
    <row r="50" spans="1:15" s="14" customFormat="1" x14ac:dyDescent="0.25">
      <c r="A50" s="171">
        <v>45146</v>
      </c>
      <c r="B50" s="172" t="s">
        <v>113</v>
      </c>
      <c r="C50" s="172" t="s">
        <v>49</v>
      </c>
      <c r="D50" s="173" t="s">
        <v>114</v>
      </c>
      <c r="E50" s="412">
        <v>23000</v>
      </c>
      <c r="F50" s="165"/>
      <c r="G50" s="159">
        <f t="shared" si="0"/>
        <v>4907026</v>
      </c>
      <c r="H50" s="264" t="s">
        <v>153</v>
      </c>
      <c r="I50" s="308" t="s">
        <v>18</v>
      </c>
      <c r="J50" s="405" t="s">
        <v>308</v>
      </c>
      <c r="K50" s="308" t="s">
        <v>64</v>
      </c>
      <c r="L50" s="308" t="s">
        <v>58</v>
      </c>
      <c r="M50" s="174"/>
      <c r="N50" s="174"/>
      <c r="O50" s="291"/>
    </row>
    <row r="51" spans="1:15" s="14" customFormat="1" x14ac:dyDescent="0.25">
      <c r="A51" s="171">
        <v>45146</v>
      </c>
      <c r="B51" s="172" t="s">
        <v>113</v>
      </c>
      <c r="C51" s="172" t="s">
        <v>49</v>
      </c>
      <c r="D51" s="173" t="s">
        <v>14</v>
      </c>
      <c r="E51" s="412">
        <v>85000</v>
      </c>
      <c r="F51" s="165"/>
      <c r="G51" s="159">
        <f t="shared" si="0"/>
        <v>4822026</v>
      </c>
      <c r="H51" s="264" t="s">
        <v>42</v>
      </c>
      <c r="I51" s="308" t="s">
        <v>18</v>
      </c>
      <c r="J51" s="405" t="s">
        <v>734</v>
      </c>
      <c r="K51" s="308" t="s">
        <v>64</v>
      </c>
      <c r="L51" s="308" t="s">
        <v>58</v>
      </c>
      <c r="M51" s="174"/>
      <c r="N51" s="174"/>
      <c r="O51" s="291"/>
    </row>
    <row r="52" spans="1:15" s="14" customFormat="1" x14ac:dyDescent="0.25">
      <c r="A52" s="171">
        <v>45146</v>
      </c>
      <c r="B52" s="172" t="s">
        <v>113</v>
      </c>
      <c r="C52" s="172" t="s">
        <v>49</v>
      </c>
      <c r="D52" s="173" t="s">
        <v>14</v>
      </c>
      <c r="E52" s="412">
        <v>319000</v>
      </c>
      <c r="F52" s="165"/>
      <c r="G52" s="159">
        <f t="shared" si="0"/>
        <v>4503026</v>
      </c>
      <c r="H52" s="264" t="s">
        <v>42</v>
      </c>
      <c r="I52" s="308" t="s">
        <v>18</v>
      </c>
      <c r="J52" s="405" t="s">
        <v>735</v>
      </c>
      <c r="K52" s="308" t="s">
        <v>64</v>
      </c>
      <c r="L52" s="308" t="s">
        <v>58</v>
      </c>
      <c r="M52" s="174"/>
      <c r="N52" s="174"/>
      <c r="O52" s="291"/>
    </row>
    <row r="53" spans="1:15" s="14" customFormat="1" x14ac:dyDescent="0.25">
      <c r="A53" s="171">
        <v>45146</v>
      </c>
      <c r="B53" s="172" t="s">
        <v>113</v>
      </c>
      <c r="C53" s="172" t="s">
        <v>49</v>
      </c>
      <c r="D53" s="173" t="s">
        <v>130</v>
      </c>
      <c r="E53" s="412">
        <v>59000</v>
      </c>
      <c r="F53" s="165"/>
      <c r="G53" s="159">
        <f t="shared" si="0"/>
        <v>4444026</v>
      </c>
      <c r="H53" s="264" t="s">
        <v>159</v>
      </c>
      <c r="I53" s="308" t="s">
        <v>18</v>
      </c>
      <c r="J53" s="405" t="s">
        <v>310</v>
      </c>
      <c r="K53" s="308" t="s">
        <v>64</v>
      </c>
      <c r="L53" s="308" t="s">
        <v>58</v>
      </c>
      <c r="M53" s="174"/>
      <c r="N53" s="174"/>
      <c r="O53" s="291"/>
    </row>
    <row r="54" spans="1:15" s="14" customFormat="1" x14ac:dyDescent="0.25">
      <c r="A54" s="171">
        <v>45147</v>
      </c>
      <c r="B54" s="172" t="s">
        <v>123</v>
      </c>
      <c r="C54" s="172" t="s">
        <v>49</v>
      </c>
      <c r="D54" s="173" t="s">
        <v>130</v>
      </c>
      <c r="E54" s="412"/>
      <c r="F54" s="165">
        <v>6000</v>
      </c>
      <c r="G54" s="159">
        <f t="shared" si="0"/>
        <v>4450026</v>
      </c>
      <c r="H54" s="264" t="s">
        <v>155</v>
      </c>
      <c r="I54" s="308" t="s">
        <v>18</v>
      </c>
      <c r="J54" s="405" t="s">
        <v>296</v>
      </c>
      <c r="K54" s="308" t="s">
        <v>64</v>
      </c>
      <c r="L54" s="308" t="s">
        <v>58</v>
      </c>
      <c r="M54" s="174"/>
      <c r="N54" s="174"/>
      <c r="O54" s="291"/>
    </row>
    <row r="55" spans="1:15" s="14" customFormat="1" x14ac:dyDescent="0.25">
      <c r="A55" s="171">
        <v>45147</v>
      </c>
      <c r="B55" s="172" t="s">
        <v>123</v>
      </c>
      <c r="C55" s="172" t="s">
        <v>49</v>
      </c>
      <c r="D55" s="173" t="s">
        <v>130</v>
      </c>
      <c r="E55" s="412"/>
      <c r="F55" s="165">
        <v>2000</v>
      </c>
      <c r="G55" s="159">
        <f t="shared" si="0"/>
        <v>4452026</v>
      </c>
      <c r="H55" s="264" t="s">
        <v>157</v>
      </c>
      <c r="I55" s="308" t="s">
        <v>18</v>
      </c>
      <c r="J55" s="405" t="s">
        <v>303</v>
      </c>
      <c r="K55" s="308" t="s">
        <v>64</v>
      </c>
      <c r="L55" s="308" t="s">
        <v>58</v>
      </c>
      <c r="M55" s="174"/>
      <c r="N55" s="174"/>
      <c r="O55" s="291"/>
    </row>
    <row r="56" spans="1:15" s="14" customFormat="1" x14ac:dyDescent="0.25">
      <c r="A56" s="171">
        <v>45147</v>
      </c>
      <c r="B56" s="172" t="s">
        <v>123</v>
      </c>
      <c r="C56" s="172" t="s">
        <v>49</v>
      </c>
      <c r="D56" s="173" t="s">
        <v>130</v>
      </c>
      <c r="E56" s="412"/>
      <c r="F56" s="165">
        <v>3000</v>
      </c>
      <c r="G56" s="159">
        <f t="shared" si="0"/>
        <v>4455026</v>
      </c>
      <c r="H56" s="264" t="s">
        <v>159</v>
      </c>
      <c r="I56" s="308" t="s">
        <v>18</v>
      </c>
      <c r="J56" s="405" t="s">
        <v>310</v>
      </c>
      <c r="K56" s="308" t="s">
        <v>64</v>
      </c>
      <c r="L56" s="308" t="s">
        <v>58</v>
      </c>
      <c r="M56" s="174"/>
      <c r="N56" s="174"/>
      <c r="O56" s="291"/>
    </row>
    <row r="57" spans="1:15" s="14" customFormat="1" x14ac:dyDescent="0.25">
      <c r="A57" s="171">
        <v>45147</v>
      </c>
      <c r="B57" s="172" t="s">
        <v>123</v>
      </c>
      <c r="C57" s="172" t="s">
        <v>49</v>
      </c>
      <c r="D57" s="173" t="s">
        <v>14</v>
      </c>
      <c r="E57" s="412"/>
      <c r="F57" s="165">
        <v>13000</v>
      </c>
      <c r="G57" s="159">
        <f t="shared" si="0"/>
        <v>4468026</v>
      </c>
      <c r="H57" s="264" t="s">
        <v>42</v>
      </c>
      <c r="I57" s="308" t="s">
        <v>18</v>
      </c>
      <c r="J57" s="405" t="s">
        <v>736</v>
      </c>
      <c r="K57" s="308" t="s">
        <v>64</v>
      </c>
      <c r="L57" s="308" t="s">
        <v>58</v>
      </c>
      <c r="M57" s="174"/>
      <c r="N57" s="174"/>
      <c r="O57" s="291"/>
    </row>
    <row r="58" spans="1:15" s="14" customFormat="1" x14ac:dyDescent="0.25">
      <c r="A58" s="171">
        <v>45147</v>
      </c>
      <c r="B58" s="172" t="s">
        <v>113</v>
      </c>
      <c r="C58" s="172" t="s">
        <v>49</v>
      </c>
      <c r="D58" s="173" t="s">
        <v>130</v>
      </c>
      <c r="E58" s="412">
        <v>49000</v>
      </c>
      <c r="F58" s="165"/>
      <c r="G58" s="159">
        <f t="shared" si="0"/>
        <v>4419026</v>
      </c>
      <c r="H58" s="264" t="s">
        <v>157</v>
      </c>
      <c r="I58" s="308" t="s">
        <v>18</v>
      </c>
      <c r="J58" s="405" t="s">
        <v>319</v>
      </c>
      <c r="K58" s="308" t="s">
        <v>64</v>
      </c>
      <c r="L58" s="308" t="s">
        <v>58</v>
      </c>
      <c r="M58" s="174"/>
      <c r="N58" s="174"/>
      <c r="O58" s="291"/>
    </row>
    <row r="59" spans="1:15" s="14" customFormat="1" x14ac:dyDescent="0.25">
      <c r="A59" s="171">
        <v>45147</v>
      </c>
      <c r="B59" s="172" t="s">
        <v>113</v>
      </c>
      <c r="C59" s="172" t="s">
        <v>49</v>
      </c>
      <c r="D59" s="173" t="s">
        <v>114</v>
      </c>
      <c r="E59" s="412">
        <v>40000</v>
      </c>
      <c r="F59" s="165"/>
      <c r="G59" s="159">
        <f t="shared" si="0"/>
        <v>4379026</v>
      </c>
      <c r="H59" s="264" t="s">
        <v>124</v>
      </c>
      <c r="I59" s="308" t="s">
        <v>18</v>
      </c>
      <c r="J59" s="405" t="s">
        <v>326</v>
      </c>
      <c r="K59" s="308" t="s">
        <v>64</v>
      </c>
      <c r="L59" s="308" t="s">
        <v>58</v>
      </c>
      <c r="M59" s="174"/>
      <c r="N59" s="174"/>
      <c r="O59" s="291"/>
    </row>
    <row r="60" spans="1:15" s="14" customFormat="1" x14ac:dyDescent="0.25">
      <c r="A60" s="171">
        <v>45147</v>
      </c>
      <c r="B60" s="172" t="s">
        <v>113</v>
      </c>
      <c r="C60" s="172" t="s">
        <v>49</v>
      </c>
      <c r="D60" s="173" t="s">
        <v>14</v>
      </c>
      <c r="E60" s="412">
        <v>66000</v>
      </c>
      <c r="F60" s="165"/>
      <c r="G60" s="159">
        <f t="shared" si="0"/>
        <v>4313026</v>
      </c>
      <c r="H60" s="264" t="s">
        <v>42</v>
      </c>
      <c r="I60" s="308" t="s">
        <v>18</v>
      </c>
      <c r="J60" s="405" t="s">
        <v>286</v>
      </c>
      <c r="K60" s="308" t="s">
        <v>64</v>
      </c>
      <c r="L60" s="308" t="s">
        <v>58</v>
      </c>
      <c r="M60" s="174"/>
      <c r="N60" s="174"/>
      <c r="O60" s="291"/>
    </row>
    <row r="61" spans="1:15" s="14" customFormat="1" x14ac:dyDescent="0.25">
      <c r="A61" s="171">
        <v>45147</v>
      </c>
      <c r="B61" s="172" t="s">
        <v>113</v>
      </c>
      <c r="C61" s="172" t="s">
        <v>49</v>
      </c>
      <c r="D61" s="173" t="s">
        <v>14</v>
      </c>
      <c r="E61" s="412">
        <v>38000</v>
      </c>
      <c r="F61" s="165"/>
      <c r="G61" s="159">
        <f t="shared" si="0"/>
        <v>4275026</v>
      </c>
      <c r="H61" s="264" t="s">
        <v>153</v>
      </c>
      <c r="I61" s="308" t="s">
        <v>18</v>
      </c>
      <c r="J61" s="405" t="s">
        <v>340</v>
      </c>
      <c r="K61" s="308" t="s">
        <v>64</v>
      </c>
      <c r="L61" s="308" t="s">
        <v>58</v>
      </c>
      <c r="M61" s="174"/>
      <c r="N61" s="174"/>
      <c r="O61" s="291"/>
    </row>
    <row r="62" spans="1:15" s="14" customFormat="1" x14ac:dyDescent="0.25">
      <c r="A62" s="171">
        <v>45147</v>
      </c>
      <c r="B62" s="172" t="s">
        <v>113</v>
      </c>
      <c r="C62" s="172" t="s">
        <v>49</v>
      </c>
      <c r="D62" s="173" t="s">
        <v>130</v>
      </c>
      <c r="E62" s="412">
        <v>55000</v>
      </c>
      <c r="F62" s="165"/>
      <c r="G62" s="159">
        <f t="shared" si="0"/>
        <v>4220026</v>
      </c>
      <c r="H62" s="264" t="s">
        <v>155</v>
      </c>
      <c r="I62" s="308" t="s">
        <v>18</v>
      </c>
      <c r="J62" s="405" t="s">
        <v>343</v>
      </c>
      <c r="K62" s="308" t="s">
        <v>64</v>
      </c>
      <c r="L62" s="308" t="s">
        <v>58</v>
      </c>
      <c r="M62" s="174"/>
      <c r="N62" s="174"/>
      <c r="O62" s="291"/>
    </row>
    <row r="63" spans="1:15" s="14" customFormat="1" x14ac:dyDescent="0.25">
      <c r="A63" s="171">
        <v>45147</v>
      </c>
      <c r="B63" s="172" t="s">
        <v>113</v>
      </c>
      <c r="C63" s="172" t="s">
        <v>49</v>
      </c>
      <c r="D63" s="173" t="s">
        <v>130</v>
      </c>
      <c r="E63" s="412">
        <v>56000</v>
      </c>
      <c r="F63" s="165"/>
      <c r="G63" s="159">
        <f t="shared" si="0"/>
        <v>4164026</v>
      </c>
      <c r="H63" s="264" t="s">
        <v>159</v>
      </c>
      <c r="I63" s="308" t="s">
        <v>18</v>
      </c>
      <c r="J63" s="405" t="s">
        <v>349</v>
      </c>
      <c r="K63" s="308" t="s">
        <v>64</v>
      </c>
      <c r="L63" s="308" t="s">
        <v>58</v>
      </c>
      <c r="M63" s="174"/>
      <c r="N63" s="174"/>
      <c r="O63" s="291"/>
    </row>
    <row r="64" spans="1:15" s="14" customFormat="1" x14ac:dyDescent="0.25">
      <c r="A64" s="171">
        <v>45148</v>
      </c>
      <c r="B64" s="172" t="s">
        <v>292</v>
      </c>
      <c r="C64" s="172" t="s">
        <v>49</v>
      </c>
      <c r="D64" s="173" t="s">
        <v>130</v>
      </c>
      <c r="E64" s="412">
        <v>1000</v>
      </c>
      <c r="F64" s="165"/>
      <c r="G64" s="159">
        <f t="shared" si="0"/>
        <v>4163026</v>
      </c>
      <c r="H64" s="264" t="s">
        <v>157</v>
      </c>
      <c r="I64" s="308" t="s">
        <v>18</v>
      </c>
      <c r="J64" s="405" t="s">
        <v>319</v>
      </c>
      <c r="K64" s="308" t="s">
        <v>64</v>
      </c>
      <c r="L64" s="308" t="s">
        <v>58</v>
      </c>
      <c r="M64" s="174"/>
      <c r="N64" s="174"/>
      <c r="O64" s="291"/>
    </row>
    <row r="65" spans="1:15" s="14" customFormat="1" x14ac:dyDescent="0.25">
      <c r="A65" s="171">
        <v>45148</v>
      </c>
      <c r="B65" s="172" t="s">
        <v>123</v>
      </c>
      <c r="C65" s="172" t="s">
        <v>49</v>
      </c>
      <c r="D65" s="173" t="s">
        <v>14</v>
      </c>
      <c r="E65" s="412"/>
      <c r="F65" s="165">
        <v>2000</v>
      </c>
      <c r="G65" s="159">
        <f t="shared" si="0"/>
        <v>4165026</v>
      </c>
      <c r="H65" s="264" t="s">
        <v>42</v>
      </c>
      <c r="I65" s="308" t="s">
        <v>18</v>
      </c>
      <c r="J65" s="482" t="s">
        <v>285</v>
      </c>
      <c r="K65" s="308" t="s">
        <v>64</v>
      </c>
      <c r="L65" s="308" t="s">
        <v>58</v>
      </c>
      <c r="M65" s="174"/>
      <c r="N65" s="174"/>
      <c r="O65" s="291"/>
    </row>
    <row r="66" spans="1:15" s="14" customFormat="1" x14ac:dyDescent="0.25">
      <c r="A66" s="171">
        <v>45148</v>
      </c>
      <c r="B66" s="172" t="s">
        <v>123</v>
      </c>
      <c r="C66" s="172" t="s">
        <v>49</v>
      </c>
      <c r="D66" s="173" t="s">
        <v>130</v>
      </c>
      <c r="E66" s="412"/>
      <c r="F66" s="165">
        <v>5000</v>
      </c>
      <c r="G66" s="159">
        <f t="shared" si="0"/>
        <v>4170026</v>
      </c>
      <c r="H66" s="264" t="s">
        <v>159</v>
      </c>
      <c r="I66" s="308" t="s">
        <v>18</v>
      </c>
      <c r="J66" s="405" t="s">
        <v>349</v>
      </c>
      <c r="K66" s="308" t="s">
        <v>64</v>
      </c>
      <c r="L66" s="308" t="s">
        <v>58</v>
      </c>
      <c r="M66" s="174"/>
      <c r="N66" s="174"/>
      <c r="O66" s="291"/>
    </row>
    <row r="67" spans="1:15" s="14" customFormat="1" x14ac:dyDescent="0.25">
      <c r="A67" s="171">
        <v>45148</v>
      </c>
      <c r="B67" s="172" t="s">
        <v>113</v>
      </c>
      <c r="C67" s="172" t="s">
        <v>49</v>
      </c>
      <c r="D67" s="173" t="s">
        <v>114</v>
      </c>
      <c r="E67" s="412">
        <v>23000</v>
      </c>
      <c r="F67" s="165"/>
      <c r="G67" s="159">
        <f t="shared" si="0"/>
        <v>4147026</v>
      </c>
      <c r="H67" s="264" t="s">
        <v>153</v>
      </c>
      <c r="I67" s="308" t="s">
        <v>18</v>
      </c>
      <c r="J67" s="405" t="s">
        <v>354</v>
      </c>
      <c r="K67" s="308" t="s">
        <v>64</v>
      </c>
      <c r="L67" s="308" t="s">
        <v>58</v>
      </c>
      <c r="M67" s="174"/>
      <c r="N67" s="174"/>
      <c r="O67" s="291"/>
    </row>
    <row r="68" spans="1:15" s="14" customFormat="1" x14ac:dyDescent="0.25">
      <c r="A68" s="171">
        <v>45148</v>
      </c>
      <c r="B68" s="172" t="s">
        <v>113</v>
      </c>
      <c r="C68" s="172" t="s">
        <v>49</v>
      </c>
      <c r="D68" s="173" t="s">
        <v>130</v>
      </c>
      <c r="E68" s="412">
        <v>65000</v>
      </c>
      <c r="F68" s="165"/>
      <c r="G68" s="159">
        <f t="shared" si="0"/>
        <v>4082026</v>
      </c>
      <c r="H68" s="264" t="s">
        <v>159</v>
      </c>
      <c r="I68" s="308" t="s">
        <v>18</v>
      </c>
      <c r="J68" s="405" t="s">
        <v>355</v>
      </c>
      <c r="K68" s="308" t="s">
        <v>64</v>
      </c>
      <c r="L68" s="308" t="s">
        <v>58</v>
      </c>
      <c r="M68" s="174"/>
      <c r="N68" s="174"/>
      <c r="O68" s="291"/>
    </row>
    <row r="69" spans="1:15" s="14" customFormat="1" x14ac:dyDescent="0.25">
      <c r="A69" s="171">
        <v>45148</v>
      </c>
      <c r="B69" s="172" t="s">
        <v>113</v>
      </c>
      <c r="C69" s="172" t="s">
        <v>49</v>
      </c>
      <c r="D69" s="173" t="s">
        <v>130</v>
      </c>
      <c r="E69" s="412">
        <v>53000</v>
      </c>
      <c r="F69" s="165"/>
      <c r="G69" s="159">
        <f t="shared" si="0"/>
        <v>4029026</v>
      </c>
      <c r="H69" s="264" t="s">
        <v>157</v>
      </c>
      <c r="I69" s="308" t="s">
        <v>18</v>
      </c>
      <c r="J69" s="405" t="s">
        <v>361</v>
      </c>
      <c r="K69" s="308" t="s">
        <v>64</v>
      </c>
      <c r="L69" s="308" t="s">
        <v>58</v>
      </c>
      <c r="M69" s="174"/>
      <c r="N69" s="174"/>
      <c r="O69" s="291"/>
    </row>
    <row r="70" spans="1:15" s="14" customFormat="1" x14ac:dyDescent="0.25">
      <c r="A70" s="171">
        <v>45149</v>
      </c>
      <c r="B70" s="172" t="s">
        <v>113</v>
      </c>
      <c r="C70" s="172" t="s">
        <v>49</v>
      </c>
      <c r="D70" s="173" t="s">
        <v>114</v>
      </c>
      <c r="E70" s="412">
        <v>23000</v>
      </c>
      <c r="F70" s="165"/>
      <c r="G70" s="159">
        <f t="shared" si="0"/>
        <v>4006026</v>
      </c>
      <c r="H70" s="264" t="s">
        <v>153</v>
      </c>
      <c r="I70" s="308" t="s">
        <v>18</v>
      </c>
      <c r="J70" s="405" t="s">
        <v>367</v>
      </c>
      <c r="K70" s="308" t="s">
        <v>64</v>
      </c>
      <c r="L70" s="308" t="s">
        <v>58</v>
      </c>
      <c r="M70" s="174"/>
      <c r="N70" s="174"/>
      <c r="O70" s="291"/>
    </row>
    <row r="71" spans="1:15" s="14" customFormat="1" x14ac:dyDescent="0.25">
      <c r="A71" s="171">
        <v>45149</v>
      </c>
      <c r="B71" s="172" t="s">
        <v>113</v>
      </c>
      <c r="C71" s="172" t="s">
        <v>49</v>
      </c>
      <c r="D71" s="173" t="s">
        <v>14</v>
      </c>
      <c r="E71" s="412">
        <v>6000</v>
      </c>
      <c r="F71" s="165"/>
      <c r="G71" s="159">
        <f t="shared" si="0"/>
        <v>4000026</v>
      </c>
      <c r="H71" s="264" t="s">
        <v>42</v>
      </c>
      <c r="I71" s="308" t="s">
        <v>18</v>
      </c>
      <c r="J71" s="482" t="s">
        <v>401</v>
      </c>
      <c r="K71" s="308" t="s">
        <v>64</v>
      </c>
      <c r="L71" s="308" t="s">
        <v>58</v>
      </c>
      <c r="M71" s="174"/>
      <c r="N71" s="174"/>
      <c r="O71" s="291"/>
    </row>
    <row r="72" spans="1:15" s="14" customFormat="1" x14ac:dyDescent="0.25">
      <c r="A72" s="171">
        <v>45149</v>
      </c>
      <c r="B72" s="172" t="s">
        <v>113</v>
      </c>
      <c r="C72" s="172" t="s">
        <v>49</v>
      </c>
      <c r="D72" s="173" t="s">
        <v>130</v>
      </c>
      <c r="E72" s="412">
        <v>63000</v>
      </c>
      <c r="F72" s="165"/>
      <c r="G72" s="159">
        <f t="shared" si="0"/>
        <v>3937026</v>
      </c>
      <c r="H72" s="264" t="s">
        <v>159</v>
      </c>
      <c r="I72" s="308" t="s">
        <v>18</v>
      </c>
      <c r="J72" s="405" t="s">
        <v>356</v>
      </c>
      <c r="K72" s="308" t="s">
        <v>64</v>
      </c>
      <c r="L72" s="308" t="s">
        <v>58</v>
      </c>
      <c r="M72" s="174"/>
      <c r="N72" s="174"/>
      <c r="O72" s="291"/>
    </row>
    <row r="73" spans="1:15" s="14" customFormat="1" x14ac:dyDescent="0.25">
      <c r="A73" s="171">
        <v>45149</v>
      </c>
      <c r="B73" s="172" t="s">
        <v>113</v>
      </c>
      <c r="C73" s="172" t="s">
        <v>49</v>
      </c>
      <c r="D73" s="173" t="s">
        <v>130</v>
      </c>
      <c r="E73" s="412">
        <v>59000</v>
      </c>
      <c r="F73" s="165"/>
      <c r="G73" s="159">
        <f t="shared" si="0"/>
        <v>3878026</v>
      </c>
      <c r="H73" s="264" t="s">
        <v>155</v>
      </c>
      <c r="I73" s="308" t="s">
        <v>18</v>
      </c>
      <c r="J73" s="405" t="s">
        <v>376</v>
      </c>
      <c r="K73" s="308" t="s">
        <v>64</v>
      </c>
      <c r="L73" s="308" t="s">
        <v>58</v>
      </c>
      <c r="M73" s="174"/>
      <c r="N73" s="174"/>
      <c r="O73" s="291"/>
    </row>
    <row r="74" spans="1:15" s="14" customFormat="1" x14ac:dyDescent="0.25">
      <c r="A74" s="171">
        <v>45149</v>
      </c>
      <c r="B74" s="172" t="s">
        <v>113</v>
      </c>
      <c r="C74" s="172" t="s">
        <v>49</v>
      </c>
      <c r="D74" s="173" t="s">
        <v>130</v>
      </c>
      <c r="E74" s="412">
        <v>66000</v>
      </c>
      <c r="F74" s="165"/>
      <c r="G74" s="159">
        <f t="shared" si="0"/>
        <v>3812026</v>
      </c>
      <c r="H74" s="264" t="s">
        <v>157</v>
      </c>
      <c r="I74" s="308" t="s">
        <v>18</v>
      </c>
      <c r="J74" s="405" t="s">
        <v>381</v>
      </c>
      <c r="K74" s="308" t="s">
        <v>64</v>
      </c>
      <c r="L74" s="308" t="s">
        <v>58</v>
      </c>
      <c r="M74" s="174"/>
      <c r="N74" s="174"/>
      <c r="O74" s="291"/>
    </row>
    <row r="75" spans="1:15" s="14" customFormat="1" x14ac:dyDescent="0.25">
      <c r="A75" s="171">
        <v>45149</v>
      </c>
      <c r="B75" s="172" t="s">
        <v>113</v>
      </c>
      <c r="C75" s="172" t="s">
        <v>49</v>
      </c>
      <c r="D75" s="173" t="s">
        <v>130</v>
      </c>
      <c r="E75" s="412">
        <v>22000</v>
      </c>
      <c r="F75" s="165"/>
      <c r="G75" s="159">
        <f t="shared" si="0"/>
        <v>3790026</v>
      </c>
      <c r="H75" s="264" t="s">
        <v>294</v>
      </c>
      <c r="I75" s="308" t="s">
        <v>18</v>
      </c>
      <c r="J75" s="405" t="s">
        <v>387</v>
      </c>
      <c r="K75" s="308" t="s">
        <v>64</v>
      </c>
      <c r="L75" s="308" t="s">
        <v>58</v>
      </c>
      <c r="M75" s="174"/>
      <c r="N75" s="174"/>
      <c r="O75" s="291"/>
    </row>
    <row r="76" spans="1:15" s="14" customFormat="1" x14ac:dyDescent="0.25">
      <c r="A76" s="171">
        <v>45149</v>
      </c>
      <c r="B76" s="172" t="s">
        <v>113</v>
      </c>
      <c r="C76" s="172" t="s">
        <v>49</v>
      </c>
      <c r="D76" s="173" t="s">
        <v>130</v>
      </c>
      <c r="E76" s="412">
        <v>20000</v>
      </c>
      <c r="F76" s="165"/>
      <c r="G76" s="159">
        <f t="shared" si="0"/>
        <v>3770026</v>
      </c>
      <c r="H76" s="264" t="s">
        <v>295</v>
      </c>
      <c r="I76" s="308" t="s">
        <v>18</v>
      </c>
      <c r="J76" s="405" t="s">
        <v>390</v>
      </c>
      <c r="K76" s="308" t="s">
        <v>64</v>
      </c>
      <c r="L76" s="308" t="s">
        <v>58</v>
      </c>
      <c r="M76" s="174"/>
      <c r="N76" s="174"/>
      <c r="O76" s="291"/>
    </row>
    <row r="77" spans="1:15" s="14" customFormat="1" x14ac:dyDescent="0.25">
      <c r="A77" s="171">
        <v>45149</v>
      </c>
      <c r="B77" s="172" t="s">
        <v>123</v>
      </c>
      <c r="C77" s="172" t="s">
        <v>49</v>
      </c>
      <c r="D77" s="173" t="s">
        <v>130</v>
      </c>
      <c r="E77" s="412"/>
      <c r="F77" s="165">
        <v>5000</v>
      </c>
      <c r="G77" s="159">
        <f t="shared" si="0"/>
        <v>3775026</v>
      </c>
      <c r="H77" s="264" t="s">
        <v>157</v>
      </c>
      <c r="I77" s="308" t="s">
        <v>18</v>
      </c>
      <c r="J77" s="405" t="s">
        <v>361</v>
      </c>
      <c r="K77" s="308" t="s">
        <v>64</v>
      </c>
      <c r="L77" s="308" t="s">
        <v>58</v>
      </c>
      <c r="M77" s="174"/>
      <c r="N77" s="174"/>
      <c r="O77" s="291"/>
    </row>
    <row r="78" spans="1:15" s="14" customFormat="1" x14ac:dyDescent="0.25">
      <c r="A78" s="171">
        <v>45149</v>
      </c>
      <c r="B78" s="172" t="s">
        <v>123</v>
      </c>
      <c r="C78" s="172" t="s">
        <v>49</v>
      </c>
      <c r="D78" s="173" t="s">
        <v>130</v>
      </c>
      <c r="E78" s="412"/>
      <c r="F78" s="165">
        <v>3000</v>
      </c>
      <c r="G78" s="159">
        <f t="shared" si="0"/>
        <v>3778026</v>
      </c>
      <c r="H78" s="264" t="s">
        <v>159</v>
      </c>
      <c r="I78" s="308" t="s">
        <v>18</v>
      </c>
      <c r="J78" s="405" t="s">
        <v>355</v>
      </c>
      <c r="K78" s="308" t="s">
        <v>64</v>
      </c>
      <c r="L78" s="308" t="s">
        <v>58</v>
      </c>
      <c r="M78" s="174"/>
      <c r="N78" s="174"/>
      <c r="O78" s="291"/>
    </row>
    <row r="79" spans="1:15" s="14" customFormat="1" x14ac:dyDescent="0.25">
      <c r="A79" s="171">
        <v>45152</v>
      </c>
      <c r="B79" s="172" t="s">
        <v>292</v>
      </c>
      <c r="C79" s="172" t="s">
        <v>49</v>
      </c>
      <c r="D79" s="173" t="s">
        <v>130</v>
      </c>
      <c r="E79" s="412">
        <v>10000</v>
      </c>
      <c r="F79" s="165"/>
      <c r="G79" s="159">
        <f t="shared" si="0"/>
        <v>3768026</v>
      </c>
      <c r="H79" s="264" t="s">
        <v>157</v>
      </c>
      <c r="I79" s="308" t="s">
        <v>18</v>
      </c>
      <c r="J79" s="405" t="s">
        <v>381</v>
      </c>
      <c r="K79" s="308" t="s">
        <v>64</v>
      </c>
      <c r="L79" s="308" t="s">
        <v>58</v>
      </c>
      <c r="M79" s="174"/>
      <c r="N79" s="174"/>
      <c r="O79" s="291"/>
    </row>
    <row r="80" spans="1:15" s="14" customFormat="1" x14ac:dyDescent="0.25">
      <c r="A80" s="171">
        <v>45152</v>
      </c>
      <c r="B80" s="172" t="s">
        <v>113</v>
      </c>
      <c r="C80" s="172" t="s">
        <v>49</v>
      </c>
      <c r="D80" s="173" t="s">
        <v>114</v>
      </c>
      <c r="E80" s="412">
        <v>23000</v>
      </c>
      <c r="F80" s="165"/>
      <c r="G80" s="159">
        <f t="shared" si="0"/>
        <v>3745026</v>
      </c>
      <c r="H80" s="264" t="s">
        <v>153</v>
      </c>
      <c r="I80" s="308" t="s">
        <v>18</v>
      </c>
      <c r="J80" s="405" t="s">
        <v>394</v>
      </c>
      <c r="K80" s="308" t="s">
        <v>64</v>
      </c>
      <c r="L80" s="308" t="s">
        <v>58</v>
      </c>
      <c r="M80" s="174"/>
      <c r="N80" s="174"/>
      <c r="O80" s="291"/>
    </row>
    <row r="81" spans="1:15" s="14" customFormat="1" x14ac:dyDescent="0.25">
      <c r="A81" s="171">
        <v>45152</v>
      </c>
      <c r="B81" s="172" t="s">
        <v>113</v>
      </c>
      <c r="C81" s="172" t="s">
        <v>49</v>
      </c>
      <c r="D81" s="173" t="s">
        <v>130</v>
      </c>
      <c r="E81" s="412">
        <v>62000</v>
      </c>
      <c r="F81" s="165"/>
      <c r="G81" s="159">
        <f t="shared" si="0"/>
        <v>3683026</v>
      </c>
      <c r="H81" s="264" t="s">
        <v>157</v>
      </c>
      <c r="I81" s="308" t="s">
        <v>18</v>
      </c>
      <c r="J81" s="405" t="s">
        <v>395</v>
      </c>
      <c r="K81" s="308" t="s">
        <v>64</v>
      </c>
      <c r="L81" s="308" t="s">
        <v>58</v>
      </c>
      <c r="M81" s="174"/>
      <c r="N81" s="174"/>
      <c r="O81" s="291"/>
    </row>
    <row r="82" spans="1:15" s="14" customFormat="1" x14ac:dyDescent="0.25">
      <c r="A82" s="171">
        <v>45152</v>
      </c>
      <c r="B82" s="172" t="s">
        <v>113</v>
      </c>
      <c r="C82" s="172" t="s">
        <v>49</v>
      </c>
      <c r="D82" s="173" t="s">
        <v>14</v>
      </c>
      <c r="E82" s="412">
        <v>310000</v>
      </c>
      <c r="F82" s="165"/>
      <c r="G82" s="159">
        <f t="shared" si="0"/>
        <v>3373026</v>
      </c>
      <c r="H82" s="264" t="s">
        <v>65</v>
      </c>
      <c r="I82" s="308" t="s">
        <v>18</v>
      </c>
      <c r="J82" s="482" t="s">
        <v>407</v>
      </c>
      <c r="K82" s="308" t="s">
        <v>64</v>
      </c>
      <c r="L82" s="308" t="s">
        <v>58</v>
      </c>
      <c r="M82" s="174"/>
      <c r="N82" s="174"/>
      <c r="O82" s="291"/>
    </row>
    <row r="83" spans="1:15" s="14" customFormat="1" x14ac:dyDescent="0.25">
      <c r="A83" s="171">
        <v>45152</v>
      </c>
      <c r="B83" s="172" t="s">
        <v>113</v>
      </c>
      <c r="C83" s="172" t="s">
        <v>49</v>
      </c>
      <c r="D83" s="173" t="s">
        <v>114</v>
      </c>
      <c r="E83" s="412">
        <v>28000</v>
      </c>
      <c r="F83" s="165"/>
      <c r="G83" s="159">
        <f t="shared" si="0"/>
        <v>3345026</v>
      </c>
      <c r="H83" s="264" t="s">
        <v>124</v>
      </c>
      <c r="I83" s="308" t="s">
        <v>18</v>
      </c>
      <c r="J83" s="405" t="s">
        <v>402</v>
      </c>
      <c r="K83" s="308" t="s">
        <v>64</v>
      </c>
      <c r="L83" s="308" t="s">
        <v>58</v>
      </c>
      <c r="M83" s="174"/>
      <c r="N83" s="174"/>
      <c r="O83" s="291"/>
    </row>
    <row r="84" spans="1:15" s="14" customFormat="1" x14ac:dyDescent="0.25">
      <c r="A84" s="171">
        <v>45152</v>
      </c>
      <c r="B84" s="172" t="s">
        <v>113</v>
      </c>
      <c r="C84" s="172" t="s">
        <v>49</v>
      </c>
      <c r="D84" s="173" t="s">
        <v>14</v>
      </c>
      <c r="E84" s="412">
        <v>24000</v>
      </c>
      <c r="F84" s="165"/>
      <c r="G84" s="159">
        <f t="shared" si="0"/>
        <v>3321026</v>
      </c>
      <c r="H84" s="264" t="s">
        <v>42</v>
      </c>
      <c r="I84" s="308" t="s">
        <v>18</v>
      </c>
      <c r="J84" s="405" t="s">
        <v>416</v>
      </c>
      <c r="K84" s="308" t="s">
        <v>64</v>
      </c>
      <c r="L84" s="308" t="s">
        <v>58</v>
      </c>
      <c r="M84" s="174"/>
      <c r="N84" s="174"/>
      <c r="O84" s="291"/>
    </row>
    <row r="85" spans="1:15" s="14" customFormat="1" x14ac:dyDescent="0.25">
      <c r="A85" s="171">
        <v>45152</v>
      </c>
      <c r="B85" s="172" t="s">
        <v>113</v>
      </c>
      <c r="C85" s="172" t="s">
        <v>49</v>
      </c>
      <c r="D85" s="173" t="s">
        <v>130</v>
      </c>
      <c r="E85" s="412">
        <v>58000</v>
      </c>
      <c r="F85" s="165"/>
      <c r="G85" s="159">
        <f t="shared" si="0"/>
        <v>3263026</v>
      </c>
      <c r="H85" s="264" t="s">
        <v>155</v>
      </c>
      <c r="I85" s="308" t="s">
        <v>18</v>
      </c>
      <c r="J85" s="405" t="s">
        <v>410</v>
      </c>
      <c r="K85" s="308" t="s">
        <v>64</v>
      </c>
      <c r="L85" s="308" t="s">
        <v>58</v>
      </c>
      <c r="M85" s="174"/>
      <c r="N85" s="174"/>
      <c r="O85" s="291"/>
    </row>
    <row r="86" spans="1:15" s="14" customFormat="1" x14ac:dyDescent="0.25">
      <c r="A86" s="171">
        <v>45152</v>
      </c>
      <c r="B86" s="172" t="s">
        <v>113</v>
      </c>
      <c r="C86" s="172" t="s">
        <v>49</v>
      </c>
      <c r="D86" s="173" t="s">
        <v>130</v>
      </c>
      <c r="E86" s="412">
        <v>18000</v>
      </c>
      <c r="F86" s="165"/>
      <c r="G86" s="159">
        <f t="shared" si="0"/>
        <v>3245026</v>
      </c>
      <c r="H86" s="264" t="s">
        <v>159</v>
      </c>
      <c r="I86" s="308" t="s">
        <v>18</v>
      </c>
      <c r="J86" s="405" t="s">
        <v>415</v>
      </c>
      <c r="K86" s="308" t="s">
        <v>64</v>
      </c>
      <c r="L86" s="308" t="s">
        <v>58</v>
      </c>
      <c r="M86" s="174"/>
      <c r="N86" s="174"/>
      <c r="O86" s="291"/>
    </row>
    <row r="87" spans="1:15" s="14" customFormat="1" x14ac:dyDescent="0.25">
      <c r="A87" s="171">
        <v>45152</v>
      </c>
      <c r="B87" s="172" t="s">
        <v>113</v>
      </c>
      <c r="C87" s="172" t="s">
        <v>49</v>
      </c>
      <c r="D87" s="173" t="s">
        <v>130</v>
      </c>
      <c r="E87" s="412">
        <v>15000</v>
      </c>
      <c r="F87" s="165"/>
      <c r="G87" s="159">
        <f t="shared" si="0"/>
        <v>3230026</v>
      </c>
      <c r="H87" s="264" t="s">
        <v>42</v>
      </c>
      <c r="I87" s="308" t="s">
        <v>18</v>
      </c>
      <c r="J87" s="405" t="s">
        <v>741</v>
      </c>
      <c r="K87" s="308" t="s">
        <v>64</v>
      </c>
      <c r="L87" s="308" t="s">
        <v>58</v>
      </c>
      <c r="M87" s="174"/>
      <c r="N87" s="174"/>
      <c r="O87" s="291"/>
    </row>
    <row r="88" spans="1:15" s="14" customFormat="1" x14ac:dyDescent="0.25">
      <c r="A88" s="502">
        <v>45152</v>
      </c>
      <c r="B88" s="172" t="s">
        <v>113</v>
      </c>
      <c r="C88" s="172" t="s">
        <v>49</v>
      </c>
      <c r="D88" s="173" t="s">
        <v>130</v>
      </c>
      <c r="E88" s="412">
        <v>12000</v>
      </c>
      <c r="F88" s="165"/>
      <c r="G88" s="159">
        <f t="shared" si="0"/>
        <v>3218026</v>
      </c>
      <c r="H88" s="264" t="s">
        <v>294</v>
      </c>
      <c r="I88" s="308" t="s">
        <v>18</v>
      </c>
      <c r="J88" s="405" t="s">
        <v>417</v>
      </c>
      <c r="K88" s="308" t="s">
        <v>64</v>
      </c>
      <c r="L88" s="308" t="s">
        <v>58</v>
      </c>
      <c r="M88" s="174"/>
      <c r="N88" s="174"/>
      <c r="O88" s="291"/>
    </row>
    <row r="89" spans="1:15" s="14" customFormat="1" x14ac:dyDescent="0.25">
      <c r="A89" s="171">
        <v>45152</v>
      </c>
      <c r="B89" s="172" t="s">
        <v>372</v>
      </c>
      <c r="C89" s="172" t="s">
        <v>49</v>
      </c>
      <c r="D89" s="173" t="s">
        <v>130</v>
      </c>
      <c r="E89" s="412">
        <v>1000</v>
      </c>
      <c r="F89" s="165"/>
      <c r="G89" s="159">
        <f t="shared" si="0"/>
        <v>3217026</v>
      </c>
      <c r="H89" s="264" t="s">
        <v>159</v>
      </c>
      <c r="I89" s="308" t="s">
        <v>18</v>
      </c>
      <c r="J89" s="405" t="s">
        <v>356</v>
      </c>
      <c r="K89" s="308" t="s">
        <v>64</v>
      </c>
      <c r="L89" s="308" t="s">
        <v>58</v>
      </c>
      <c r="M89" s="174"/>
      <c r="N89" s="174"/>
      <c r="O89" s="291"/>
    </row>
    <row r="90" spans="1:15" s="14" customFormat="1" x14ac:dyDescent="0.25">
      <c r="A90" s="171">
        <v>45152</v>
      </c>
      <c r="B90" s="172" t="s">
        <v>123</v>
      </c>
      <c r="C90" s="172" t="s">
        <v>49</v>
      </c>
      <c r="D90" s="173" t="s">
        <v>130</v>
      </c>
      <c r="E90" s="412"/>
      <c r="F90" s="165">
        <v>1000</v>
      </c>
      <c r="G90" s="159">
        <f t="shared" si="0"/>
        <v>3218026</v>
      </c>
      <c r="H90" s="264" t="s">
        <v>295</v>
      </c>
      <c r="I90" s="308" t="s">
        <v>18</v>
      </c>
      <c r="J90" s="405" t="s">
        <v>390</v>
      </c>
      <c r="K90" s="308" t="s">
        <v>64</v>
      </c>
      <c r="L90" s="308" t="s">
        <v>58</v>
      </c>
      <c r="M90" s="174"/>
      <c r="N90" s="174"/>
      <c r="O90" s="291"/>
    </row>
    <row r="91" spans="1:15" s="14" customFormat="1" x14ac:dyDescent="0.25">
      <c r="A91" s="171">
        <v>45153</v>
      </c>
      <c r="B91" s="172" t="s">
        <v>113</v>
      </c>
      <c r="C91" s="172" t="s">
        <v>49</v>
      </c>
      <c r="D91" s="173" t="s">
        <v>130</v>
      </c>
      <c r="E91" s="412">
        <v>52000</v>
      </c>
      <c r="F91" s="165"/>
      <c r="G91" s="159">
        <f t="shared" si="0"/>
        <v>3166026</v>
      </c>
      <c r="H91" s="264" t="s">
        <v>155</v>
      </c>
      <c r="I91" s="308" t="s">
        <v>18</v>
      </c>
      <c r="J91" s="405" t="s">
        <v>418</v>
      </c>
      <c r="K91" s="308" t="s">
        <v>64</v>
      </c>
      <c r="L91" s="308" t="s">
        <v>58</v>
      </c>
      <c r="M91" s="174"/>
      <c r="N91" s="174"/>
      <c r="O91" s="291"/>
    </row>
    <row r="92" spans="1:15" s="14" customFormat="1" x14ac:dyDescent="0.25">
      <c r="A92" s="171">
        <v>45153</v>
      </c>
      <c r="B92" s="172" t="s">
        <v>113</v>
      </c>
      <c r="C92" s="172" t="s">
        <v>49</v>
      </c>
      <c r="D92" s="173" t="s">
        <v>130</v>
      </c>
      <c r="E92" s="412">
        <v>17000</v>
      </c>
      <c r="F92" s="165"/>
      <c r="G92" s="159">
        <f t="shared" si="0"/>
        <v>3149026</v>
      </c>
      <c r="H92" s="264" t="s">
        <v>124</v>
      </c>
      <c r="I92" s="308" t="s">
        <v>18</v>
      </c>
      <c r="J92" s="405" t="s">
        <v>402</v>
      </c>
      <c r="K92" s="308" t="s">
        <v>64</v>
      </c>
      <c r="L92" s="308" t="s">
        <v>58</v>
      </c>
      <c r="M92" s="174"/>
      <c r="N92" s="174"/>
      <c r="O92" s="291"/>
    </row>
    <row r="93" spans="1:15" s="14" customFormat="1" x14ac:dyDescent="0.25">
      <c r="A93" s="171">
        <v>45153</v>
      </c>
      <c r="B93" s="172" t="s">
        <v>113</v>
      </c>
      <c r="C93" s="172" t="s">
        <v>49</v>
      </c>
      <c r="D93" s="173" t="s">
        <v>114</v>
      </c>
      <c r="E93" s="412">
        <v>23000</v>
      </c>
      <c r="F93" s="165"/>
      <c r="G93" s="159">
        <f t="shared" si="0"/>
        <v>3126026</v>
      </c>
      <c r="H93" s="264" t="s">
        <v>153</v>
      </c>
      <c r="I93" s="308" t="s">
        <v>18</v>
      </c>
      <c r="J93" s="405" t="s">
        <v>425</v>
      </c>
      <c r="K93" s="308" t="s">
        <v>64</v>
      </c>
      <c r="L93" s="308" t="s">
        <v>58</v>
      </c>
      <c r="M93" s="174"/>
      <c r="N93" s="174"/>
      <c r="O93" s="291"/>
    </row>
    <row r="94" spans="1:15" s="14" customFormat="1" x14ac:dyDescent="0.25">
      <c r="A94" s="171">
        <v>45153</v>
      </c>
      <c r="B94" s="172" t="s">
        <v>113</v>
      </c>
      <c r="C94" s="172" t="s">
        <v>49</v>
      </c>
      <c r="D94" s="173" t="s">
        <v>130</v>
      </c>
      <c r="E94" s="412">
        <v>57000</v>
      </c>
      <c r="F94" s="165"/>
      <c r="G94" s="159">
        <f t="shared" si="0"/>
        <v>3069026</v>
      </c>
      <c r="H94" s="264" t="s">
        <v>157</v>
      </c>
      <c r="I94" s="308" t="s">
        <v>18</v>
      </c>
      <c r="J94" s="405" t="s">
        <v>418</v>
      </c>
      <c r="K94" s="308" t="s">
        <v>64</v>
      </c>
      <c r="L94" s="308" t="s">
        <v>58</v>
      </c>
      <c r="M94" s="174"/>
      <c r="N94" s="174"/>
      <c r="O94" s="291"/>
    </row>
    <row r="95" spans="1:15" s="14" customFormat="1" x14ac:dyDescent="0.25">
      <c r="A95" s="171">
        <v>45153</v>
      </c>
      <c r="B95" s="172" t="s">
        <v>113</v>
      </c>
      <c r="C95" s="172" t="s">
        <v>49</v>
      </c>
      <c r="D95" s="173" t="s">
        <v>130</v>
      </c>
      <c r="E95" s="412">
        <v>38000</v>
      </c>
      <c r="F95" s="165"/>
      <c r="G95" s="159">
        <f t="shared" si="0"/>
        <v>3031026</v>
      </c>
      <c r="H95" s="264" t="s">
        <v>294</v>
      </c>
      <c r="I95" s="308" t="s">
        <v>18</v>
      </c>
      <c r="J95" s="405" t="s">
        <v>446</v>
      </c>
      <c r="K95" s="308" t="s">
        <v>64</v>
      </c>
      <c r="L95" s="308" t="s">
        <v>58</v>
      </c>
      <c r="M95" s="174"/>
      <c r="N95" s="174"/>
      <c r="O95" s="291"/>
    </row>
    <row r="96" spans="1:15" s="14" customFormat="1" x14ac:dyDescent="0.25">
      <c r="A96" s="171">
        <v>45153</v>
      </c>
      <c r="B96" s="172" t="s">
        <v>113</v>
      </c>
      <c r="C96" s="172" t="s">
        <v>49</v>
      </c>
      <c r="D96" s="173" t="s">
        <v>130</v>
      </c>
      <c r="E96" s="412">
        <v>29000</v>
      </c>
      <c r="F96" s="165"/>
      <c r="G96" s="159">
        <f t="shared" si="0"/>
        <v>3002026</v>
      </c>
      <c r="H96" s="264" t="s">
        <v>295</v>
      </c>
      <c r="I96" s="308" t="s">
        <v>18</v>
      </c>
      <c r="J96" s="405" t="s">
        <v>390</v>
      </c>
      <c r="K96" s="308" t="s">
        <v>64</v>
      </c>
      <c r="L96" s="308" t="s">
        <v>58</v>
      </c>
      <c r="M96" s="174"/>
      <c r="N96" s="174"/>
      <c r="O96" s="291"/>
    </row>
    <row r="97" spans="1:15" s="14" customFormat="1" x14ac:dyDescent="0.25">
      <c r="A97" s="171">
        <v>45153</v>
      </c>
      <c r="B97" s="172" t="s">
        <v>123</v>
      </c>
      <c r="C97" s="172" t="s">
        <v>49</v>
      </c>
      <c r="D97" s="173" t="s">
        <v>130</v>
      </c>
      <c r="E97" s="412"/>
      <c r="F97" s="165">
        <v>2000</v>
      </c>
      <c r="G97" s="159">
        <f t="shared" si="0"/>
        <v>3004026</v>
      </c>
      <c r="H97" s="264" t="s">
        <v>157</v>
      </c>
      <c r="I97" s="308" t="s">
        <v>18</v>
      </c>
      <c r="J97" s="405" t="s">
        <v>395</v>
      </c>
      <c r="K97" s="308" t="s">
        <v>64</v>
      </c>
      <c r="L97" s="308" t="s">
        <v>58</v>
      </c>
      <c r="M97" s="174"/>
      <c r="N97" s="174"/>
      <c r="O97" s="291"/>
    </row>
    <row r="98" spans="1:15" s="14" customFormat="1" x14ac:dyDescent="0.25">
      <c r="A98" s="171">
        <v>45153</v>
      </c>
      <c r="B98" s="172" t="s">
        <v>123</v>
      </c>
      <c r="C98" s="172" t="s">
        <v>49</v>
      </c>
      <c r="D98" s="173" t="s">
        <v>130</v>
      </c>
      <c r="E98" s="412"/>
      <c r="F98" s="165">
        <v>9000</v>
      </c>
      <c r="G98" s="159">
        <f t="shared" si="0"/>
        <v>3013026</v>
      </c>
      <c r="H98" s="264" t="s">
        <v>155</v>
      </c>
      <c r="I98" s="308" t="s">
        <v>18</v>
      </c>
      <c r="J98" s="405" t="s">
        <v>410</v>
      </c>
      <c r="K98" s="308" t="s">
        <v>64</v>
      </c>
      <c r="L98" s="308" t="s">
        <v>58</v>
      </c>
      <c r="M98" s="174"/>
      <c r="N98" s="174"/>
      <c r="O98" s="291"/>
    </row>
    <row r="99" spans="1:15" s="14" customFormat="1" x14ac:dyDescent="0.25">
      <c r="A99" s="171">
        <v>45154</v>
      </c>
      <c r="B99" s="172" t="s">
        <v>113</v>
      </c>
      <c r="C99" s="172" t="s">
        <v>49</v>
      </c>
      <c r="D99" s="173" t="s">
        <v>130</v>
      </c>
      <c r="E99" s="412">
        <v>30000</v>
      </c>
      <c r="F99" s="165"/>
      <c r="G99" s="159">
        <f t="shared" si="0"/>
        <v>2983026</v>
      </c>
      <c r="H99" s="264" t="s">
        <v>294</v>
      </c>
      <c r="I99" s="308" t="s">
        <v>18</v>
      </c>
      <c r="J99" s="405" t="s">
        <v>484</v>
      </c>
      <c r="K99" s="308" t="s">
        <v>64</v>
      </c>
      <c r="L99" s="308" t="s">
        <v>58</v>
      </c>
      <c r="M99" s="174"/>
      <c r="N99" s="174"/>
      <c r="O99" s="291"/>
    </row>
    <row r="100" spans="1:15" s="14" customFormat="1" x14ac:dyDescent="0.25">
      <c r="A100" s="171">
        <v>45154</v>
      </c>
      <c r="B100" s="172" t="s">
        <v>113</v>
      </c>
      <c r="C100" s="172" t="s">
        <v>49</v>
      </c>
      <c r="D100" s="173" t="s">
        <v>130</v>
      </c>
      <c r="E100" s="412">
        <v>56000</v>
      </c>
      <c r="F100" s="165"/>
      <c r="G100" s="159">
        <f t="shared" si="0"/>
        <v>2927026</v>
      </c>
      <c r="H100" s="264" t="s">
        <v>155</v>
      </c>
      <c r="I100" s="308" t="s">
        <v>18</v>
      </c>
      <c r="J100" s="405" t="s">
        <v>454</v>
      </c>
      <c r="K100" s="308" t="s">
        <v>64</v>
      </c>
      <c r="L100" s="308" t="s">
        <v>58</v>
      </c>
      <c r="M100" s="174"/>
      <c r="N100" s="174"/>
      <c r="O100" s="291"/>
    </row>
    <row r="101" spans="1:15" s="14" customFormat="1" x14ac:dyDescent="0.25">
      <c r="A101" s="171">
        <v>45154</v>
      </c>
      <c r="B101" s="172" t="s">
        <v>113</v>
      </c>
      <c r="C101" s="172" t="s">
        <v>49</v>
      </c>
      <c r="D101" s="173" t="s">
        <v>130</v>
      </c>
      <c r="E101" s="412">
        <v>49000</v>
      </c>
      <c r="F101" s="165"/>
      <c r="G101" s="159">
        <f t="shared" si="0"/>
        <v>2878026</v>
      </c>
      <c r="H101" s="264" t="s">
        <v>157</v>
      </c>
      <c r="I101" s="308" t="s">
        <v>18</v>
      </c>
      <c r="J101" s="405" t="s">
        <v>459</v>
      </c>
      <c r="K101" s="308" t="s">
        <v>64</v>
      </c>
      <c r="L101" s="308" t="s">
        <v>58</v>
      </c>
      <c r="M101" s="174"/>
      <c r="N101" s="174"/>
      <c r="O101" s="291"/>
    </row>
    <row r="102" spans="1:15" s="14" customFormat="1" x14ac:dyDescent="0.25">
      <c r="A102" s="171">
        <v>45154</v>
      </c>
      <c r="B102" s="172" t="s">
        <v>113</v>
      </c>
      <c r="C102" s="172" t="s">
        <v>49</v>
      </c>
      <c r="D102" s="173" t="s">
        <v>114</v>
      </c>
      <c r="E102" s="412">
        <v>29000</v>
      </c>
      <c r="F102" s="165"/>
      <c r="G102" s="159">
        <f t="shared" si="0"/>
        <v>2849026</v>
      </c>
      <c r="H102" s="264" t="s">
        <v>124</v>
      </c>
      <c r="I102" s="308" t="s">
        <v>18</v>
      </c>
      <c r="J102" s="405" t="s">
        <v>408</v>
      </c>
      <c r="K102" s="308" t="s">
        <v>64</v>
      </c>
      <c r="L102" s="308" t="s">
        <v>58</v>
      </c>
      <c r="M102" s="174"/>
      <c r="N102" s="174"/>
      <c r="O102" s="291"/>
    </row>
    <row r="103" spans="1:15" s="14" customFormat="1" x14ac:dyDescent="0.25">
      <c r="A103" s="171">
        <v>45154</v>
      </c>
      <c r="B103" s="172" t="s">
        <v>113</v>
      </c>
      <c r="C103" s="172" t="s">
        <v>49</v>
      </c>
      <c r="D103" s="173" t="s">
        <v>114</v>
      </c>
      <c r="E103" s="412">
        <v>36000</v>
      </c>
      <c r="F103" s="165"/>
      <c r="G103" s="159">
        <f t="shared" si="0"/>
        <v>2813026</v>
      </c>
      <c r="H103" s="264" t="s">
        <v>153</v>
      </c>
      <c r="I103" s="308" t="s">
        <v>18</v>
      </c>
      <c r="J103" s="405" t="s">
        <v>470</v>
      </c>
      <c r="K103" s="308" t="s">
        <v>64</v>
      </c>
      <c r="L103" s="308" t="s">
        <v>58</v>
      </c>
      <c r="M103" s="174"/>
      <c r="N103" s="174"/>
      <c r="O103" s="291"/>
    </row>
    <row r="104" spans="1:15" s="14" customFormat="1" x14ac:dyDescent="0.25">
      <c r="A104" s="171">
        <v>45155</v>
      </c>
      <c r="B104" s="172" t="s">
        <v>113</v>
      </c>
      <c r="C104" s="172" t="s">
        <v>49</v>
      </c>
      <c r="D104" s="173" t="s">
        <v>130</v>
      </c>
      <c r="E104" s="412">
        <v>66000</v>
      </c>
      <c r="F104" s="165"/>
      <c r="G104" s="159">
        <f t="shared" si="0"/>
        <v>2747026</v>
      </c>
      <c r="H104" s="264" t="s">
        <v>157</v>
      </c>
      <c r="I104" s="308" t="s">
        <v>18</v>
      </c>
      <c r="J104" s="405" t="s">
        <v>472</v>
      </c>
      <c r="K104" s="308" t="s">
        <v>64</v>
      </c>
      <c r="L104" s="308" t="s">
        <v>58</v>
      </c>
      <c r="M104" s="174"/>
      <c r="N104" s="174"/>
      <c r="O104" s="291"/>
    </row>
    <row r="105" spans="1:15" s="14" customFormat="1" x14ac:dyDescent="0.25">
      <c r="A105" s="171">
        <v>45155</v>
      </c>
      <c r="B105" s="172" t="s">
        <v>113</v>
      </c>
      <c r="C105" s="172" t="s">
        <v>49</v>
      </c>
      <c r="D105" s="173" t="s">
        <v>130</v>
      </c>
      <c r="E105" s="412">
        <v>47000</v>
      </c>
      <c r="F105" s="165"/>
      <c r="G105" s="159">
        <f t="shared" si="0"/>
        <v>2700026</v>
      </c>
      <c r="H105" s="264" t="s">
        <v>155</v>
      </c>
      <c r="I105" s="308" t="s">
        <v>18</v>
      </c>
      <c r="J105" s="405" t="s">
        <v>478</v>
      </c>
      <c r="K105" s="308" t="s">
        <v>64</v>
      </c>
      <c r="L105" s="308" t="s">
        <v>58</v>
      </c>
      <c r="M105" s="174"/>
      <c r="N105" s="174"/>
      <c r="O105" s="291"/>
    </row>
    <row r="106" spans="1:15" s="14" customFormat="1" x14ac:dyDescent="0.25">
      <c r="A106" s="171">
        <v>45155</v>
      </c>
      <c r="B106" s="172" t="s">
        <v>113</v>
      </c>
      <c r="C106" s="172" t="s">
        <v>49</v>
      </c>
      <c r="D106" s="173" t="s">
        <v>130</v>
      </c>
      <c r="E106" s="412">
        <v>46000</v>
      </c>
      <c r="F106" s="165"/>
      <c r="G106" s="159">
        <f t="shared" si="0"/>
        <v>2654026</v>
      </c>
      <c r="H106" s="264" t="s">
        <v>294</v>
      </c>
      <c r="I106" s="308" t="s">
        <v>18</v>
      </c>
      <c r="J106" s="405" t="s">
        <v>506</v>
      </c>
      <c r="K106" s="308" t="s">
        <v>64</v>
      </c>
      <c r="L106" s="308" t="s">
        <v>58</v>
      </c>
      <c r="M106" s="174"/>
      <c r="N106" s="174"/>
      <c r="O106" s="291"/>
    </row>
    <row r="107" spans="1:15" s="14" customFormat="1" x14ac:dyDescent="0.25">
      <c r="A107" s="171">
        <v>45155</v>
      </c>
      <c r="B107" s="172" t="s">
        <v>113</v>
      </c>
      <c r="C107" s="172" t="s">
        <v>49</v>
      </c>
      <c r="D107" s="173" t="s">
        <v>114</v>
      </c>
      <c r="E107" s="412">
        <v>40000</v>
      </c>
      <c r="F107" s="165"/>
      <c r="G107" s="159">
        <f t="shared" si="0"/>
        <v>2614026</v>
      </c>
      <c r="H107" s="264" t="s">
        <v>153</v>
      </c>
      <c r="I107" s="308" t="s">
        <v>18</v>
      </c>
      <c r="J107" s="405" t="s">
        <v>489</v>
      </c>
      <c r="K107" s="308" t="s">
        <v>64</v>
      </c>
      <c r="L107" s="308" t="s">
        <v>58</v>
      </c>
      <c r="M107" s="174"/>
      <c r="N107" s="174"/>
      <c r="O107" s="291"/>
    </row>
    <row r="108" spans="1:15" s="14" customFormat="1" x14ac:dyDescent="0.25">
      <c r="A108" s="171">
        <v>45155</v>
      </c>
      <c r="B108" s="172" t="s">
        <v>453</v>
      </c>
      <c r="C108" s="172" t="s">
        <v>49</v>
      </c>
      <c r="D108" s="173" t="s">
        <v>130</v>
      </c>
      <c r="E108" s="412">
        <v>2000</v>
      </c>
      <c r="F108" s="165"/>
      <c r="G108" s="159">
        <f t="shared" si="0"/>
        <v>2612026</v>
      </c>
      <c r="H108" s="264" t="s">
        <v>294</v>
      </c>
      <c r="I108" s="308" t="s">
        <v>18</v>
      </c>
      <c r="J108" s="405" t="s">
        <v>446</v>
      </c>
      <c r="K108" s="308" t="s">
        <v>64</v>
      </c>
      <c r="L108" s="308" t="s">
        <v>58</v>
      </c>
      <c r="M108" s="174"/>
      <c r="N108" s="174"/>
      <c r="O108" s="291"/>
    </row>
    <row r="109" spans="1:15" s="14" customFormat="1" x14ac:dyDescent="0.25">
      <c r="A109" s="171">
        <v>45155</v>
      </c>
      <c r="B109" s="172" t="s">
        <v>123</v>
      </c>
      <c r="C109" s="172" t="s">
        <v>49</v>
      </c>
      <c r="D109" s="173" t="s">
        <v>130</v>
      </c>
      <c r="E109" s="412"/>
      <c r="F109" s="165">
        <v>8000</v>
      </c>
      <c r="G109" s="159">
        <f t="shared" si="0"/>
        <v>2620026</v>
      </c>
      <c r="H109" s="264" t="s">
        <v>155</v>
      </c>
      <c r="I109" s="308" t="s">
        <v>18</v>
      </c>
      <c r="J109" s="405" t="s">
        <v>454</v>
      </c>
      <c r="K109" s="308" t="s">
        <v>64</v>
      </c>
      <c r="L109" s="308" t="s">
        <v>58</v>
      </c>
      <c r="M109" s="174"/>
      <c r="N109" s="174"/>
      <c r="O109" s="291"/>
    </row>
    <row r="110" spans="1:15" s="14" customFormat="1" x14ac:dyDescent="0.25">
      <c r="A110" s="171">
        <v>45156</v>
      </c>
      <c r="B110" s="172" t="s">
        <v>113</v>
      </c>
      <c r="C110" s="172" t="s">
        <v>49</v>
      </c>
      <c r="D110" s="173" t="s">
        <v>130</v>
      </c>
      <c r="E110" s="412">
        <v>65000</v>
      </c>
      <c r="F110" s="165"/>
      <c r="G110" s="159">
        <f t="shared" si="0"/>
        <v>2555026</v>
      </c>
      <c r="H110" s="264" t="s">
        <v>157</v>
      </c>
      <c r="I110" s="308" t="s">
        <v>18</v>
      </c>
      <c r="J110" s="405" t="s">
        <v>490</v>
      </c>
      <c r="K110" s="308" t="s">
        <v>64</v>
      </c>
      <c r="L110" s="308" t="s">
        <v>58</v>
      </c>
      <c r="M110" s="174"/>
      <c r="N110" s="174"/>
      <c r="O110" s="291"/>
    </row>
    <row r="111" spans="1:15" s="14" customFormat="1" x14ac:dyDescent="0.25">
      <c r="A111" s="171">
        <v>45156</v>
      </c>
      <c r="B111" s="172" t="s">
        <v>113</v>
      </c>
      <c r="C111" s="172" t="s">
        <v>49</v>
      </c>
      <c r="D111" s="173" t="s">
        <v>130</v>
      </c>
      <c r="E111" s="412">
        <v>67000</v>
      </c>
      <c r="F111" s="165"/>
      <c r="G111" s="159">
        <f t="shared" si="0"/>
        <v>2488026</v>
      </c>
      <c r="H111" s="264" t="s">
        <v>155</v>
      </c>
      <c r="I111" s="308" t="s">
        <v>18</v>
      </c>
      <c r="J111" s="405" t="s">
        <v>499</v>
      </c>
      <c r="K111" s="308" t="s">
        <v>64</v>
      </c>
      <c r="L111" s="308" t="s">
        <v>58</v>
      </c>
      <c r="M111" s="174"/>
      <c r="N111" s="174"/>
      <c r="O111" s="291"/>
    </row>
    <row r="112" spans="1:15" s="14" customFormat="1" x14ac:dyDescent="0.25">
      <c r="A112" s="171">
        <v>45156</v>
      </c>
      <c r="B112" s="172" t="s">
        <v>113</v>
      </c>
      <c r="C112" s="172" t="s">
        <v>49</v>
      </c>
      <c r="D112" s="173" t="s">
        <v>130</v>
      </c>
      <c r="E112" s="412">
        <v>52000</v>
      </c>
      <c r="F112" s="165"/>
      <c r="G112" s="159">
        <f t="shared" si="0"/>
        <v>2436026</v>
      </c>
      <c r="H112" s="264" t="s">
        <v>294</v>
      </c>
      <c r="I112" s="308" t="s">
        <v>18</v>
      </c>
      <c r="J112" s="405" t="s">
        <v>506</v>
      </c>
      <c r="K112" s="308" t="s">
        <v>64</v>
      </c>
      <c r="L112" s="308" t="s">
        <v>58</v>
      </c>
      <c r="M112" s="174"/>
      <c r="N112" s="174"/>
      <c r="O112" s="291"/>
    </row>
    <row r="113" spans="1:15" s="14" customFormat="1" x14ac:dyDescent="0.25">
      <c r="A113" s="171">
        <v>45156</v>
      </c>
      <c r="B113" s="172" t="s">
        <v>113</v>
      </c>
      <c r="C113" s="172" t="s">
        <v>49</v>
      </c>
      <c r="D113" s="173" t="s">
        <v>114</v>
      </c>
      <c r="E113" s="412">
        <v>15000</v>
      </c>
      <c r="F113" s="165"/>
      <c r="G113" s="159">
        <f t="shared" si="0"/>
        <v>2421026</v>
      </c>
      <c r="H113" s="264" t="s">
        <v>124</v>
      </c>
      <c r="I113" s="308" t="s">
        <v>18</v>
      </c>
      <c r="J113" s="405" t="s">
        <v>465</v>
      </c>
      <c r="K113" s="308" t="s">
        <v>64</v>
      </c>
      <c r="L113" s="308" t="s">
        <v>58</v>
      </c>
      <c r="M113" s="174"/>
      <c r="N113" s="174"/>
      <c r="O113" s="291"/>
    </row>
    <row r="114" spans="1:15" s="14" customFormat="1" x14ac:dyDescent="0.25">
      <c r="A114" s="171">
        <v>45156</v>
      </c>
      <c r="B114" s="172" t="s">
        <v>113</v>
      </c>
      <c r="C114" s="172" t="s">
        <v>49</v>
      </c>
      <c r="D114" s="173" t="s">
        <v>114</v>
      </c>
      <c r="E114" s="412">
        <v>23000</v>
      </c>
      <c r="F114" s="165"/>
      <c r="G114" s="159">
        <f t="shared" si="0"/>
        <v>2398026</v>
      </c>
      <c r="H114" s="264" t="s">
        <v>153</v>
      </c>
      <c r="I114" s="308" t="s">
        <v>18</v>
      </c>
      <c r="J114" s="405" t="s">
        <v>509</v>
      </c>
      <c r="K114" s="308" t="s">
        <v>64</v>
      </c>
      <c r="L114" s="308" t="s">
        <v>58</v>
      </c>
      <c r="M114" s="174"/>
      <c r="N114" s="174"/>
      <c r="O114" s="291"/>
    </row>
    <row r="115" spans="1:15" s="14" customFormat="1" x14ac:dyDescent="0.25">
      <c r="A115" s="171">
        <v>45156</v>
      </c>
      <c r="B115" s="172" t="s">
        <v>113</v>
      </c>
      <c r="C115" s="172" t="s">
        <v>49</v>
      </c>
      <c r="D115" s="173" t="s">
        <v>14</v>
      </c>
      <c r="E115" s="412">
        <v>180000</v>
      </c>
      <c r="F115" s="165"/>
      <c r="G115" s="159">
        <f t="shared" si="0"/>
        <v>2218026</v>
      </c>
      <c r="H115" s="264" t="s">
        <v>42</v>
      </c>
      <c r="I115" s="308" t="s">
        <v>18</v>
      </c>
      <c r="J115" s="405" t="s">
        <v>754</v>
      </c>
      <c r="K115" s="308" t="s">
        <v>64</v>
      </c>
      <c r="L115" s="308" t="s">
        <v>58</v>
      </c>
      <c r="M115" s="174"/>
      <c r="N115" s="174"/>
      <c r="O115" s="291"/>
    </row>
    <row r="116" spans="1:15" s="14" customFormat="1" x14ac:dyDescent="0.25">
      <c r="A116" s="171">
        <v>45156</v>
      </c>
      <c r="B116" s="172" t="s">
        <v>123</v>
      </c>
      <c r="C116" s="172" t="s">
        <v>49</v>
      </c>
      <c r="D116" s="173" t="s">
        <v>130</v>
      </c>
      <c r="E116" s="412"/>
      <c r="F116" s="165">
        <v>6000</v>
      </c>
      <c r="G116" s="159">
        <f t="shared" si="0"/>
        <v>2224026</v>
      </c>
      <c r="H116" s="264" t="s">
        <v>157</v>
      </c>
      <c r="I116" s="308" t="s">
        <v>18</v>
      </c>
      <c r="J116" s="405" t="s">
        <v>472</v>
      </c>
      <c r="K116" s="308" t="s">
        <v>64</v>
      </c>
      <c r="L116" s="308" t="s">
        <v>58</v>
      </c>
      <c r="M116" s="174"/>
      <c r="N116" s="174"/>
      <c r="O116" s="291"/>
    </row>
    <row r="117" spans="1:15" s="14" customFormat="1" x14ac:dyDescent="0.25">
      <c r="A117" s="171">
        <v>45156</v>
      </c>
      <c r="B117" s="172" t="s">
        <v>113</v>
      </c>
      <c r="C117" s="172" t="s">
        <v>49</v>
      </c>
      <c r="D117" s="173" t="s">
        <v>130</v>
      </c>
      <c r="E117" s="412"/>
      <c r="F117" s="165">
        <v>7000</v>
      </c>
      <c r="G117" s="159">
        <f t="shared" si="0"/>
        <v>2231026</v>
      </c>
      <c r="H117" s="264" t="s">
        <v>155</v>
      </c>
      <c r="I117" s="308" t="s">
        <v>18</v>
      </c>
      <c r="J117" s="405" t="s">
        <v>478</v>
      </c>
      <c r="K117" s="308" t="s">
        <v>64</v>
      </c>
      <c r="L117" s="308" t="s">
        <v>58</v>
      </c>
      <c r="M117" s="174"/>
      <c r="N117" s="174"/>
      <c r="O117" s="291"/>
    </row>
    <row r="118" spans="1:15" s="14" customFormat="1" x14ac:dyDescent="0.25">
      <c r="A118" s="171">
        <v>45157</v>
      </c>
      <c r="B118" s="172" t="s">
        <v>496</v>
      </c>
      <c r="C118" s="172" t="s">
        <v>49</v>
      </c>
      <c r="D118" s="173" t="s">
        <v>130</v>
      </c>
      <c r="E118" s="412"/>
      <c r="F118" s="165">
        <v>2000</v>
      </c>
      <c r="G118" s="159">
        <f t="shared" si="0"/>
        <v>2233026</v>
      </c>
      <c r="H118" s="264" t="s">
        <v>157</v>
      </c>
      <c r="I118" s="308" t="s">
        <v>497</v>
      </c>
      <c r="J118" s="405" t="s">
        <v>490</v>
      </c>
      <c r="K118" s="308" t="s">
        <v>64</v>
      </c>
      <c r="L118" s="308" t="s">
        <v>58</v>
      </c>
      <c r="M118" s="174" t="s">
        <v>498</v>
      </c>
      <c r="N118" s="174"/>
      <c r="O118" s="291"/>
    </row>
    <row r="119" spans="1:15" s="14" customFormat="1" x14ac:dyDescent="0.25">
      <c r="A119" s="171">
        <v>45157</v>
      </c>
      <c r="B119" s="172" t="s">
        <v>113</v>
      </c>
      <c r="C119" s="172" t="s">
        <v>49</v>
      </c>
      <c r="D119" s="173" t="s">
        <v>130</v>
      </c>
      <c r="E119" s="412">
        <v>16000</v>
      </c>
      <c r="F119" s="165"/>
      <c r="G119" s="159">
        <f t="shared" si="0"/>
        <v>2217026</v>
      </c>
      <c r="H119" s="264" t="s">
        <v>155</v>
      </c>
      <c r="I119" s="308" t="s">
        <v>18</v>
      </c>
      <c r="J119" s="405" t="s">
        <v>500</v>
      </c>
      <c r="K119" s="308" t="s">
        <v>64</v>
      </c>
      <c r="L119" s="308" t="s">
        <v>58</v>
      </c>
      <c r="M119" s="174"/>
      <c r="N119" s="174"/>
      <c r="O119" s="291"/>
    </row>
    <row r="120" spans="1:15" s="14" customFormat="1" x14ac:dyDescent="0.25">
      <c r="A120" s="171">
        <v>45157</v>
      </c>
      <c r="B120" s="172" t="s">
        <v>113</v>
      </c>
      <c r="C120" s="172" t="s">
        <v>49</v>
      </c>
      <c r="D120" s="173" t="s">
        <v>114</v>
      </c>
      <c r="E120" s="412">
        <v>23000</v>
      </c>
      <c r="F120" s="165"/>
      <c r="G120" s="159">
        <f t="shared" si="0"/>
        <v>2194026</v>
      </c>
      <c r="H120" s="264" t="s">
        <v>153</v>
      </c>
      <c r="I120" s="308" t="s">
        <v>18</v>
      </c>
      <c r="J120" s="405" t="s">
        <v>514</v>
      </c>
      <c r="K120" s="308" t="s">
        <v>64</v>
      </c>
      <c r="L120" s="308" t="s">
        <v>58</v>
      </c>
      <c r="M120" s="174"/>
      <c r="N120" s="174"/>
      <c r="O120" s="291"/>
    </row>
    <row r="121" spans="1:15" s="14" customFormat="1" x14ac:dyDescent="0.25">
      <c r="A121" s="171">
        <v>45157</v>
      </c>
      <c r="B121" s="172" t="s">
        <v>113</v>
      </c>
      <c r="C121" s="172" t="s">
        <v>49</v>
      </c>
      <c r="D121" s="173" t="s">
        <v>130</v>
      </c>
      <c r="E121" s="412">
        <v>13000</v>
      </c>
      <c r="F121" s="165"/>
      <c r="G121" s="159">
        <f t="shared" si="0"/>
        <v>2181026</v>
      </c>
      <c r="H121" s="264" t="s">
        <v>294</v>
      </c>
      <c r="I121" s="308" t="s">
        <v>18</v>
      </c>
      <c r="J121" s="405" t="s">
        <v>528</v>
      </c>
      <c r="K121" s="308" t="s">
        <v>64</v>
      </c>
      <c r="L121" s="308" t="s">
        <v>58</v>
      </c>
      <c r="M121" s="174"/>
      <c r="N121" s="174"/>
      <c r="O121" s="291"/>
    </row>
    <row r="122" spans="1:15" s="14" customFormat="1" x14ac:dyDescent="0.25">
      <c r="A122" s="171">
        <v>45157</v>
      </c>
      <c r="B122" s="172" t="s">
        <v>113</v>
      </c>
      <c r="C122" s="172" t="s">
        <v>49</v>
      </c>
      <c r="D122" s="173" t="s">
        <v>130</v>
      </c>
      <c r="E122" s="412">
        <v>20000</v>
      </c>
      <c r="F122" s="165"/>
      <c r="G122" s="159">
        <f t="shared" si="0"/>
        <v>2161026</v>
      </c>
      <c r="H122" s="264" t="s">
        <v>157</v>
      </c>
      <c r="I122" s="308" t="s">
        <v>18</v>
      </c>
      <c r="J122" s="405" t="s">
        <v>515</v>
      </c>
      <c r="K122" s="308" t="s">
        <v>64</v>
      </c>
      <c r="L122" s="308" t="s">
        <v>58</v>
      </c>
      <c r="M122" s="174"/>
      <c r="N122" s="174"/>
      <c r="O122" s="291"/>
    </row>
    <row r="123" spans="1:15" s="14" customFormat="1" x14ac:dyDescent="0.25">
      <c r="A123" s="171">
        <v>45159</v>
      </c>
      <c r="B123" s="172" t="s">
        <v>113</v>
      </c>
      <c r="C123" s="172" t="s">
        <v>49</v>
      </c>
      <c r="D123" s="173" t="s">
        <v>114</v>
      </c>
      <c r="E123" s="412">
        <v>23000</v>
      </c>
      <c r="F123" s="165"/>
      <c r="G123" s="159">
        <f t="shared" si="0"/>
        <v>2138026</v>
      </c>
      <c r="H123" s="264" t="s">
        <v>153</v>
      </c>
      <c r="I123" s="308" t="s">
        <v>18</v>
      </c>
      <c r="J123" s="405" t="s">
        <v>517</v>
      </c>
      <c r="K123" s="308" t="s">
        <v>64</v>
      </c>
      <c r="L123" s="308" t="s">
        <v>58</v>
      </c>
      <c r="M123" s="174"/>
      <c r="N123" s="174"/>
      <c r="O123" s="291"/>
    </row>
    <row r="124" spans="1:15" s="14" customFormat="1" x14ac:dyDescent="0.25">
      <c r="A124" s="171">
        <v>45159</v>
      </c>
      <c r="B124" s="172" t="s">
        <v>113</v>
      </c>
      <c r="C124" s="172" t="s">
        <v>49</v>
      </c>
      <c r="D124" s="173" t="s">
        <v>114</v>
      </c>
      <c r="E124" s="412">
        <v>19000</v>
      </c>
      <c r="F124" s="165"/>
      <c r="G124" s="159">
        <f t="shared" si="0"/>
        <v>2119026</v>
      </c>
      <c r="H124" s="264" t="s">
        <v>124</v>
      </c>
      <c r="I124" s="308" t="s">
        <v>18</v>
      </c>
      <c r="J124" s="405" t="s">
        <v>518</v>
      </c>
      <c r="K124" s="308" t="s">
        <v>64</v>
      </c>
      <c r="L124" s="308" t="s">
        <v>58</v>
      </c>
      <c r="M124" s="174"/>
      <c r="N124" s="174"/>
      <c r="O124" s="291"/>
    </row>
    <row r="125" spans="1:15" s="14" customFormat="1" x14ac:dyDescent="0.25">
      <c r="A125" s="171">
        <v>45159</v>
      </c>
      <c r="B125" s="172" t="s">
        <v>113</v>
      </c>
      <c r="C125" s="172" t="s">
        <v>49</v>
      </c>
      <c r="D125" s="173" t="s">
        <v>130</v>
      </c>
      <c r="E125" s="412">
        <v>51000</v>
      </c>
      <c r="F125" s="165"/>
      <c r="G125" s="159">
        <f t="shared" si="0"/>
        <v>2068026</v>
      </c>
      <c r="H125" s="264" t="s">
        <v>294</v>
      </c>
      <c r="I125" s="308" t="s">
        <v>18</v>
      </c>
      <c r="J125" s="405" t="s">
        <v>553</v>
      </c>
      <c r="K125" s="308" t="s">
        <v>64</v>
      </c>
      <c r="L125" s="308" t="s">
        <v>58</v>
      </c>
      <c r="M125" s="174"/>
      <c r="N125" s="174"/>
      <c r="O125" s="291"/>
    </row>
    <row r="126" spans="1:15" s="14" customFormat="1" x14ac:dyDescent="0.25">
      <c r="A126" s="171">
        <v>45159</v>
      </c>
      <c r="B126" s="172" t="s">
        <v>113</v>
      </c>
      <c r="C126" s="172" t="s">
        <v>49</v>
      </c>
      <c r="D126" s="173" t="s">
        <v>130</v>
      </c>
      <c r="E126" s="412">
        <v>53000</v>
      </c>
      <c r="F126" s="165"/>
      <c r="G126" s="159">
        <f t="shared" si="0"/>
        <v>2015026</v>
      </c>
      <c r="H126" s="264" t="s">
        <v>157</v>
      </c>
      <c r="I126" s="308" t="s">
        <v>18</v>
      </c>
      <c r="J126" s="405" t="s">
        <v>529</v>
      </c>
      <c r="K126" s="308" t="s">
        <v>64</v>
      </c>
      <c r="L126" s="308" t="s">
        <v>58</v>
      </c>
      <c r="M126" s="174"/>
      <c r="N126" s="174"/>
      <c r="O126" s="291"/>
    </row>
    <row r="127" spans="1:15" s="14" customFormat="1" x14ac:dyDescent="0.25">
      <c r="A127" s="171">
        <v>45159</v>
      </c>
      <c r="B127" s="172" t="s">
        <v>113</v>
      </c>
      <c r="C127" s="172" t="s">
        <v>49</v>
      </c>
      <c r="D127" s="173" t="s">
        <v>130</v>
      </c>
      <c r="E127" s="412">
        <v>54000</v>
      </c>
      <c r="F127" s="165"/>
      <c r="G127" s="159">
        <f t="shared" si="0"/>
        <v>1961026</v>
      </c>
      <c r="H127" s="264" t="s">
        <v>155</v>
      </c>
      <c r="I127" s="308" t="s">
        <v>18</v>
      </c>
      <c r="J127" s="405" t="s">
        <v>537</v>
      </c>
      <c r="K127" s="308" t="s">
        <v>64</v>
      </c>
      <c r="L127" s="308" t="s">
        <v>58</v>
      </c>
      <c r="M127" s="174"/>
      <c r="N127" s="174"/>
      <c r="O127" s="291"/>
    </row>
    <row r="128" spans="1:15" s="14" customFormat="1" x14ac:dyDescent="0.25">
      <c r="A128" s="171">
        <v>45159</v>
      </c>
      <c r="B128" s="172" t="s">
        <v>521</v>
      </c>
      <c r="C128" s="172" t="s">
        <v>49</v>
      </c>
      <c r="D128" s="173" t="s">
        <v>114</v>
      </c>
      <c r="E128" s="412">
        <v>6000</v>
      </c>
      <c r="F128" s="165"/>
      <c r="G128" s="159">
        <f t="shared" si="0"/>
        <v>1955026</v>
      </c>
      <c r="H128" s="264" t="s">
        <v>124</v>
      </c>
      <c r="I128" s="308" t="s">
        <v>18</v>
      </c>
      <c r="J128" s="405" t="s">
        <v>408</v>
      </c>
      <c r="K128" s="308" t="s">
        <v>64</v>
      </c>
      <c r="L128" s="308" t="s">
        <v>58</v>
      </c>
      <c r="M128" s="174"/>
      <c r="N128" s="174"/>
      <c r="O128" s="291"/>
    </row>
    <row r="129" spans="1:15" s="14" customFormat="1" x14ac:dyDescent="0.25">
      <c r="A129" s="171">
        <v>45160</v>
      </c>
      <c r="B129" s="172" t="s">
        <v>113</v>
      </c>
      <c r="C129" s="172" t="s">
        <v>49</v>
      </c>
      <c r="D129" s="173" t="s">
        <v>114</v>
      </c>
      <c r="E129" s="412">
        <v>23000</v>
      </c>
      <c r="F129" s="165"/>
      <c r="G129" s="159">
        <f t="shared" si="0"/>
        <v>1932026</v>
      </c>
      <c r="H129" s="264" t="s">
        <v>153</v>
      </c>
      <c r="I129" s="308" t="s">
        <v>18</v>
      </c>
      <c r="J129" s="405" t="s">
        <v>546</v>
      </c>
      <c r="K129" s="308" t="s">
        <v>64</v>
      </c>
      <c r="L129" s="308" t="s">
        <v>58</v>
      </c>
      <c r="M129" s="174"/>
      <c r="N129" s="174"/>
      <c r="O129" s="291"/>
    </row>
    <row r="130" spans="1:15" s="14" customFormat="1" x14ac:dyDescent="0.25">
      <c r="A130" s="171">
        <v>45160</v>
      </c>
      <c r="B130" s="172" t="s">
        <v>113</v>
      </c>
      <c r="C130" s="172" t="s">
        <v>49</v>
      </c>
      <c r="D130" s="173" t="s">
        <v>130</v>
      </c>
      <c r="E130" s="412">
        <v>67000</v>
      </c>
      <c r="F130" s="165"/>
      <c r="G130" s="159">
        <f t="shared" si="0"/>
        <v>1865026</v>
      </c>
      <c r="H130" s="264" t="s">
        <v>157</v>
      </c>
      <c r="I130" s="308" t="s">
        <v>18</v>
      </c>
      <c r="J130" s="405" t="s">
        <v>530</v>
      </c>
      <c r="K130" s="308" t="s">
        <v>64</v>
      </c>
      <c r="L130" s="308" t="s">
        <v>58</v>
      </c>
      <c r="M130" s="174"/>
      <c r="N130" s="174"/>
      <c r="O130" s="291"/>
    </row>
    <row r="131" spans="1:15" s="14" customFormat="1" x14ac:dyDescent="0.25">
      <c r="A131" s="171">
        <v>45160</v>
      </c>
      <c r="B131" s="172" t="s">
        <v>113</v>
      </c>
      <c r="C131" s="172" t="s">
        <v>49</v>
      </c>
      <c r="D131" s="173" t="s">
        <v>130</v>
      </c>
      <c r="E131" s="412">
        <v>53000</v>
      </c>
      <c r="F131" s="165"/>
      <c r="G131" s="159">
        <f t="shared" si="0"/>
        <v>1812026</v>
      </c>
      <c r="H131" s="264" t="s">
        <v>294</v>
      </c>
      <c r="I131" s="308" t="s">
        <v>18</v>
      </c>
      <c r="J131" s="405" t="s">
        <v>577</v>
      </c>
      <c r="K131" s="308" t="s">
        <v>64</v>
      </c>
      <c r="L131" s="308" t="s">
        <v>58</v>
      </c>
      <c r="M131" s="174"/>
      <c r="N131" s="174"/>
      <c r="O131" s="291"/>
    </row>
    <row r="132" spans="1:15" s="14" customFormat="1" x14ac:dyDescent="0.25">
      <c r="A132" s="171">
        <v>45160</v>
      </c>
      <c r="B132" s="172" t="s">
        <v>113</v>
      </c>
      <c r="C132" s="172" t="s">
        <v>49</v>
      </c>
      <c r="D132" s="173" t="s">
        <v>130</v>
      </c>
      <c r="E132" s="412">
        <v>56000</v>
      </c>
      <c r="F132" s="165"/>
      <c r="G132" s="159">
        <f t="shared" si="0"/>
        <v>1756026</v>
      </c>
      <c r="H132" s="264" t="s">
        <v>155</v>
      </c>
      <c r="I132" s="308" t="s">
        <v>18</v>
      </c>
      <c r="J132" s="405" t="s">
        <v>559</v>
      </c>
      <c r="K132" s="308" t="s">
        <v>64</v>
      </c>
      <c r="L132" s="308" t="s">
        <v>58</v>
      </c>
      <c r="M132" s="174"/>
      <c r="N132" s="174"/>
      <c r="O132" s="291"/>
    </row>
    <row r="133" spans="1:15" s="14" customFormat="1" x14ac:dyDescent="0.25">
      <c r="A133" s="171">
        <v>45160</v>
      </c>
      <c r="B133" s="172" t="s">
        <v>565</v>
      </c>
      <c r="C133" s="172" t="s">
        <v>49</v>
      </c>
      <c r="D133" s="173" t="s">
        <v>14</v>
      </c>
      <c r="E133" s="412">
        <v>21400</v>
      </c>
      <c r="F133" s="165"/>
      <c r="G133" s="159">
        <f t="shared" si="0"/>
        <v>1734626</v>
      </c>
      <c r="H133" s="264" t="s">
        <v>42</v>
      </c>
      <c r="I133" s="308" t="s">
        <v>18</v>
      </c>
      <c r="J133" s="405" t="s">
        <v>566</v>
      </c>
      <c r="K133" s="308" t="s">
        <v>64</v>
      </c>
      <c r="L133" s="308" t="s">
        <v>58</v>
      </c>
      <c r="M133" s="174"/>
      <c r="N133" s="174"/>
      <c r="O133" s="291"/>
    </row>
    <row r="134" spans="1:15" s="14" customFormat="1" x14ac:dyDescent="0.25">
      <c r="A134" s="171">
        <v>45160</v>
      </c>
      <c r="B134" s="172" t="s">
        <v>123</v>
      </c>
      <c r="C134" s="172" t="s">
        <v>49</v>
      </c>
      <c r="D134" s="173" t="s">
        <v>130</v>
      </c>
      <c r="E134" s="412"/>
      <c r="F134" s="165">
        <v>2000</v>
      </c>
      <c r="G134" s="159">
        <f t="shared" si="0"/>
        <v>1736626</v>
      </c>
      <c r="H134" s="264" t="s">
        <v>294</v>
      </c>
      <c r="I134" s="308" t="s">
        <v>18</v>
      </c>
      <c r="J134" s="405" t="s">
        <v>577</v>
      </c>
      <c r="K134" s="308" t="s">
        <v>64</v>
      </c>
      <c r="L134" s="308" t="s">
        <v>58</v>
      </c>
      <c r="M134" s="174"/>
      <c r="N134" s="174"/>
      <c r="O134" s="291"/>
    </row>
    <row r="135" spans="1:15" s="14" customFormat="1" x14ac:dyDescent="0.25">
      <c r="A135" s="171">
        <v>45160</v>
      </c>
      <c r="B135" s="172" t="s">
        <v>123</v>
      </c>
      <c r="C135" s="172" t="s">
        <v>49</v>
      </c>
      <c r="D135" s="173" t="s">
        <v>130</v>
      </c>
      <c r="E135" s="412"/>
      <c r="F135" s="165">
        <v>1000</v>
      </c>
      <c r="G135" s="159">
        <f t="shared" si="0"/>
        <v>1737626</v>
      </c>
      <c r="H135" s="264" t="s">
        <v>155</v>
      </c>
      <c r="I135" s="308" t="s">
        <v>18</v>
      </c>
      <c r="J135" s="405" t="s">
        <v>537</v>
      </c>
      <c r="K135" s="308" t="s">
        <v>64</v>
      </c>
      <c r="L135" s="308" t="s">
        <v>58</v>
      </c>
      <c r="M135" s="174"/>
      <c r="N135" s="174"/>
      <c r="O135" s="291"/>
    </row>
    <row r="136" spans="1:15" s="14" customFormat="1" x14ac:dyDescent="0.25">
      <c r="A136" s="171">
        <v>45161</v>
      </c>
      <c r="B136" s="172" t="s">
        <v>113</v>
      </c>
      <c r="C136" s="172" t="s">
        <v>49</v>
      </c>
      <c r="D136" s="173" t="s">
        <v>130</v>
      </c>
      <c r="E136" s="412">
        <v>37000</v>
      </c>
      <c r="F136" s="165"/>
      <c r="G136" s="159">
        <f t="shared" si="0"/>
        <v>1700626</v>
      </c>
      <c r="H136" s="264" t="s">
        <v>153</v>
      </c>
      <c r="I136" s="308" t="s">
        <v>18</v>
      </c>
      <c r="J136" s="405" t="s">
        <v>592</v>
      </c>
      <c r="K136" s="308" t="s">
        <v>64</v>
      </c>
      <c r="L136" s="308" t="s">
        <v>58</v>
      </c>
      <c r="M136" s="174"/>
      <c r="N136" s="174"/>
      <c r="O136" s="291"/>
    </row>
    <row r="137" spans="1:15" s="14" customFormat="1" x14ac:dyDescent="0.25">
      <c r="A137" s="171">
        <v>45161</v>
      </c>
      <c r="B137" s="172" t="s">
        <v>113</v>
      </c>
      <c r="C137" s="172" t="s">
        <v>49</v>
      </c>
      <c r="D137" s="173" t="s">
        <v>130</v>
      </c>
      <c r="E137" s="412">
        <v>50000</v>
      </c>
      <c r="F137" s="165"/>
      <c r="G137" s="159">
        <f t="shared" si="0"/>
        <v>1650626</v>
      </c>
      <c r="H137" s="264" t="s">
        <v>294</v>
      </c>
      <c r="I137" s="308" t="s">
        <v>18</v>
      </c>
      <c r="J137" s="405" t="s">
        <v>594</v>
      </c>
      <c r="K137" s="308" t="s">
        <v>64</v>
      </c>
      <c r="L137" s="308" t="s">
        <v>58</v>
      </c>
      <c r="M137" s="174"/>
      <c r="N137" s="174"/>
      <c r="O137" s="291"/>
    </row>
    <row r="138" spans="1:15" s="14" customFormat="1" x14ac:dyDescent="0.25">
      <c r="A138" s="171">
        <v>45161</v>
      </c>
      <c r="B138" s="172" t="s">
        <v>113</v>
      </c>
      <c r="C138" s="172" t="s">
        <v>49</v>
      </c>
      <c r="D138" s="173" t="s">
        <v>130</v>
      </c>
      <c r="E138" s="412">
        <v>61000</v>
      </c>
      <c r="F138" s="165"/>
      <c r="G138" s="159">
        <f t="shared" si="0"/>
        <v>1589626</v>
      </c>
      <c r="H138" s="264" t="s">
        <v>155</v>
      </c>
      <c r="I138" s="308" t="s">
        <v>18</v>
      </c>
      <c r="J138" s="405" t="s">
        <v>569</v>
      </c>
      <c r="K138" s="308" t="s">
        <v>64</v>
      </c>
      <c r="L138" s="308" t="s">
        <v>58</v>
      </c>
      <c r="M138" s="174"/>
      <c r="N138" s="174"/>
      <c r="O138" s="291"/>
    </row>
    <row r="139" spans="1:15" s="14" customFormat="1" x14ac:dyDescent="0.25">
      <c r="A139" s="171">
        <v>45161</v>
      </c>
      <c r="B139" s="172" t="s">
        <v>113</v>
      </c>
      <c r="C139" s="172" t="s">
        <v>49</v>
      </c>
      <c r="D139" s="173" t="s">
        <v>130</v>
      </c>
      <c r="E139" s="412">
        <v>60000</v>
      </c>
      <c r="F139" s="165"/>
      <c r="G139" s="159">
        <f t="shared" si="0"/>
        <v>1529626</v>
      </c>
      <c r="H139" s="264" t="s">
        <v>157</v>
      </c>
      <c r="I139" s="308" t="s">
        <v>18</v>
      </c>
      <c r="J139" s="405" t="s">
        <v>584</v>
      </c>
      <c r="K139" s="308" t="s">
        <v>64</v>
      </c>
      <c r="L139" s="308" t="s">
        <v>58</v>
      </c>
      <c r="M139" s="174"/>
      <c r="N139" s="174"/>
      <c r="O139" s="291"/>
    </row>
    <row r="140" spans="1:15" s="14" customFormat="1" x14ac:dyDescent="0.25">
      <c r="A140" s="171">
        <v>45161</v>
      </c>
      <c r="B140" s="172" t="s">
        <v>445</v>
      </c>
      <c r="C140" s="172" t="s">
        <v>49</v>
      </c>
      <c r="D140" s="173" t="s">
        <v>130</v>
      </c>
      <c r="E140" s="412">
        <v>5000</v>
      </c>
      <c r="F140" s="165"/>
      <c r="G140" s="159">
        <f t="shared" si="0"/>
        <v>1524626</v>
      </c>
      <c r="H140" s="264" t="s">
        <v>294</v>
      </c>
      <c r="I140" s="308" t="s">
        <v>18</v>
      </c>
      <c r="J140" s="405" t="s">
        <v>553</v>
      </c>
      <c r="K140" s="308" t="s">
        <v>64</v>
      </c>
      <c r="L140" s="308" t="s">
        <v>58</v>
      </c>
      <c r="M140" s="174"/>
      <c r="N140" s="174"/>
      <c r="O140" s="291"/>
    </row>
    <row r="141" spans="1:15" s="14" customFormat="1" x14ac:dyDescent="0.25">
      <c r="A141" s="171">
        <v>45161</v>
      </c>
      <c r="B141" s="172" t="s">
        <v>575</v>
      </c>
      <c r="C141" s="172" t="s">
        <v>138</v>
      </c>
      <c r="D141" s="499" t="s">
        <v>81</v>
      </c>
      <c r="E141" s="167">
        <v>4000</v>
      </c>
      <c r="F141" s="165"/>
      <c r="G141" s="159">
        <f t="shared" si="0"/>
        <v>1520626</v>
      </c>
      <c r="H141" s="264" t="s">
        <v>42</v>
      </c>
      <c r="I141" s="308" t="s">
        <v>18</v>
      </c>
      <c r="J141" s="482" t="s">
        <v>567</v>
      </c>
      <c r="K141" s="308" t="s">
        <v>64</v>
      </c>
      <c r="L141" s="308" t="s">
        <v>58</v>
      </c>
      <c r="M141" s="174"/>
      <c r="N141" s="174"/>
      <c r="O141" s="291"/>
    </row>
    <row r="142" spans="1:15" s="14" customFormat="1" x14ac:dyDescent="0.25">
      <c r="A142" s="171">
        <v>45162</v>
      </c>
      <c r="B142" s="172" t="s">
        <v>590</v>
      </c>
      <c r="C142" s="157" t="s">
        <v>138</v>
      </c>
      <c r="D142" s="499" t="s">
        <v>81</v>
      </c>
      <c r="E142" s="167">
        <v>4000</v>
      </c>
      <c r="F142" s="165"/>
      <c r="G142" s="159">
        <f t="shared" si="0"/>
        <v>1516626</v>
      </c>
      <c r="H142" s="264" t="s">
        <v>42</v>
      </c>
      <c r="I142" s="308" t="s">
        <v>18</v>
      </c>
      <c r="J142" s="482" t="s">
        <v>567</v>
      </c>
      <c r="K142" s="308" t="s">
        <v>64</v>
      </c>
      <c r="L142" s="308" t="s">
        <v>58</v>
      </c>
      <c r="M142" s="174"/>
      <c r="N142" s="174"/>
      <c r="O142" s="291"/>
    </row>
    <row r="143" spans="1:15" s="14" customFormat="1" x14ac:dyDescent="0.25">
      <c r="A143" s="171">
        <v>45162</v>
      </c>
      <c r="B143" s="172" t="s">
        <v>113</v>
      </c>
      <c r="C143" s="172" t="s">
        <v>49</v>
      </c>
      <c r="D143" s="173" t="s">
        <v>130</v>
      </c>
      <c r="E143" s="412">
        <v>41000</v>
      </c>
      <c r="F143" s="165"/>
      <c r="G143" s="159">
        <f t="shared" si="0"/>
        <v>1475626</v>
      </c>
      <c r="H143" s="264" t="s">
        <v>153</v>
      </c>
      <c r="I143" s="308" t="s">
        <v>18</v>
      </c>
      <c r="J143" s="405" t="s">
        <v>593</v>
      </c>
      <c r="K143" s="308" t="s">
        <v>64</v>
      </c>
      <c r="L143" s="308" t="s">
        <v>58</v>
      </c>
      <c r="M143" s="174"/>
      <c r="N143" s="174"/>
      <c r="O143" s="291"/>
    </row>
    <row r="144" spans="1:15" s="14" customFormat="1" x14ac:dyDescent="0.25">
      <c r="A144" s="171">
        <v>45162</v>
      </c>
      <c r="B144" s="172" t="s">
        <v>113</v>
      </c>
      <c r="C144" s="172" t="s">
        <v>49</v>
      </c>
      <c r="D144" s="173" t="s">
        <v>130</v>
      </c>
      <c r="E144" s="412">
        <v>53000</v>
      </c>
      <c r="F144" s="165"/>
      <c r="G144" s="159">
        <f t="shared" si="0"/>
        <v>1422626</v>
      </c>
      <c r="H144" s="264" t="s">
        <v>294</v>
      </c>
      <c r="I144" s="308" t="s">
        <v>18</v>
      </c>
      <c r="J144" s="405" t="s">
        <v>614</v>
      </c>
      <c r="K144" s="308" t="s">
        <v>64</v>
      </c>
      <c r="L144" s="308" t="s">
        <v>58</v>
      </c>
      <c r="M144" s="174"/>
      <c r="N144" s="174"/>
      <c r="O144" s="291"/>
    </row>
    <row r="145" spans="1:15" s="14" customFormat="1" x14ac:dyDescent="0.25">
      <c r="A145" s="171">
        <v>45162</v>
      </c>
      <c r="B145" s="172" t="s">
        <v>113</v>
      </c>
      <c r="C145" s="172" t="s">
        <v>49</v>
      </c>
      <c r="D145" s="173" t="s">
        <v>130</v>
      </c>
      <c r="E145" s="412">
        <v>55000</v>
      </c>
      <c r="F145" s="165"/>
      <c r="G145" s="159">
        <f t="shared" si="0"/>
        <v>1367626</v>
      </c>
      <c r="H145" s="264" t="s">
        <v>155</v>
      </c>
      <c r="I145" s="308" t="s">
        <v>18</v>
      </c>
      <c r="J145" s="405" t="s">
        <v>607</v>
      </c>
      <c r="K145" s="308" t="s">
        <v>64</v>
      </c>
      <c r="L145" s="308" t="s">
        <v>58</v>
      </c>
      <c r="M145" s="174"/>
      <c r="N145" s="174"/>
      <c r="O145" s="291"/>
    </row>
    <row r="146" spans="1:15" s="14" customFormat="1" x14ac:dyDescent="0.25">
      <c r="A146" s="171">
        <v>45162</v>
      </c>
      <c r="B146" s="172" t="s">
        <v>113</v>
      </c>
      <c r="C146" s="172" t="s">
        <v>49</v>
      </c>
      <c r="D146" s="173" t="s">
        <v>130</v>
      </c>
      <c r="E146" s="412">
        <v>70000</v>
      </c>
      <c r="F146" s="165"/>
      <c r="G146" s="159">
        <f t="shared" si="0"/>
        <v>1297626</v>
      </c>
      <c r="H146" s="264" t="s">
        <v>157</v>
      </c>
      <c r="I146" s="308" t="s">
        <v>18</v>
      </c>
      <c r="J146" s="405" t="s">
        <v>600</v>
      </c>
      <c r="K146" s="308" t="s">
        <v>64</v>
      </c>
      <c r="L146" s="308" t="s">
        <v>58</v>
      </c>
      <c r="M146" s="174"/>
      <c r="N146" s="174"/>
      <c r="O146" s="291"/>
    </row>
    <row r="147" spans="1:15" s="14" customFormat="1" x14ac:dyDescent="0.25">
      <c r="A147" s="171">
        <v>45162</v>
      </c>
      <c r="B147" s="172" t="s">
        <v>445</v>
      </c>
      <c r="C147" s="172" t="s">
        <v>49</v>
      </c>
      <c r="D147" s="173" t="s">
        <v>130</v>
      </c>
      <c r="E147" s="412">
        <v>2000</v>
      </c>
      <c r="F147" s="165"/>
      <c r="G147" s="159">
        <f t="shared" si="0"/>
        <v>1295626</v>
      </c>
      <c r="H147" s="264" t="s">
        <v>294</v>
      </c>
      <c r="I147" s="308" t="s">
        <v>18</v>
      </c>
      <c r="J147" s="405" t="s">
        <v>577</v>
      </c>
      <c r="K147" s="308" t="s">
        <v>64</v>
      </c>
      <c r="L147" s="308" t="s">
        <v>58</v>
      </c>
      <c r="M147" s="174"/>
      <c r="N147" s="174"/>
      <c r="O147" s="291"/>
    </row>
    <row r="148" spans="1:15" s="14" customFormat="1" x14ac:dyDescent="0.25">
      <c r="A148" s="171">
        <v>45163</v>
      </c>
      <c r="B148" s="172" t="s">
        <v>590</v>
      </c>
      <c r="C148" s="157" t="s">
        <v>138</v>
      </c>
      <c r="D148" s="499" t="s">
        <v>81</v>
      </c>
      <c r="E148" s="167">
        <v>4000</v>
      </c>
      <c r="F148" s="165"/>
      <c r="G148" s="159">
        <f t="shared" si="0"/>
        <v>1291626</v>
      </c>
      <c r="H148" s="264" t="s">
        <v>42</v>
      </c>
      <c r="I148" s="308" t="s">
        <v>18</v>
      </c>
      <c r="J148" s="482" t="s">
        <v>567</v>
      </c>
      <c r="K148" s="308" t="s">
        <v>64</v>
      </c>
      <c r="L148" s="308" t="s">
        <v>58</v>
      </c>
      <c r="M148" s="174"/>
      <c r="N148" s="174"/>
      <c r="O148" s="291"/>
    </row>
    <row r="149" spans="1:15" s="14" customFormat="1" x14ac:dyDescent="0.25">
      <c r="A149" s="171">
        <v>45163</v>
      </c>
      <c r="B149" s="172" t="s">
        <v>113</v>
      </c>
      <c r="C149" s="172" t="s">
        <v>49</v>
      </c>
      <c r="D149" s="173" t="s">
        <v>130</v>
      </c>
      <c r="E149" s="412">
        <v>23500</v>
      </c>
      <c r="F149" s="165"/>
      <c r="G149" s="159">
        <f t="shared" si="0"/>
        <v>1268126</v>
      </c>
      <c r="H149" s="264" t="s">
        <v>153</v>
      </c>
      <c r="I149" s="308" t="s">
        <v>18</v>
      </c>
      <c r="J149" s="405" t="s">
        <v>733</v>
      </c>
      <c r="K149" s="308" t="s">
        <v>64</v>
      </c>
      <c r="L149" s="308" t="s">
        <v>58</v>
      </c>
      <c r="M149" s="174"/>
      <c r="N149" s="174"/>
      <c r="O149" s="291"/>
    </row>
    <row r="150" spans="1:15" s="14" customFormat="1" x14ac:dyDescent="0.25">
      <c r="A150" s="171">
        <v>45163</v>
      </c>
      <c r="B150" s="172" t="s">
        <v>113</v>
      </c>
      <c r="C150" s="172" t="s">
        <v>49</v>
      </c>
      <c r="D150" s="173" t="s">
        <v>130</v>
      </c>
      <c r="E150" s="412">
        <v>54000</v>
      </c>
      <c r="F150" s="165"/>
      <c r="G150" s="159">
        <f t="shared" si="0"/>
        <v>1214126</v>
      </c>
      <c r="H150" s="264" t="s">
        <v>294</v>
      </c>
      <c r="I150" s="308" t="s">
        <v>18</v>
      </c>
      <c r="J150" s="405" t="s">
        <v>614</v>
      </c>
      <c r="K150" s="308" t="s">
        <v>64</v>
      </c>
      <c r="L150" s="308" t="s">
        <v>58</v>
      </c>
      <c r="M150" s="174"/>
      <c r="N150" s="174"/>
      <c r="O150" s="291"/>
    </row>
    <row r="151" spans="1:15" s="14" customFormat="1" x14ac:dyDescent="0.25">
      <c r="A151" s="171">
        <v>45163</v>
      </c>
      <c r="B151" s="172" t="s">
        <v>113</v>
      </c>
      <c r="C151" s="172" t="s">
        <v>49</v>
      </c>
      <c r="D151" s="173" t="s">
        <v>130</v>
      </c>
      <c r="E151" s="412">
        <v>60000</v>
      </c>
      <c r="F151" s="165"/>
      <c r="G151" s="159">
        <f t="shared" si="0"/>
        <v>1154126</v>
      </c>
      <c r="H151" s="264" t="s">
        <v>155</v>
      </c>
      <c r="I151" s="308" t="s">
        <v>18</v>
      </c>
      <c r="J151" s="405" t="s">
        <v>625</v>
      </c>
      <c r="K151" s="308" t="s">
        <v>64</v>
      </c>
      <c r="L151" s="308" t="s">
        <v>58</v>
      </c>
      <c r="M151" s="174"/>
      <c r="N151" s="174"/>
      <c r="O151" s="291"/>
    </row>
    <row r="152" spans="1:15" s="14" customFormat="1" x14ac:dyDescent="0.25">
      <c r="A152" s="171">
        <v>45163</v>
      </c>
      <c r="B152" s="172" t="s">
        <v>113</v>
      </c>
      <c r="C152" s="172" t="s">
        <v>49</v>
      </c>
      <c r="D152" s="173" t="s">
        <v>130</v>
      </c>
      <c r="E152" s="412">
        <v>59000</v>
      </c>
      <c r="F152" s="165"/>
      <c r="G152" s="159">
        <f t="shared" si="0"/>
        <v>1095126</v>
      </c>
      <c r="H152" s="264" t="s">
        <v>157</v>
      </c>
      <c r="I152" s="308" t="s">
        <v>18</v>
      </c>
      <c r="J152" s="405" t="s">
        <v>620</v>
      </c>
      <c r="K152" s="308" t="s">
        <v>64</v>
      </c>
      <c r="L152" s="308" t="s">
        <v>58</v>
      </c>
      <c r="M152" s="174"/>
      <c r="N152" s="174"/>
      <c r="O152" s="291"/>
    </row>
    <row r="153" spans="1:15" s="14" customFormat="1" x14ac:dyDescent="0.25">
      <c r="A153" s="171">
        <v>45163</v>
      </c>
      <c r="B153" s="172" t="s">
        <v>583</v>
      </c>
      <c r="C153" s="172" t="s">
        <v>49</v>
      </c>
      <c r="D153" s="173" t="s">
        <v>130</v>
      </c>
      <c r="E153" s="412">
        <v>7000</v>
      </c>
      <c r="F153" s="165"/>
      <c r="G153" s="159">
        <f t="shared" si="0"/>
        <v>1088126</v>
      </c>
      <c r="H153" s="264" t="s">
        <v>155</v>
      </c>
      <c r="I153" s="308" t="s">
        <v>18</v>
      </c>
      <c r="J153" s="405" t="s">
        <v>607</v>
      </c>
      <c r="K153" s="308" t="s">
        <v>64</v>
      </c>
      <c r="L153" s="308" t="s">
        <v>58</v>
      </c>
      <c r="M153" s="174"/>
      <c r="N153" s="174"/>
      <c r="O153" s="291"/>
    </row>
    <row r="154" spans="1:15" s="14" customFormat="1" x14ac:dyDescent="0.25">
      <c r="A154" s="171">
        <v>45164</v>
      </c>
      <c r="B154" s="172" t="s">
        <v>113</v>
      </c>
      <c r="C154" s="172" t="s">
        <v>49</v>
      </c>
      <c r="D154" s="173" t="s">
        <v>14</v>
      </c>
      <c r="E154" s="412">
        <v>19000</v>
      </c>
      <c r="F154" s="165"/>
      <c r="G154" s="159">
        <f t="shared" si="0"/>
        <v>1069126</v>
      </c>
      <c r="H154" s="264" t="s">
        <v>42</v>
      </c>
      <c r="I154" s="308" t="s">
        <v>18</v>
      </c>
      <c r="J154" s="405" t="s">
        <v>637</v>
      </c>
      <c r="K154" s="308" t="s">
        <v>64</v>
      </c>
      <c r="L154" s="308" t="s">
        <v>58</v>
      </c>
      <c r="M154" s="174"/>
      <c r="N154" s="174"/>
      <c r="O154" s="291"/>
    </row>
    <row r="155" spans="1:15" s="14" customFormat="1" x14ac:dyDescent="0.25">
      <c r="A155" s="171">
        <v>45164</v>
      </c>
      <c r="B155" s="172" t="s">
        <v>633</v>
      </c>
      <c r="C155" s="172" t="s">
        <v>216</v>
      </c>
      <c r="D155" s="173"/>
      <c r="E155" s="412"/>
      <c r="F155" s="165">
        <v>2836000</v>
      </c>
      <c r="G155" s="159">
        <f t="shared" si="0"/>
        <v>3905126</v>
      </c>
      <c r="H155" s="264"/>
      <c r="I155" s="308" t="s">
        <v>18</v>
      </c>
      <c r="J155" s="405" t="s">
        <v>759</v>
      </c>
      <c r="K155" s="308" t="s">
        <v>64</v>
      </c>
      <c r="L155" s="308" t="s">
        <v>58</v>
      </c>
      <c r="M155" s="174"/>
      <c r="N155" s="174"/>
      <c r="O155" s="291"/>
    </row>
    <row r="156" spans="1:15" s="14" customFormat="1" x14ac:dyDescent="0.25">
      <c r="A156" s="171">
        <v>45164</v>
      </c>
      <c r="B156" s="172" t="s">
        <v>123</v>
      </c>
      <c r="C156" s="172" t="s">
        <v>49</v>
      </c>
      <c r="D156" s="173" t="s">
        <v>14</v>
      </c>
      <c r="E156" s="412"/>
      <c r="F156" s="165">
        <v>48200</v>
      </c>
      <c r="G156" s="159">
        <f t="shared" si="0"/>
        <v>3953326</v>
      </c>
      <c r="H156" s="264" t="s">
        <v>42</v>
      </c>
      <c r="I156" s="308" t="s">
        <v>18</v>
      </c>
      <c r="J156" s="405" t="s">
        <v>637</v>
      </c>
      <c r="K156" s="308" t="s">
        <v>64</v>
      </c>
      <c r="L156" s="308" t="s">
        <v>58</v>
      </c>
      <c r="M156" s="174"/>
      <c r="N156" s="174"/>
      <c r="O156" s="291"/>
    </row>
    <row r="157" spans="1:15" s="14" customFormat="1" x14ac:dyDescent="0.25">
      <c r="A157" s="171">
        <v>45166</v>
      </c>
      <c r="B157" s="172" t="s">
        <v>123</v>
      </c>
      <c r="C157" s="172" t="s">
        <v>49</v>
      </c>
      <c r="D157" s="173" t="s">
        <v>130</v>
      </c>
      <c r="E157" s="412">
        <v>4000</v>
      </c>
      <c r="F157" s="165"/>
      <c r="G157" s="159">
        <f t="shared" si="0"/>
        <v>3949326</v>
      </c>
      <c r="H157" s="264" t="s">
        <v>294</v>
      </c>
      <c r="I157" s="308" t="s">
        <v>18</v>
      </c>
      <c r="J157" s="405" t="s">
        <v>614</v>
      </c>
      <c r="K157" s="308" t="s">
        <v>64</v>
      </c>
      <c r="L157" s="308" t="s">
        <v>58</v>
      </c>
      <c r="M157" s="174"/>
      <c r="N157" s="174"/>
      <c r="O157" s="291"/>
    </row>
    <row r="158" spans="1:15" s="14" customFormat="1" x14ac:dyDescent="0.25">
      <c r="A158" s="171">
        <v>45166</v>
      </c>
      <c r="B158" s="172" t="s">
        <v>113</v>
      </c>
      <c r="C158" s="172" t="s">
        <v>49</v>
      </c>
      <c r="D158" s="173" t="s">
        <v>130</v>
      </c>
      <c r="E158" s="412">
        <v>60000</v>
      </c>
      <c r="F158" s="165"/>
      <c r="G158" s="159">
        <f t="shared" si="0"/>
        <v>3889326</v>
      </c>
      <c r="H158" s="264" t="s">
        <v>155</v>
      </c>
      <c r="I158" s="308" t="s">
        <v>18</v>
      </c>
      <c r="J158" s="482" t="s">
        <v>646</v>
      </c>
      <c r="K158" s="308" t="s">
        <v>64</v>
      </c>
      <c r="L158" s="308" t="s">
        <v>58</v>
      </c>
      <c r="M158" s="174"/>
      <c r="N158" s="174"/>
      <c r="O158" s="291"/>
    </row>
    <row r="159" spans="1:15" s="14" customFormat="1" x14ac:dyDescent="0.25">
      <c r="A159" s="171">
        <v>45166</v>
      </c>
      <c r="B159" s="172" t="s">
        <v>113</v>
      </c>
      <c r="C159" s="172" t="s">
        <v>49</v>
      </c>
      <c r="D159" s="173" t="s">
        <v>130</v>
      </c>
      <c r="E159" s="412">
        <v>71000</v>
      </c>
      <c r="F159" s="165"/>
      <c r="G159" s="159">
        <f t="shared" si="0"/>
        <v>3818326</v>
      </c>
      <c r="H159" s="264" t="s">
        <v>157</v>
      </c>
      <c r="I159" s="308" t="s">
        <v>18</v>
      </c>
      <c r="J159" s="405" t="s">
        <v>652</v>
      </c>
      <c r="K159" s="308" t="s">
        <v>64</v>
      </c>
      <c r="L159" s="308" t="s">
        <v>58</v>
      </c>
      <c r="M159" s="174"/>
      <c r="N159" s="174"/>
      <c r="O159" s="291"/>
    </row>
    <row r="160" spans="1:15" s="14" customFormat="1" x14ac:dyDescent="0.25">
      <c r="A160" s="171">
        <v>45166</v>
      </c>
      <c r="B160" s="172" t="s">
        <v>113</v>
      </c>
      <c r="C160" s="172" t="s">
        <v>49</v>
      </c>
      <c r="D160" s="173" t="s">
        <v>130</v>
      </c>
      <c r="E160" s="412">
        <v>53000</v>
      </c>
      <c r="F160" s="165"/>
      <c r="G160" s="159">
        <f t="shared" si="0"/>
        <v>3765326</v>
      </c>
      <c r="H160" s="264" t="s">
        <v>294</v>
      </c>
      <c r="I160" s="308" t="s">
        <v>18</v>
      </c>
      <c r="J160" s="405" t="s">
        <v>658</v>
      </c>
      <c r="K160" s="308" t="s">
        <v>64</v>
      </c>
      <c r="L160" s="308" t="s">
        <v>58</v>
      </c>
      <c r="M160" s="174"/>
      <c r="N160" s="174"/>
      <c r="O160" s="291"/>
    </row>
    <row r="161" spans="1:15" s="14" customFormat="1" x14ac:dyDescent="0.25">
      <c r="A161" s="171">
        <v>45166</v>
      </c>
      <c r="B161" s="172" t="s">
        <v>113</v>
      </c>
      <c r="C161" s="172" t="s">
        <v>49</v>
      </c>
      <c r="D161" s="173" t="s">
        <v>14</v>
      </c>
      <c r="E161" s="412">
        <v>83000</v>
      </c>
      <c r="F161" s="165"/>
      <c r="G161" s="159">
        <f t="shared" si="0"/>
        <v>3682326</v>
      </c>
      <c r="H161" s="264" t="s">
        <v>42</v>
      </c>
      <c r="I161" s="308" t="s">
        <v>18</v>
      </c>
      <c r="J161" s="405" t="s">
        <v>663</v>
      </c>
      <c r="K161" s="308" t="s">
        <v>64</v>
      </c>
      <c r="L161" s="308" t="s">
        <v>58</v>
      </c>
      <c r="M161" s="174"/>
      <c r="N161" s="174"/>
      <c r="O161" s="291"/>
    </row>
    <row r="162" spans="1:15" s="14" customFormat="1" x14ac:dyDescent="0.25">
      <c r="A162" s="171">
        <v>45166</v>
      </c>
      <c r="B162" s="172" t="s">
        <v>113</v>
      </c>
      <c r="C162" s="172" t="s">
        <v>49</v>
      </c>
      <c r="D162" s="173" t="s">
        <v>14</v>
      </c>
      <c r="E162" s="412">
        <v>38000</v>
      </c>
      <c r="F162" s="165"/>
      <c r="G162" s="159">
        <f t="shared" si="0"/>
        <v>3644326</v>
      </c>
      <c r="H162" s="264" t="s">
        <v>42</v>
      </c>
      <c r="I162" s="308" t="s">
        <v>18</v>
      </c>
      <c r="J162" s="405" t="s">
        <v>664</v>
      </c>
      <c r="K162" s="308" t="s">
        <v>64</v>
      </c>
      <c r="L162" s="308" t="s">
        <v>58</v>
      </c>
      <c r="M162" s="174"/>
      <c r="N162" s="174"/>
      <c r="O162" s="291"/>
    </row>
    <row r="163" spans="1:15" s="14" customFormat="1" x14ac:dyDescent="0.25">
      <c r="A163" s="171">
        <v>45166</v>
      </c>
      <c r="B163" s="172" t="s">
        <v>113</v>
      </c>
      <c r="C163" s="172" t="s">
        <v>49</v>
      </c>
      <c r="D163" s="173" t="s">
        <v>14</v>
      </c>
      <c r="E163" s="412">
        <v>24000</v>
      </c>
      <c r="F163" s="165"/>
      <c r="G163" s="159">
        <f t="shared" si="0"/>
        <v>3620326</v>
      </c>
      <c r="H163" s="264" t="s">
        <v>42</v>
      </c>
      <c r="I163" s="308" t="s">
        <v>18</v>
      </c>
      <c r="J163" s="405" t="s">
        <v>665</v>
      </c>
      <c r="K163" s="308" t="s">
        <v>64</v>
      </c>
      <c r="L163" s="308" t="s">
        <v>58</v>
      </c>
      <c r="M163" s="174"/>
      <c r="N163" s="174"/>
      <c r="O163" s="291"/>
    </row>
    <row r="164" spans="1:15" s="14" customFormat="1" x14ac:dyDescent="0.25">
      <c r="A164" s="171">
        <v>45166</v>
      </c>
      <c r="B164" s="172" t="s">
        <v>113</v>
      </c>
      <c r="C164" s="172" t="s">
        <v>49</v>
      </c>
      <c r="D164" s="173" t="s">
        <v>14</v>
      </c>
      <c r="E164" s="412">
        <v>180000</v>
      </c>
      <c r="F164" s="165"/>
      <c r="G164" s="159">
        <f t="shared" si="0"/>
        <v>3440326</v>
      </c>
      <c r="H164" s="264" t="s">
        <v>65</v>
      </c>
      <c r="I164" s="308" t="s">
        <v>18</v>
      </c>
      <c r="J164" s="405" t="s">
        <v>666</v>
      </c>
      <c r="K164" s="308" t="s">
        <v>64</v>
      </c>
      <c r="L164" s="308" t="s">
        <v>58</v>
      </c>
      <c r="M164" s="174"/>
      <c r="N164" s="174"/>
      <c r="O164" s="291"/>
    </row>
    <row r="165" spans="1:15" s="14" customFormat="1" x14ac:dyDescent="0.25">
      <c r="A165" s="171">
        <v>45167</v>
      </c>
      <c r="B165" s="172" t="s">
        <v>123</v>
      </c>
      <c r="C165" s="172" t="s">
        <v>49</v>
      </c>
      <c r="D165" s="173" t="s">
        <v>130</v>
      </c>
      <c r="E165" s="412"/>
      <c r="F165" s="165">
        <v>5000</v>
      </c>
      <c r="G165" s="159">
        <f t="shared" si="0"/>
        <v>3445326</v>
      </c>
      <c r="H165" s="264" t="s">
        <v>155</v>
      </c>
      <c r="I165" s="308" t="s">
        <v>18</v>
      </c>
      <c r="J165" s="482" t="s">
        <v>646</v>
      </c>
      <c r="K165" s="308" t="s">
        <v>64</v>
      </c>
      <c r="L165" s="308" t="s">
        <v>58</v>
      </c>
      <c r="M165" s="174"/>
      <c r="N165" s="174"/>
      <c r="O165" s="291"/>
    </row>
    <row r="166" spans="1:15" s="14" customFormat="1" x14ac:dyDescent="0.25">
      <c r="A166" s="171">
        <v>45167</v>
      </c>
      <c r="B166" s="172" t="s">
        <v>292</v>
      </c>
      <c r="C166" s="172" t="s">
        <v>49</v>
      </c>
      <c r="D166" s="173" t="s">
        <v>130</v>
      </c>
      <c r="E166" s="412">
        <v>7000</v>
      </c>
      <c r="F166" s="165"/>
      <c r="G166" s="159">
        <f t="shared" si="0"/>
        <v>3438326</v>
      </c>
      <c r="H166" s="264" t="s">
        <v>157</v>
      </c>
      <c r="I166" s="308" t="s">
        <v>18</v>
      </c>
      <c r="J166" s="405" t="s">
        <v>652</v>
      </c>
      <c r="K166" s="308" t="s">
        <v>64</v>
      </c>
      <c r="L166" s="308" t="s">
        <v>58</v>
      </c>
      <c r="M166" s="174"/>
      <c r="N166" s="174"/>
      <c r="O166" s="291"/>
    </row>
    <row r="167" spans="1:15" s="14" customFormat="1" x14ac:dyDescent="0.25">
      <c r="A167" s="171">
        <v>45167</v>
      </c>
      <c r="B167" s="172" t="s">
        <v>123</v>
      </c>
      <c r="C167" s="172" t="s">
        <v>49</v>
      </c>
      <c r="D167" s="173" t="s">
        <v>130</v>
      </c>
      <c r="E167" s="412"/>
      <c r="F167" s="165">
        <v>2000</v>
      </c>
      <c r="G167" s="159">
        <f>G166-E167+F167</f>
        <v>3440326</v>
      </c>
      <c r="H167" s="264" t="s">
        <v>294</v>
      </c>
      <c r="I167" s="308" t="s">
        <v>18</v>
      </c>
      <c r="J167" s="405" t="s">
        <v>658</v>
      </c>
      <c r="K167" s="308" t="s">
        <v>64</v>
      </c>
      <c r="L167" s="308" t="s">
        <v>58</v>
      </c>
      <c r="M167" s="174"/>
      <c r="N167" s="174"/>
      <c r="O167" s="291"/>
    </row>
    <row r="168" spans="1:15" s="14" customFormat="1" x14ac:dyDescent="0.25">
      <c r="A168" s="171">
        <v>45167</v>
      </c>
      <c r="B168" s="172" t="s">
        <v>113</v>
      </c>
      <c r="C168" s="172" t="s">
        <v>49</v>
      </c>
      <c r="D168" s="173" t="s">
        <v>14</v>
      </c>
      <c r="E168" s="412">
        <v>84000</v>
      </c>
      <c r="F168" s="165"/>
      <c r="G168" s="159">
        <f t="shared" si="0"/>
        <v>3356326</v>
      </c>
      <c r="H168" s="264" t="s">
        <v>42</v>
      </c>
      <c r="I168" s="308" t="s">
        <v>18</v>
      </c>
      <c r="J168" s="405" t="s">
        <v>765</v>
      </c>
      <c r="K168" s="308" t="s">
        <v>64</v>
      </c>
      <c r="L168" s="308" t="s">
        <v>58</v>
      </c>
      <c r="M168" s="174"/>
      <c r="N168" s="174"/>
      <c r="O168" s="291"/>
    </row>
    <row r="169" spans="1:15" s="14" customFormat="1" x14ac:dyDescent="0.25">
      <c r="A169" s="502">
        <v>45167</v>
      </c>
      <c r="B169" s="172" t="s">
        <v>113</v>
      </c>
      <c r="C169" s="172" t="s">
        <v>49</v>
      </c>
      <c r="D169" s="173" t="s">
        <v>130</v>
      </c>
      <c r="E169" s="412">
        <v>51000</v>
      </c>
      <c r="F169" s="165"/>
      <c r="G169" s="159">
        <f t="shared" si="0"/>
        <v>3305326</v>
      </c>
      <c r="H169" s="264" t="s">
        <v>294</v>
      </c>
      <c r="I169" s="308" t="s">
        <v>18</v>
      </c>
      <c r="J169" s="405" t="s">
        <v>670</v>
      </c>
      <c r="K169" s="308" t="s">
        <v>64</v>
      </c>
      <c r="L169" s="308" t="s">
        <v>58</v>
      </c>
      <c r="M169" s="174"/>
      <c r="N169" s="174"/>
      <c r="O169" s="291"/>
    </row>
    <row r="170" spans="1:15" s="14" customFormat="1" x14ac:dyDescent="0.25">
      <c r="A170" s="171">
        <v>45167</v>
      </c>
      <c r="B170" s="172" t="s">
        <v>113</v>
      </c>
      <c r="C170" s="172" t="s">
        <v>49</v>
      </c>
      <c r="D170" s="173" t="s">
        <v>130</v>
      </c>
      <c r="E170" s="412">
        <v>63000</v>
      </c>
      <c r="F170" s="165"/>
      <c r="G170" s="159">
        <f>G169-E170+F170</f>
        <v>3242326</v>
      </c>
      <c r="H170" s="264" t="s">
        <v>157</v>
      </c>
      <c r="I170" s="308" t="s">
        <v>18</v>
      </c>
      <c r="J170" s="405" t="s">
        <v>675</v>
      </c>
      <c r="K170" s="308" t="s">
        <v>64</v>
      </c>
      <c r="L170" s="308" t="s">
        <v>58</v>
      </c>
      <c r="M170" s="174"/>
      <c r="N170" s="174"/>
      <c r="O170" s="291"/>
    </row>
    <row r="171" spans="1:15" s="14" customFormat="1" x14ac:dyDescent="0.25">
      <c r="A171" s="171">
        <v>45167</v>
      </c>
      <c r="B171" s="172" t="s">
        <v>113</v>
      </c>
      <c r="C171" s="172" t="s">
        <v>49</v>
      </c>
      <c r="D171" s="173" t="s">
        <v>130</v>
      </c>
      <c r="E171" s="412">
        <v>16000</v>
      </c>
      <c r="F171" s="165"/>
      <c r="G171" s="159">
        <f t="shared" si="0"/>
        <v>3226326</v>
      </c>
      <c r="H171" s="264" t="s">
        <v>155</v>
      </c>
      <c r="I171" s="308" t="s">
        <v>18</v>
      </c>
      <c r="J171" s="482" t="s">
        <v>682</v>
      </c>
      <c r="K171" s="308" t="s">
        <v>64</v>
      </c>
      <c r="L171" s="308" t="s">
        <v>58</v>
      </c>
      <c r="M171" s="174"/>
      <c r="N171" s="174"/>
      <c r="O171" s="291"/>
    </row>
    <row r="172" spans="1:15" s="14" customFormat="1" x14ac:dyDescent="0.25">
      <c r="A172" s="171">
        <v>45167</v>
      </c>
      <c r="B172" s="172" t="s">
        <v>113</v>
      </c>
      <c r="C172" s="172" t="s">
        <v>49</v>
      </c>
      <c r="D172" s="173" t="s">
        <v>14</v>
      </c>
      <c r="E172" s="412">
        <v>26000</v>
      </c>
      <c r="F172" s="165"/>
      <c r="G172" s="159">
        <f t="shared" si="0"/>
        <v>3200326</v>
      </c>
      <c r="H172" s="264" t="s">
        <v>42</v>
      </c>
      <c r="I172" s="308" t="s">
        <v>18</v>
      </c>
      <c r="J172" s="405" t="s">
        <v>683</v>
      </c>
      <c r="K172" s="308" t="s">
        <v>64</v>
      </c>
      <c r="L172" s="308" t="s">
        <v>58</v>
      </c>
      <c r="M172" s="174"/>
      <c r="N172" s="174"/>
      <c r="O172" s="291"/>
    </row>
    <row r="173" spans="1:15" s="14" customFormat="1" x14ac:dyDescent="0.25">
      <c r="A173" s="171">
        <v>45167</v>
      </c>
      <c r="B173" s="172" t="s">
        <v>113</v>
      </c>
      <c r="C173" s="172" t="s">
        <v>49</v>
      </c>
      <c r="D173" s="173" t="s">
        <v>14</v>
      </c>
      <c r="E173" s="412">
        <v>205000</v>
      </c>
      <c r="F173" s="165"/>
      <c r="G173" s="159">
        <f>G172-E173+F173</f>
        <v>2995326</v>
      </c>
      <c r="H173" s="264" t="s">
        <v>42</v>
      </c>
      <c r="I173" s="308" t="s">
        <v>18</v>
      </c>
      <c r="J173" s="405" t="s">
        <v>774</v>
      </c>
      <c r="K173" s="308" t="s">
        <v>64</v>
      </c>
      <c r="L173" s="308" t="s">
        <v>58</v>
      </c>
      <c r="M173" s="174"/>
      <c r="N173" s="174"/>
      <c r="O173" s="291"/>
    </row>
    <row r="174" spans="1:15" s="14" customFormat="1" x14ac:dyDescent="0.25">
      <c r="A174" s="171">
        <v>45168</v>
      </c>
      <c r="B174" s="172" t="s">
        <v>123</v>
      </c>
      <c r="C174" s="172" t="s">
        <v>49</v>
      </c>
      <c r="D174" s="173" t="s">
        <v>130</v>
      </c>
      <c r="E174" s="412"/>
      <c r="F174" s="165">
        <v>1000</v>
      </c>
      <c r="G174" s="159">
        <f t="shared" ref="G174:G175" si="1">G173-E174+F174</f>
        <v>2996326</v>
      </c>
      <c r="H174" s="264" t="s">
        <v>294</v>
      </c>
      <c r="I174" s="308" t="s">
        <v>18</v>
      </c>
      <c r="J174" s="405" t="s">
        <v>670</v>
      </c>
      <c r="K174" s="308" t="s">
        <v>64</v>
      </c>
      <c r="L174" s="308" t="s">
        <v>58</v>
      </c>
      <c r="M174" s="174"/>
      <c r="N174" s="174"/>
      <c r="O174" s="291"/>
    </row>
    <row r="175" spans="1:15" s="14" customFormat="1" x14ac:dyDescent="0.25">
      <c r="A175" s="171">
        <v>45168</v>
      </c>
      <c r="B175" s="172" t="s">
        <v>113</v>
      </c>
      <c r="C175" s="172" t="s">
        <v>49</v>
      </c>
      <c r="D175" s="173" t="s">
        <v>130</v>
      </c>
      <c r="E175" s="412">
        <v>55000</v>
      </c>
      <c r="F175" s="165"/>
      <c r="G175" s="159">
        <f t="shared" si="1"/>
        <v>2941326</v>
      </c>
      <c r="H175" s="264" t="s">
        <v>294</v>
      </c>
      <c r="I175" s="308" t="s">
        <v>18</v>
      </c>
      <c r="J175" s="405" t="s">
        <v>697</v>
      </c>
      <c r="K175" s="308" t="s">
        <v>64</v>
      </c>
      <c r="L175" s="308" t="s">
        <v>58</v>
      </c>
      <c r="M175" s="174"/>
      <c r="N175" s="174"/>
      <c r="O175" s="291"/>
    </row>
    <row r="176" spans="1:15" s="14" customFormat="1" x14ac:dyDescent="0.25">
      <c r="A176" s="171">
        <v>45168</v>
      </c>
      <c r="B176" s="172" t="s">
        <v>113</v>
      </c>
      <c r="C176" s="172" t="s">
        <v>49</v>
      </c>
      <c r="D176" s="173" t="s">
        <v>130</v>
      </c>
      <c r="E176" s="412">
        <v>65000</v>
      </c>
      <c r="F176" s="165"/>
      <c r="G176" s="159">
        <f t="shared" si="0"/>
        <v>2876326</v>
      </c>
      <c r="H176" s="264" t="s">
        <v>157</v>
      </c>
      <c r="I176" s="308" t="s">
        <v>18</v>
      </c>
      <c r="J176" s="405" t="s">
        <v>709</v>
      </c>
      <c r="K176" s="308" t="s">
        <v>64</v>
      </c>
      <c r="L176" s="308" t="s">
        <v>58</v>
      </c>
      <c r="M176" s="174"/>
      <c r="N176" s="174"/>
      <c r="O176" s="291"/>
    </row>
    <row r="177" spans="1:15" s="14" customFormat="1" x14ac:dyDescent="0.25">
      <c r="A177" s="171">
        <v>45168</v>
      </c>
      <c r="B177" s="172" t="s">
        <v>113</v>
      </c>
      <c r="C177" s="172" t="s">
        <v>49</v>
      </c>
      <c r="D177" s="173" t="s">
        <v>14</v>
      </c>
      <c r="E177" s="412">
        <v>12000</v>
      </c>
      <c r="F177" s="165"/>
      <c r="G177" s="159">
        <f t="shared" si="0"/>
        <v>2864326</v>
      </c>
      <c r="H177" s="264" t="s">
        <v>42</v>
      </c>
      <c r="I177" s="308" t="s">
        <v>18</v>
      </c>
      <c r="J177" s="405" t="s">
        <v>711</v>
      </c>
      <c r="K177" s="308" t="s">
        <v>64</v>
      </c>
      <c r="L177" s="308" t="s">
        <v>58</v>
      </c>
      <c r="M177" s="174"/>
      <c r="N177" s="174"/>
      <c r="O177" s="291"/>
    </row>
    <row r="178" spans="1:15" s="14" customFormat="1" x14ac:dyDescent="0.25">
      <c r="A178" s="171">
        <v>45168</v>
      </c>
      <c r="B178" s="172" t="s">
        <v>113</v>
      </c>
      <c r="C178" s="172" t="s">
        <v>49</v>
      </c>
      <c r="D178" s="173" t="s">
        <v>14</v>
      </c>
      <c r="E178" s="412">
        <v>255000</v>
      </c>
      <c r="F178" s="165"/>
      <c r="G178" s="159">
        <f t="shared" si="0"/>
        <v>2609326</v>
      </c>
      <c r="H178" s="264" t="s">
        <v>42</v>
      </c>
      <c r="I178" s="308" t="s">
        <v>18</v>
      </c>
      <c r="J178" s="405" t="s">
        <v>712</v>
      </c>
      <c r="K178" s="308" t="s">
        <v>64</v>
      </c>
      <c r="L178" s="308" t="s">
        <v>58</v>
      </c>
      <c r="M178" s="174"/>
      <c r="N178" s="174"/>
      <c r="O178" s="291"/>
    </row>
    <row r="179" spans="1:15" s="14" customFormat="1" x14ac:dyDescent="0.25">
      <c r="A179" s="171">
        <v>45169</v>
      </c>
      <c r="B179" s="172" t="s">
        <v>113</v>
      </c>
      <c r="C179" s="172" t="s">
        <v>49</v>
      </c>
      <c r="D179" s="173" t="s">
        <v>14</v>
      </c>
      <c r="E179" s="412">
        <v>70000</v>
      </c>
      <c r="F179" s="165"/>
      <c r="G179" s="159">
        <f t="shared" si="0"/>
        <v>2539326</v>
      </c>
      <c r="H179" s="264" t="s">
        <v>157</v>
      </c>
      <c r="I179" s="308" t="s">
        <v>18</v>
      </c>
      <c r="J179" s="405" t="s">
        <v>713</v>
      </c>
      <c r="K179" s="308" t="s">
        <v>64</v>
      </c>
      <c r="L179" s="308" t="s">
        <v>58</v>
      </c>
      <c r="M179" s="174"/>
      <c r="N179" s="174"/>
      <c r="O179" s="291"/>
    </row>
    <row r="180" spans="1:15" s="14" customFormat="1" x14ac:dyDescent="0.25">
      <c r="A180" s="171">
        <v>45169</v>
      </c>
      <c r="B180" s="172" t="s">
        <v>123</v>
      </c>
      <c r="C180" s="172" t="s">
        <v>49</v>
      </c>
      <c r="D180" s="173" t="s">
        <v>130</v>
      </c>
      <c r="E180" s="412"/>
      <c r="F180" s="165">
        <v>2000</v>
      </c>
      <c r="G180" s="159">
        <f t="shared" si="0"/>
        <v>2541326</v>
      </c>
      <c r="H180" s="264" t="s">
        <v>294</v>
      </c>
      <c r="I180" s="308" t="s">
        <v>18</v>
      </c>
      <c r="J180" s="405" t="s">
        <v>697</v>
      </c>
      <c r="K180" s="308" t="s">
        <v>64</v>
      </c>
      <c r="L180" s="308" t="s">
        <v>58</v>
      </c>
      <c r="M180" s="174"/>
      <c r="N180" s="174"/>
      <c r="O180" s="291"/>
    </row>
    <row r="181" spans="1:15" s="14" customFormat="1" x14ac:dyDescent="0.25">
      <c r="A181" s="171">
        <v>45169</v>
      </c>
      <c r="B181" s="172" t="s">
        <v>113</v>
      </c>
      <c r="C181" s="172" t="s">
        <v>49</v>
      </c>
      <c r="D181" s="173" t="s">
        <v>130</v>
      </c>
      <c r="E181" s="412">
        <v>47000</v>
      </c>
      <c r="F181" s="165"/>
      <c r="G181" s="159">
        <f t="shared" si="0"/>
        <v>2494326</v>
      </c>
      <c r="H181" s="264" t="s">
        <v>294</v>
      </c>
      <c r="I181" s="308" t="s">
        <v>18</v>
      </c>
      <c r="J181" s="405" t="s">
        <v>718</v>
      </c>
      <c r="K181" s="308" t="s">
        <v>64</v>
      </c>
      <c r="L181" s="308" t="s">
        <v>58</v>
      </c>
      <c r="M181" s="174"/>
      <c r="N181" s="174"/>
      <c r="O181" s="291"/>
    </row>
    <row r="182" spans="1:15" s="14" customFormat="1" ht="15.75" thickBot="1" x14ac:dyDescent="0.3">
      <c r="A182" s="171">
        <v>45169</v>
      </c>
      <c r="B182" s="172" t="s">
        <v>113</v>
      </c>
      <c r="C182" s="172" t="s">
        <v>49</v>
      </c>
      <c r="D182" s="173" t="s">
        <v>14</v>
      </c>
      <c r="E182" s="412">
        <v>200000</v>
      </c>
      <c r="F182" s="165"/>
      <c r="G182" s="159">
        <f t="shared" si="0"/>
        <v>2294326</v>
      </c>
      <c r="H182" s="21" t="s">
        <v>42</v>
      </c>
      <c r="I182" s="308" t="s">
        <v>18</v>
      </c>
      <c r="J182" s="405" t="s">
        <v>720</v>
      </c>
      <c r="K182" s="308" t="s">
        <v>64</v>
      </c>
      <c r="L182" s="308" t="s">
        <v>58</v>
      </c>
      <c r="M182" s="174"/>
      <c r="N182" s="174"/>
      <c r="O182" s="291"/>
    </row>
    <row r="183" spans="1:15" ht="31.5" customHeight="1" thickBot="1" x14ac:dyDescent="0.3">
      <c r="E183" s="488">
        <f>SUM(E4:E182)</f>
        <v>7147900</v>
      </c>
      <c r="F183" s="489">
        <f>SUM(F4:F182)+G3</f>
        <v>9442226</v>
      </c>
      <c r="G183" s="490">
        <f>F183-E183</f>
        <v>2294326</v>
      </c>
      <c r="J183" s="405"/>
    </row>
    <row r="185" spans="1:15" x14ac:dyDescent="0.25">
      <c r="C185" s="625" t="s">
        <v>15</v>
      </c>
    </row>
    <row r="189" spans="1:15" x14ac:dyDescent="0.25">
      <c r="G189" s="501"/>
    </row>
    <row r="1596" spans="5:5" x14ac:dyDescent="0.25">
      <c r="E1596" s="500" t="s">
        <v>118</v>
      </c>
    </row>
  </sheetData>
  <autoFilter ref="A2:N183">
    <filterColumn colId="0">
      <customFilters>
        <customFilter operator="notEqual" val=" "/>
      </customFilters>
    </filterColumn>
  </autoFilter>
  <mergeCells count="1">
    <mergeCell ref="A1:N1"/>
  </mergeCells>
  <pageMargins left="0.7" right="0.7" top="0.75" bottom="0.75" header="0.3" footer="0.3"/>
  <pageSetup paperSize="9"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6"/>
  <sheetViews>
    <sheetView workbookViewId="0">
      <pane xSplit="1" ySplit="3" topLeftCell="B4" activePane="bottomRight" state="frozen"/>
      <selection pane="topRight" activeCell="B1" sqref="B1"/>
      <selection pane="bottomLeft" activeCell="A4" sqref="A4"/>
      <selection pane="bottomRight" activeCell="F12" sqref="F12"/>
    </sheetView>
  </sheetViews>
  <sheetFormatPr defaultColWidth="10.85546875" defaultRowHeight="15" x14ac:dyDescent="0.25"/>
  <cols>
    <col min="1" max="1" width="12.28515625" style="28" customWidth="1"/>
    <col min="2" max="2" width="25.7109375" style="28" customWidth="1"/>
    <col min="3" max="3" width="19.42578125" style="28" customWidth="1"/>
    <col min="4" max="4" width="15.7109375" style="28" bestFit="1" customWidth="1"/>
    <col min="5" max="5" width="13.7109375" style="65" customWidth="1"/>
    <col min="6" max="6" width="12.28515625" style="65" customWidth="1"/>
    <col min="7" max="7" width="14.42578125" style="65" bestFit="1" customWidth="1"/>
    <col min="8" max="8" width="14.42578125" style="28" bestFit="1" customWidth="1"/>
    <col min="9" max="9" width="21.140625" style="28" customWidth="1"/>
    <col min="10" max="10" width="26.140625" style="28" customWidth="1"/>
    <col min="11" max="12" width="10.85546875" style="28"/>
    <col min="13" max="13" width="14.85546875" style="28" customWidth="1"/>
    <col min="14" max="14" width="28" style="28" customWidth="1"/>
    <col min="15" max="16384" width="10.85546875" style="28"/>
  </cols>
  <sheetData>
    <row r="1" spans="1:19" s="2" customFormat="1" ht="36" customHeight="1" x14ac:dyDescent="0.25">
      <c r="A1" s="710" t="s">
        <v>43</v>
      </c>
      <c r="B1" s="711"/>
      <c r="C1" s="711"/>
      <c r="D1" s="711"/>
      <c r="E1" s="711"/>
      <c r="F1" s="711"/>
      <c r="G1" s="711"/>
      <c r="H1" s="711"/>
      <c r="I1" s="711"/>
      <c r="J1" s="711"/>
      <c r="K1" s="711"/>
      <c r="L1" s="711"/>
      <c r="M1" s="711"/>
      <c r="N1" s="711"/>
    </row>
    <row r="2" spans="1:19" s="2" customFormat="1" ht="18.75" x14ac:dyDescent="0.25">
      <c r="A2" s="712" t="s">
        <v>121</v>
      </c>
      <c r="B2" s="712"/>
      <c r="C2" s="712"/>
      <c r="D2" s="712"/>
      <c r="E2" s="712"/>
      <c r="F2" s="712"/>
      <c r="G2" s="712"/>
      <c r="H2" s="712"/>
      <c r="I2" s="712"/>
      <c r="J2" s="712"/>
      <c r="K2" s="712"/>
      <c r="L2" s="712"/>
      <c r="M2" s="712"/>
      <c r="N2" s="712"/>
    </row>
    <row r="3" spans="1:19" s="2" customFormat="1" ht="45" x14ac:dyDescent="0.25">
      <c r="A3" s="29" t="s">
        <v>0</v>
      </c>
      <c r="B3" s="22" t="s">
        <v>5</v>
      </c>
      <c r="C3" s="22" t="s">
        <v>10</v>
      </c>
      <c r="D3" s="23" t="s">
        <v>8</v>
      </c>
      <c r="E3" s="23" t="s">
        <v>62</v>
      </c>
      <c r="F3" s="23" t="s">
        <v>34</v>
      </c>
      <c r="G3" s="24" t="s">
        <v>41</v>
      </c>
      <c r="H3" s="24" t="s">
        <v>2</v>
      </c>
      <c r="I3" s="24" t="s">
        <v>3</v>
      </c>
      <c r="J3" s="22" t="s">
        <v>9</v>
      </c>
      <c r="K3" s="22" t="s">
        <v>1</v>
      </c>
      <c r="L3" s="22" t="s">
        <v>4</v>
      </c>
      <c r="M3" s="25" t="s">
        <v>12</v>
      </c>
      <c r="N3" s="26" t="s">
        <v>11</v>
      </c>
    </row>
    <row r="4" spans="1:19" s="14" customFormat="1" ht="15.75" thickBot="1" x14ac:dyDescent="0.3">
      <c r="A4" s="508">
        <v>45139</v>
      </c>
      <c r="B4" s="147" t="s">
        <v>721</v>
      </c>
      <c r="C4" s="304"/>
      <c r="D4" s="304"/>
      <c r="E4" s="341"/>
      <c r="F4" s="402">
        <v>5</v>
      </c>
      <c r="G4" s="403">
        <v>5</v>
      </c>
      <c r="H4" s="21"/>
      <c r="I4" s="32"/>
      <c r="J4" s="30"/>
      <c r="K4" s="32"/>
      <c r="L4" s="32"/>
      <c r="M4" s="32"/>
      <c r="N4" s="32"/>
    </row>
    <row r="5" spans="1:19" s="54" customFormat="1" ht="15.75" thickBot="1" x14ac:dyDescent="0.3">
      <c r="A5" s="89"/>
      <c r="B5" s="88"/>
      <c r="C5" s="144"/>
      <c r="D5" s="146"/>
      <c r="E5" s="408">
        <f>SUM(E4:E4)</f>
        <v>0</v>
      </c>
      <c r="F5" s="408">
        <f>SUM(F4:F4)</f>
        <v>5</v>
      </c>
      <c r="G5" s="404">
        <f>F5-E5</f>
        <v>5</v>
      </c>
      <c r="H5" s="145"/>
      <c r="I5" s="88"/>
      <c r="J5" s="88"/>
      <c r="K5" s="40"/>
      <c r="L5" s="40"/>
      <c r="M5" s="40"/>
      <c r="N5" s="40"/>
      <c r="O5" s="90"/>
      <c r="P5" s="90"/>
      <c r="Q5" s="90"/>
      <c r="R5" s="90"/>
      <c r="S5" s="90"/>
    </row>
    <row r="6" spans="1:19" s="18" customFormat="1" x14ac:dyDescent="0.25">
      <c r="A6"/>
      <c r="B6"/>
      <c r="C6" s="118"/>
      <c r="D6" s="122"/>
      <c r="E6" s="125"/>
      <c r="F6" s="126"/>
      <c r="G6" s="125"/>
      <c r="H6" s="127"/>
      <c r="I6" s="128"/>
      <c r="J6" s="129"/>
      <c r="K6" s="123"/>
      <c r="L6" s="123"/>
      <c r="M6" s="124"/>
      <c r="N6" s="120"/>
      <c r="O6" s="124"/>
      <c r="P6" s="41"/>
      <c r="Q6" s="41"/>
      <c r="R6" s="41"/>
      <c r="S6" s="41"/>
    </row>
    <row r="7" spans="1:19" s="18" customFormat="1" x14ac:dyDescent="0.25">
      <c r="A7"/>
      <c r="B7"/>
      <c r="C7" s="118"/>
      <c r="D7" s="122"/>
      <c r="E7" s="125"/>
      <c r="F7" s="126"/>
      <c r="G7" s="125"/>
      <c r="H7" s="127"/>
      <c r="I7" s="128"/>
      <c r="J7" s="129"/>
      <c r="K7" s="123"/>
      <c r="L7" s="123"/>
      <c r="M7" s="124"/>
      <c r="N7" s="120"/>
      <c r="O7" s="124"/>
      <c r="P7" s="41"/>
      <c r="Q7" s="41"/>
      <c r="R7" s="41"/>
      <c r="S7" s="41"/>
    </row>
    <row r="8" spans="1:19" s="18" customFormat="1" x14ac:dyDescent="0.25">
      <c r="A8"/>
      <c r="B8"/>
      <c r="C8" s="118"/>
      <c r="D8" s="122"/>
      <c r="E8" s="125"/>
      <c r="F8" s="126"/>
      <c r="G8" s="125"/>
      <c r="H8" s="127"/>
      <c r="I8" s="128"/>
      <c r="J8" s="129"/>
      <c r="K8" s="123"/>
      <c r="L8" s="123"/>
      <c r="M8" s="124"/>
      <c r="N8" s="120"/>
      <c r="O8" s="124"/>
      <c r="P8" s="41"/>
      <c r="Q8" s="41"/>
      <c r="R8" s="41"/>
      <c r="S8" s="41"/>
    </row>
    <row r="9" spans="1:19" s="18" customFormat="1" x14ac:dyDescent="0.25">
      <c r="A9"/>
      <c r="B9"/>
      <c r="C9" s="118"/>
      <c r="D9" s="122"/>
      <c r="E9" s="125"/>
      <c r="F9" s="126"/>
      <c r="G9" s="125"/>
      <c r="H9" s="127"/>
      <c r="I9" s="128"/>
      <c r="J9" s="129"/>
      <c r="K9" s="123"/>
      <c r="L9" s="123"/>
      <c r="M9" s="124"/>
      <c r="N9" s="130"/>
      <c r="O9" s="124"/>
      <c r="P9" s="41"/>
      <c r="Q9" s="41"/>
      <c r="R9" s="41"/>
      <c r="S9" s="41"/>
    </row>
    <row r="10" spans="1:19" s="76" customFormat="1" x14ac:dyDescent="0.25">
      <c r="A10"/>
      <c r="B10"/>
      <c r="C10" s="118"/>
      <c r="D10" s="131"/>
      <c r="E10" s="125"/>
      <c r="F10" s="125"/>
      <c r="G10" s="125"/>
      <c r="H10" s="127"/>
      <c r="I10" s="131"/>
      <c r="J10" s="132"/>
      <c r="K10" s="119"/>
      <c r="L10" s="119"/>
      <c r="M10" s="119"/>
      <c r="N10" s="120"/>
      <c r="O10" s="121"/>
      <c r="P10" s="57"/>
      <c r="Q10" s="57"/>
      <c r="R10" s="57"/>
      <c r="S10" s="57"/>
    </row>
    <row r="11" spans="1:19" s="18" customFormat="1" x14ac:dyDescent="0.25">
      <c r="A11"/>
      <c r="B11"/>
      <c r="C11" s="118"/>
      <c r="D11" s="122"/>
      <c r="E11" s="125"/>
      <c r="F11" s="126"/>
      <c r="G11" s="122"/>
      <c r="H11" s="127"/>
      <c r="I11" s="128"/>
      <c r="J11" s="129"/>
      <c r="K11" s="123"/>
      <c r="L11" s="123"/>
      <c r="M11" s="124"/>
      <c r="N11" s="130"/>
      <c r="O11" s="124"/>
      <c r="P11" s="41"/>
      <c r="Q11" s="41"/>
      <c r="R11" s="41"/>
      <c r="S11" s="41"/>
    </row>
    <row r="12" spans="1:19" s="18" customFormat="1" x14ac:dyDescent="0.25">
      <c r="A12"/>
      <c r="B12"/>
      <c r="C12" s="118"/>
      <c r="D12" s="122"/>
      <c r="E12" s="125"/>
      <c r="F12" s="126"/>
      <c r="G12" s="122"/>
      <c r="H12" s="127"/>
      <c r="I12" s="128"/>
      <c r="J12" s="129"/>
      <c r="K12" s="123"/>
      <c r="L12" s="123"/>
      <c r="M12" s="124"/>
      <c r="N12" s="130"/>
      <c r="O12" s="124"/>
      <c r="P12" s="41"/>
      <c r="Q12" s="41"/>
      <c r="R12" s="41"/>
      <c r="S12" s="41"/>
    </row>
    <row r="13" spans="1:19" s="18" customFormat="1" x14ac:dyDescent="0.25">
      <c r="A13"/>
      <c r="B13"/>
      <c r="C13" s="118"/>
      <c r="D13" s="122"/>
      <c r="E13" s="125"/>
      <c r="F13" s="126"/>
      <c r="G13" s="122"/>
      <c r="H13" s="127"/>
      <c r="I13" s="128"/>
      <c r="J13" s="129"/>
      <c r="K13" s="123"/>
      <c r="L13" s="123"/>
      <c r="M13" s="124"/>
      <c r="N13" s="130"/>
      <c r="O13" s="124"/>
      <c r="P13" s="41"/>
      <c r="Q13" s="41"/>
      <c r="R13" s="41"/>
      <c r="S13" s="41"/>
    </row>
    <row r="14" spans="1:19" s="18" customFormat="1" x14ac:dyDescent="0.25">
      <c r="A14"/>
      <c r="B14"/>
      <c r="C14" s="118"/>
      <c r="D14" s="122"/>
      <c r="E14" s="125"/>
      <c r="F14" s="126"/>
      <c r="G14" s="122"/>
      <c r="H14" s="127"/>
      <c r="I14" s="128"/>
      <c r="J14" s="129"/>
      <c r="K14" s="123"/>
      <c r="L14" s="123"/>
      <c r="M14" s="124"/>
      <c r="N14" s="130"/>
      <c r="O14" s="124"/>
      <c r="P14" s="41"/>
      <c r="Q14" s="41"/>
      <c r="R14" s="41"/>
      <c r="S14" s="41"/>
    </row>
    <row r="15" spans="1:19" s="18" customFormat="1" x14ac:dyDescent="0.25">
      <c r="A15"/>
      <c r="B15"/>
      <c r="C15" s="118"/>
      <c r="D15" s="122"/>
      <c r="E15" s="125"/>
      <c r="F15" s="126"/>
      <c r="G15" s="122"/>
      <c r="H15" s="127"/>
      <c r="I15" s="128"/>
      <c r="J15" s="129"/>
      <c r="K15" s="123"/>
      <c r="L15" s="123"/>
      <c r="M15" s="124"/>
      <c r="N15" s="130"/>
      <c r="O15" s="124"/>
      <c r="P15" s="41"/>
      <c r="Q15" s="41"/>
      <c r="R15" s="41"/>
      <c r="S15" s="41"/>
    </row>
    <row r="16" spans="1:19" s="18" customFormat="1" x14ac:dyDescent="0.25">
      <c r="A16" s="98"/>
      <c r="B16" s="109"/>
      <c r="C16" s="128"/>
      <c r="D16" s="122"/>
      <c r="E16" s="125"/>
      <c r="F16" s="126"/>
      <c r="G16" s="122"/>
      <c r="H16" s="127"/>
      <c r="I16" s="128"/>
      <c r="J16" s="129"/>
      <c r="K16" s="123"/>
      <c r="L16" s="123"/>
      <c r="M16" s="124"/>
      <c r="N16" s="130"/>
      <c r="O16" s="124"/>
      <c r="P16" s="41"/>
      <c r="Q16" s="41"/>
      <c r="R16" s="41"/>
      <c r="S16" s="41"/>
    </row>
    <row r="17" spans="1:19" s="18" customFormat="1" x14ac:dyDescent="0.25">
      <c r="A17" s="98"/>
      <c r="B17" s="109"/>
      <c r="C17" s="128"/>
      <c r="D17" s="122"/>
      <c r="E17" s="125"/>
      <c r="F17" s="126"/>
      <c r="G17" s="122"/>
      <c r="H17" s="127"/>
      <c r="I17" s="128"/>
      <c r="J17" s="129"/>
      <c r="K17" s="123"/>
      <c r="L17" s="123"/>
      <c r="M17" s="124"/>
      <c r="N17" s="130"/>
      <c r="O17" s="124"/>
      <c r="P17" s="41"/>
      <c r="Q17" s="41"/>
      <c r="R17" s="41"/>
      <c r="S17" s="41"/>
    </row>
    <row r="18" spans="1:19" s="18" customFormat="1" x14ac:dyDescent="0.25">
      <c r="A18" s="98"/>
      <c r="B18" s="109"/>
      <c r="C18" s="128"/>
      <c r="D18" s="122"/>
      <c r="E18" s="125"/>
      <c r="F18" s="126"/>
      <c r="G18" s="122"/>
      <c r="H18" s="127"/>
      <c r="I18" s="128"/>
      <c r="J18" s="129"/>
      <c r="K18" s="123"/>
      <c r="L18" s="123"/>
      <c r="M18" s="124"/>
      <c r="N18" s="130"/>
      <c r="O18" s="124"/>
      <c r="P18" s="41"/>
      <c r="Q18" s="41"/>
      <c r="R18" s="41"/>
      <c r="S18" s="41"/>
    </row>
    <row r="19" spans="1:19" s="18" customFormat="1" x14ac:dyDescent="0.25">
      <c r="A19" s="98"/>
      <c r="B19" s="109"/>
      <c r="C19" s="128"/>
      <c r="D19" s="122"/>
      <c r="E19" s="125"/>
      <c r="F19" s="126"/>
      <c r="G19" s="122"/>
      <c r="H19" s="127"/>
      <c r="I19" s="128"/>
      <c r="J19" s="129"/>
      <c r="K19" s="123"/>
      <c r="L19" s="123"/>
      <c r="M19" s="124"/>
      <c r="N19" s="130"/>
      <c r="O19" s="124"/>
      <c r="P19" s="41"/>
      <c r="Q19" s="41"/>
      <c r="R19" s="41"/>
      <c r="S19" s="41"/>
    </row>
    <row r="20" spans="1:19" s="18" customFormat="1" x14ac:dyDescent="0.25">
      <c r="A20" s="98"/>
      <c r="B20" s="109"/>
      <c r="C20" s="128"/>
      <c r="D20" s="122"/>
      <c r="E20" s="125"/>
      <c r="F20" s="126"/>
      <c r="G20" s="122"/>
      <c r="H20" s="127"/>
      <c r="I20" s="128"/>
      <c r="J20" s="129"/>
      <c r="K20" s="123"/>
      <c r="L20" s="123"/>
      <c r="M20" s="124"/>
      <c r="N20" s="130"/>
      <c r="O20" s="124"/>
      <c r="P20" s="41"/>
      <c r="Q20" s="41"/>
      <c r="R20" s="41"/>
      <c r="S20" s="41"/>
    </row>
    <row r="21" spans="1:19" s="18" customFormat="1" x14ac:dyDescent="0.25">
      <c r="A21" s="98"/>
      <c r="B21" s="109"/>
      <c r="C21" s="128"/>
      <c r="D21" s="122"/>
      <c r="E21" s="125"/>
      <c r="F21" s="126"/>
      <c r="G21" s="122"/>
      <c r="H21" s="127"/>
      <c r="I21" s="128"/>
      <c r="J21" s="129"/>
      <c r="K21" s="123"/>
      <c r="L21" s="123"/>
      <c r="M21" s="124"/>
      <c r="N21" s="130"/>
      <c r="O21" s="124"/>
      <c r="P21" s="41"/>
      <c r="Q21" s="41"/>
      <c r="R21" s="41"/>
      <c r="S21" s="41"/>
    </row>
    <row r="22" spans="1:19" s="18" customFormat="1" x14ac:dyDescent="0.25">
      <c r="A22" s="97"/>
      <c r="B22" s="110"/>
      <c r="C22" s="133"/>
      <c r="D22" s="134"/>
      <c r="E22" s="135"/>
      <c r="F22" s="135"/>
      <c r="G22" s="135"/>
      <c r="H22" s="127"/>
      <c r="I22" s="128"/>
      <c r="J22" s="125"/>
      <c r="K22" s="123"/>
      <c r="L22" s="123"/>
      <c r="M22" s="119"/>
      <c r="N22" s="120"/>
      <c r="O22" s="124"/>
      <c r="P22" s="41"/>
      <c r="Q22" s="41"/>
      <c r="R22" s="41"/>
      <c r="S22" s="41"/>
    </row>
    <row r="23" spans="1:19" s="74" customFormat="1" x14ac:dyDescent="0.25">
      <c r="A23" s="97"/>
      <c r="B23" s="110"/>
      <c r="C23" s="133"/>
      <c r="D23" s="134"/>
      <c r="E23" s="135"/>
      <c r="F23" s="135"/>
      <c r="G23" s="135"/>
      <c r="H23" s="127"/>
      <c r="I23" s="131"/>
      <c r="J23" s="132"/>
      <c r="K23" s="119"/>
      <c r="L23" s="119"/>
      <c r="M23" s="119"/>
      <c r="N23" s="120"/>
      <c r="O23" s="121"/>
      <c r="P23" s="57"/>
      <c r="Q23" s="57"/>
      <c r="R23" s="57"/>
      <c r="S23" s="57"/>
    </row>
    <row r="24" spans="1:19" s="18" customFormat="1" x14ac:dyDescent="0.25">
      <c r="A24" s="98"/>
      <c r="B24" s="109"/>
      <c r="C24" s="128"/>
      <c r="D24" s="122"/>
      <c r="E24" s="125"/>
      <c r="F24" s="126"/>
      <c r="G24" s="125"/>
      <c r="H24" s="127"/>
      <c r="I24" s="128"/>
      <c r="J24" s="129"/>
      <c r="K24" s="123"/>
      <c r="L24" s="123"/>
      <c r="M24" s="124"/>
      <c r="N24" s="130"/>
      <c r="O24" s="124"/>
      <c r="P24" s="41"/>
      <c r="Q24" s="41"/>
      <c r="R24" s="41"/>
      <c r="S24" s="41"/>
    </row>
    <row r="25" spans="1:19" s="18" customFormat="1" x14ac:dyDescent="0.25">
      <c r="A25" s="98"/>
      <c r="B25" s="109"/>
      <c r="C25" s="128"/>
      <c r="D25" s="122"/>
      <c r="E25" s="125"/>
      <c r="F25" s="126"/>
      <c r="G25" s="125"/>
      <c r="H25" s="127"/>
      <c r="I25" s="128"/>
      <c r="J25" s="129"/>
      <c r="K25" s="123"/>
      <c r="L25" s="123"/>
      <c r="M25" s="124"/>
      <c r="N25" s="130"/>
      <c r="O25" s="124"/>
      <c r="P25" s="41"/>
      <c r="Q25" s="41"/>
      <c r="R25" s="41"/>
      <c r="S25" s="41"/>
    </row>
    <row r="26" spans="1:19" s="18" customFormat="1" x14ac:dyDescent="0.25">
      <c r="A26" s="98"/>
      <c r="B26" s="109"/>
      <c r="C26" s="128"/>
      <c r="D26" s="122"/>
      <c r="E26" s="125"/>
      <c r="F26" s="126"/>
      <c r="G26" s="125"/>
      <c r="H26" s="127"/>
      <c r="I26" s="128"/>
      <c r="J26" s="129"/>
      <c r="K26" s="123"/>
      <c r="L26" s="123"/>
      <c r="M26" s="124"/>
      <c r="N26" s="130"/>
      <c r="O26" s="124"/>
      <c r="P26" s="41"/>
      <c r="Q26" s="41"/>
      <c r="R26" s="41"/>
      <c r="S26" s="41"/>
    </row>
    <row r="27" spans="1:19" s="18" customFormat="1" x14ac:dyDescent="0.25">
      <c r="A27" s="98"/>
      <c r="B27" s="109"/>
      <c r="C27" s="128"/>
      <c r="D27" s="122"/>
      <c r="E27" s="125"/>
      <c r="F27" s="126"/>
      <c r="G27" s="125"/>
      <c r="H27" s="127"/>
      <c r="I27" s="128"/>
      <c r="J27" s="129"/>
      <c r="K27" s="123"/>
      <c r="L27" s="123"/>
      <c r="M27" s="124"/>
      <c r="N27" s="130"/>
      <c r="O27" s="124"/>
      <c r="P27" s="41"/>
      <c r="Q27" s="41"/>
      <c r="R27" s="41"/>
      <c r="S27" s="41"/>
    </row>
    <row r="28" spans="1:19" s="18" customFormat="1" x14ac:dyDescent="0.25">
      <c r="A28" s="98"/>
      <c r="B28" s="109"/>
      <c r="C28" s="128"/>
      <c r="D28" s="122"/>
      <c r="E28" s="125"/>
      <c r="F28" s="126"/>
      <c r="G28" s="125"/>
      <c r="H28" s="127"/>
      <c r="I28" s="128"/>
      <c r="J28" s="129"/>
      <c r="K28" s="123"/>
      <c r="L28" s="123"/>
      <c r="M28" s="124"/>
      <c r="N28" s="130"/>
      <c r="O28" s="124"/>
      <c r="P28" s="41"/>
      <c r="Q28" s="41"/>
      <c r="R28" s="41"/>
      <c r="S28" s="41"/>
    </row>
    <row r="29" spans="1:19" s="18" customFormat="1" x14ac:dyDescent="0.25">
      <c r="A29" s="98"/>
      <c r="B29" s="109"/>
      <c r="C29" s="128"/>
      <c r="D29" s="122"/>
      <c r="E29" s="125"/>
      <c r="F29" s="126"/>
      <c r="G29" s="125"/>
      <c r="H29" s="127"/>
      <c r="I29" s="128"/>
      <c r="J29" s="129"/>
      <c r="K29" s="123"/>
      <c r="L29" s="123"/>
      <c r="M29" s="124"/>
      <c r="N29" s="130"/>
      <c r="O29" s="124"/>
      <c r="P29" s="41"/>
      <c r="Q29" s="41"/>
      <c r="R29" s="41"/>
      <c r="S29" s="41"/>
    </row>
    <row r="30" spans="1:19" s="18" customFormat="1" x14ac:dyDescent="0.25">
      <c r="A30" s="98"/>
      <c r="B30" s="109"/>
      <c r="C30" s="128"/>
      <c r="D30" s="122"/>
      <c r="E30" s="125"/>
      <c r="F30" s="126"/>
      <c r="G30" s="125"/>
      <c r="H30" s="127"/>
      <c r="I30" s="128"/>
      <c r="J30" s="129"/>
      <c r="K30" s="123"/>
      <c r="L30" s="123"/>
      <c r="M30" s="124"/>
      <c r="N30" s="130"/>
      <c r="O30" s="124"/>
      <c r="P30" s="41"/>
      <c r="Q30" s="41"/>
      <c r="R30" s="41"/>
      <c r="S30" s="41"/>
    </row>
    <row r="31" spans="1:19" s="18" customFormat="1" x14ac:dyDescent="0.25">
      <c r="A31" s="98"/>
      <c r="B31" s="109"/>
      <c r="C31" s="128"/>
      <c r="D31" s="122"/>
      <c r="E31" s="125"/>
      <c r="F31" s="126"/>
      <c r="G31" s="125"/>
      <c r="H31" s="127"/>
      <c r="I31" s="128"/>
      <c r="J31" s="129"/>
      <c r="K31" s="123"/>
      <c r="L31" s="123"/>
      <c r="M31" s="124"/>
      <c r="N31" s="130"/>
      <c r="O31" s="124"/>
      <c r="P31" s="41"/>
      <c r="Q31" s="41"/>
      <c r="R31" s="41"/>
      <c r="S31" s="41"/>
    </row>
    <row r="32" spans="1:19" s="18" customFormat="1" x14ac:dyDescent="0.25">
      <c r="A32" s="97"/>
      <c r="B32" s="110"/>
      <c r="C32" s="133"/>
      <c r="D32" s="134"/>
      <c r="E32" s="135"/>
      <c r="F32" s="135"/>
      <c r="G32" s="135"/>
      <c r="H32" s="127"/>
      <c r="I32" s="128"/>
      <c r="J32" s="125"/>
      <c r="K32" s="123"/>
      <c r="L32" s="123"/>
      <c r="M32" s="119"/>
      <c r="N32" s="120"/>
      <c r="O32" s="124"/>
      <c r="P32" s="41"/>
      <c r="Q32" s="41"/>
      <c r="R32" s="41"/>
      <c r="S32" s="41"/>
    </row>
    <row r="33" spans="1:19" s="74" customFormat="1" x14ac:dyDescent="0.25">
      <c r="A33" s="97"/>
      <c r="B33" s="110"/>
      <c r="C33" s="133"/>
      <c r="D33" s="134"/>
      <c r="E33" s="135"/>
      <c r="F33" s="135"/>
      <c r="G33" s="135"/>
      <c r="H33" s="127"/>
      <c r="I33" s="131"/>
      <c r="J33" s="132"/>
      <c r="K33" s="119"/>
      <c r="L33" s="119"/>
      <c r="M33" s="119"/>
      <c r="N33" s="120"/>
      <c r="O33" s="121"/>
      <c r="P33" s="57"/>
      <c r="Q33" s="57"/>
      <c r="R33" s="57"/>
      <c r="S33" s="57"/>
    </row>
    <row r="34" spans="1:19" s="18" customFormat="1" x14ac:dyDescent="0.25">
      <c r="A34" s="98"/>
      <c r="B34" s="109"/>
      <c r="C34" s="128"/>
      <c r="D34" s="122"/>
      <c r="E34" s="125"/>
      <c r="F34" s="126"/>
      <c r="G34" s="125"/>
      <c r="H34" s="127"/>
      <c r="I34" s="128"/>
      <c r="J34" s="129"/>
      <c r="K34" s="123"/>
      <c r="L34" s="123"/>
      <c r="M34" s="124"/>
      <c r="N34" s="130"/>
      <c r="O34" s="124"/>
      <c r="P34" s="41"/>
      <c r="Q34" s="41"/>
      <c r="R34" s="41"/>
      <c r="S34" s="41"/>
    </row>
    <row r="35" spans="1:19" s="18" customFormat="1" x14ac:dyDescent="0.25">
      <c r="A35" s="98"/>
      <c r="B35" s="109"/>
      <c r="C35" s="128"/>
      <c r="D35" s="122"/>
      <c r="E35" s="125"/>
      <c r="F35" s="126"/>
      <c r="G35" s="125"/>
      <c r="H35" s="127"/>
      <c r="I35" s="128"/>
      <c r="J35" s="129"/>
      <c r="K35" s="123"/>
      <c r="L35" s="123"/>
      <c r="M35" s="124"/>
      <c r="N35" s="130"/>
      <c r="O35" s="124"/>
      <c r="P35" s="41"/>
      <c r="Q35" s="41"/>
      <c r="R35" s="41"/>
      <c r="S35" s="41"/>
    </row>
    <row r="36" spans="1:19" s="18" customFormat="1" x14ac:dyDescent="0.25">
      <c r="A36" s="98"/>
      <c r="B36" s="109"/>
      <c r="C36" s="128"/>
      <c r="D36" s="122"/>
      <c r="E36" s="125"/>
      <c r="F36" s="126"/>
      <c r="G36" s="125"/>
      <c r="H36" s="127"/>
      <c r="I36" s="128"/>
      <c r="J36" s="129"/>
      <c r="K36" s="123"/>
      <c r="L36" s="123"/>
      <c r="M36" s="124"/>
      <c r="N36" s="130"/>
      <c r="O36" s="124"/>
      <c r="P36" s="41"/>
      <c r="Q36" s="41"/>
      <c r="R36" s="41"/>
      <c r="S36" s="41"/>
    </row>
    <row r="37" spans="1:19" s="18" customFormat="1" x14ac:dyDescent="0.25">
      <c r="A37" s="98"/>
      <c r="B37" s="109"/>
      <c r="C37" s="128"/>
      <c r="D37" s="122"/>
      <c r="E37" s="125"/>
      <c r="F37" s="126"/>
      <c r="G37" s="125"/>
      <c r="H37" s="127"/>
      <c r="I37" s="128"/>
      <c r="J37" s="129"/>
      <c r="K37" s="123"/>
      <c r="L37" s="123"/>
      <c r="M37" s="124"/>
      <c r="N37" s="130"/>
      <c r="O37" s="124"/>
      <c r="P37" s="41"/>
      <c r="Q37" s="41"/>
      <c r="R37" s="41"/>
      <c r="S37" s="41"/>
    </row>
    <row r="38" spans="1:19" s="18" customFormat="1" x14ac:dyDescent="0.25">
      <c r="A38" s="98"/>
      <c r="B38" s="109"/>
      <c r="C38" s="128"/>
      <c r="D38" s="122"/>
      <c r="E38" s="125"/>
      <c r="F38" s="126"/>
      <c r="G38" s="125"/>
      <c r="H38" s="127"/>
      <c r="I38" s="128"/>
      <c r="J38" s="129"/>
      <c r="K38" s="123"/>
      <c r="L38" s="123"/>
      <c r="M38" s="124"/>
      <c r="N38" s="130"/>
      <c r="O38" s="124"/>
      <c r="P38" s="41"/>
      <c r="Q38" s="41"/>
      <c r="R38" s="41"/>
      <c r="S38" s="41"/>
    </row>
    <row r="39" spans="1:19" s="18" customFormat="1" x14ac:dyDescent="0.25">
      <c r="A39" s="98"/>
      <c r="B39" s="109"/>
      <c r="C39" s="128"/>
      <c r="D39" s="122"/>
      <c r="E39" s="125"/>
      <c r="F39" s="126"/>
      <c r="G39" s="125"/>
      <c r="H39" s="127"/>
      <c r="I39" s="128"/>
      <c r="J39" s="129"/>
      <c r="K39" s="123"/>
      <c r="L39" s="123"/>
      <c r="M39" s="124"/>
      <c r="N39" s="130"/>
      <c r="O39" s="124"/>
      <c r="P39" s="41"/>
      <c r="Q39" s="41"/>
      <c r="R39" s="41"/>
      <c r="S39" s="41"/>
    </row>
    <row r="40" spans="1:19" s="18" customFormat="1" x14ac:dyDescent="0.25">
      <c r="A40" s="98"/>
      <c r="B40" s="109"/>
      <c r="C40" s="128"/>
      <c r="D40" s="122"/>
      <c r="E40" s="125"/>
      <c r="F40" s="126"/>
      <c r="G40" s="125"/>
      <c r="H40" s="127"/>
      <c r="I40" s="128"/>
      <c r="J40" s="129"/>
      <c r="K40" s="123"/>
      <c r="L40" s="123"/>
      <c r="M40" s="124"/>
      <c r="N40" s="130"/>
      <c r="O40" s="124"/>
      <c r="P40" s="41"/>
      <c r="Q40" s="41"/>
      <c r="R40" s="41"/>
      <c r="S40" s="41"/>
    </row>
    <row r="41" spans="1:19" s="18" customFormat="1" x14ac:dyDescent="0.25">
      <c r="A41" s="98"/>
      <c r="B41" s="109"/>
      <c r="C41" s="128"/>
      <c r="D41" s="122"/>
      <c r="E41" s="125"/>
      <c r="F41" s="126"/>
      <c r="G41" s="125"/>
      <c r="H41" s="127"/>
      <c r="I41" s="128"/>
      <c r="J41" s="129"/>
      <c r="K41" s="123"/>
      <c r="L41" s="123"/>
      <c r="M41" s="124"/>
      <c r="N41" s="130"/>
      <c r="O41" s="124"/>
      <c r="P41" s="41"/>
      <c r="Q41" s="41"/>
      <c r="R41" s="41"/>
      <c r="S41" s="41"/>
    </row>
    <row r="42" spans="1:19" s="18" customFormat="1" x14ac:dyDescent="0.25">
      <c r="A42" s="98"/>
      <c r="B42" s="109"/>
      <c r="C42" s="128"/>
      <c r="D42" s="122"/>
      <c r="E42" s="125"/>
      <c r="F42" s="126"/>
      <c r="G42" s="125"/>
      <c r="H42" s="127"/>
      <c r="I42" s="128"/>
      <c r="J42" s="129"/>
      <c r="K42" s="123"/>
      <c r="L42" s="123"/>
      <c r="M42" s="124"/>
      <c r="N42" s="130"/>
      <c r="O42" s="124"/>
      <c r="P42" s="41"/>
      <c r="Q42" s="41"/>
      <c r="R42" s="41"/>
      <c r="S42" s="41"/>
    </row>
    <row r="43" spans="1:19" s="18" customFormat="1" x14ac:dyDescent="0.25">
      <c r="A43" s="98"/>
      <c r="B43" s="109"/>
      <c r="C43" s="128"/>
      <c r="D43" s="122"/>
      <c r="E43" s="125"/>
      <c r="F43" s="126"/>
      <c r="G43" s="125"/>
      <c r="H43" s="127"/>
      <c r="I43" s="128"/>
      <c r="J43" s="129"/>
      <c r="K43" s="123"/>
      <c r="L43" s="123"/>
      <c r="M43" s="124"/>
      <c r="N43" s="130"/>
      <c r="O43" s="124"/>
      <c r="P43" s="41"/>
      <c r="Q43" s="41"/>
      <c r="R43" s="41"/>
      <c r="S43" s="41"/>
    </row>
    <row r="44" spans="1:19" s="18" customFormat="1" x14ac:dyDescent="0.25">
      <c r="A44" s="98"/>
      <c r="B44" s="109"/>
      <c r="C44" s="128"/>
      <c r="D44" s="122"/>
      <c r="E44" s="125"/>
      <c r="F44" s="126"/>
      <c r="G44" s="125"/>
      <c r="H44" s="127"/>
      <c r="I44" s="128"/>
      <c r="J44" s="129"/>
      <c r="K44" s="123"/>
      <c r="L44" s="123"/>
      <c r="M44" s="124"/>
      <c r="N44" s="130"/>
      <c r="O44" s="124"/>
      <c r="P44" s="41"/>
      <c r="Q44" s="41"/>
      <c r="R44" s="41"/>
      <c r="S44" s="41"/>
    </row>
    <row r="45" spans="1:19" s="18" customFormat="1" x14ac:dyDescent="0.25">
      <c r="A45" s="97"/>
      <c r="B45" s="110"/>
      <c r="C45" s="133"/>
      <c r="D45" s="134"/>
      <c r="E45" s="135"/>
      <c r="F45" s="135"/>
      <c r="G45" s="135"/>
      <c r="H45" s="127"/>
      <c r="I45" s="128"/>
      <c r="J45" s="125"/>
      <c r="K45" s="123"/>
      <c r="L45" s="123"/>
      <c r="M45" s="119"/>
      <c r="N45" s="120"/>
      <c r="O45" s="124"/>
      <c r="P45" s="41"/>
      <c r="Q45" s="41"/>
      <c r="R45" s="41"/>
      <c r="S45" s="41"/>
    </row>
    <row r="46" spans="1:19" s="18" customFormat="1" x14ac:dyDescent="0.25">
      <c r="A46" s="97"/>
      <c r="B46" s="111"/>
      <c r="C46" s="133"/>
      <c r="D46" s="134"/>
      <c r="E46" s="135"/>
      <c r="F46" s="135"/>
      <c r="G46" s="135"/>
      <c r="H46" s="127"/>
      <c r="I46" s="131"/>
      <c r="J46" s="132"/>
      <c r="K46" s="119"/>
      <c r="L46" s="119"/>
      <c r="M46" s="119"/>
      <c r="N46" s="120"/>
      <c r="O46" s="121"/>
      <c r="P46" s="41"/>
      <c r="Q46" s="41"/>
      <c r="R46" s="41"/>
      <c r="S46" s="41"/>
    </row>
    <row r="47" spans="1:19" s="18" customFormat="1" ht="41.25" customHeight="1" x14ac:dyDescent="0.25">
      <c r="A47" s="98"/>
      <c r="B47" s="109"/>
      <c r="C47" s="128"/>
      <c r="D47" s="122"/>
      <c r="E47" s="125"/>
      <c r="F47" s="125"/>
      <c r="G47" s="122"/>
      <c r="H47" s="127"/>
      <c r="I47" s="128"/>
      <c r="J47" s="129"/>
      <c r="K47" s="123"/>
      <c r="L47" s="123"/>
      <c r="M47" s="124"/>
      <c r="N47" s="130"/>
      <c r="O47" s="124"/>
      <c r="P47" s="41"/>
      <c r="Q47" s="41"/>
      <c r="R47" s="41"/>
      <c r="S47" s="41"/>
    </row>
    <row r="48" spans="1:19" s="18" customFormat="1" x14ac:dyDescent="0.25">
      <c r="A48" s="98"/>
      <c r="B48" s="109"/>
      <c r="C48" s="128"/>
      <c r="D48" s="122"/>
      <c r="E48" s="125"/>
      <c r="F48" s="125"/>
      <c r="G48" s="122"/>
      <c r="H48" s="127"/>
      <c r="I48" s="128"/>
      <c r="J48" s="129"/>
      <c r="K48" s="123"/>
      <c r="L48" s="123"/>
      <c r="M48" s="124"/>
      <c r="N48" s="130"/>
      <c r="O48" s="124"/>
      <c r="P48" s="41"/>
      <c r="Q48" s="41"/>
      <c r="R48" s="41"/>
      <c r="S48" s="41"/>
    </row>
    <row r="49" spans="1:19" s="18" customFormat="1" x14ac:dyDescent="0.25">
      <c r="A49" s="98"/>
      <c r="B49" s="109"/>
      <c r="C49" s="128"/>
      <c r="D49" s="122"/>
      <c r="E49" s="125"/>
      <c r="F49" s="125"/>
      <c r="G49" s="122"/>
      <c r="H49" s="127"/>
      <c r="I49" s="128"/>
      <c r="J49" s="129"/>
      <c r="K49" s="123"/>
      <c r="L49" s="123"/>
      <c r="M49" s="124"/>
      <c r="N49" s="130"/>
      <c r="O49" s="124"/>
      <c r="P49" s="41"/>
      <c r="Q49" s="41"/>
      <c r="R49" s="41"/>
      <c r="S49" s="41"/>
    </row>
    <row r="50" spans="1:19" s="18" customFormat="1" x14ac:dyDescent="0.25">
      <c r="A50" s="98"/>
      <c r="B50" s="109"/>
      <c r="C50" s="128"/>
      <c r="D50" s="122"/>
      <c r="E50" s="125"/>
      <c r="F50" s="125"/>
      <c r="G50" s="122"/>
      <c r="H50" s="127"/>
      <c r="I50" s="128"/>
      <c r="J50" s="129"/>
      <c r="K50" s="123"/>
      <c r="L50" s="123"/>
      <c r="M50" s="124"/>
      <c r="N50" s="130"/>
      <c r="O50" s="124"/>
      <c r="P50" s="41"/>
      <c r="Q50" s="41"/>
      <c r="R50" s="41"/>
      <c r="S50" s="41"/>
    </row>
    <row r="51" spans="1:19" s="18" customFormat="1" x14ac:dyDescent="0.25">
      <c r="A51" s="98"/>
      <c r="B51" s="109"/>
      <c r="C51" s="128"/>
      <c r="D51" s="122"/>
      <c r="E51" s="125"/>
      <c r="F51" s="125"/>
      <c r="G51" s="122"/>
      <c r="H51" s="127"/>
      <c r="I51" s="128"/>
      <c r="J51" s="129"/>
      <c r="K51" s="123"/>
      <c r="L51" s="123"/>
      <c r="M51" s="124"/>
      <c r="N51" s="130"/>
      <c r="O51" s="124"/>
      <c r="P51" s="41"/>
      <c r="Q51" s="41"/>
      <c r="R51" s="41"/>
      <c r="S51" s="41"/>
    </row>
    <row r="52" spans="1:19" s="18" customFormat="1" x14ac:dyDescent="0.25">
      <c r="A52" s="98"/>
      <c r="B52" s="109"/>
      <c r="C52" s="128"/>
      <c r="D52" s="122"/>
      <c r="E52" s="125"/>
      <c r="F52" s="125"/>
      <c r="G52" s="122"/>
      <c r="H52" s="127"/>
      <c r="I52" s="128"/>
      <c r="J52" s="129"/>
      <c r="K52" s="123"/>
      <c r="L52" s="123"/>
      <c r="M52" s="124"/>
      <c r="N52" s="130"/>
      <c r="O52" s="124"/>
      <c r="P52" s="41"/>
      <c r="Q52" s="41"/>
      <c r="R52" s="41"/>
      <c r="S52" s="41"/>
    </row>
    <row r="53" spans="1:19" s="74" customFormat="1" x14ac:dyDescent="0.25">
      <c r="A53" s="97"/>
      <c r="B53" s="110"/>
      <c r="C53" s="133"/>
      <c r="D53" s="134"/>
      <c r="E53" s="135"/>
      <c r="F53" s="135"/>
      <c r="G53" s="135"/>
      <c r="H53" s="127"/>
      <c r="I53" s="131"/>
      <c r="J53" s="132"/>
      <c r="K53" s="119"/>
      <c r="L53" s="119"/>
      <c r="M53" s="119"/>
      <c r="N53" s="120"/>
      <c r="O53" s="121"/>
      <c r="P53" s="57"/>
      <c r="Q53" s="57"/>
      <c r="R53" s="57"/>
      <c r="S53" s="57"/>
    </row>
    <row r="54" spans="1:19" s="18" customFormat="1" x14ac:dyDescent="0.25">
      <c r="A54" s="98"/>
      <c r="B54" s="109"/>
      <c r="C54" s="132"/>
      <c r="D54" s="122"/>
      <c r="E54" s="125"/>
      <c r="F54" s="126"/>
      <c r="G54" s="125"/>
      <c r="H54" s="127"/>
      <c r="I54" s="128"/>
      <c r="J54" s="129"/>
      <c r="K54" s="123"/>
      <c r="L54" s="123"/>
      <c r="M54" s="124"/>
      <c r="N54" s="130"/>
      <c r="O54" s="124"/>
      <c r="P54" s="41"/>
      <c r="Q54" s="41"/>
      <c r="R54" s="41"/>
      <c r="S54" s="41"/>
    </row>
    <row r="55" spans="1:19" s="18" customFormat="1" x14ac:dyDescent="0.25">
      <c r="A55" s="98"/>
      <c r="B55" s="109"/>
      <c r="C55" s="132"/>
      <c r="D55" s="122"/>
      <c r="E55" s="125"/>
      <c r="F55" s="126"/>
      <c r="G55" s="125"/>
      <c r="H55" s="127"/>
      <c r="I55" s="128"/>
      <c r="J55" s="128"/>
      <c r="K55" s="123"/>
      <c r="L55" s="123"/>
      <c r="M55" s="124"/>
      <c r="N55" s="130"/>
      <c r="O55" s="124"/>
      <c r="P55" s="41"/>
      <c r="Q55" s="41"/>
      <c r="R55" s="41"/>
      <c r="S55" s="41"/>
    </row>
    <row r="56" spans="1:19" s="18" customFormat="1" x14ac:dyDescent="0.25">
      <c r="A56" s="98"/>
      <c r="B56" s="109"/>
      <c r="C56" s="132"/>
      <c r="D56" s="122"/>
      <c r="E56" s="125"/>
      <c r="F56" s="126"/>
      <c r="G56" s="125"/>
      <c r="H56" s="127"/>
      <c r="I56" s="128"/>
      <c r="J56" s="128"/>
      <c r="K56" s="123"/>
      <c r="L56" s="123"/>
      <c r="M56" s="124"/>
      <c r="N56" s="120"/>
      <c r="O56" s="124"/>
      <c r="P56" s="41"/>
      <c r="Q56" s="41"/>
      <c r="R56" s="41"/>
      <c r="S56" s="41"/>
    </row>
    <row r="57" spans="1:19" s="18" customFormat="1" x14ac:dyDescent="0.25">
      <c r="A57" s="98"/>
      <c r="B57" s="109"/>
      <c r="C57" s="128"/>
      <c r="D57" s="122"/>
      <c r="E57" s="125"/>
      <c r="F57" s="126"/>
      <c r="G57" s="125"/>
      <c r="H57" s="127"/>
      <c r="I57" s="128"/>
      <c r="J57" s="129"/>
      <c r="K57" s="123"/>
      <c r="L57" s="123"/>
      <c r="M57" s="124"/>
      <c r="N57" s="130"/>
      <c r="O57" s="124"/>
      <c r="P57" s="41"/>
      <c r="Q57" s="41"/>
      <c r="R57" s="41"/>
      <c r="S57" s="41"/>
    </row>
    <row r="58" spans="1:19" s="18" customFormat="1" x14ac:dyDescent="0.25">
      <c r="A58" s="98"/>
      <c r="B58" s="109"/>
      <c r="C58" s="128"/>
      <c r="D58" s="122"/>
      <c r="E58" s="125"/>
      <c r="F58" s="126"/>
      <c r="G58" s="125"/>
      <c r="H58" s="127"/>
      <c r="I58" s="128"/>
      <c r="J58" s="129"/>
      <c r="K58" s="123"/>
      <c r="L58" s="123"/>
      <c r="M58" s="124"/>
      <c r="N58" s="130"/>
      <c r="O58" s="124"/>
      <c r="P58" s="41"/>
      <c r="Q58" s="41"/>
      <c r="R58" s="41"/>
      <c r="S58" s="41"/>
    </row>
    <row r="59" spans="1:19" s="18" customFormat="1" x14ac:dyDescent="0.25">
      <c r="A59" s="98"/>
      <c r="B59" s="109"/>
      <c r="C59" s="132"/>
      <c r="D59" s="122"/>
      <c r="E59" s="125"/>
      <c r="F59" s="126"/>
      <c r="G59" s="125"/>
      <c r="H59" s="127"/>
      <c r="I59" s="128"/>
      <c r="J59" s="129"/>
      <c r="K59" s="123"/>
      <c r="L59" s="123"/>
      <c r="M59" s="124"/>
      <c r="N59" s="130"/>
      <c r="O59" s="124"/>
      <c r="P59" s="41"/>
      <c r="Q59" s="41"/>
      <c r="R59" s="41"/>
      <c r="S59" s="41"/>
    </row>
    <row r="60" spans="1:19" s="18" customFormat="1" x14ac:dyDescent="0.25">
      <c r="A60" s="98"/>
      <c r="B60" s="109"/>
      <c r="C60" s="132"/>
      <c r="D60" s="122"/>
      <c r="E60" s="125"/>
      <c r="F60" s="126"/>
      <c r="G60" s="125"/>
      <c r="H60" s="127"/>
      <c r="I60" s="128"/>
      <c r="J60" s="128"/>
      <c r="K60" s="123"/>
      <c r="L60" s="123"/>
      <c r="M60" s="124"/>
      <c r="N60" s="130"/>
      <c r="O60" s="124"/>
      <c r="P60" s="41"/>
      <c r="Q60" s="41"/>
      <c r="R60" s="41"/>
      <c r="S60" s="41"/>
    </row>
    <row r="61" spans="1:19" s="18" customFormat="1" x14ac:dyDescent="0.25">
      <c r="A61" s="98"/>
      <c r="B61" s="109"/>
      <c r="C61" s="132"/>
      <c r="D61" s="122"/>
      <c r="E61" s="125"/>
      <c r="F61" s="126"/>
      <c r="G61" s="125"/>
      <c r="H61" s="127"/>
      <c r="I61" s="128"/>
      <c r="J61" s="128"/>
      <c r="K61" s="123"/>
      <c r="L61" s="123"/>
      <c r="M61" s="119"/>
      <c r="N61" s="130"/>
      <c r="O61" s="124"/>
      <c r="P61" s="41"/>
      <c r="Q61" s="41"/>
      <c r="R61" s="41"/>
      <c r="S61" s="41"/>
    </row>
    <row r="62" spans="1:19" s="18" customFormat="1" x14ac:dyDescent="0.25">
      <c r="A62" s="98"/>
      <c r="B62" s="109"/>
      <c r="C62" s="132"/>
      <c r="D62" s="122"/>
      <c r="E62" s="125"/>
      <c r="F62" s="126"/>
      <c r="G62" s="125"/>
      <c r="H62" s="127"/>
      <c r="I62" s="128"/>
      <c r="J62" s="128"/>
      <c r="K62" s="123"/>
      <c r="L62" s="123"/>
      <c r="M62" s="119"/>
      <c r="N62" s="130"/>
      <c r="O62" s="124"/>
      <c r="P62" s="41"/>
      <c r="Q62" s="41"/>
      <c r="R62" s="41"/>
      <c r="S62" s="41"/>
    </row>
    <row r="63" spans="1:19" s="18" customFormat="1" x14ac:dyDescent="0.25">
      <c r="A63" s="45"/>
      <c r="B63" s="112"/>
      <c r="C63" s="119"/>
      <c r="D63" s="136"/>
      <c r="E63" s="120"/>
      <c r="F63" s="130"/>
      <c r="G63" s="120"/>
      <c r="H63" s="121"/>
      <c r="I63" s="124"/>
      <c r="J63" s="137"/>
      <c r="K63" s="123"/>
      <c r="L63" s="123"/>
      <c r="M63" s="119"/>
      <c r="N63" s="130"/>
      <c r="O63" s="124"/>
      <c r="P63" s="41"/>
      <c r="Q63" s="41"/>
      <c r="R63" s="41"/>
      <c r="S63" s="41"/>
    </row>
    <row r="64" spans="1:19" s="74" customFormat="1" x14ac:dyDescent="0.25">
      <c r="A64" s="91"/>
      <c r="B64" s="113"/>
      <c r="C64" s="138"/>
      <c r="D64" s="139"/>
      <c r="E64" s="140"/>
      <c r="F64" s="140"/>
      <c r="G64" s="140"/>
      <c r="H64" s="121"/>
      <c r="I64" s="141"/>
      <c r="J64" s="119"/>
      <c r="K64" s="119"/>
      <c r="L64" s="119"/>
      <c r="M64" s="119"/>
      <c r="N64" s="120"/>
      <c r="O64" s="121"/>
      <c r="P64" s="57"/>
      <c r="Q64" s="57"/>
      <c r="R64" s="57"/>
      <c r="S64" s="57"/>
    </row>
    <row r="65" spans="1:19" s="18" customFormat="1" x14ac:dyDescent="0.25">
      <c r="A65" s="47"/>
      <c r="B65" s="112"/>
      <c r="C65" s="119"/>
      <c r="D65" s="136"/>
      <c r="E65" s="120"/>
      <c r="F65" s="130"/>
      <c r="G65" s="120"/>
      <c r="H65" s="121"/>
      <c r="I65" s="124"/>
      <c r="J65" s="137"/>
      <c r="K65" s="123"/>
      <c r="L65" s="123"/>
      <c r="M65" s="119"/>
      <c r="N65" s="130"/>
      <c r="O65" s="124"/>
      <c r="P65" s="41"/>
      <c r="Q65" s="41"/>
      <c r="R65" s="41"/>
      <c r="S65" s="41"/>
    </row>
    <row r="66" spans="1:19" s="18" customFormat="1" x14ac:dyDescent="0.25">
      <c r="A66" s="47"/>
      <c r="B66" s="112"/>
      <c r="C66" s="119"/>
      <c r="D66" s="136"/>
      <c r="E66" s="120"/>
      <c r="F66" s="130"/>
      <c r="G66" s="120"/>
      <c r="H66" s="121"/>
      <c r="I66" s="124"/>
      <c r="J66" s="137"/>
      <c r="K66" s="123"/>
      <c r="L66" s="123"/>
      <c r="M66" s="119"/>
      <c r="N66" s="130"/>
      <c r="O66" s="124"/>
      <c r="P66" s="41"/>
      <c r="Q66" s="41"/>
      <c r="R66" s="41"/>
      <c r="S66" s="41"/>
    </row>
    <row r="67" spans="1:19" s="18" customFormat="1" x14ac:dyDescent="0.25">
      <c r="A67" s="47"/>
      <c r="B67" s="112"/>
      <c r="C67" s="119"/>
      <c r="D67" s="136"/>
      <c r="E67" s="120"/>
      <c r="F67" s="130"/>
      <c r="G67" s="120"/>
      <c r="H67" s="121"/>
      <c r="I67" s="124"/>
      <c r="J67" s="137"/>
      <c r="K67" s="123"/>
      <c r="L67" s="123"/>
      <c r="M67" s="119"/>
      <c r="N67" s="130"/>
      <c r="O67" s="124"/>
      <c r="P67" s="41"/>
      <c r="Q67" s="41"/>
      <c r="R67" s="41"/>
      <c r="S67" s="41"/>
    </row>
    <row r="68" spans="1:19" s="18" customFormat="1" x14ac:dyDescent="0.25">
      <c r="A68" s="47"/>
      <c r="B68" s="112"/>
      <c r="C68" s="119"/>
      <c r="D68" s="136"/>
      <c r="E68" s="120"/>
      <c r="F68" s="130"/>
      <c r="G68" s="120"/>
      <c r="H68" s="121"/>
      <c r="I68" s="124"/>
      <c r="J68" s="137"/>
      <c r="K68" s="123"/>
      <c r="L68" s="123"/>
      <c r="M68" s="119"/>
      <c r="N68" s="130"/>
      <c r="O68" s="124"/>
      <c r="P68" s="41"/>
      <c r="Q68" s="41"/>
      <c r="R68" s="41"/>
      <c r="S68" s="41"/>
    </row>
    <row r="69" spans="1:19" s="18" customFormat="1" x14ac:dyDescent="0.25">
      <c r="A69" s="47"/>
      <c r="B69" s="112"/>
      <c r="C69" s="119"/>
      <c r="D69" s="136"/>
      <c r="E69" s="120"/>
      <c r="F69" s="130"/>
      <c r="G69" s="120"/>
      <c r="H69" s="121"/>
      <c r="I69" s="120"/>
      <c r="J69" s="120"/>
      <c r="K69" s="123"/>
      <c r="L69" s="123"/>
      <c r="M69" s="119"/>
      <c r="N69" s="130"/>
      <c r="O69" s="124"/>
      <c r="P69" s="41"/>
      <c r="Q69" s="41"/>
      <c r="R69" s="41"/>
      <c r="S69" s="41"/>
    </row>
    <row r="70" spans="1:19" s="18" customFormat="1" x14ac:dyDescent="0.25">
      <c r="A70" s="47"/>
      <c r="B70" s="112"/>
      <c r="C70" s="119"/>
      <c r="D70" s="136"/>
      <c r="E70" s="120"/>
      <c r="F70" s="130"/>
      <c r="G70" s="120"/>
      <c r="H70" s="121"/>
      <c r="I70" s="120"/>
      <c r="J70" s="120"/>
      <c r="K70" s="123"/>
      <c r="L70" s="123"/>
      <c r="M70" s="119"/>
      <c r="N70" s="130"/>
      <c r="O70" s="124"/>
      <c r="P70" s="41"/>
      <c r="Q70" s="41"/>
      <c r="R70" s="41"/>
      <c r="S70" s="41"/>
    </row>
    <row r="71" spans="1:19" s="18" customFormat="1" x14ac:dyDescent="0.25">
      <c r="A71" s="47"/>
      <c r="B71" s="112"/>
      <c r="C71" s="119"/>
      <c r="D71" s="136"/>
      <c r="E71" s="120"/>
      <c r="F71" s="130"/>
      <c r="G71" s="120"/>
      <c r="H71" s="121"/>
      <c r="I71" s="137"/>
      <c r="J71" s="120"/>
      <c r="K71" s="123"/>
      <c r="L71" s="123"/>
      <c r="M71" s="124"/>
      <c r="N71" s="130"/>
      <c r="O71" s="124"/>
      <c r="P71" s="41"/>
      <c r="Q71" s="41"/>
      <c r="R71" s="41"/>
      <c r="S71" s="41"/>
    </row>
    <row r="72" spans="1:19" s="18" customFormat="1" x14ac:dyDescent="0.25">
      <c r="A72" s="47"/>
      <c r="B72" s="112"/>
      <c r="C72" s="119"/>
      <c r="D72" s="136"/>
      <c r="E72" s="120"/>
      <c r="F72" s="130"/>
      <c r="G72" s="120"/>
      <c r="H72" s="121"/>
      <c r="I72" s="137"/>
      <c r="J72" s="120"/>
      <c r="K72" s="123"/>
      <c r="L72" s="123"/>
      <c r="M72" s="124"/>
      <c r="N72" s="130"/>
      <c r="O72" s="124"/>
      <c r="P72" s="41"/>
      <c r="Q72" s="41"/>
      <c r="R72" s="41"/>
      <c r="S72" s="41"/>
    </row>
    <row r="73" spans="1:19" s="18" customFormat="1" x14ac:dyDescent="0.25">
      <c r="A73" s="47"/>
      <c r="B73" s="112"/>
      <c r="C73" s="119"/>
      <c r="D73" s="136"/>
      <c r="E73" s="120"/>
      <c r="F73" s="130"/>
      <c r="G73" s="120"/>
      <c r="H73" s="121"/>
      <c r="I73" s="137"/>
      <c r="J73" s="124"/>
      <c r="K73" s="123"/>
      <c r="L73" s="123"/>
      <c r="M73" s="124"/>
      <c r="N73" s="130"/>
      <c r="O73" s="124"/>
      <c r="P73" s="41"/>
      <c r="Q73" s="41"/>
      <c r="R73" s="41"/>
      <c r="S73" s="41"/>
    </row>
    <row r="74" spans="1:19" s="18" customFormat="1" x14ac:dyDescent="0.25">
      <c r="A74" s="47"/>
      <c r="B74" s="112"/>
      <c r="C74" s="124"/>
      <c r="D74" s="136"/>
      <c r="E74" s="120"/>
      <c r="F74" s="130"/>
      <c r="G74" s="120"/>
      <c r="H74" s="121"/>
      <c r="I74" s="137"/>
      <c r="J74" s="124"/>
      <c r="K74" s="123"/>
      <c r="L74" s="123"/>
      <c r="M74" s="124"/>
      <c r="N74" s="130"/>
      <c r="O74" s="124"/>
      <c r="P74" s="41"/>
      <c r="Q74" s="41"/>
      <c r="R74" s="41"/>
      <c r="S74" s="41"/>
    </row>
    <row r="75" spans="1:19" s="18" customFormat="1" x14ac:dyDescent="0.25">
      <c r="A75" s="47"/>
      <c r="B75" s="112"/>
      <c r="C75" s="124"/>
      <c r="D75" s="136"/>
      <c r="E75" s="120"/>
      <c r="F75" s="130"/>
      <c r="G75" s="120"/>
      <c r="H75" s="121"/>
      <c r="I75" s="137"/>
      <c r="J75" s="124"/>
      <c r="K75" s="123"/>
      <c r="L75" s="123"/>
      <c r="M75" s="124"/>
      <c r="N75" s="130"/>
      <c r="O75" s="124"/>
      <c r="P75" s="41"/>
      <c r="Q75" s="41"/>
      <c r="R75" s="41"/>
      <c r="S75" s="41"/>
    </row>
    <row r="76" spans="1:19" s="34" customFormat="1" x14ac:dyDescent="0.25">
      <c r="A76" s="47"/>
      <c r="B76" s="112"/>
      <c r="C76" s="124"/>
      <c r="D76" s="136"/>
      <c r="E76" s="120"/>
      <c r="F76" s="130"/>
      <c r="G76" s="120"/>
      <c r="H76" s="121"/>
      <c r="I76" s="124"/>
      <c r="J76" s="124"/>
      <c r="K76" s="124"/>
      <c r="L76" s="124"/>
      <c r="M76" s="124"/>
      <c r="N76" s="124"/>
      <c r="O76" s="124"/>
      <c r="P76" s="46"/>
      <c r="Q76" s="46"/>
      <c r="R76" s="46"/>
      <c r="S76" s="46"/>
    </row>
    <row r="77" spans="1:19" s="74" customFormat="1" x14ac:dyDescent="0.25">
      <c r="A77" s="91"/>
      <c r="B77" s="113"/>
      <c r="C77" s="138"/>
      <c r="D77" s="139"/>
      <c r="E77" s="140"/>
      <c r="F77" s="140"/>
      <c r="G77" s="140"/>
      <c r="H77" s="121"/>
      <c r="I77" s="141"/>
      <c r="J77" s="119"/>
      <c r="K77" s="119"/>
      <c r="L77" s="119"/>
      <c r="M77" s="119"/>
      <c r="N77" s="120"/>
      <c r="O77" s="121"/>
      <c r="P77" s="57"/>
      <c r="Q77" s="57"/>
      <c r="R77" s="57"/>
      <c r="S77" s="57"/>
    </row>
    <row r="78" spans="1:19" s="18" customFormat="1" x14ac:dyDescent="0.25">
      <c r="A78" s="36"/>
      <c r="B78" s="114"/>
      <c r="C78" s="124"/>
      <c r="D78" s="124"/>
      <c r="E78" s="120"/>
      <c r="F78" s="130"/>
      <c r="G78" s="120"/>
      <c r="H78" s="121"/>
      <c r="I78" s="124"/>
      <c r="J78" s="124"/>
      <c r="K78" s="124"/>
      <c r="L78" s="124"/>
      <c r="M78" s="124"/>
      <c r="N78" s="124"/>
      <c r="O78" s="124"/>
      <c r="P78" s="41"/>
      <c r="Q78" s="41"/>
      <c r="R78" s="41"/>
      <c r="S78" s="41"/>
    </row>
    <row r="79" spans="1:19" s="18" customFormat="1" x14ac:dyDescent="0.25">
      <c r="A79" s="36"/>
      <c r="B79" s="114"/>
      <c r="C79" s="124"/>
      <c r="D79" s="124"/>
      <c r="E79" s="120"/>
      <c r="F79" s="130"/>
      <c r="G79" s="120"/>
      <c r="H79" s="121"/>
      <c r="I79" s="124"/>
      <c r="J79" s="124"/>
      <c r="K79" s="124"/>
      <c r="L79" s="124"/>
      <c r="M79" s="124"/>
      <c r="N79" s="124"/>
      <c r="O79" s="124"/>
      <c r="P79" s="41"/>
      <c r="Q79" s="41"/>
      <c r="R79" s="41"/>
      <c r="S79" s="41"/>
    </row>
    <row r="80" spans="1:19" s="18" customFormat="1" x14ac:dyDescent="0.25">
      <c r="A80" s="36"/>
      <c r="B80" s="114"/>
      <c r="C80" s="124"/>
      <c r="D80" s="124"/>
      <c r="E80" s="120"/>
      <c r="F80" s="130"/>
      <c r="G80" s="120"/>
      <c r="H80" s="121"/>
      <c r="I80" s="124"/>
      <c r="J80" s="124"/>
      <c r="K80" s="124"/>
      <c r="L80" s="124"/>
      <c r="M80" s="124"/>
      <c r="N80" s="124"/>
      <c r="O80" s="124"/>
      <c r="P80" s="41"/>
      <c r="Q80" s="41"/>
      <c r="R80" s="41"/>
      <c r="S80" s="41"/>
    </row>
    <row r="81" spans="1:19" s="18" customFormat="1" x14ac:dyDescent="0.25">
      <c r="A81" s="36"/>
      <c r="B81" s="114"/>
      <c r="C81" s="124"/>
      <c r="D81" s="124"/>
      <c r="E81" s="120"/>
      <c r="F81" s="130"/>
      <c r="G81" s="120"/>
      <c r="H81" s="121"/>
      <c r="I81" s="124"/>
      <c r="J81" s="124"/>
      <c r="K81" s="124"/>
      <c r="L81" s="124"/>
      <c r="M81" s="124"/>
      <c r="N81" s="124"/>
      <c r="O81" s="124"/>
      <c r="P81" s="41"/>
      <c r="Q81" s="41"/>
      <c r="R81" s="41"/>
      <c r="S81" s="41"/>
    </row>
    <row r="82" spans="1:19" s="74" customFormat="1" x14ac:dyDescent="0.25">
      <c r="A82" s="91"/>
      <c r="B82" s="113"/>
      <c r="C82" s="138"/>
      <c r="D82" s="139"/>
      <c r="E82" s="140"/>
      <c r="F82" s="140"/>
      <c r="G82" s="140"/>
      <c r="H82" s="121"/>
      <c r="I82" s="141"/>
      <c r="J82" s="119"/>
      <c r="K82" s="119"/>
      <c r="L82" s="119"/>
      <c r="M82" s="119"/>
      <c r="N82" s="120"/>
      <c r="O82" s="121"/>
      <c r="P82" s="57"/>
      <c r="Q82" s="57"/>
      <c r="R82" s="57"/>
      <c r="S82" s="57"/>
    </row>
    <row r="83" spans="1:19" s="18" customFormat="1" x14ac:dyDescent="0.25">
      <c r="A83" s="36"/>
      <c r="B83" s="114"/>
      <c r="C83" s="124"/>
      <c r="D83" s="124"/>
      <c r="E83" s="120"/>
      <c r="F83" s="130"/>
      <c r="G83" s="120"/>
      <c r="H83" s="121"/>
      <c r="I83" s="124"/>
      <c r="J83" s="124"/>
      <c r="K83" s="124"/>
      <c r="L83" s="124"/>
      <c r="M83" s="124"/>
      <c r="N83" s="124"/>
      <c r="O83" s="124"/>
      <c r="P83" s="41"/>
      <c r="Q83" s="41"/>
      <c r="R83" s="41"/>
      <c r="S83" s="41"/>
    </row>
    <row r="84" spans="1:19" s="18" customFormat="1" x14ac:dyDescent="0.25">
      <c r="A84" s="36"/>
      <c r="B84" s="114"/>
      <c r="C84" s="124"/>
      <c r="D84" s="124"/>
      <c r="E84" s="120"/>
      <c r="F84" s="130"/>
      <c r="G84" s="120"/>
      <c r="H84" s="121"/>
      <c r="I84" s="124"/>
      <c r="J84" s="124"/>
      <c r="K84" s="124"/>
      <c r="L84" s="124"/>
      <c r="M84" s="124"/>
      <c r="N84" s="124"/>
      <c r="O84" s="124"/>
      <c r="P84" s="41"/>
      <c r="Q84" s="41"/>
      <c r="R84" s="41"/>
      <c r="S84" s="41"/>
    </row>
    <row r="85" spans="1:19" s="18" customFormat="1" x14ac:dyDescent="0.25">
      <c r="A85" s="36"/>
      <c r="B85" s="114"/>
      <c r="C85" s="124"/>
      <c r="D85" s="124"/>
      <c r="E85" s="120"/>
      <c r="F85" s="130"/>
      <c r="G85" s="120"/>
      <c r="H85" s="121"/>
      <c r="I85" s="124"/>
      <c r="J85" s="124"/>
      <c r="K85" s="124"/>
      <c r="L85" s="124"/>
      <c r="M85" s="124"/>
      <c r="N85" s="124"/>
      <c r="O85" s="124"/>
      <c r="P85" s="41"/>
      <c r="Q85" s="41"/>
      <c r="R85" s="41"/>
      <c r="S85" s="41"/>
    </row>
    <row r="86" spans="1:19" s="18" customFormat="1" x14ac:dyDescent="0.25">
      <c r="A86" s="36"/>
      <c r="B86" s="114"/>
      <c r="C86" s="124"/>
      <c r="D86" s="124"/>
      <c r="E86" s="120"/>
      <c r="F86" s="130"/>
      <c r="G86" s="120"/>
      <c r="H86" s="121"/>
      <c r="I86" s="124"/>
      <c r="J86" s="124"/>
      <c r="K86" s="124"/>
      <c r="L86" s="124"/>
      <c r="M86" s="124"/>
      <c r="N86" s="124"/>
      <c r="O86" s="124"/>
      <c r="P86" s="41"/>
      <c r="Q86" s="41"/>
      <c r="R86" s="41"/>
      <c r="S86" s="41"/>
    </row>
    <row r="87" spans="1:19" s="18" customFormat="1" x14ac:dyDescent="0.25">
      <c r="A87" s="36"/>
      <c r="B87" s="114"/>
      <c r="C87" s="124"/>
      <c r="D87" s="124"/>
      <c r="E87" s="120"/>
      <c r="F87" s="130"/>
      <c r="G87" s="120"/>
      <c r="H87" s="121"/>
      <c r="I87" s="124"/>
      <c r="J87" s="124"/>
      <c r="K87" s="124"/>
      <c r="L87" s="124"/>
      <c r="M87" s="124"/>
      <c r="N87" s="124"/>
      <c r="O87" s="124"/>
      <c r="P87" s="41"/>
      <c r="Q87" s="41"/>
      <c r="R87" s="41"/>
      <c r="S87" s="41"/>
    </row>
    <row r="88" spans="1:19" s="18" customFormat="1" x14ac:dyDescent="0.25">
      <c r="A88" s="36"/>
      <c r="B88" s="40"/>
      <c r="C88" s="115"/>
      <c r="D88" s="115"/>
      <c r="E88" s="116"/>
      <c r="F88" s="50"/>
      <c r="G88" s="116"/>
      <c r="H88" s="117"/>
      <c r="I88" s="115"/>
      <c r="J88" s="115"/>
      <c r="K88" s="115"/>
      <c r="L88" s="115"/>
      <c r="M88" s="115"/>
      <c r="N88" s="115"/>
      <c r="O88" s="41"/>
      <c r="P88" s="41"/>
      <c r="Q88" s="41"/>
      <c r="R88" s="41"/>
      <c r="S88" s="41"/>
    </row>
    <row r="89" spans="1:19" s="18" customFormat="1" x14ac:dyDescent="0.25">
      <c r="A89" s="36"/>
      <c r="B89" s="40"/>
      <c r="C89" s="37"/>
      <c r="D89" s="37"/>
      <c r="E89" s="42"/>
      <c r="F89" s="50"/>
      <c r="G89" s="42"/>
      <c r="H89" s="55"/>
      <c r="I89" s="37"/>
      <c r="J89" s="37"/>
      <c r="K89" s="37"/>
      <c r="L89" s="37"/>
      <c r="M89" s="37"/>
      <c r="N89" s="37"/>
      <c r="O89" s="41"/>
      <c r="P89" s="41"/>
      <c r="Q89" s="41"/>
      <c r="R89" s="41"/>
      <c r="S89" s="41"/>
    </row>
    <row r="90" spans="1:19" s="74" customFormat="1" x14ac:dyDescent="0.25">
      <c r="A90" s="68"/>
      <c r="B90" s="69"/>
      <c r="C90" s="69"/>
      <c r="D90" s="33"/>
      <c r="E90" s="64"/>
      <c r="F90" s="52"/>
      <c r="G90" s="52"/>
      <c r="H90" s="78"/>
      <c r="I90" s="70"/>
      <c r="J90" s="71"/>
      <c r="K90" s="71"/>
      <c r="L90" s="71"/>
      <c r="M90" s="72"/>
      <c r="N90" s="85"/>
    </row>
    <row r="91" spans="1:19" s="18" customFormat="1" x14ac:dyDescent="0.25">
      <c r="A91" s="35"/>
      <c r="B91" s="16"/>
      <c r="C91" s="17"/>
      <c r="D91" s="17"/>
      <c r="E91" s="48"/>
      <c r="F91" s="51"/>
      <c r="G91" s="43"/>
      <c r="H91" s="78"/>
      <c r="I91" s="17"/>
      <c r="J91" s="17"/>
      <c r="K91" s="17"/>
      <c r="L91" s="17"/>
      <c r="M91" s="17"/>
      <c r="N91" s="17"/>
    </row>
    <row r="92" spans="1:19" s="18" customFormat="1" x14ac:dyDescent="0.25">
      <c r="A92" s="35"/>
      <c r="B92" s="16"/>
      <c r="C92" s="17"/>
      <c r="D92" s="17"/>
      <c r="E92" s="48"/>
      <c r="F92" s="51"/>
      <c r="G92" s="43"/>
      <c r="H92" s="78"/>
      <c r="I92" s="17"/>
      <c r="J92" s="17"/>
      <c r="K92" s="17"/>
      <c r="L92" s="17"/>
      <c r="M92" s="17"/>
      <c r="N92" s="17"/>
    </row>
    <row r="93" spans="1:19" s="18" customFormat="1" x14ac:dyDescent="0.25">
      <c r="A93" s="35"/>
      <c r="B93" s="16"/>
      <c r="C93" s="17"/>
      <c r="D93" s="17"/>
      <c r="E93" s="48"/>
      <c r="F93" s="51"/>
      <c r="G93" s="43"/>
      <c r="H93" s="78"/>
      <c r="I93" s="17"/>
      <c r="J93" s="17"/>
      <c r="K93" s="17"/>
      <c r="L93" s="17"/>
      <c r="M93" s="17"/>
      <c r="N93" s="17"/>
    </row>
    <row r="94" spans="1:19" s="18" customFormat="1" x14ac:dyDescent="0.25">
      <c r="A94" s="35"/>
      <c r="B94" s="16"/>
      <c r="C94" s="17"/>
      <c r="D94" s="17"/>
      <c r="E94" s="48"/>
      <c r="F94" s="51"/>
      <c r="G94" s="43"/>
      <c r="H94" s="78"/>
      <c r="I94" s="17"/>
      <c r="J94" s="17"/>
      <c r="K94" s="17"/>
      <c r="L94" s="17"/>
      <c r="M94" s="17"/>
      <c r="N94" s="17"/>
    </row>
    <row r="95" spans="1:19" s="18" customFormat="1" x14ac:dyDescent="0.25">
      <c r="A95" s="35"/>
      <c r="B95" s="16"/>
      <c r="C95" s="17"/>
      <c r="D95" s="17"/>
      <c r="E95" s="48"/>
      <c r="F95" s="51"/>
      <c r="G95" s="43"/>
      <c r="H95" s="78"/>
      <c r="I95" s="17"/>
      <c r="J95" s="17"/>
      <c r="K95" s="17"/>
      <c r="L95" s="17"/>
      <c r="M95" s="17"/>
      <c r="N95" s="17"/>
    </row>
    <row r="96" spans="1:19" s="18" customFormat="1" x14ac:dyDescent="0.25">
      <c r="A96" s="35"/>
      <c r="B96" s="16"/>
      <c r="C96" s="17"/>
      <c r="D96" s="17"/>
      <c r="E96" s="48"/>
      <c r="F96" s="51"/>
      <c r="G96" s="43"/>
      <c r="H96" s="78"/>
      <c r="I96" s="17"/>
      <c r="J96" s="17"/>
      <c r="K96" s="17"/>
      <c r="L96" s="17"/>
      <c r="M96" s="17"/>
      <c r="N96" s="17"/>
    </row>
    <row r="97" spans="1:15" s="18" customFormat="1" x14ac:dyDescent="0.25">
      <c r="A97" s="35"/>
      <c r="B97" s="16"/>
      <c r="C97" s="17"/>
      <c r="D97" s="17"/>
      <c r="E97" s="48"/>
      <c r="F97" s="51"/>
      <c r="G97" s="43"/>
      <c r="H97" s="78"/>
      <c r="I97" s="17"/>
      <c r="J97" s="17"/>
      <c r="K97" s="17"/>
      <c r="L97" s="17"/>
      <c r="M97" s="17"/>
      <c r="N97" s="17"/>
    </row>
    <row r="98" spans="1:15" s="18" customFormat="1" x14ac:dyDescent="0.25">
      <c r="A98" s="35"/>
      <c r="B98" s="16"/>
      <c r="C98" s="17"/>
      <c r="D98" s="17"/>
      <c r="E98" s="48"/>
      <c r="F98" s="51"/>
      <c r="G98" s="43"/>
      <c r="H98" s="78"/>
      <c r="I98" s="17"/>
      <c r="J98" s="17"/>
      <c r="K98" s="17"/>
      <c r="L98" s="17"/>
      <c r="M98" s="17"/>
      <c r="N98" s="17"/>
    </row>
    <row r="99" spans="1:15" s="39" customFormat="1" x14ac:dyDescent="0.25">
      <c r="A99" s="36"/>
      <c r="B99" s="40"/>
      <c r="C99" s="37"/>
      <c r="D99" s="37"/>
      <c r="E99" s="49"/>
      <c r="F99" s="50"/>
      <c r="G99" s="43"/>
      <c r="H99" s="78"/>
      <c r="I99" s="38"/>
      <c r="J99" s="38"/>
      <c r="K99" s="38"/>
      <c r="L99" s="38"/>
      <c r="M99" s="38"/>
      <c r="N99" s="38"/>
    </row>
    <row r="100" spans="1:15" s="39" customFormat="1" x14ac:dyDescent="0.25">
      <c r="A100" s="36"/>
      <c r="B100" s="40"/>
      <c r="C100" s="37"/>
      <c r="D100" s="37"/>
      <c r="E100" s="49"/>
      <c r="F100" s="50"/>
      <c r="G100" s="66"/>
      <c r="H100" s="78"/>
      <c r="I100" s="38"/>
      <c r="J100" s="38"/>
      <c r="K100" s="38"/>
      <c r="L100" s="38"/>
      <c r="M100" s="38"/>
      <c r="N100" s="38"/>
    </row>
    <row r="101" spans="1:15" s="75" customFormat="1" x14ac:dyDescent="0.25">
      <c r="A101" s="68"/>
      <c r="B101" s="69"/>
      <c r="C101" s="69"/>
      <c r="D101" s="33"/>
      <c r="E101" s="64"/>
      <c r="F101" s="52"/>
      <c r="G101" s="52"/>
      <c r="H101" s="92"/>
      <c r="I101" s="70"/>
      <c r="J101" s="71"/>
      <c r="K101" s="71"/>
      <c r="L101" s="71"/>
      <c r="M101" s="72"/>
      <c r="N101" s="79"/>
    </row>
    <row r="102" spans="1:15" s="18" customFormat="1" x14ac:dyDescent="0.25">
      <c r="A102" s="30"/>
      <c r="B102" s="77"/>
      <c r="C102" s="77"/>
      <c r="D102" s="15"/>
      <c r="E102" s="53"/>
      <c r="F102" s="44"/>
      <c r="G102" s="27"/>
      <c r="H102" s="78"/>
      <c r="I102" s="53"/>
      <c r="J102" s="80"/>
      <c r="K102" s="80"/>
      <c r="L102" s="80"/>
      <c r="M102" s="81"/>
      <c r="N102" s="82"/>
      <c r="O102" s="83"/>
    </row>
    <row r="103" spans="1:15" s="18" customFormat="1" x14ac:dyDescent="0.25">
      <c r="A103" s="30"/>
      <c r="B103" s="77"/>
      <c r="C103" s="77"/>
      <c r="D103" s="15"/>
      <c r="E103" s="53"/>
      <c r="F103" s="44"/>
      <c r="G103" s="27"/>
      <c r="H103" s="78"/>
      <c r="I103" s="53"/>
      <c r="J103" s="80"/>
      <c r="K103" s="80"/>
      <c r="L103" s="80"/>
      <c r="M103" s="81"/>
      <c r="N103" s="82"/>
      <c r="O103" s="83"/>
    </row>
    <row r="104" spans="1:15" s="18" customFormat="1" x14ac:dyDescent="0.25">
      <c r="A104" s="30"/>
      <c r="B104" s="77"/>
      <c r="C104" s="77"/>
      <c r="D104" s="15"/>
      <c r="E104" s="53"/>
      <c r="F104" s="44"/>
      <c r="G104" s="27"/>
      <c r="H104" s="78"/>
      <c r="I104" s="53"/>
      <c r="J104" s="80"/>
      <c r="K104" s="80"/>
      <c r="L104" s="80"/>
      <c r="M104" s="81"/>
      <c r="N104" s="82"/>
      <c r="O104" s="83"/>
    </row>
    <row r="105" spans="1:15" s="18" customFormat="1" x14ac:dyDescent="0.25">
      <c r="A105" s="30"/>
      <c r="B105" s="77"/>
      <c r="C105" s="77"/>
      <c r="D105" s="15"/>
      <c r="E105" s="53"/>
      <c r="F105" s="44"/>
      <c r="G105" s="27"/>
      <c r="H105" s="78"/>
      <c r="I105" s="53"/>
      <c r="J105" s="80"/>
      <c r="K105" s="80"/>
      <c r="L105" s="80"/>
      <c r="M105" s="81"/>
      <c r="N105" s="82"/>
      <c r="O105" s="83"/>
    </row>
    <row r="106" spans="1:15" s="18" customFormat="1" ht="27.95" customHeight="1" x14ac:dyDescent="0.25">
      <c r="A106" s="30"/>
      <c r="B106" s="77"/>
      <c r="C106" s="77"/>
      <c r="D106" s="15"/>
      <c r="E106" s="53"/>
      <c r="F106" s="44"/>
      <c r="G106" s="27"/>
      <c r="H106" s="78"/>
      <c r="I106" s="53"/>
      <c r="J106" s="80"/>
      <c r="K106" s="80"/>
      <c r="L106" s="80"/>
      <c r="M106" s="84"/>
      <c r="N106" s="84"/>
      <c r="O106" s="83"/>
    </row>
    <row r="107" spans="1:15" s="18" customFormat="1" x14ac:dyDescent="0.25">
      <c r="A107" s="30"/>
      <c r="B107" s="77"/>
      <c r="C107" s="77"/>
      <c r="D107" s="15"/>
      <c r="E107" s="53"/>
      <c r="F107" s="44"/>
      <c r="G107" s="27"/>
      <c r="H107" s="78"/>
      <c r="I107" s="53"/>
      <c r="J107" s="80"/>
      <c r="K107" s="80"/>
      <c r="L107" s="80"/>
      <c r="M107" s="84"/>
      <c r="N107" s="84"/>
      <c r="O107" s="83"/>
    </row>
    <row r="108" spans="1:15" s="75" customFormat="1" x14ac:dyDescent="0.25">
      <c r="A108" s="68"/>
      <c r="B108" s="69"/>
      <c r="C108" s="69"/>
      <c r="D108" s="33"/>
      <c r="E108" s="64"/>
      <c r="F108" s="52"/>
      <c r="G108" s="52"/>
      <c r="H108" s="92"/>
      <c r="I108" s="70"/>
      <c r="J108" s="71"/>
      <c r="K108" s="71"/>
      <c r="L108" s="71"/>
      <c r="M108" s="72"/>
      <c r="N108" s="85"/>
    </row>
    <row r="109" spans="1:15" s="18" customFormat="1" x14ac:dyDescent="0.25">
      <c r="A109" s="30"/>
      <c r="B109" s="16"/>
      <c r="C109" s="16"/>
      <c r="D109" s="15"/>
      <c r="E109" s="53"/>
      <c r="F109" s="44"/>
      <c r="G109" s="43"/>
      <c r="H109" s="78"/>
      <c r="I109" s="53"/>
      <c r="J109" s="86"/>
      <c r="K109" s="84"/>
      <c r="L109" s="84"/>
      <c r="M109" s="84"/>
      <c r="N109" s="84"/>
      <c r="O109" s="83"/>
    </row>
    <row r="110" spans="1:15" s="18" customFormat="1" x14ac:dyDescent="0.25">
      <c r="A110" s="30"/>
      <c r="B110" s="16"/>
      <c r="C110" s="16"/>
      <c r="D110" s="15"/>
      <c r="E110" s="53"/>
      <c r="F110" s="44"/>
      <c r="G110" s="43"/>
      <c r="H110" s="78"/>
      <c r="I110" s="53"/>
      <c r="J110" s="86"/>
      <c r="K110" s="84"/>
      <c r="L110" s="84"/>
      <c r="M110" s="84"/>
      <c r="N110" s="84"/>
      <c r="O110" s="83"/>
    </row>
    <row r="111" spans="1:15" s="18" customFormat="1" x14ac:dyDescent="0.25">
      <c r="A111" s="30"/>
      <c r="B111" s="16"/>
      <c r="C111" s="16"/>
      <c r="D111" s="15"/>
      <c r="E111" s="53"/>
      <c r="F111" s="44"/>
      <c r="G111" s="43"/>
      <c r="H111" s="78"/>
      <c r="I111" s="53"/>
      <c r="J111" s="86"/>
      <c r="K111" s="84"/>
      <c r="L111" s="84"/>
      <c r="M111" s="84"/>
      <c r="N111" s="84"/>
      <c r="O111" s="83"/>
    </row>
    <row r="112" spans="1:15" s="18" customFormat="1" x14ac:dyDescent="0.25">
      <c r="A112" s="30"/>
      <c r="B112" s="16"/>
      <c r="C112" s="16"/>
      <c r="D112" s="15"/>
      <c r="E112" s="53"/>
      <c r="F112" s="44"/>
      <c r="G112" s="43"/>
      <c r="H112" s="78"/>
      <c r="I112" s="56"/>
      <c r="J112" s="84"/>
      <c r="K112" s="80"/>
      <c r="L112" s="80"/>
      <c r="M112" s="84"/>
      <c r="N112" s="84"/>
      <c r="O112" s="83"/>
    </row>
    <row r="113" spans="1:15" s="18" customFormat="1" x14ac:dyDescent="0.25">
      <c r="A113" s="30"/>
      <c r="B113" s="84"/>
      <c r="C113" s="84"/>
      <c r="D113" s="15"/>
      <c r="E113" s="56"/>
      <c r="F113" s="44"/>
      <c r="G113" s="43"/>
      <c r="H113" s="78"/>
      <c r="I113" s="56"/>
      <c r="J113" s="80"/>
      <c r="K113" s="80"/>
      <c r="L113" s="80"/>
      <c r="M113" s="84"/>
      <c r="N113" s="84"/>
      <c r="O113" s="83"/>
    </row>
    <row r="114" spans="1:15" x14ac:dyDescent="0.25">
      <c r="A114" s="68"/>
      <c r="B114" s="69"/>
      <c r="C114" s="69"/>
      <c r="D114" s="33"/>
      <c r="E114" s="64"/>
      <c r="F114" s="52"/>
      <c r="G114" s="52"/>
      <c r="H114" s="92"/>
      <c r="I114" s="70"/>
      <c r="J114" s="71"/>
      <c r="K114" s="71"/>
      <c r="L114" s="71"/>
      <c r="M114" s="72"/>
      <c r="N114" s="73"/>
    </row>
    <row r="115" spans="1:15" x14ac:dyDescent="0.25">
      <c r="A115" s="30"/>
      <c r="B115" s="77"/>
      <c r="C115" s="77"/>
      <c r="D115" s="15"/>
      <c r="E115" s="31"/>
      <c r="F115" s="44"/>
      <c r="G115" s="27"/>
      <c r="H115" s="78"/>
      <c r="I115" s="87"/>
      <c r="J115" s="80"/>
      <c r="K115" s="80"/>
      <c r="L115" s="80"/>
      <c r="M115" s="81"/>
      <c r="N115" s="82"/>
    </row>
    <row r="116" spans="1:15" x14ac:dyDescent="0.25">
      <c r="A116" s="30"/>
      <c r="B116" s="77"/>
      <c r="C116" s="77"/>
      <c r="D116" s="15"/>
      <c r="E116" s="31"/>
      <c r="F116" s="44"/>
      <c r="G116" s="27"/>
      <c r="H116" s="78"/>
      <c r="I116" s="87"/>
      <c r="J116" s="80"/>
      <c r="K116" s="80"/>
      <c r="L116" s="80"/>
      <c r="M116" s="81"/>
      <c r="N116" s="82"/>
    </row>
    <row r="117" spans="1:15" x14ac:dyDescent="0.25">
      <c r="A117" s="30"/>
      <c r="B117" s="77"/>
      <c r="C117" s="77"/>
      <c r="D117" s="15"/>
      <c r="E117" s="31"/>
      <c r="F117" s="44"/>
      <c r="G117" s="27"/>
      <c r="H117" s="78"/>
      <c r="I117" s="87"/>
      <c r="J117" s="80"/>
      <c r="K117" s="80"/>
      <c r="L117" s="80"/>
      <c r="M117" s="81"/>
      <c r="N117" s="82"/>
    </row>
    <row r="118" spans="1:15" x14ac:dyDescent="0.25">
      <c r="A118" s="30"/>
      <c r="B118" s="77"/>
      <c r="C118" s="77"/>
      <c r="D118" s="15"/>
      <c r="E118" s="31"/>
      <c r="F118" s="44"/>
      <c r="G118" s="27"/>
      <c r="H118" s="78"/>
      <c r="I118" s="17"/>
      <c r="J118" s="17"/>
      <c r="K118" s="17"/>
      <c r="L118" s="17"/>
      <c r="M118" s="17"/>
      <c r="N118" s="17"/>
    </row>
    <row r="119" spans="1:15" x14ac:dyDescent="0.25">
      <c r="A119" s="30"/>
      <c r="B119" s="77"/>
      <c r="C119" s="77"/>
      <c r="D119" s="15"/>
      <c r="E119" s="31"/>
      <c r="F119" s="44"/>
      <c r="G119" s="27"/>
      <c r="H119" s="78"/>
      <c r="I119" s="17"/>
      <c r="J119" s="17"/>
      <c r="K119" s="17"/>
      <c r="L119" s="17"/>
      <c r="M119" s="17"/>
      <c r="N119" s="17"/>
    </row>
    <row r="120" spans="1:15" x14ac:dyDescent="0.25">
      <c r="A120" s="35"/>
      <c r="B120" s="77"/>
      <c r="C120" s="77"/>
      <c r="D120" s="15"/>
      <c r="E120" s="31"/>
      <c r="F120" s="44"/>
      <c r="G120" s="27"/>
      <c r="H120" s="78"/>
      <c r="I120" s="17"/>
      <c r="J120" s="17"/>
      <c r="K120" s="17"/>
      <c r="L120" s="17"/>
      <c r="M120" s="17"/>
      <c r="N120" s="17"/>
    </row>
    <row r="121" spans="1:15" x14ac:dyDescent="0.25">
      <c r="A121" s="35"/>
      <c r="B121" s="77"/>
      <c r="C121" s="77"/>
      <c r="D121" s="15"/>
      <c r="E121" s="31"/>
      <c r="F121" s="44"/>
      <c r="G121" s="27"/>
      <c r="H121" s="78"/>
      <c r="I121" s="17"/>
      <c r="J121" s="17"/>
      <c r="K121" s="17"/>
      <c r="L121" s="17"/>
      <c r="M121" s="17"/>
      <c r="N121" s="17"/>
    </row>
    <row r="122" spans="1:15" x14ac:dyDescent="0.25">
      <c r="A122" s="35"/>
      <c r="B122" s="77"/>
      <c r="C122" s="77"/>
      <c r="D122" s="15"/>
      <c r="E122" s="31"/>
      <c r="F122" s="44"/>
      <c r="G122" s="27"/>
      <c r="H122" s="78"/>
      <c r="I122" s="17"/>
      <c r="J122" s="17"/>
      <c r="K122" s="17"/>
      <c r="L122" s="17"/>
      <c r="M122" s="17"/>
      <c r="N122" s="17"/>
    </row>
    <row r="123" spans="1:15" x14ac:dyDescent="0.25">
      <c r="A123" s="68"/>
      <c r="B123" s="69"/>
      <c r="C123" s="69"/>
      <c r="D123" s="33"/>
      <c r="E123" s="64"/>
      <c r="F123" s="52"/>
      <c r="G123" s="52"/>
      <c r="H123" s="78"/>
      <c r="I123" s="70"/>
      <c r="J123" s="71"/>
      <c r="K123" s="71"/>
      <c r="L123" s="71"/>
      <c r="M123" s="72"/>
      <c r="N123" s="73"/>
    </row>
    <row r="124" spans="1:15" x14ac:dyDescent="0.25">
      <c r="A124" s="30"/>
      <c r="B124" s="77"/>
      <c r="C124" s="77"/>
      <c r="D124" s="15"/>
      <c r="E124" s="31"/>
      <c r="F124" s="44"/>
      <c r="G124" s="27"/>
      <c r="H124" s="15"/>
      <c r="I124" s="87"/>
      <c r="J124" s="80"/>
      <c r="K124" s="80"/>
      <c r="L124" s="80"/>
      <c r="M124" s="81"/>
      <c r="N124" s="82"/>
    </row>
    <row r="125" spans="1:15" s="74" customFormat="1" x14ac:dyDescent="0.25">
      <c r="A125" s="68"/>
      <c r="B125" s="69"/>
      <c r="C125" s="69"/>
      <c r="D125" s="33"/>
      <c r="E125" s="64"/>
      <c r="F125" s="52"/>
      <c r="G125" s="52"/>
      <c r="H125" s="78"/>
      <c r="I125" s="70"/>
      <c r="J125" s="71"/>
      <c r="K125" s="71"/>
      <c r="L125" s="71"/>
      <c r="M125" s="72"/>
      <c r="N125" s="73"/>
    </row>
    <row r="126" spans="1:15" s="18" customFormat="1" x14ac:dyDescent="0.25">
      <c r="A126" s="30"/>
      <c r="B126" s="77"/>
      <c r="C126" s="77"/>
      <c r="D126" s="15"/>
      <c r="E126" s="31"/>
      <c r="F126" s="44"/>
      <c r="G126" s="27"/>
      <c r="H126" s="15"/>
      <c r="I126" s="87"/>
      <c r="J126" s="80"/>
      <c r="K126" s="80"/>
      <c r="L126" s="80"/>
      <c r="M126" s="81"/>
      <c r="N126" s="82"/>
      <c r="O126" s="83"/>
    </row>
  </sheetData>
  <autoFilter ref="A3:S4"/>
  <mergeCells count="2">
    <mergeCell ref="A1:N1"/>
    <mergeCell ref="A2:N2"/>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7"/>
  <sheetViews>
    <sheetView topLeftCell="A19" zoomScale="115" zoomScaleNormal="115" workbookViewId="0">
      <selection activeCell="E30" sqref="E30"/>
    </sheetView>
  </sheetViews>
  <sheetFormatPr defaultColWidth="10.85546875" defaultRowHeight="12.75" x14ac:dyDescent="0.25"/>
  <cols>
    <col min="1" max="1" width="16.42578125" style="100" customWidth="1"/>
    <col min="2" max="3" width="15.42578125" style="100" customWidth="1"/>
    <col min="4" max="4" width="16.85546875" style="100" customWidth="1"/>
    <col min="5" max="5" width="17" style="100" customWidth="1"/>
    <col min="6" max="7" width="22.42578125" style="100" customWidth="1"/>
    <col min="8" max="8" width="16.28515625" style="100" customWidth="1"/>
    <col min="9" max="9" width="15.42578125" style="100" customWidth="1"/>
    <col min="10" max="10" width="23" style="100" customWidth="1"/>
    <col min="11" max="12" width="10.85546875" style="93"/>
    <col min="13" max="13" width="14" style="93" customWidth="1"/>
    <col min="14" max="16384" width="10.85546875" style="93"/>
  </cols>
  <sheetData>
    <row r="1" spans="1:13" ht="38.25" x14ac:dyDescent="0.25">
      <c r="A1" s="199" t="s">
        <v>2</v>
      </c>
      <c r="B1" s="200" t="s">
        <v>8</v>
      </c>
      <c r="C1" s="200" t="s">
        <v>722</v>
      </c>
      <c r="D1" s="200" t="s">
        <v>34</v>
      </c>
      <c r="E1" s="201" t="s">
        <v>35</v>
      </c>
      <c r="F1" s="201" t="s">
        <v>87</v>
      </c>
      <c r="G1" s="202" t="s">
        <v>89</v>
      </c>
      <c r="H1" s="200" t="s">
        <v>723</v>
      </c>
      <c r="I1" s="203" t="s">
        <v>36</v>
      </c>
      <c r="J1" s="204" t="s">
        <v>74</v>
      </c>
      <c r="L1" s="142" t="s">
        <v>66</v>
      </c>
      <c r="M1" s="188"/>
    </row>
    <row r="2" spans="1:13" ht="15" x14ac:dyDescent="0.25">
      <c r="A2" s="99" t="s">
        <v>42</v>
      </c>
      <c r="B2" s="99" t="s">
        <v>14</v>
      </c>
      <c r="C2" s="205">
        <f>Lydia!G4</f>
        <v>-21400</v>
      </c>
      <c r="D2" s="206">
        <f>'Personal Recieved'!D12+'Balance UGX'!M2</f>
        <v>2094100</v>
      </c>
      <c r="E2" s="206">
        <f>GETPIVOTDATA("Spent  in national currency (UGX)",'Personal Costs'!$A$3,"Name","Lydia")</f>
        <v>2091000</v>
      </c>
      <c r="F2" s="206"/>
      <c r="G2" s="205"/>
      <c r="H2" s="207">
        <f>Lydia!G82</f>
        <v>-18300</v>
      </c>
      <c r="I2" s="208">
        <f>C2+D2-E2+F2-G2</f>
        <v>-18300</v>
      </c>
      <c r="J2" s="209">
        <f t="shared" ref="J2:J10" si="0">H2-I2</f>
        <v>0</v>
      </c>
      <c r="K2" s="93" t="s">
        <v>15</v>
      </c>
      <c r="L2" s="99" t="s">
        <v>42</v>
      </c>
      <c r="M2" s="143">
        <f>GETPIVOTDATA("Spent  in national currency (UGX)",'Airtime summary'!$A$43,"Name","Lydia")</f>
        <v>200000</v>
      </c>
    </row>
    <row r="3" spans="1:13" ht="15" x14ac:dyDescent="0.25">
      <c r="A3" s="99" t="s">
        <v>124</v>
      </c>
      <c r="B3" s="99" t="s">
        <v>114</v>
      </c>
      <c r="C3" s="205">
        <f>Deborah!G4</f>
        <v>0</v>
      </c>
      <c r="D3" s="206">
        <f>'Personal Recieved'!D5+'Balance UGX'!M3</f>
        <v>344000</v>
      </c>
      <c r="E3" s="206">
        <f>GETPIVOTDATA("Spent  in national currency (UGX)",'Personal Costs'!$A$3,"Name","Deborah")</f>
        <v>344000</v>
      </c>
      <c r="F3" s="206"/>
      <c r="G3" s="205"/>
      <c r="H3" s="207">
        <f>Deborah!G47</f>
        <v>0</v>
      </c>
      <c r="I3" s="208">
        <f>C3+D3-E3+F3-G3</f>
        <v>0</v>
      </c>
      <c r="J3" s="209">
        <f t="shared" si="0"/>
        <v>0</v>
      </c>
      <c r="L3" s="99" t="s">
        <v>124</v>
      </c>
      <c r="M3" s="143">
        <f>GETPIVOTDATA("Spent  in national currency (UGX)",'Airtime summary'!$A$43,"Name","Deborah")</f>
        <v>100000</v>
      </c>
    </row>
    <row r="4" spans="1:13" ht="15" x14ac:dyDescent="0.25">
      <c r="A4" s="99" t="s">
        <v>153</v>
      </c>
      <c r="B4" s="99" t="s">
        <v>114</v>
      </c>
      <c r="C4" s="205">
        <v>0</v>
      </c>
      <c r="D4" s="206">
        <f>'Personal Recieved'!D11+'Balance UGX'!M4</f>
        <v>662500</v>
      </c>
      <c r="E4" s="206">
        <f>GETPIVOTDATA("Spent  in national currency (UGX)",'Personal Costs'!$A$3,"Name","Jolly")</f>
        <v>661500</v>
      </c>
      <c r="F4" s="206"/>
      <c r="G4" s="205"/>
      <c r="H4" s="207">
        <f>Jolly!G80</f>
        <v>1000</v>
      </c>
      <c r="I4" s="208">
        <f t="shared" ref="I4:I9" si="1">C4+D4-E4+F4-G4</f>
        <v>1000</v>
      </c>
      <c r="J4" s="209">
        <f t="shared" si="0"/>
        <v>0</v>
      </c>
      <c r="L4" s="99" t="s">
        <v>153</v>
      </c>
      <c r="M4" s="143">
        <f>GETPIVOTDATA("Spent  in national currency (UGX)",'Airtime summary'!$A$43,"Name","Jolly")</f>
        <v>100000</v>
      </c>
    </row>
    <row r="5" spans="1:13" ht="15" x14ac:dyDescent="0.25">
      <c r="A5" s="99" t="s">
        <v>159</v>
      </c>
      <c r="B5" s="99" t="s">
        <v>130</v>
      </c>
      <c r="C5" s="205">
        <v>0</v>
      </c>
      <c r="D5" s="206">
        <f>'Personal Recieved'!D6+'Balance UGX'!M5</f>
        <v>487500</v>
      </c>
      <c r="E5" s="206">
        <f>GETPIVOTDATA("Spent  in national currency (UGX)",'Personal Costs'!$A$3,"Name","i12")</f>
        <v>487500</v>
      </c>
      <c r="F5" s="206"/>
      <c r="G5" s="205"/>
      <c r="H5" s="207">
        <f>'i12'!G80</f>
        <v>0</v>
      </c>
      <c r="I5" s="208">
        <f t="shared" si="1"/>
        <v>0</v>
      </c>
      <c r="J5" s="209">
        <f t="shared" si="0"/>
        <v>0</v>
      </c>
      <c r="L5" s="99" t="s">
        <v>159</v>
      </c>
      <c r="M5" s="143">
        <f>GETPIVOTDATA("Spent  in national currency (UGX)",'Airtime summary'!$A$43,"Name","i12")</f>
        <v>50000</v>
      </c>
    </row>
    <row r="6" spans="1:13" ht="15" x14ac:dyDescent="0.25">
      <c r="A6" s="99" t="s">
        <v>294</v>
      </c>
      <c r="B6" s="99" t="s">
        <v>130</v>
      </c>
      <c r="C6" s="205">
        <v>0</v>
      </c>
      <c r="D6" s="206">
        <f>'Personal Recieved'!D7+'Balance UGX'!M6</f>
        <v>766000</v>
      </c>
      <c r="E6" s="206">
        <f>GETPIVOTDATA("Spent  in national currency (UGX)",'Personal Costs'!$A$3,"Name","i18")</f>
        <v>768000</v>
      </c>
      <c r="F6" s="206"/>
      <c r="G6" s="205"/>
      <c r="H6" s="207">
        <f>'i18'!G136</f>
        <v>-2000</v>
      </c>
      <c r="I6" s="208">
        <f t="shared" si="1"/>
        <v>-2000</v>
      </c>
      <c r="J6" s="209">
        <f t="shared" si="0"/>
        <v>0</v>
      </c>
      <c r="L6" s="99" t="s">
        <v>294</v>
      </c>
      <c r="M6" s="143">
        <f>GETPIVOTDATA("Spent  in national currency (UGX)",'Airtime summary'!$A$43,"Name","i18")</f>
        <v>80000</v>
      </c>
    </row>
    <row r="7" spans="1:13" ht="15" x14ac:dyDescent="0.25">
      <c r="A7" s="99" t="s">
        <v>295</v>
      </c>
      <c r="B7" s="99" t="s">
        <v>130</v>
      </c>
      <c r="C7" s="205">
        <v>0</v>
      </c>
      <c r="D7" s="206">
        <f>'Personal Recieved'!D8+'Balance UGX'!M7</f>
        <v>68000</v>
      </c>
      <c r="E7" s="206">
        <f>GETPIVOTDATA("Spent  in national currency (UGX)",'Personal Costs'!$A$3,"Name","i53")</f>
        <v>68000</v>
      </c>
      <c r="F7" s="206"/>
      <c r="G7" s="205"/>
      <c r="H7" s="207">
        <f>'i53'!G18</f>
        <v>0</v>
      </c>
      <c r="I7" s="208">
        <f t="shared" si="1"/>
        <v>0</v>
      </c>
      <c r="J7" s="209">
        <f t="shared" si="0"/>
        <v>0</v>
      </c>
      <c r="L7" s="99" t="s">
        <v>295</v>
      </c>
      <c r="M7" s="143">
        <f>GETPIVOTDATA("Spent  in national currency (UGX)",'Airtime summary'!$A$43,"Name","i53")</f>
        <v>20000</v>
      </c>
    </row>
    <row r="8" spans="1:13" ht="15" x14ac:dyDescent="0.25">
      <c r="A8" s="99" t="s">
        <v>155</v>
      </c>
      <c r="B8" s="99" t="s">
        <v>130</v>
      </c>
      <c r="C8" s="205">
        <v>0</v>
      </c>
      <c r="D8" s="206">
        <f>'Personal Recieved'!D9+'Balance UGX'!M8</f>
        <v>1089000</v>
      </c>
      <c r="E8" s="206">
        <f>GETPIVOTDATA("Spent  in national currency (UGX)",'Personal Costs'!$A$3,"Name","i79")</f>
        <v>1089000</v>
      </c>
      <c r="F8" s="206"/>
      <c r="G8" s="205"/>
      <c r="H8" s="207">
        <f>'i79'!G179</f>
        <v>0</v>
      </c>
      <c r="I8" s="208">
        <f t="shared" si="1"/>
        <v>0</v>
      </c>
      <c r="J8" s="209">
        <f t="shared" si="0"/>
        <v>0</v>
      </c>
      <c r="L8" s="99" t="s">
        <v>155</v>
      </c>
      <c r="M8" s="143">
        <f>GETPIVOTDATA("Spent  in national currency (UGX)",'Airtime summary'!$A$43,"Name","i79")</f>
        <v>125000</v>
      </c>
    </row>
    <row r="9" spans="1:13" ht="15" x14ac:dyDescent="0.25">
      <c r="A9" s="99" t="s">
        <v>157</v>
      </c>
      <c r="B9" s="99" t="s">
        <v>130</v>
      </c>
      <c r="C9" s="205">
        <v>0</v>
      </c>
      <c r="D9" s="206">
        <f>'Personal Recieved'!D10+'Balance UGX'!M9</f>
        <v>1436000</v>
      </c>
      <c r="E9" s="206">
        <f>GETPIVOTDATA("Spent  in national currency (UGX)",'Personal Costs'!$A$3,"Name","i97")</f>
        <v>1436000</v>
      </c>
      <c r="F9" s="206"/>
      <c r="G9" s="205"/>
      <c r="H9" s="207">
        <f>'i97'!G211</f>
        <v>0</v>
      </c>
      <c r="I9" s="208">
        <f t="shared" si="1"/>
        <v>0</v>
      </c>
      <c r="J9" s="209">
        <f t="shared" si="0"/>
        <v>0</v>
      </c>
      <c r="L9" s="99" t="s">
        <v>157</v>
      </c>
      <c r="M9" s="143">
        <f>GETPIVOTDATA("Spent  in national currency (UGX)",'Airtime summary'!$A$43,"Name","i97")</f>
        <v>140000</v>
      </c>
    </row>
    <row r="10" spans="1:13" ht="15" x14ac:dyDescent="0.25">
      <c r="A10" s="99" t="s">
        <v>65</v>
      </c>
      <c r="B10" s="176"/>
      <c r="C10" s="205">
        <f>'Airtime summary'!G4</f>
        <v>0</v>
      </c>
      <c r="D10" s="206">
        <v>0</v>
      </c>
      <c r="E10" s="206">
        <v>0</v>
      </c>
      <c r="F10" s="206"/>
      <c r="G10" s="205"/>
      <c r="H10" s="207">
        <f>'Airtime summary'!G40</f>
        <v>35000</v>
      </c>
      <c r="I10" s="208">
        <f>'Airtime summary'!G41</f>
        <v>35000</v>
      </c>
      <c r="J10" s="209">
        <f t="shared" si="0"/>
        <v>0</v>
      </c>
      <c r="L10" s="189"/>
      <c r="M10" s="188"/>
    </row>
    <row r="11" spans="1:13" s="94" customFormat="1" ht="15" x14ac:dyDescent="0.25">
      <c r="A11" s="210"/>
      <c r="B11" s="211"/>
      <c r="C11" s="212"/>
      <c r="D11" s="212"/>
      <c r="E11" s="213"/>
      <c r="F11" s="288" t="s">
        <v>88</v>
      </c>
      <c r="G11" s="289" t="s">
        <v>73</v>
      </c>
      <c r="H11" s="212"/>
      <c r="I11" s="214"/>
      <c r="J11" s="209"/>
      <c r="L11"/>
      <c r="M11" s="257">
        <f>SUM(M2:M9)</f>
        <v>815000</v>
      </c>
    </row>
    <row r="12" spans="1:13" x14ac:dyDescent="0.2">
      <c r="A12" s="215" t="s">
        <v>75</v>
      </c>
      <c r="B12" s="216"/>
      <c r="C12" s="217">
        <f>SUM(C2:C11)</f>
        <v>-21400</v>
      </c>
      <c r="D12" s="217">
        <f>SUM(D2:D11)</f>
        <v>6947100</v>
      </c>
      <c r="E12" s="217">
        <f>SUM(E2:E11)</f>
        <v>6945000</v>
      </c>
      <c r="F12" s="216"/>
      <c r="G12" s="218"/>
      <c r="H12" s="219">
        <f>SUM(H2:H11)</f>
        <v>15700</v>
      </c>
      <c r="I12" s="220">
        <f>SUM(I2:I11)</f>
        <v>15700</v>
      </c>
      <c r="J12" s="221">
        <f>H12-I12</f>
        <v>0</v>
      </c>
    </row>
    <row r="13" spans="1:13" x14ac:dyDescent="0.2">
      <c r="A13" s="222"/>
      <c r="B13" s="223"/>
      <c r="C13" s="224"/>
      <c r="D13" s="225"/>
      <c r="E13" s="225"/>
      <c r="F13" s="225"/>
      <c r="G13" s="225"/>
      <c r="H13" s="224"/>
      <c r="I13" s="226"/>
      <c r="J13" s="209"/>
    </row>
    <row r="14" spans="1:13" x14ac:dyDescent="0.2">
      <c r="A14" s="227" t="s">
        <v>76</v>
      </c>
      <c r="B14" s="228"/>
      <c r="C14" s="229">
        <f>'Bank reconciliation UGX'!D14</f>
        <v>24559311</v>
      </c>
      <c r="D14" s="266">
        <v>0</v>
      </c>
      <c r="E14" s="229">
        <f>GETPIVOTDATA("Spent  in national currency (UGX)",'Personal Costs'!$A$3,"Name","Bank UGX")</f>
        <v>4000</v>
      </c>
      <c r="F14" s="229"/>
      <c r="G14" s="229">
        <f>'Bank reconciliation UGX'!E15+'Bank reconciliation UGX'!E17</f>
        <v>15989760</v>
      </c>
      <c r="H14" s="229">
        <f>'Bank reconciliation UGX'!D19</f>
        <v>8565551</v>
      </c>
      <c r="I14" s="230">
        <f>C14+D14-E14+F14-G14</f>
        <v>8565551</v>
      </c>
      <c r="J14" s="209">
        <f>H14-I14</f>
        <v>0</v>
      </c>
    </row>
    <row r="15" spans="1:13" x14ac:dyDescent="0.2">
      <c r="A15" s="227" t="s">
        <v>93</v>
      </c>
      <c r="B15" s="228"/>
      <c r="C15" s="229">
        <f>'UGX-Operational Account'!D14</f>
        <v>3796123</v>
      </c>
      <c r="D15" s="266"/>
      <c r="E15" s="229">
        <f>GETPIVOTDATA("Spent  in national currency (UGX)",'Personal Costs'!$A$3,"Name","Bank OPP")</f>
        <v>10133660</v>
      </c>
      <c r="F15" s="229">
        <f>'UGX-Operational Account'!D17+'UGX-Operational Account'!D24</f>
        <v>15989760</v>
      </c>
      <c r="G15" s="229">
        <f>'UGX-Operational Account'!E18+'UGX-Operational Account'!E25</f>
        <v>7800000</v>
      </c>
      <c r="H15" s="229">
        <f>'UGX-Operational Account'!D33</f>
        <v>1852223</v>
      </c>
      <c r="I15" s="230">
        <f>C15+D15-E15+F15-G15</f>
        <v>1852223</v>
      </c>
      <c r="J15" s="209">
        <f>H15-I15</f>
        <v>0</v>
      </c>
    </row>
    <row r="16" spans="1:13" x14ac:dyDescent="0.2">
      <c r="A16" s="231" t="s">
        <v>77</v>
      </c>
      <c r="B16" s="232"/>
      <c r="C16" s="232">
        <f t="shared" ref="C16:I16" si="2">SUM(C14:C15)</f>
        <v>28355434</v>
      </c>
      <c r="D16" s="232">
        <f t="shared" si="2"/>
        <v>0</v>
      </c>
      <c r="E16" s="400">
        <f t="shared" si="2"/>
        <v>10137660</v>
      </c>
      <c r="F16" s="232">
        <f t="shared" si="2"/>
        <v>15989760</v>
      </c>
      <c r="G16" s="232">
        <f t="shared" si="2"/>
        <v>23789760</v>
      </c>
      <c r="H16" s="232">
        <f t="shared" si="2"/>
        <v>10417774</v>
      </c>
      <c r="I16" s="233">
        <f t="shared" si="2"/>
        <v>10417774</v>
      </c>
      <c r="J16" s="234">
        <f>H16-I16</f>
        <v>0</v>
      </c>
    </row>
    <row r="17" spans="1:11" x14ac:dyDescent="0.2">
      <c r="A17" s="235" t="s">
        <v>78</v>
      </c>
      <c r="B17" s="236"/>
      <c r="C17" s="236"/>
      <c r="D17" s="296"/>
      <c r="E17" s="399"/>
      <c r="F17" s="236"/>
      <c r="G17" s="236"/>
      <c r="H17" s="236"/>
      <c r="I17" s="237"/>
      <c r="J17" s="238"/>
    </row>
    <row r="18" spans="1:11" ht="13.5" thickBot="1" x14ac:dyDescent="0.25">
      <c r="A18" s="239"/>
      <c r="B18" s="240"/>
      <c r="C18" s="240"/>
      <c r="D18" s="240"/>
      <c r="E18" s="240"/>
      <c r="F18" s="240"/>
      <c r="G18" s="240"/>
      <c r="H18" s="240"/>
      <c r="I18" s="241"/>
      <c r="J18" s="209"/>
    </row>
    <row r="19" spans="1:11" ht="13.5" thickBot="1" x14ac:dyDescent="0.25">
      <c r="A19" s="242" t="s">
        <v>79</v>
      </c>
      <c r="B19" s="243"/>
      <c r="C19" s="243"/>
      <c r="D19" s="243"/>
      <c r="E19" s="243">
        <f>E12+E16</f>
        <v>17082660</v>
      </c>
      <c r="F19" s="243"/>
      <c r="G19" s="243"/>
      <c r="H19" s="243"/>
      <c r="I19" s="244"/>
      <c r="J19" s="245"/>
    </row>
    <row r="20" spans="1:11" x14ac:dyDescent="0.2">
      <c r="A20" s="246"/>
      <c r="B20" s="247"/>
      <c r="C20" s="247"/>
      <c r="D20" s="247"/>
      <c r="E20" s="247"/>
      <c r="F20" s="247"/>
      <c r="G20" s="247"/>
      <c r="H20" s="247"/>
      <c r="I20" s="248"/>
      <c r="J20" s="209"/>
    </row>
    <row r="21" spans="1:11" ht="15.75" x14ac:dyDescent="0.25">
      <c r="A21" s="249" t="s">
        <v>37</v>
      </c>
      <c r="B21" s="250"/>
      <c r="C21" s="251">
        <f>'UGX Cash Box Aug'!G3</f>
        <v>1476426</v>
      </c>
      <c r="D21" s="252">
        <f>'Personal Recieved'!C15</f>
        <v>165800</v>
      </c>
      <c r="E21" s="252">
        <f>GETPIVOTDATA("Sum of spent in national currency (Ugx)",'Personal Recieved'!$A$3)</f>
        <v>7147900</v>
      </c>
      <c r="F21" s="252">
        <f>'UGX-Operational Account'!E18+'UGX-Operational Account'!E25</f>
        <v>7800000</v>
      </c>
      <c r="G21" s="252">
        <v>0</v>
      </c>
      <c r="H21" s="252">
        <f>'UGX Cash Box Aug'!G183</f>
        <v>2294326</v>
      </c>
      <c r="I21" s="253">
        <f>C21+D21-E21+F21</f>
        <v>2294326</v>
      </c>
      <c r="J21" s="209">
        <f t="shared" ref="J21" si="3">H21-I21</f>
        <v>0</v>
      </c>
      <c r="K21" s="259"/>
    </row>
    <row r="22" spans="1:11" ht="16.5" thickBot="1" x14ac:dyDescent="0.3">
      <c r="A22" s="254"/>
      <c r="B22" s="255"/>
      <c r="C22" s="255"/>
      <c r="D22" s="255"/>
      <c r="E22" s="255"/>
      <c r="F22" s="255"/>
      <c r="G22" s="255"/>
      <c r="H22" s="255"/>
      <c r="I22" s="255"/>
      <c r="J22" s="398"/>
      <c r="K22" s="260"/>
    </row>
    <row r="23" spans="1:11" ht="15.75" x14ac:dyDescent="0.25">
      <c r="A23" s="190"/>
      <c r="B23" s="191"/>
      <c r="C23" s="191"/>
      <c r="D23" s="713" t="s">
        <v>38</v>
      </c>
      <c r="E23" s="713"/>
      <c r="F23" s="191"/>
      <c r="G23" s="191"/>
      <c r="H23" s="191"/>
      <c r="I23" s="262"/>
      <c r="J23" s="263"/>
      <c r="K23" s="261"/>
    </row>
    <row r="24" spans="1:11" ht="47.25" x14ac:dyDescent="0.25">
      <c r="A24" s="193"/>
      <c r="B24" s="194"/>
      <c r="C24" s="194" t="s">
        <v>724</v>
      </c>
      <c r="D24" s="194" t="s">
        <v>67</v>
      </c>
      <c r="E24" s="194" t="s">
        <v>68</v>
      </c>
      <c r="F24" s="194"/>
      <c r="G24" s="194"/>
      <c r="H24" s="194" t="s">
        <v>725</v>
      </c>
      <c r="I24" s="194" t="s">
        <v>69</v>
      </c>
      <c r="J24" s="195" t="s">
        <v>70</v>
      </c>
    </row>
    <row r="25" spans="1:11" ht="32.25" thickBot="1" x14ac:dyDescent="0.3">
      <c r="A25" s="196" t="s">
        <v>71</v>
      </c>
      <c r="B25" s="197"/>
      <c r="C25" s="197">
        <f>C21+C16+C12</f>
        <v>29810460</v>
      </c>
      <c r="D25" s="197">
        <f>D14</f>
        <v>0</v>
      </c>
      <c r="E25" s="197">
        <f>E19</f>
        <v>17082660</v>
      </c>
      <c r="F25" s="197"/>
      <c r="G25" s="197"/>
      <c r="H25" s="197">
        <f>H21+H16+H12</f>
        <v>12727800</v>
      </c>
      <c r="I25" s="197">
        <f>C25+D25-E25</f>
        <v>12727800</v>
      </c>
      <c r="J25" s="198">
        <f>H25-I25</f>
        <v>0</v>
      </c>
      <c r="K25" s="265"/>
    </row>
    <row r="29" spans="1:11" x14ac:dyDescent="0.25">
      <c r="G29" s="439"/>
    </row>
    <row r="186" spans="1:15" x14ac:dyDescent="0.25">
      <c r="A186" s="258"/>
      <c r="B186" s="258"/>
      <c r="C186" s="258"/>
      <c r="D186" s="258"/>
      <c r="E186" s="258"/>
      <c r="F186" s="258"/>
      <c r="G186" s="258"/>
      <c r="H186" s="258"/>
      <c r="I186" s="258"/>
      <c r="J186" s="258"/>
      <c r="K186" s="295"/>
      <c r="L186" s="295"/>
      <c r="M186" s="295"/>
      <c r="N186" s="295"/>
      <c r="O186" s="295"/>
    </row>
    <row r="187" spans="1:15" x14ac:dyDescent="0.25">
      <c r="A187" s="258"/>
      <c r="B187" s="258"/>
      <c r="C187" s="258"/>
      <c r="D187" s="258"/>
      <c r="E187" s="258"/>
      <c r="F187" s="258"/>
      <c r="G187" s="258"/>
      <c r="H187" s="258"/>
      <c r="I187" s="258"/>
      <c r="J187" s="258"/>
      <c r="K187" s="295"/>
      <c r="L187" s="295"/>
      <c r="M187" s="295"/>
      <c r="N187" s="295"/>
      <c r="O187" s="295"/>
    </row>
    <row r="188" spans="1:15" x14ac:dyDescent="0.25">
      <c r="A188" s="258"/>
      <c r="B188" s="258"/>
      <c r="C188" s="258"/>
      <c r="D188" s="258"/>
      <c r="E188" s="258"/>
      <c r="F188" s="258"/>
      <c r="G188" s="258"/>
      <c r="H188" s="258"/>
      <c r="I188" s="258"/>
      <c r="J188" s="258"/>
      <c r="K188" s="295"/>
      <c r="L188" s="295"/>
      <c r="M188" s="295"/>
      <c r="N188" s="295"/>
      <c r="O188" s="295"/>
    </row>
    <row r="189" spans="1:15" x14ac:dyDescent="0.25">
      <c r="A189" s="258"/>
      <c r="B189" s="258"/>
      <c r="C189" s="258"/>
      <c r="D189" s="258"/>
      <c r="E189" s="258"/>
      <c r="F189" s="258"/>
      <c r="G189" s="258"/>
      <c r="H189" s="258"/>
      <c r="I189" s="258"/>
      <c r="J189" s="258"/>
      <c r="K189" s="295"/>
      <c r="L189" s="295"/>
      <c r="M189" s="295"/>
      <c r="N189" s="295"/>
      <c r="O189" s="295"/>
    </row>
    <row r="190" spans="1:15" x14ac:dyDescent="0.25">
      <c r="A190" s="258"/>
      <c r="B190" s="258"/>
      <c r="C190" s="258"/>
      <c r="D190" s="258"/>
      <c r="E190" s="258"/>
      <c r="F190" s="258"/>
      <c r="G190" s="258"/>
      <c r="H190" s="258"/>
      <c r="I190" s="258"/>
      <c r="J190" s="258"/>
      <c r="K190" s="295"/>
      <c r="L190" s="295"/>
      <c r="M190" s="295"/>
      <c r="N190" s="295"/>
      <c r="O190" s="295"/>
    </row>
    <row r="191" spans="1:15" x14ac:dyDescent="0.25">
      <c r="A191" s="258"/>
      <c r="B191" s="258"/>
      <c r="C191" s="258"/>
      <c r="D191" s="258"/>
      <c r="E191" s="258"/>
      <c r="F191" s="258"/>
      <c r="G191" s="258"/>
      <c r="H191" s="258"/>
      <c r="I191" s="258"/>
      <c r="J191" s="258"/>
      <c r="K191" s="295"/>
      <c r="L191" s="295"/>
      <c r="M191" s="295"/>
      <c r="N191" s="295"/>
      <c r="O191" s="295"/>
    </row>
    <row r="192" spans="1:15" x14ac:dyDescent="0.25">
      <c r="A192" s="258"/>
      <c r="B192" s="258"/>
      <c r="C192" s="258"/>
      <c r="D192" s="258"/>
      <c r="E192" s="258"/>
      <c r="F192" s="258"/>
      <c r="G192" s="258"/>
      <c r="H192" s="258"/>
      <c r="I192" s="258"/>
      <c r="J192" s="258"/>
      <c r="K192" s="295"/>
      <c r="L192" s="295"/>
      <c r="M192" s="295"/>
      <c r="N192" s="295"/>
      <c r="O192" s="295"/>
    </row>
    <row r="193" spans="1:15" x14ac:dyDescent="0.25">
      <c r="A193" s="258"/>
      <c r="B193" s="258"/>
      <c r="C193" s="258"/>
      <c r="D193" s="258"/>
      <c r="E193" s="258"/>
      <c r="F193" s="258"/>
      <c r="G193" s="258"/>
      <c r="H193" s="258"/>
      <c r="I193" s="258"/>
      <c r="J193" s="258"/>
      <c r="K193" s="295"/>
      <c r="L193" s="295"/>
      <c r="M193" s="295"/>
      <c r="N193" s="295"/>
      <c r="O193" s="295"/>
    </row>
    <row r="194" spans="1:15" x14ac:dyDescent="0.25">
      <c r="A194" s="258"/>
      <c r="B194" s="258"/>
      <c r="C194" s="258"/>
      <c r="D194" s="258"/>
      <c r="E194" s="258"/>
      <c r="F194" s="258"/>
      <c r="G194" s="258"/>
      <c r="H194" s="258"/>
      <c r="I194" s="258"/>
      <c r="J194" s="258"/>
      <c r="K194" s="295"/>
      <c r="L194" s="295"/>
      <c r="M194" s="295"/>
      <c r="N194" s="295"/>
      <c r="O194" s="295"/>
    </row>
    <row r="195" spans="1:15" x14ac:dyDescent="0.25">
      <c r="A195" s="258"/>
      <c r="B195" s="258"/>
      <c r="C195" s="258"/>
      <c r="D195" s="258"/>
      <c r="E195" s="258"/>
      <c r="F195" s="258"/>
      <c r="G195" s="258"/>
      <c r="H195" s="258"/>
      <c r="I195" s="258"/>
      <c r="J195" s="258"/>
      <c r="K195" s="295"/>
      <c r="L195" s="295"/>
      <c r="M195" s="295"/>
      <c r="N195" s="295"/>
      <c r="O195" s="295"/>
    </row>
    <row r="196" spans="1:15" x14ac:dyDescent="0.25">
      <c r="A196" s="258"/>
      <c r="B196" s="258"/>
      <c r="C196" s="258"/>
      <c r="D196" s="258"/>
      <c r="E196" s="258"/>
      <c r="F196" s="258"/>
      <c r="G196" s="258"/>
      <c r="H196" s="258"/>
      <c r="I196" s="258"/>
      <c r="J196" s="258"/>
      <c r="K196" s="295"/>
      <c r="L196" s="295"/>
      <c r="M196" s="295"/>
      <c r="N196" s="295"/>
      <c r="O196" s="295"/>
    </row>
    <row r="197" spans="1:15" x14ac:dyDescent="0.25">
      <c r="A197" s="258"/>
      <c r="B197" s="258"/>
      <c r="C197" s="258"/>
      <c r="D197" s="258"/>
      <c r="E197" s="258"/>
      <c r="F197" s="258"/>
      <c r="G197" s="258"/>
      <c r="H197" s="258"/>
      <c r="I197" s="258"/>
      <c r="J197" s="258"/>
      <c r="K197" s="295"/>
      <c r="L197" s="295"/>
      <c r="M197" s="295"/>
      <c r="N197" s="295"/>
      <c r="O197" s="295"/>
    </row>
    <row r="198" spans="1:15" x14ac:dyDescent="0.25">
      <c r="A198" s="258"/>
      <c r="B198" s="258"/>
      <c r="C198" s="258"/>
      <c r="D198" s="258"/>
      <c r="E198" s="258"/>
      <c r="F198" s="258"/>
      <c r="G198" s="258"/>
      <c r="H198" s="258"/>
      <c r="I198" s="258"/>
      <c r="J198" s="258"/>
      <c r="K198" s="295"/>
      <c r="L198" s="295"/>
      <c r="M198" s="295"/>
      <c r="N198" s="295"/>
      <c r="O198" s="295"/>
    </row>
    <row r="199" spans="1:15" x14ac:dyDescent="0.25">
      <c r="A199" s="258"/>
      <c r="B199" s="258"/>
      <c r="C199" s="258"/>
      <c r="D199" s="258"/>
      <c r="E199" s="258"/>
      <c r="F199" s="258"/>
      <c r="G199" s="258"/>
      <c r="H199" s="258"/>
      <c r="I199" s="258"/>
      <c r="J199" s="258"/>
      <c r="K199" s="295"/>
      <c r="L199" s="295"/>
      <c r="M199" s="295"/>
      <c r="N199" s="295"/>
      <c r="O199" s="295"/>
    </row>
    <row r="200" spans="1:15" x14ac:dyDescent="0.25">
      <c r="A200" s="258"/>
      <c r="B200" s="258"/>
      <c r="C200" s="258"/>
      <c r="D200" s="258"/>
      <c r="E200" s="258"/>
      <c r="F200" s="258"/>
      <c r="G200" s="258"/>
      <c r="H200" s="258"/>
      <c r="I200" s="258"/>
      <c r="J200" s="258"/>
      <c r="K200" s="295"/>
      <c r="L200" s="295"/>
      <c r="M200" s="295"/>
      <c r="N200" s="295"/>
      <c r="O200" s="295"/>
    </row>
    <row r="201" spans="1:15" x14ac:dyDescent="0.25">
      <c r="A201" s="258"/>
      <c r="B201" s="258"/>
      <c r="C201" s="258"/>
      <c r="D201" s="258"/>
      <c r="E201" s="258"/>
      <c r="F201" s="258"/>
      <c r="G201" s="258"/>
      <c r="H201" s="258"/>
      <c r="I201" s="258"/>
      <c r="J201" s="258"/>
      <c r="K201" s="295"/>
      <c r="L201" s="295"/>
      <c r="M201" s="295"/>
      <c r="N201" s="295"/>
      <c r="O201" s="295"/>
    </row>
    <row r="202" spans="1:15" x14ac:dyDescent="0.25">
      <c r="A202" s="258"/>
      <c r="B202" s="258"/>
      <c r="C202" s="258"/>
      <c r="D202" s="258"/>
      <c r="E202" s="258"/>
      <c r="F202" s="258"/>
      <c r="G202" s="258"/>
      <c r="H202" s="258"/>
      <c r="I202" s="258"/>
      <c r="J202" s="258"/>
      <c r="K202" s="295"/>
      <c r="L202" s="295"/>
      <c r="M202" s="295"/>
      <c r="N202" s="295"/>
      <c r="O202" s="295"/>
    </row>
    <row r="203" spans="1:15" x14ac:dyDescent="0.25">
      <c r="A203" s="258"/>
      <c r="B203" s="258"/>
      <c r="C203" s="258"/>
      <c r="D203" s="258"/>
      <c r="E203" s="258"/>
      <c r="F203" s="258"/>
      <c r="G203" s="258"/>
      <c r="H203" s="258"/>
      <c r="I203" s="258"/>
      <c r="J203" s="258"/>
      <c r="K203" s="295"/>
      <c r="L203" s="295"/>
      <c r="M203" s="295"/>
      <c r="N203" s="295"/>
      <c r="O203" s="295"/>
    </row>
    <row r="204" spans="1:15" x14ac:dyDescent="0.25">
      <c r="A204" s="258"/>
      <c r="B204" s="258"/>
      <c r="C204" s="258"/>
      <c r="D204" s="258"/>
      <c r="E204" s="258"/>
      <c r="F204" s="258"/>
      <c r="G204" s="258"/>
      <c r="H204" s="258"/>
      <c r="I204" s="258"/>
      <c r="J204" s="258"/>
      <c r="K204" s="295"/>
      <c r="L204" s="295"/>
      <c r="M204" s="295"/>
      <c r="N204" s="295"/>
      <c r="O204" s="295"/>
    </row>
    <row r="205" spans="1:15" x14ac:dyDescent="0.25">
      <c r="A205" s="258"/>
      <c r="B205" s="258"/>
      <c r="C205" s="258"/>
      <c r="D205" s="258"/>
      <c r="E205" s="258"/>
      <c r="F205" s="258"/>
      <c r="G205" s="258"/>
      <c r="H205" s="258"/>
      <c r="I205" s="258"/>
      <c r="J205" s="258"/>
      <c r="K205" s="295"/>
      <c r="L205" s="295"/>
      <c r="M205" s="295"/>
      <c r="N205" s="295"/>
      <c r="O205" s="295"/>
    </row>
    <row r="206" spans="1:15" x14ac:dyDescent="0.25">
      <c r="A206" s="258"/>
      <c r="B206" s="258"/>
      <c r="C206" s="258"/>
      <c r="D206" s="258"/>
      <c r="E206" s="258"/>
      <c r="F206" s="258"/>
      <c r="G206" s="258"/>
      <c r="H206" s="258"/>
      <c r="I206" s="258"/>
      <c r="J206" s="258"/>
      <c r="K206" s="295"/>
      <c r="L206" s="295"/>
      <c r="M206" s="295"/>
      <c r="N206" s="295"/>
      <c r="O206" s="295"/>
    </row>
    <row r="207" spans="1:15" x14ac:dyDescent="0.25">
      <c r="A207" s="258"/>
      <c r="B207" s="258"/>
      <c r="C207" s="258"/>
      <c r="D207" s="258"/>
      <c r="E207" s="258"/>
      <c r="F207" s="258"/>
      <c r="G207" s="258"/>
      <c r="H207" s="258"/>
      <c r="I207" s="258"/>
      <c r="J207" s="258"/>
      <c r="K207" s="295"/>
      <c r="L207" s="295"/>
      <c r="M207" s="295"/>
      <c r="N207" s="295"/>
      <c r="O207" s="295"/>
    </row>
    <row r="208" spans="1:15" x14ac:dyDescent="0.25">
      <c r="A208" s="258"/>
      <c r="B208" s="258"/>
      <c r="C208" s="258"/>
      <c r="D208" s="258"/>
      <c r="E208" s="258"/>
      <c r="F208" s="258"/>
      <c r="G208" s="258"/>
      <c r="H208" s="258"/>
      <c r="I208" s="258"/>
      <c r="J208" s="258"/>
      <c r="K208" s="295"/>
      <c r="L208" s="295"/>
      <c r="M208" s="295"/>
      <c r="N208" s="295"/>
      <c r="O208" s="295"/>
    </row>
    <row r="209" spans="1:15" x14ac:dyDescent="0.25">
      <c r="A209" s="258"/>
      <c r="B209" s="258"/>
      <c r="C209" s="258"/>
      <c r="D209" s="258"/>
      <c r="E209" s="258"/>
      <c r="F209" s="258"/>
      <c r="G209" s="258"/>
      <c r="H209" s="258"/>
      <c r="I209" s="258"/>
      <c r="J209" s="258"/>
      <c r="K209" s="295"/>
      <c r="L209" s="295"/>
      <c r="M209" s="295"/>
      <c r="N209" s="295"/>
      <c r="O209" s="295"/>
    </row>
    <row r="210" spans="1:15" x14ac:dyDescent="0.25">
      <c r="A210" s="258"/>
      <c r="B210" s="258"/>
      <c r="C210" s="258"/>
      <c r="D210" s="258"/>
      <c r="E210" s="258"/>
      <c r="F210" s="258"/>
      <c r="G210" s="258"/>
      <c r="H210" s="258"/>
      <c r="I210" s="258"/>
      <c r="J210" s="258"/>
      <c r="K210" s="295"/>
      <c r="L210" s="295"/>
      <c r="M210" s="295"/>
      <c r="N210" s="295"/>
      <c r="O210" s="295"/>
    </row>
    <row r="211" spans="1:15" x14ac:dyDescent="0.25">
      <c r="A211" s="258"/>
      <c r="B211" s="258"/>
      <c r="C211" s="258"/>
      <c r="D211" s="258"/>
      <c r="E211" s="258"/>
      <c r="F211" s="258"/>
      <c r="G211" s="258"/>
      <c r="H211" s="258"/>
      <c r="I211" s="258"/>
      <c r="J211" s="258"/>
      <c r="K211" s="295"/>
      <c r="L211" s="295"/>
      <c r="M211" s="295"/>
      <c r="N211" s="295"/>
      <c r="O211" s="295"/>
    </row>
    <row r="212" spans="1:15" x14ac:dyDescent="0.25">
      <c r="A212" s="258"/>
      <c r="B212" s="258"/>
      <c r="C212" s="258"/>
      <c r="D212" s="258"/>
      <c r="E212" s="258"/>
      <c r="F212" s="258"/>
      <c r="G212" s="258"/>
      <c r="H212" s="258"/>
      <c r="I212" s="258"/>
      <c r="J212" s="258"/>
      <c r="K212" s="295"/>
      <c r="L212" s="295"/>
      <c r="M212" s="295"/>
      <c r="N212" s="295"/>
      <c r="O212" s="295"/>
    </row>
    <row r="213" spans="1:15" x14ac:dyDescent="0.25">
      <c r="A213" s="258"/>
      <c r="B213" s="258"/>
      <c r="C213" s="258"/>
      <c r="D213" s="258"/>
      <c r="E213" s="258"/>
      <c r="F213" s="258"/>
      <c r="G213" s="258"/>
      <c r="H213" s="258"/>
      <c r="I213" s="258"/>
      <c r="J213" s="258"/>
      <c r="K213" s="295"/>
      <c r="L213" s="295"/>
      <c r="M213" s="295"/>
      <c r="N213" s="295"/>
      <c r="O213" s="295"/>
    </row>
    <row r="214" spans="1:15" x14ac:dyDescent="0.25">
      <c r="A214" s="258"/>
      <c r="B214" s="258"/>
      <c r="C214" s="258"/>
      <c r="D214" s="258"/>
      <c r="E214" s="258"/>
      <c r="F214" s="258"/>
      <c r="G214" s="258"/>
      <c r="H214" s="258"/>
      <c r="I214" s="258"/>
      <c r="J214" s="258"/>
      <c r="K214" s="295"/>
      <c r="L214" s="295"/>
      <c r="M214" s="295"/>
      <c r="N214" s="295"/>
      <c r="O214" s="295"/>
    </row>
    <row r="215" spans="1:15" x14ac:dyDescent="0.25">
      <c r="A215" s="258"/>
      <c r="B215" s="258"/>
      <c r="C215" s="258"/>
      <c r="D215" s="258"/>
      <c r="E215" s="258"/>
      <c r="F215" s="258"/>
      <c r="G215" s="258"/>
      <c r="H215" s="258"/>
      <c r="I215" s="258"/>
      <c r="J215" s="258"/>
      <c r="K215" s="295"/>
      <c r="L215" s="295"/>
      <c r="M215" s="295"/>
      <c r="N215" s="295"/>
      <c r="O215" s="295"/>
    </row>
    <row r="216" spans="1:15" x14ac:dyDescent="0.25">
      <c r="A216" s="258"/>
      <c r="B216" s="258"/>
      <c r="C216" s="258"/>
      <c r="D216" s="258"/>
      <c r="E216" s="258"/>
      <c r="F216" s="258"/>
      <c r="G216" s="258"/>
      <c r="H216" s="258"/>
      <c r="I216" s="258"/>
      <c r="J216" s="258"/>
      <c r="K216" s="295"/>
      <c r="L216" s="295"/>
      <c r="M216" s="295"/>
      <c r="N216" s="295"/>
      <c r="O216" s="295"/>
    </row>
    <row r="217" spans="1:15" x14ac:dyDescent="0.25">
      <c r="A217" s="258"/>
      <c r="B217" s="258"/>
      <c r="C217" s="258"/>
      <c r="D217" s="258"/>
      <c r="E217" s="258"/>
      <c r="F217" s="258"/>
      <c r="G217" s="258"/>
      <c r="H217" s="258"/>
      <c r="I217" s="258"/>
      <c r="J217" s="258"/>
      <c r="K217" s="295"/>
      <c r="L217" s="295"/>
      <c r="M217" s="295"/>
      <c r="N217" s="295"/>
      <c r="O217" s="295"/>
    </row>
    <row r="218" spans="1:15" x14ac:dyDescent="0.25">
      <c r="A218" s="258"/>
      <c r="B218" s="258"/>
      <c r="C218" s="258"/>
      <c r="D218" s="258"/>
      <c r="E218" s="258"/>
      <c r="F218" s="258"/>
      <c r="G218" s="258"/>
      <c r="H218" s="258"/>
      <c r="I218" s="258"/>
      <c r="J218" s="258"/>
      <c r="K218" s="295"/>
      <c r="L218" s="295"/>
      <c r="M218" s="295"/>
      <c r="N218" s="295"/>
      <c r="O218" s="295"/>
    </row>
    <row r="219" spans="1:15" x14ac:dyDescent="0.25">
      <c r="A219" s="258"/>
      <c r="B219" s="258"/>
      <c r="C219" s="258"/>
      <c r="D219" s="258"/>
      <c r="E219" s="258"/>
      <c r="F219" s="258"/>
      <c r="G219" s="258"/>
      <c r="H219" s="258"/>
      <c r="I219" s="258"/>
      <c r="J219" s="258"/>
      <c r="K219" s="295"/>
      <c r="L219" s="295"/>
      <c r="M219" s="295"/>
      <c r="N219" s="295"/>
      <c r="O219" s="295"/>
    </row>
    <row r="220" spans="1:15" x14ac:dyDescent="0.25">
      <c r="A220" s="258"/>
      <c r="B220" s="258"/>
      <c r="C220" s="258"/>
      <c r="D220" s="258"/>
      <c r="E220" s="258"/>
      <c r="F220" s="258"/>
      <c r="G220" s="258"/>
      <c r="H220" s="258"/>
      <c r="I220" s="258"/>
      <c r="J220" s="258"/>
      <c r="K220" s="295"/>
      <c r="L220" s="295"/>
      <c r="M220" s="295"/>
      <c r="N220" s="295"/>
      <c r="O220" s="295"/>
    </row>
    <row r="221" spans="1:15" x14ac:dyDescent="0.25">
      <c r="A221" s="258"/>
      <c r="B221" s="258"/>
      <c r="C221" s="258"/>
      <c r="D221" s="258"/>
      <c r="E221" s="258"/>
      <c r="F221" s="258"/>
      <c r="G221" s="258"/>
      <c r="H221" s="258"/>
      <c r="I221" s="258"/>
      <c r="J221" s="258"/>
      <c r="K221" s="295"/>
      <c r="L221" s="295"/>
      <c r="M221" s="295"/>
      <c r="N221" s="295"/>
      <c r="O221" s="295"/>
    </row>
    <row r="222" spans="1:15" x14ac:dyDescent="0.25">
      <c r="A222" s="258"/>
      <c r="B222" s="258"/>
      <c r="C222" s="258"/>
      <c r="D222" s="258"/>
      <c r="E222" s="258"/>
      <c r="F222" s="258"/>
      <c r="G222" s="258"/>
      <c r="H222" s="258"/>
      <c r="I222" s="258"/>
      <c r="J222" s="258"/>
      <c r="K222" s="295"/>
      <c r="L222" s="295"/>
      <c r="M222" s="295"/>
      <c r="N222" s="295"/>
      <c r="O222" s="295"/>
    </row>
    <row r="223" spans="1:15" x14ac:dyDescent="0.25">
      <c r="A223" s="258"/>
      <c r="B223" s="258"/>
      <c r="C223" s="258"/>
      <c r="D223" s="258"/>
      <c r="E223" s="258"/>
      <c r="F223" s="258"/>
      <c r="G223" s="258"/>
      <c r="H223" s="258"/>
      <c r="I223" s="258"/>
      <c r="J223" s="258"/>
      <c r="K223" s="295"/>
      <c r="L223" s="295"/>
      <c r="M223" s="295"/>
      <c r="N223" s="295"/>
      <c r="O223" s="295"/>
    </row>
    <row r="224" spans="1:15" x14ac:dyDescent="0.25">
      <c r="A224" s="258"/>
      <c r="B224" s="258"/>
      <c r="C224" s="258"/>
      <c r="D224" s="258"/>
      <c r="E224" s="258"/>
      <c r="F224" s="258"/>
      <c r="G224" s="258"/>
      <c r="H224" s="258"/>
      <c r="I224" s="258"/>
      <c r="J224" s="258"/>
      <c r="K224" s="295"/>
      <c r="L224" s="295"/>
      <c r="M224" s="295"/>
      <c r="N224" s="295"/>
      <c r="O224" s="295"/>
    </row>
    <row r="225" spans="1:15" x14ac:dyDescent="0.25">
      <c r="A225" s="258"/>
      <c r="B225" s="258"/>
      <c r="C225" s="258"/>
      <c r="D225" s="258"/>
      <c r="E225" s="258"/>
      <c r="F225" s="258"/>
      <c r="G225" s="258"/>
      <c r="H225" s="258"/>
      <c r="I225" s="258"/>
      <c r="J225" s="258"/>
      <c r="K225" s="295"/>
      <c r="L225" s="295"/>
      <c r="M225" s="295"/>
      <c r="N225" s="295"/>
      <c r="O225" s="295"/>
    </row>
    <row r="226" spans="1:15" x14ac:dyDescent="0.25">
      <c r="A226" s="258"/>
      <c r="B226" s="258"/>
      <c r="C226" s="258"/>
      <c r="D226" s="258"/>
      <c r="E226" s="258"/>
      <c r="F226" s="258"/>
      <c r="G226" s="258"/>
      <c r="H226" s="258"/>
      <c r="I226" s="258"/>
      <c r="J226" s="258"/>
      <c r="K226" s="295"/>
      <c r="L226" s="295"/>
      <c r="M226" s="295"/>
      <c r="N226" s="295"/>
      <c r="O226" s="295"/>
    </row>
    <row r="227" spans="1:15" x14ac:dyDescent="0.25">
      <c r="A227" s="258"/>
      <c r="B227" s="258"/>
      <c r="C227" s="258"/>
      <c r="D227" s="258"/>
      <c r="E227" s="258"/>
      <c r="F227" s="258"/>
      <c r="G227" s="258"/>
      <c r="H227" s="258"/>
      <c r="I227" s="258"/>
      <c r="J227" s="258"/>
      <c r="K227" s="295"/>
      <c r="L227" s="295"/>
      <c r="M227" s="295"/>
      <c r="N227" s="295"/>
      <c r="O227" s="295"/>
    </row>
  </sheetData>
  <mergeCells count="1">
    <mergeCell ref="D23:E2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topLeftCell="A22" workbookViewId="0">
      <selection activeCell="F8" sqref="F8"/>
    </sheetView>
  </sheetViews>
  <sheetFormatPr defaultColWidth="8.85546875" defaultRowHeight="15" x14ac:dyDescent="0.25"/>
  <cols>
    <col min="1" max="1" width="12.42578125" customWidth="1"/>
    <col min="2" max="2" width="19.140625" customWidth="1"/>
    <col min="3" max="5" width="19.85546875" customWidth="1"/>
    <col min="6" max="6" width="20.42578125" customWidth="1"/>
    <col min="7" max="8" width="20.140625" customWidth="1"/>
    <col min="9" max="9" width="21" customWidth="1"/>
    <col min="10" max="10" width="13.7109375" customWidth="1"/>
  </cols>
  <sheetData>
    <row r="1" spans="1:11" ht="25.5" x14ac:dyDescent="0.25">
      <c r="A1" s="199" t="s">
        <v>2</v>
      </c>
      <c r="B1" s="200" t="s">
        <v>8</v>
      </c>
      <c r="C1" s="200" t="s">
        <v>726</v>
      </c>
      <c r="D1" s="200" t="s">
        <v>34</v>
      </c>
      <c r="E1" s="201" t="s">
        <v>35</v>
      </c>
      <c r="F1" s="201" t="s">
        <v>72</v>
      </c>
      <c r="G1" s="202" t="s">
        <v>73</v>
      </c>
      <c r="H1" s="200" t="s">
        <v>723</v>
      </c>
      <c r="I1" s="203" t="s">
        <v>36</v>
      </c>
      <c r="J1" s="204" t="s">
        <v>74</v>
      </c>
      <c r="K1" s="93"/>
    </row>
    <row r="2" spans="1:11" x14ac:dyDescent="0.25">
      <c r="A2" s="99" t="s">
        <v>42</v>
      </c>
      <c r="B2" s="99" t="s">
        <v>14</v>
      </c>
      <c r="C2" s="205">
        <v>0</v>
      </c>
      <c r="D2" s="206">
        <v>0</v>
      </c>
      <c r="E2" s="206"/>
      <c r="F2" s="206"/>
      <c r="G2" s="205"/>
      <c r="H2" s="207">
        <v>0</v>
      </c>
      <c r="I2" s="208">
        <f>C2+D2-E2</f>
        <v>0</v>
      </c>
      <c r="J2" s="209">
        <f>H2-I2</f>
        <v>0</v>
      </c>
      <c r="K2" s="93" t="s">
        <v>15</v>
      </c>
    </row>
    <row r="3" spans="1:11" x14ac:dyDescent="0.25">
      <c r="A3" s="99" t="s">
        <v>124</v>
      </c>
      <c r="B3" s="99" t="s">
        <v>114</v>
      </c>
      <c r="C3" s="205">
        <v>0</v>
      </c>
      <c r="D3" s="206">
        <v>0</v>
      </c>
      <c r="E3" s="206"/>
      <c r="F3" s="206"/>
      <c r="G3" s="205"/>
      <c r="H3" s="207">
        <v>0</v>
      </c>
      <c r="I3" s="208">
        <f t="shared" ref="I3:I10" si="0">C3+D3-E3</f>
        <v>0</v>
      </c>
      <c r="J3" s="209">
        <f t="shared" ref="J3:J10" si="1">H3-I3</f>
        <v>0</v>
      </c>
      <c r="K3" s="93"/>
    </row>
    <row r="4" spans="1:11" x14ac:dyDescent="0.25">
      <c r="A4" s="99" t="s">
        <v>153</v>
      </c>
      <c r="B4" s="99" t="s">
        <v>114</v>
      </c>
      <c r="C4" s="205">
        <v>0</v>
      </c>
      <c r="D4" s="206">
        <v>0</v>
      </c>
      <c r="E4" s="206"/>
      <c r="F4" s="206"/>
      <c r="G4" s="205"/>
      <c r="H4" s="207">
        <v>0</v>
      </c>
      <c r="I4" s="208">
        <f t="shared" si="0"/>
        <v>0</v>
      </c>
      <c r="J4" s="209">
        <f t="shared" si="1"/>
        <v>0</v>
      </c>
      <c r="K4" s="93"/>
    </row>
    <row r="5" spans="1:11" x14ac:dyDescent="0.25">
      <c r="A5" s="99" t="s">
        <v>159</v>
      </c>
      <c r="B5" s="99" t="s">
        <v>130</v>
      </c>
      <c r="C5" s="205">
        <v>0</v>
      </c>
      <c r="D5" s="206">
        <v>0</v>
      </c>
      <c r="E5" s="206"/>
      <c r="F5" s="206"/>
      <c r="G5" s="205"/>
      <c r="H5" s="207">
        <v>0</v>
      </c>
      <c r="I5" s="208">
        <v>0</v>
      </c>
      <c r="J5" s="209">
        <f t="shared" si="1"/>
        <v>0</v>
      </c>
      <c r="K5" s="93"/>
    </row>
    <row r="6" spans="1:11" x14ac:dyDescent="0.25">
      <c r="A6" s="99" t="s">
        <v>294</v>
      </c>
      <c r="B6" s="99" t="s">
        <v>130</v>
      </c>
      <c r="C6" s="205">
        <v>0</v>
      </c>
      <c r="D6" s="206">
        <v>0</v>
      </c>
      <c r="E6" s="206"/>
      <c r="F6" s="206"/>
      <c r="G6" s="205"/>
      <c r="H6" s="207">
        <v>0</v>
      </c>
      <c r="I6" s="208">
        <v>0</v>
      </c>
      <c r="J6" s="209">
        <f t="shared" si="1"/>
        <v>0</v>
      </c>
      <c r="K6" s="93"/>
    </row>
    <row r="7" spans="1:11" x14ac:dyDescent="0.25">
      <c r="A7" s="99" t="s">
        <v>295</v>
      </c>
      <c r="B7" s="99" t="s">
        <v>130</v>
      </c>
      <c r="C7" s="205">
        <v>0</v>
      </c>
      <c r="D7" s="206">
        <v>0</v>
      </c>
      <c r="E7" s="206"/>
      <c r="F7" s="206"/>
      <c r="G7" s="205"/>
      <c r="H7" s="207">
        <v>0</v>
      </c>
      <c r="I7" s="208">
        <v>0</v>
      </c>
      <c r="J7" s="209">
        <f t="shared" si="1"/>
        <v>0</v>
      </c>
      <c r="K7" s="93"/>
    </row>
    <row r="8" spans="1:11" x14ac:dyDescent="0.25">
      <c r="A8" s="99" t="s">
        <v>155</v>
      </c>
      <c r="B8" s="99" t="s">
        <v>130</v>
      </c>
      <c r="C8" s="205">
        <v>0</v>
      </c>
      <c r="D8" s="206">
        <v>0</v>
      </c>
      <c r="E8" s="206"/>
      <c r="F8" s="206"/>
      <c r="G8" s="205"/>
      <c r="H8" s="207">
        <v>0</v>
      </c>
      <c r="I8" s="208">
        <v>0</v>
      </c>
      <c r="J8" s="209">
        <f t="shared" si="1"/>
        <v>0</v>
      </c>
      <c r="K8" s="93"/>
    </row>
    <row r="9" spans="1:11" x14ac:dyDescent="0.25">
      <c r="A9" s="99" t="s">
        <v>157</v>
      </c>
      <c r="B9" s="99" t="s">
        <v>130</v>
      </c>
      <c r="C9" s="205">
        <v>0</v>
      </c>
      <c r="D9" s="206">
        <v>0</v>
      </c>
      <c r="E9" s="206"/>
      <c r="F9" s="206"/>
      <c r="G9" s="205"/>
      <c r="H9" s="207">
        <v>0</v>
      </c>
      <c r="I9" s="208">
        <v>0</v>
      </c>
      <c r="J9" s="209">
        <f t="shared" si="1"/>
        <v>0</v>
      </c>
      <c r="K9" s="93"/>
    </row>
    <row r="10" spans="1:11" x14ac:dyDescent="0.25">
      <c r="A10" s="99" t="s">
        <v>65</v>
      </c>
      <c r="B10" s="176"/>
      <c r="C10" s="205">
        <v>0</v>
      </c>
      <c r="D10" s="206">
        <v>0</v>
      </c>
      <c r="E10" s="206">
        <v>0</v>
      </c>
      <c r="F10" s="206"/>
      <c r="G10" s="205"/>
      <c r="H10" s="207">
        <v>0</v>
      </c>
      <c r="I10" s="208">
        <f t="shared" si="0"/>
        <v>0</v>
      </c>
      <c r="J10" s="209">
        <f t="shared" si="1"/>
        <v>0</v>
      </c>
      <c r="K10" s="93"/>
    </row>
    <row r="11" spans="1:11" x14ac:dyDescent="0.25">
      <c r="A11" s="210"/>
      <c r="B11" s="211"/>
      <c r="C11" s="212"/>
      <c r="D11" s="212"/>
      <c r="E11" s="213"/>
      <c r="F11" s="213"/>
      <c r="G11" s="212"/>
      <c r="H11" s="212"/>
      <c r="I11" s="214"/>
      <c r="J11" s="209"/>
      <c r="K11" s="94"/>
    </row>
    <row r="12" spans="1:11" x14ac:dyDescent="0.25">
      <c r="A12" s="215" t="s">
        <v>75</v>
      </c>
      <c r="B12" s="216"/>
      <c r="C12" s="217">
        <f>SUM(C2:C11)</f>
        <v>0</v>
      </c>
      <c r="D12" s="217">
        <f>SUM(D2:D11)</f>
        <v>0</v>
      </c>
      <c r="E12" s="217">
        <f>SUM(E2:E11)</f>
        <v>0</v>
      </c>
      <c r="F12" s="216"/>
      <c r="G12" s="218"/>
      <c r="H12" s="219">
        <f>SUM(H2:H11)</f>
        <v>0</v>
      </c>
      <c r="I12" s="220">
        <f>SUM(I2:I11)</f>
        <v>0</v>
      </c>
      <c r="J12" s="221">
        <f>H12-I12</f>
        <v>0</v>
      </c>
      <c r="K12" s="93"/>
    </row>
    <row r="13" spans="1:11" x14ac:dyDescent="0.25">
      <c r="A13" s="222"/>
      <c r="B13" s="223"/>
      <c r="C13" s="224"/>
      <c r="D13" s="225"/>
      <c r="E13" s="225"/>
      <c r="F13" s="225"/>
      <c r="G13" s="225"/>
      <c r="H13" s="224"/>
      <c r="I13" s="226"/>
      <c r="J13" s="221"/>
      <c r="K13" s="93"/>
    </row>
    <row r="14" spans="1:11" x14ac:dyDescent="0.25">
      <c r="A14" s="227" t="s">
        <v>80</v>
      </c>
      <c r="B14" s="228"/>
      <c r="C14" s="229">
        <f>'Bank reconciliation USD'!D17</f>
        <v>17.21</v>
      </c>
      <c r="D14" s="229">
        <f>'Bank reconciliation USD'!D18</f>
        <v>8664</v>
      </c>
      <c r="E14" s="229">
        <f>'Personal Costs'!C6</f>
        <v>2426.19</v>
      </c>
      <c r="F14" s="229"/>
      <c r="G14" s="229">
        <f>'Bank reconciliation USD'!E18</f>
        <v>0</v>
      </c>
      <c r="H14" s="229">
        <f>'Bank reconciliation USD'!D23</f>
        <v>6255.0199999999986</v>
      </c>
      <c r="I14" s="230">
        <f>C14+D14-E14+F14-G14</f>
        <v>6255.0199999999986</v>
      </c>
      <c r="J14" s="209">
        <f t="shared" ref="J14:J15" si="2">H14-I14</f>
        <v>0</v>
      </c>
      <c r="K14" s="93"/>
    </row>
    <row r="15" spans="1:11" x14ac:dyDescent="0.25">
      <c r="A15" s="231" t="s">
        <v>77</v>
      </c>
      <c r="B15" s="232"/>
      <c r="C15" s="232">
        <f t="shared" ref="C15:I15" si="3">SUM(C14:C14)</f>
        <v>17.21</v>
      </c>
      <c r="D15" s="232">
        <f t="shared" si="3"/>
        <v>8664</v>
      </c>
      <c r="E15" s="232">
        <f t="shared" si="3"/>
        <v>2426.19</v>
      </c>
      <c r="F15" s="232">
        <f t="shared" si="3"/>
        <v>0</v>
      </c>
      <c r="G15" s="232">
        <f t="shared" si="3"/>
        <v>0</v>
      </c>
      <c r="H15" s="232">
        <f t="shared" si="3"/>
        <v>6255.0199999999986</v>
      </c>
      <c r="I15" s="233">
        <f t="shared" si="3"/>
        <v>6255.0199999999986</v>
      </c>
      <c r="J15" s="209">
        <f t="shared" si="2"/>
        <v>0</v>
      </c>
      <c r="K15" s="93"/>
    </row>
    <row r="16" spans="1:11" x14ac:dyDescent="0.25">
      <c r="A16" s="235" t="s">
        <v>78</v>
      </c>
      <c r="B16" s="236"/>
      <c r="C16" s="236"/>
      <c r="D16" s="236"/>
      <c r="E16" s="236"/>
      <c r="F16" s="236">
        <f>F15+F20</f>
        <v>0</v>
      </c>
      <c r="G16" s="236">
        <f>G15</f>
        <v>0</v>
      </c>
      <c r="H16" s="236"/>
      <c r="I16" s="237"/>
      <c r="J16" s="238"/>
      <c r="K16" s="93"/>
    </row>
    <row r="17" spans="1:11" ht="15.75" thickBot="1" x14ac:dyDescent="0.3">
      <c r="A17" s="239"/>
      <c r="B17" s="240"/>
      <c r="C17" s="240"/>
      <c r="D17" s="240"/>
      <c r="E17" s="240"/>
      <c r="F17" s="240"/>
      <c r="G17" s="240"/>
      <c r="H17" s="240"/>
      <c r="I17" s="241"/>
      <c r="J17" s="209"/>
      <c r="K17" s="93"/>
    </row>
    <row r="18" spans="1:11" ht="15.75" thickBot="1" x14ac:dyDescent="0.3">
      <c r="A18" s="242" t="s">
        <v>79</v>
      </c>
      <c r="B18" s="243"/>
      <c r="C18" s="243"/>
      <c r="D18" s="243"/>
      <c r="E18" s="243">
        <f>E12+E15</f>
        <v>2426.19</v>
      </c>
      <c r="F18" s="243"/>
      <c r="G18" s="243"/>
      <c r="H18" s="243"/>
      <c r="I18" s="244"/>
      <c r="J18" s="245"/>
      <c r="K18" s="93"/>
    </row>
    <row r="19" spans="1:11" ht="15.75" thickBot="1" x14ac:dyDescent="0.3">
      <c r="A19" s="246"/>
      <c r="B19" s="247"/>
      <c r="C19" s="247"/>
      <c r="D19" s="247"/>
      <c r="E19" s="247"/>
      <c r="F19" s="247"/>
      <c r="G19" s="247"/>
      <c r="H19" s="247"/>
      <c r="I19" s="248"/>
      <c r="J19" s="209"/>
      <c r="K19" s="93"/>
    </row>
    <row r="20" spans="1:11" ht="15.75" x14ac:dyDescent="0.25">
      <c r="A20" s="249" t="s">
        <v>37</v>
      </c>
      <c r="B20" s="250"/>
      <c r="C20" s="251">
        <f>'USD-cash box Aug'!G4</f>
        <v>5</v>
      </c>
      <c r="D20" s="252">
        <v>0</v>
      </c>
      <c r="E20" s="252">
        <v>0</v>
      </c>
      <c r="F20" s="252">
        <v>0</v>
      </c>
      <c r="G20" s="252">
        <v>0</v>
      </c>
      <c r="H20" s="252">
        <f>'USD-cash box Aug'!G5</f>
        <v>5</v>
      </c>
      <c r="I20" s="253">
        <f>C20+D20-E20+F20-G20</f>
        <v>5</v>
      </c>
      <c r="J20" s="209">
        <f t="shared" ref="J20" si="4">H20-I20</f>
        <v>0</v>
      </c>
      <c r="K20" s="192"/>
    </row>
    <row r="21" spans="1:11" ht="15" customHeight="1" thickBot="1" x14ac:dyDescent="0.3">
      <c r="A21" s="254"/>
      <c r="B21" s="255"/>
      <c r="C21" s="255"/>
      <c r="D21" s="255"/>
      <c r="E21" s="255"/>
      <c r="F21" s="255"/>
      <c r="G21" s="255"/>
      <c r="H21" s="255"/>
      <c r="I21" s="255"/>
      <c r="J21" s="256"/>
      <c r="K21" s="195" t="s">
        <v>70</v>
      </c>
    </row>
    <row r="22" spans="1:11" ht="16.5" thickBot="1" x14ac:dyDescent="0.3">
      <c r="A22" s="190"/>
      <c r="B22" s="191"/>
      <c r="C22" s="191"/>
      <c r="D22" s="713" t="s">
        <v>38</v>
      </c>
      <c r="E22" s="713"/>
      <c r="F22" s="191"/>
      <c r="G22" s="191"/>
      <c r="H22" s="191"/>
      <c r="I22" s="191"/>
      <c r="J22" s="192"/>
      <c r="K22" s="198">
        <f>I22-J22</f>
        <v>0</v>
      </c>
    </row>
    <row r="23" spans="1:11" ht="48" thickBot="1" x14ac:dyDescent="0.3">
      <c r="A23" s="193"/>
      <c r="B23" s="194"/>
      <c r="C23" s="194" t="s">
        <v>724</v>
      </c>
      <c r="D23" s="194" t="s">
        <v>83</v>
      </c>
      <c r="E23" s="194" t="s">
        <v>84</v>
      </c>
      <c r="F23" s="194"/>
      <c r="G23" s="194"/>
      <c r="H23" s="194" t="s">
        <v>725</v>
      </c>
      <c r="I23" s="194" t="s">
        <v>69</v>
      </c>
      <c r="J23" s="484" t="s">
        <v>70</v>
      </c>
      <c r="K23" s="93"/>
    </row>
    <row r="24" spans="1:11" ht="32.25" thickBot="1" x14ac:dyDescent="0.3">
      <c r="A24" s="309" t="s">
        <v>71</v>
      </c>
      <c r="B24" s="310"/>
      <c r="C24" s="310">
        <f>C20+C15+C12</f>
        <v>22.21</v>
      </c>
      <c r="D24" s="310">
        <f>D15</f>
        <v>8664</v>
      </c>
      <c r="E24" s="310">
        <f>E18</f>
        <v>2426.19</v>
      </c>
      <c r="F24" s="310"/>
      <c r="G24" s="310">
        <f>G14</f>
        <v>0</v>
      </c>
      <c r="H24" s="310">
        <f>H20+H15+H12</f>
        <v>6260.0199999999986</v>
      </c>
      <c r="I24" s="483">
        <f>C24+D24-E24-G24</f>
        <v>6260.0199999999986</v>
      </c>
      <c r="J24" s="486">
        <f>H24-I24</f>
        <v>0</v>
      </c>
      <c r="K24" s="93"/>
    </row>
    <row r="25" spans="1:11" x14ac:dyDescent="0.25">
      <c r="A25" s="311"/>
      <c r="B25" s="311"/>
      <c r="C25" s="311"/>
      <c r="D25" s="311"/>
      <c r="E25" s="311"/>
      <c r="F25" s="311"/>
      <c r="G25" s="311"/>
      <c r="H25" s="311"/>
      <c r="I25" s="312"/>
      <c r="J25" s="485"/>
    </row>
    <row r="26" spans="1:11" x14ac:dyDescent="0.25">
      <c r="A26" s="311"/>
      <c r="B26" s="311"/>
      <c r="C26" s="311"/>
      <c r="D26" s="311"/>
      <c r="E26" s="311"/>
      <c r="F26" s="311"/>
      <c r="G26" s="313"/>
      <c r="H26" s="313"/>
      <c r="I26" s="312"/>
      <c r="J26" s="103"/>
    </row>
    <row r="27" spans="1:11" x14ac:dyDescent="0.25">
      <c r="A27" s="313"/>
      <c r="B27" s="313"/>
      <c r="C27" s="311"/>
      <c r="D27" s="313"/>
      <c r="E27" s="313"/>
      <c r="F27" s="311"/>
      <c r="G27" s="311"/>
      <c r="H27" s="311"/>
      <c r="I27" s="312"/>
      <c r="J27" s="103"/>
    </row>
    <row r="28" spans="1:11" x14ac:dyDescent="0.25">
      <c r="A28" s="311"/>
      <c r="B28" s="311"/>
      <c r="C28" s="313"/>
      <c r="D28" s="311"/>
      <c r="E28" s="311"/>
      <c r="F28" s="313"/>
      <c r="G28" s="314"/>
      <c r="H28" s="314"/>
      <c r="I28" s="312"/>
      <c r="J28" s="103"/>
    </row>
    <row r="29" spans="1:11" x14ac:dyDescent="0.25">
      <c r="A29" s="314"/>
      <c r="B29" s="314"/>
      <c r="C29" s="314"/>
      <c r="D29" s="314"/>
      <c r="E29" s="314"/>
      <c r="F29" s="314"/>
      <c r="G29" s="314"/>
      <c r="H29" s="314"/>
      <c r="I29" s="315"/>
      <c r="J29" s="103"/>
    </row>
    <row r="30" spans="1:11" x14ac:dyDescent="0.25">
      <c r="A30" s="314"/>
      <c r="B30" s="314"/>
      <c r="C30" s="314"/>
      <c r="D30" s="316"/>
      <c r="E30" s="316"/>
      <c r="F30" s="317"/>
      <c r="G30" s="314"/>
      <c r="H30" s="314"/>
      <c r="I30" s="315"/>
      <c r="J30" s="103"/>
    </row>
    <row r="31" spans="1:11" x14ac:dyDescent="0.25">
      <c r="A31" s="314"/>
      <c r="B31" s="314"/>
      <c r="C31" s="314"/>
      <c r="D31" s="316"/>
      <c r="E31" s="316"/>
      <c r="F31" s="317"/>
      <c r="G31" s="314"/>
      <c r="H31" s="314"/>
      <c r="I31" s="315"/>
      <c r="J31" s="103"/>
    </row>
    <row r="32" spans="1:11" x14ac:dyDescent="0.25">
      <c r="A32" s="314"/>
      <c r="B32" s="314"/>
      <c r="C32" s="314"/>
      <c r="D32" s="316"/>
      <c r="E32" s="316"/>
      <c r="F32" s="317"/>
      <c r="G32" s="314"/>
      <c r="H32" s="314"/>
      <c r="I32" s="315"/>
      <c r="J32" s="103"/>
    </row>
    <row r="33" spans="1:10" x14ac:dyDescent="0.25">
      <c r="A33" s="318"/>
      <c r="B33" s="318"/>
      <c r="C33" s="318"/>
      <c r="D33" s="318"/>
      <c r="E33" s="318"/>
      <c r="F33" s="318"/>
      <c r="G33" s="318"/>
      <c r="H33" s="318"/>
      <c r="I33" s="103"/>
      <c r="J33" s="103"/>
    </row>
    <row r="34" spans="1:10" x14ac:dyDescent="0.25">
      <c r="A34" s="103"/>
      <c r="B34" s="103"/>
      <c r="C34" s="103"/>
      <c r="D34" s="103"/>
      <c r="E34" s="103"/>
      <c r="F34" s="103"/>
      <c r="G34" s="103"/>
      <c r="H34" s="103"/>
      <c r="I34" s="103"/>
      <c r="J34" s="103"/>
    </row>
    <row r="35" spans="1:10" x14ac:dyDescent="0.25">
      <c r="A35" s="103"/>
      <c r="B35" s="103"/>
      <c r="C35" s="103"/>
      <c r="D35" s="103"/>
      <c r="E35" s="103"/>
      <c r="F35" s="103"/>
      <c r="G35" s="103"/>
      <c r="H35" s="103"/>
      <c r="I35" s="103"/>
      <c r="J35" s="103"/>
    </row>
    <row r="36" spans="1:10" x14ac:dyDescent="0.25">
      <c r="A36" s="103"/>
      <c r="B36" s="103"/>
      <c r="C36" s="103"/>
      <c r="D36" s="103"/>
      <c r="E36" s="103"/>
      <c r="F36" s="103"/>
      <c r="G36" s="103"/>
      <c r="H36" s="103"/>
      <c r="I36" s="103"/>
      <c r="J36" s="103"/>
    </row>
    <row r="37" spans="1:10" x14ac:dyDescent="0.25">
      <c r="A37" s="103"/>
      <c r="B37" s="103"/>
      <c r="C37" s="103"/>
      <c r="D37" s="103"/>
      <c r="E37" s="103"/>
      <c r="F37" s="103"/>
      <c r="G37" s="103"/>
      <c r="H37" s="103"/>
      <c r="I37" s="103"/>
      <c r="J37" s="103"/>
    </row>
  </sheetData>
  <mergeCells count="1">
    <mergeCell ref="D22:E22"/>
  </mergeCells>
  <pageMargins left="0.7" right="0.7" top="0.78740157499999996" bottom="0.78740157499999996" header="0.3" footer="0.3"/>
  <pageSetup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topLeftCell="A13" zoomScale="125" workbookViewId="0">
      <selection activeCell="D28" sqref="D28"/>
    </sheetView>
  </sheetViews>
  <sheetFormatPr defaultColWidth="16" defaultRowHeight="12.75" x14ac:dyDescent="0.2"/>
  <cols>
    <col min="1" max="1" width="9.5703125" style="3" customWidth="1"/>
    <col min="2" max="2" width="5.7109375" style="3" customWidth="1"/>
    <col min="3" max="3" width="28.7109375" style="3" customWidth="1"/>
    <col min="4" max="4" width="9.5703125" style="20" customWidth="1"/>
    <col min="5" max="5" width="9.85546875" style="20" customWidth="1"/>
    <col min="6" max="6" width="3.7109375" style="3" customWidth="1"/>
    <col min="7" max="7" width="10.42578125" style="3" customWidth="1"/>
    <col min="8" max="8" width="3.28515625" style="3" bestFit="1" customWidth="1"/>
    <col min="9" max="9" width="29.28515625" style="3" customWidth="1"/>
    <col min="10" max="10" width="9.42578125" style="20" customWidth="1"/>
    <col min="11" max="11" width="10.28515625" style="20"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718"/>
      <c r="B1" s="718"/>
      <c r="C1" s="718"/>
      <c r="D1" s="718"/>
      <c r="E1" s="718"/>
      <c r="F1" s="718"/>
      <c r="G1" s="718"/>
      <c r="H1" s="718"/>
      <c r="I1" s="718"/>
      <c r="J1" s="718"/>
      <c r="K1" s="718"/>
    </row>
    <row r="2" spans="1:11" x14ac:dyDescent="0.2">
      <c r="A2" s="512"/>
      <c r="B2" s="512"/>
      <c r="C2" s="512"/>
      <c r="D2" s="513"/>
      <c r="E2" s="513"/>
      <c r="F2" s="512"/>
      <c r="G2" s="512"/>
      <c r="H2" s="512"/>
      <c r="I2" s="512"/>
      <c r="J2" s="513"/>
      <c r="K2" s="513"/>
    </row>
    <row r="3" spans="1:11" x14ac:dyDescent="0.2">
      <c r="A3" s="511" t="s">
        <v>16</v>
      </c>
      <c r="B3" s="510"/>
      <c r="C3" s="510"/>
      <c r="D3" s="514"/>
      <c r="E3" s="514"/>
      <c r="F3" s="510"/>
      <c r="G3" s="510"/>
      <c r="H3" s="510"/>
      <c r="I3" s="510"/>
      <c r="J3" s="514"/>
      <c r="K3" s="514"/>
    </row>
    <row r="4" spans="1:11" x14ac:dyDescent="0.2">
      <c r="A4" s="511" t="s">
        <v>19</v>
      </c>
      <c r="B4" s="511"/>
      <c r="C4" s="511" t="s">
        <v>18</v>
      </c>
      <c r="D4" s="515"/>
      <c r="E4" s="516"/>
      <c r="F4" s="511"/>
      <c r="G4" s="511"/>
      <c r="H4" s="511"/>
      <c r="I4" s="510"/>
      <c r="J4" s="514"/>
      <c r="K4" s="514"/>
    </row>
    <row r="5" spans="1:11" x14ac:dyDescent="0.2">
      <c r="A5" s="511" t="s">
        <v>82</v>
      </c>
      <c r="B5" s="511"/>
      <c r="C5" s="511" t="s">
        <v>197</v>
      </c>
      <c r="D5" s="516"/>
      <c r="E5" s="516"/>
      <c r="F5" s="511"/>
      <c r="G5" s="511"/>
      <c r="H5" s="511"/>
      <c r="I5" s="510"/>
      <c r="J5" s="514"/>
      <c r="K5" s="514"/>
    </row>
    <row r="6" spans="1:11" x14ac:dyDescent="0.2">
      <c r="A6" s="511"/>
      <c r="B6" s="511"/>
      <c r="C6" s="517">
        <v>2023</v>
      </c>
      <c r="D6" s="516"/>
      <c r="E6" s="516"/>
      <c r="F6" s="511"/>
      <c r="G6" s="511"/>
      <c r="H6" s="511"/>
      <c r="I6" s="510"/>
      <c r="J6" s="514"/>
      <c r="K6" s="514"/>
    </row>
    <row r="7" spans="1:11" x14ac:dyDescent="0.2">
      <c r="A7" s="510"/>
      <c r="B7" s="511"/>
      <c r="C7" s="511"/>
      <c r="D7" s="516"/>
      <c r="E7" s="516"/>
      <c r="F7" s="511"/>
      <c r="G7" s="511"/>
      <c r="H7" s="511"/>
      <c r="I7" s="719" t="s">
        <v>20</v>
      </c>
      <c r="J7" s="720"/>
      <c r="K7" s="721"/>
    </row>
    <row r="8" spans="1:11" x14ac:dyDescent="0.2">
      <c r="A8" s="510"/>
      <c r="B8" s="511"/>
      <c r="C8" s="511"/>
      <c r="D8" s="516"/>
      <c r="E8" s="516"/>
      <c r="F8" s="511"/>
      <c r="G8" s="511"/>
      <c r="H8" s="511"/>
      <c r="I8" s="518" t="s">
        <v>21</v>
      </c>
      <c r="J8" s="722" t="s">
        <v>31</v>
      </c>
      <c r="K8" s="723"/>
    </row>
    <row r="9" spans="1:11" ht="12.75" customHeight="1" x14ac:dyDescent="0.2">
      <c r="A9" s="511"/>
      <c r="B9" s="511"/>
      <c r="C9" s="511"/>
      <c r="D9" s="516"/>
      <c r="E9" s="516"/>
      <c r="F9" s="511"/>
      <c r="G9" s="511"/>
      <c r="H9" s="510"/>
      <c r="I9" s="518" t="s">
        <v>22</v>
      </c>
      <c r="J9" s="724" t="s">
        <v>32</v>
      </c>
      <c r="K9" s="725"/>
    </row>
    <row r="10" spans="1:11" ht="12.75" customHeight="1" x14ac:dyDescent="0.2">
      <c r="A10" s="714" t="s">
        <v>23</v>
      </c>
      <c r="B10" s="714"/>
      <c r="C10" s="714"/>
      <c r="D10" s="714"/>
      <c r="E10" s="714"/>
      <c r="F10" s="714"/>
      <c r="G10" s="714"/>
      <c r="H10" s="714"/>
      <c r="I10" s="519" t="s">
        <v>24</v>
      </c>
      <c r="J10" s="726" t="s">
        <v>33</v>
      </c>
      <c r="K10" s="727"/>
    </row>
    <row r="11" spans="1:11" ht="15.75" customHeight="1" x14ac:dyDescent="0.2">
      <c r="A11" s="714" t="s">
        <v>39</v>
      </c>
      <c r="B11" s="714"/>
      <c r="C11" s="714"/>
      <c r="D11" s="714"/>
      <c r="E11" s="714"/>
      <c r="F11" s="520"/>
      <c r="G11" s="521"/>
      <c r="H11" s="511"/>
      <c r="I11" s="510"/>
      <c r="J11" s="514"/>
      <c r="K11" s="514"/>
    </row>
    <row r="12" spans="1:11" x14ac:dyDescent="0.2">
      <c r="A12" s="510"/>
      <c r="B12" s="510"/>
      <c r="C12" s="510"/>
      <c r="D12" s="514"/>
      <c r="E12" s="514"/>
      <c r="F12" s="510"/>
      <c r="G12" s="510"/>
      <c r="H12" s="510"/>
      <c r="I12" s="510"/>
      <c r="J12" s="514"/>
      <c r="K12" s="514"/>
    </row>
    <row r="13" spans="1:11" ht="13.5" thickBot="1" x14ac:dyDescent="0.25">
      <c r="A13" s="510"/>
      <c r="B13" s="510"/>
      <c r="C13" s="510"/>
      <c r="D13" s="514"/>
      <c r="E13" s="514"/>
      <c r="F13" s="510"/>
      <c r="G13" s="510"/>
      <c r="H13" s="510"/>
      <c r="I13" s="510"/>
      <c r="J13" s="514"/>
      <c r="K13" s="514"/>
    </row>
    <row r="14" spans="1:11" ht="12.75" customHeight="1" x14ac:dyDescent="0.2">
      <c r="A14" s="715" t="s">
        <v>25</v>
      </c>
      <c r="B14" s="716"/>
      <c r="C14" s="716"/>
      <c r="D14" s="716"/>
      <c r="E14" s="717"/>
      <c r="F14" s="520"/>
      <c r="G14" s="715" t="s">
        <v>20</v>
      </c>
      <c r="H14" s="716"/>
      <c r="I14" s="716"/>
      <c r="J14" s="716"/>
      <c r="K14" s="717"/>
    </row>
    <row r="15" spans="1:11" x14ac:dyDescent="0.2">
      <c r="A15" s="522"/>
      <c r="B15" s="523"/>
      <c r="C15" s="523"/>
      <c r="D15" s="524"/>
      <c r="E15" s="525"/>
      <c r="F15" s="510"/>
      <c r="G15" s="522"/>
      <c r="H15" s="523" t="s">
        <v>15</v>
      </c>
      <c r="I15" s="523" t="s">
        <v>15</v>
      </c>
      <c r="J15" s="524" t="s">
        <v>15</v>
      </c>
      <c r="K15" s="525" t="s">
        <v>15</v>
      </c>
    </row>
    <row r="16" spans="1:11" s="6" customFormat="1" ht="13.5" thickBot="1" x14ac:dyDescent="0.25">
      <c r="A16" s="526" t="s">
        <v>0</v>
      </c>
      <c r="B16" s="527" t="s">
        <v>26</v>
      </c>
      <c r="C16" s="527" t="s">
        <v>27</v>
      </c>
      <c r="D16" s="528" t="s">
        <v>28</v>
      </c>
      <c r="E16" s="529" t="s">
        <v>29</v>
      </c>
      <c r="F16" s="530"/>
      <c r="G16" s="531" t="s">
        <v>0</v>
      </c>
      <c r="H16" s="532" t="s">
        <v>26</v>
      </c>
      <c r="I16" s="532" t="s">
        <v>27</v>
      </c>
      <c r="J16" s="533" t="s">
        <v>28</v>
      </c>
      <c r="K16" s="534" t="s">
        <v>29</v>
      </c>
    </row>
    <row r="17" spans="1:11" ht="12.75" customHeight="1" x14ac:dyDescent="0.2">
      <c r="A17" s="535">
        <v>45139</v>
      </c>
      <c r="B17" s="653"/>
      <c r="C17" s="536" t="s">
        <v>63</v>
      </c>
      <c r="D17" s="537">
        <v>17.21</v>
      </c>
      <c r="E17" s="538"/>
      <c r="F17" s="509"/>
      <c r="G17" s="539">
        <v>45139</v>
      </c>
      <c r="H17" s="540"/>
      <c r="I17" s="540" t="s">
        <v>63</v>
      </c>
      <c r="J17" s="541"/>
      <c r="K17" s="542">
        <v>17.21</v>
      </c>
    </row>
    <row r="18" spans="1:11" ht="12.75" customHeight="1" x14ac:dyDescent="0.2">
      <c r="A18" s="601">
        <v>45159</v>
      </c>
      <c r="B18" s="602">
        <v>1</v>
      </c>
      <c r="C18" s="602" t="s">
        <v>641</v>
      </c>
      <c r="D18" s="603">
        <v>8664</v>
      </c>
      <c r="E18" s="603"/>
      <c r="F18" s="509"/>
      <c r="G18" s="686">
        <v>45159</v>
      </c>
      <c r="H18" s="602">
        <v>1</v>
      </c>
      <c r="I18" s="602" t="s">
        <v>641</v>
      </c>
      <c r="J18" s="541"/>
      <c r="K18" s="542">
        <v>8664</v>
      </c>
    </row>
    <row r="19" spans="1:11" ht="12.75" customHeight="1" x14ac:dyDescent="0.2">
      <c r="A19" s="601">
        <v>45159</v>
      </c>
      <c r="B19" s="602">
        <v>2</v>
      </c>
      <c r="C19" s="602" t="s">
        <v>642</v>
      </c>
      <c r="D19" s="603"/>
      <c r="E19" s="603">
        <v>17</v>
      </c>
      <c r="F19" s="509"/>
      <c r="G19" s="686">
        <v>45159</v>
      </c>
      <c r="H19" s="602">
        <v>2</v>
      </c>
      <c r="I19" s="602" t="s">
        <v>642</v>
      </c>
      <c r="J19" s="541">
        <v>17</v>
      </c>
      <c r="K19" s="542"/>
    </row>
    <row r="20" spans="1:11" ht="12.75" customHeight="1" x14ac:dyDescent="0.2">
      <c r="A20" s="601">
        <v>45159</v>
      </c>
      <c r="B20" s="602">
        <v>3</v>
      </c>
      <c r="C20" s="602" t="s">
        <v>643</v>
      </c>
      <c r="D20" s="603"/>
      <c r="E20" s="603">
        <v>8.61</v>
      </c>
      <c r="F20" s="509"/>
      <c r="G20" s="686">
        <v>45159</v>
      </c>
      <c r="H20" s="602">
        <v>3</v>
      </c>
      <c r="I20" s="602" t="s">
        <v>643</v>
      </c>
      <c r="J20" s="541">
        <v>8.61</v>
      </c>
      <c r="K20" s="542"/>
    </row>
    <row r="21" spans="1:11" ht="12.75" customHeight="1" x14ac:dyDescent="0.2">
      <c r="A21" s="601">
        <v>45166</v>
      </c>
      <c r="B21" s="602">
        <v>4</v>
      </c>
      <c r="C21" s="602" t="s">
        <v>644</v>
      </c>
      <c r="D21" s="603"/>
      <c r="E21" s="603">
        <v>2400</v>
      </c>
      <c r="F21" s="509"/>
      <c r="G21" s="686">
        <v>45166</v>
      </c>
      <c r="H21" s="602">
        <v>4</v>
      </c>
      <c r="I21" s="602" t="s">
        <v>644</v>
      </c>
      <c r="J21" s="541">
        <v>2400</v>
      </c>
      <c r="K21" s="542"/>
    </row>
    <row r="22" spans="1:11" ht="12.75" customHeight="1" thickBot="1" x14ac:dyDescent="0.25">
      <c r="A22" s="601">
        <v>45166</v>
      </c>
      <c r="B22" s="602">
        <v>5</v>
      </c>
      <c r="C22" s="602" t="s">
        <v>643</v>
      </c>
      <c r="D22" s="603"/>
      <c r="E22" s="603">
        <v>0.57999999999999996</v>
      </c>
      <c r="F22" s="509"/>
      <c r="G22" s="687">
        <v>45166</v>
      </c>
      <c r="H22" s="688">
        <v>5</v>
      </c>
      <c r="I22" s="688" t="s">
        <v>643</v>
      </c>
      <c r="J22" s="689">
        <v>0.57999999999999996</v>
      </c>
      <c r="K22" s="690"/>
    </row>
    <row r="23" spans="1:11" ht="12.75" customHeight="1" thickBot="1" x14ac:dyDescent="0.25">
      <c r="A23" s="543">
        <v>45169</v>
      </c>
      <c r="B23" s="606"/>
      <c r="C23" s="607" t="s">
        <v>47</v>
      </c>
      <c r="D23" s="544">
        <f>SUM(D17:D22)-SUM(E17:E22)</f>
        <v>6255.0199999999986</v>
      </c>
      <c r="E23" s="545"/>
      <c r="F23" s="546"/>
      <c r="G23" s="543">
        <v>45169</v>
      </c>
      <c r="H23" s="547"/>
      <c r="I23" s="548" t="s">
        <v>47</v>
      </c>
      <c r="J23" s="544"/>
      <c r="K23" s="545">
        <f>SUM(K17:K22)-SUM(J17:J22)</f>
        <v>6255.0199999999986</v>
      </c>
    </row>
    <row r="24" spans="1:11" ht="12.75" customHeight="1" x14ac:dyDescent="0.2">
      <c r="A24" s="549"/>
      <c r="B24" s="550"/>
      <c r="C24" s="550"/>
      <c r="D24" s="551"/>
      <c r="E24" s="552"/>
      <c r="F24" s="510"/>
      <c r="G24" s="549"/>
      <c r="H24" s="550"/>
      <c r="I24" s="550"/>
      <c r="J24" s="551"/>
      <c r="K24" s="552"/>
    </row>
    <row r="25" spans="1:11" ht="12.75" customHeight="1" x14ac:dyDescent="0.2">
      <c r="A25" s="386"/>
      <c r="B25" s="10"/>
      <c r="C25" s="10"/>
      <c r="D25" s="19"/>
      <c r="E25" s="19"/>
      <c r="F25" s="10"/>
      <c r="G25" s="386"/>
      <c r="H25" s="10"/>
      <c r="I25" s="10"/>
      <c r="J25" s="19"/>
      <c r="K25" s="19"/>
    </row>
  </sheetData>
  <mergeCells count="9">
    <mergeCell ref="A11:E11"/>
    <mergeCell ref="A14:E14"/>
    <mergeCell ref="G14:K14"/>
    <mergeCell ref="A1:K1"/>
    <mergeCell ref="I7:K7"/>
    <mergeCell ref="J8:K8"/>
    <mergeCell ref="J9:K9"/>
    <mergeCell ref="A10:H10"/>
    <mergeCell ref="J10:K10"/>
  </mergeCells>
  <pageMargins left="0.7" right="0.7" top="0.75" bottom="0.75" header="0.3" footer="0.3"/>
  <pageSetup paperSize="9" orientation="landscape" horizontalDpi="4294967293"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Data Analysis</vt:lpstr>
      <vt:lpstr>Personal Costs</vt:lpstr>
      <vt:lpstr>Total Expenses</vt:lpstr>
      <vt:lpstr>Personal Recieved</vt:lpstr>
      <vt:lpstr>UGX Cash Box Aug</vt:lpstr>
      <vt:lpstr>USD-cash box Aug</vt:lpstr>
      <vt:lpstr>Balance UGX</vt:lpstr>
      <vt:lpstr>Balance USD</vt:lpstr>
      <vt:lpstr>Bank reconciliation USD</vt:lpstr>
      <vt:lpstr>Bank reconciliation UGX</vt:lpstr>
      <vt:lpstr>UGX-Operational Account</vt:lpstr>
      <vt:lpstr>August cashdesk closing</vt:lpstr>
      <vt:lpstr>Advances</vt:lpstr>
      <vt:lpstr>Lydia</vt:lpstr>
      <vt:lpstr>Deborah</vt:lpstr>
      <vt:lpstr>Jolly</vt:lpstr>
      <vt:lpstr>i12</vt:lpstr>
      <vt:lpstr>i18</vt:lpstr>
      <vt:lpstr>i53</vt:lpstr>
      <vt:lpstr>i79</vt:lpstr>
      <vt:lpstr>i97</vt:lpstr>
      <vt:lpstr>Airtime summary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COMPTABLE AALF</dc:creator>
  <cp:lastModifiedBy>USER</cp:lastModifiedBy>
  <cp:lastPrinted>2023-09-15T10:52:18Z</cp:lastPrinted>
  <dcterms:created xsi:type="dcterms:W3CDTF">2016-05-26T14:51:01Z</dcterms:created>
  <dcterms:modified xsi:type="dcterms:W3CDTF">2023-09-15T12:31:43Z</dcterms:modified>
</cp:coreProperties>
</file>