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activeTab="2"/>
  </bookViews>
  <sheets>
    <sheet name="Data Analysis" sheetId="279" r:id="rId1"/>
    <sheet name="Personal Costs" sheetId="278" r:id="rId2"/>
    <sheet name="Total Expenses" sheetId="49" r:id="rId3"/>
    <sheet name="Personal Recieved" sheetId="281" r:id="rId4"/>
    <sheet name="UGX Cash Box March " sheetId="63" r:id="rId5"/>
    <sheet name="USD-cash box March" sheetId="116" r:id="rId6"/>
    <sheet name="Balance UGX" sheetId="55" r:id="rId7"/>
    <sheet name="Balance USD" sheetId="143" r:id="rId8"/>
    <sheet name="Bank reconciliation USD" sheetId="52" r:id="rId9"/>
    <sheet name="Bank reconciliation UGX" sheetId="56" r:id="rId10"/>
    <sheet name="UGX-Operational Account" sheetId="221" r:id="rId11"/>
    <sheet name="March cashdesk closing" sheetId="176" r:id="rId12"/>
    <sheet name="Advances" sheetId="216" r:id="rId13"/>
    <sheet name="Lydia" sheetId="80" r:id="rId14"/>
    <sheet name="Collins" sheetId="269" r:id="rId15"/>
    <sheet name="Deborah" sheetId="255" r:id="rId16"/>
    <sheet name="Airtime summary" sheetId="194" r:id="rId17"/>
  </sheets>
  <definedNames>
    <definedName name="_xlnm._FilterDatabase" localSheetId="16" hidden="1">'Airtime summary'!$A$1:$N$9</definedName>
    <definedName name="_xlnm._FilterDatabase" localSheetId="14" hidden="1">Collins!$A$1:$N$20</definedName>
    <definedName name="_xlnm._FilterDatabase" localSheetId="15" hidden="1">Deborah!$A$1:$N$18</definedName>
    <definedName name="_xlnm._FilterDatabase" localSheetId="13" hidden="1">Lydia!$A$1:$N$21</definedName>
    <definedName name="_xlnm._FilterDatabase" localSheetId="2" hidden="1">'Total Expenses'!$A$2:$N$236</definedName>
    <definedName name="_xlnm._FilterDatabase" localSheetId="4" hidden="1">'UGX Cash Box March '!$A$2:$N$69</definedName>
    <definedName name="_xlnm._FilterDatabase" localSheetId="5" hidden="1">'USD-cash box March'!$A$3:$S$4</definedName>
  </definedNames>
  <calcPr calcId="152511"/>
  <pivotCaches>
    <pivotCache cacheId="148" r:id="rId18"/>
    <pivotCache cacheId="153" r:id="rId19"/>
    <pivotCache cacheId="156" r:id="rId20"/>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148" i="49" l="1"/>
  <c r="G57" i="255" l="1"/>
  <c r="G58" i="255"/>
  <c r="G83" i="49" l="1"/>
  <c r="G8" i="63"/>
  <c r="G9" i="63"/>
  <c r="G10" i="63" s="1"/>
  <c r="G11" i="63" s="1"/>
  <c r="G12" i="63" s="1"/>
  <c r="G9" i="143"/>
  <c r="G182" i="49"/>
  <c r="G181" i="49"/>
  <c r="G180" i="49"/>
  <c r="G10" i="55"/>
  <c r="G191" i="49"/>
  <c r="G192" i="49"/>
  <c r="G193" i="49"/>
  <c r="G194" i="49"/>
  <c r="D20" i="56"/>
  <c r="G190" i="49"/>
  <c r="G195" i="49"/>
  <c r="F108" i="255"/>
  <c r="G188" i="49"/>
  <c r="G187" i="49"/>
  <c r="G176" i="49"/>
  <c r="G177" i="49"/>
  <c r="G178" i="49"/>
  <c r="G179" i="49"/>
  <c r="G183" i="49"/>
  <c r="G184" i="49"/>
  <c r="G185" i="49"/>
  <c r="G186" i="49"/>
  <c r="G158" i="49"/>
  <c r="G159" i="49"/>
  <c r="G160" i="49"/>
  <c r="G154" i="49"/>
  <c r="G155" i="49"/>
  <c r="G156" i="49"/>
  <c r="G157" i="49"/>
  <c r="G150" i="49"/>
  <c r="G151" i="49"/>
  <c r="G152" i="49"/>
  <c r="G146" i="49"/>
  <c r="G145" i="49"/>
  <c r="G130" i="49"/>
  <c r="G131" i="49"/>
  <c r="G132" i="49"/>
  <c r="H5" i="55"/>
  <c r="G153" i="49"/>
  <c r="E16" i="194"/>
  <c r="F16" i="194"/>
  <c r="G16" i="194" s="1"/>
  <c r="F16" i="55"/>
  <c r="F10" i="55"/>
  <c r="D9" i="55"/>
  <c r="D20" i="55" s="1"/>
  <c r="G9" i="55"/>
  <c r="G189" i="49"/>
  <c r="G169" i="49"/>
  <c r="G162" i="49"/>
  <c r="G161" i="49"/>
  <c r="G149" i="49"/>
  <c r="G147" i="49"/>
  <c r="G104" i="49"/>
  <c r="E9" i="143"/>
  <c r="E10" i="55"/>
  <c r="I10" i="55" l="1"/>
  <c r="G82" i="49"/>
  <c r="G81" i="49"/>
  <c r="K20" i="56"/>
  <c r="E70" i="49" l="1"/>
  <c r="E69" i="49"/>
  <c r="G84" i="49" l="1"/>
  <c r="G59" i="49"/>
  <c r="G60" i="49"/>
  <c r="G61" i="49"/>
  <c r="G62" i="49"/>
  <c r="G63" i="49"/>
  <c r="E33" i="49" l="1"/>
  <c r="E32" i="49"/>
  <c r="E30" i="49"/>
  <c r="E237" i="49" l="1"/>
  <c r="K24" i="52"/>
  <c r="D24" i="52"/>
  <c r="G37" i="49" l="1"/>
  <c r="G38" i="49"/>
  <c r="G39" i="49"/>
  <c r="G40" i="49"/>
  <c r="G4" i="63" l="1"/>
  <c r="G5" i="63" s="1"/>
  <c r="G6" i="63" s="1"/>
  <c r="G7" i="63" s="1"/>
  <c r="F69" i="63"/>
  <c r="E69" i="63"/>
  <c r="G208" i="49"/>
  <c r="C10" i="281"/>
  <c r="E16" i="55"/>
  <c r="G13" i="63" l="1"/>
  <c r="G14" i="63" s="1"/>
  <c r="G15" i="63" s="1"/>
  <c r="G16" i="63" s="1"/>
  <c r="G17" i="63" s="1"/>
  <c r="G18" i="63" s="1"/>
  <c r="G19" i="63" s="1"/>
  <c r="G20" i="63" s="1"/>
  <c r="D16" i="55"/>
  <c r="E9" i="55"/>
  <c r="G21" i="63" l="1"/>
  <c r="G22" i="63" s="1"/>
  <c r="G23" i="63" s="1"/>
  <c r="G24" i="63" s="1"/>
  <c r="G25" i="63" s="1"/>
  <c r="G26" i="63" s="1"/>
  <c r="G27" i="63" s="1"/>
  <c r="G28" i="63" s="1"/>
  <c r="G29" i="63" s="1"/>
  <c r="G30" i="63" s="1"/>
  <c r="G31" i="63" s="1"/>
  <c r="G5" i="49"/>
  <c r="G6" i="49"/>
  <c r="G7" i="49"/>
  <c r="G8" i="49"/>
  <c r="G32" i="63" l="1"/>
  <c r="G33" i="63" s="1"/>
  <c r="G34" i="63" s="1"/>
  <c r="G35" i="63" s="1"/>
  <c r="G36" i="63" s="1"/>
  <c r="G37" i="63" s="1"/>
  <c r="C4" i="55"/>
  <c r="E3" i="55"/>
  <c r="E2" i="55"/>
  <c r="E4" i="55"/>
  <c r="G38" i="63" l="1"/>
  <c r="G225" i="49"/>
  <c r="G226" i="49"/>
  <c r="G227" i="49"/>
  <c r="G228" i="49"/>
  <c r="F21" i="269"/>
  <c r="G172" i="49"/>
  <c r="G171" i="49"/>
  <c r="G232" i="49"/>
  <c r="G233" i="49"/>
  <c r="G234" i="49"/>
  <c r="G235" i="49"/>
  <c r="E236" i="49"/>
  <c r="E21" i="269"/>
  <c r="D6" i="281"/>
  <c r="D8" i="281"/>
  <c r="M4" i="55"/>
  <c r="D5" i="281"/>
  <c r="G39" i="63" l="1"/>
  <c r="G40" i="63" s="1"/>
  <c r="G41" i="63" s="1"/>
  <c r="G42" i="63" s="1"/>
  <c r="G43" i="63" s="1"/>
  <c r="G44" i="63" s="1"/>
  <c r="D4" i="55"/>
  <c r="F94" i="80"/>
  <c r="G45" i="63" l="1"/>
  <c r="G87" i="49"/>
  <c r="G88" i="49"/>
  <c r="G89" i="49"/>
  <c r="G46" i="63" l="1"/>
  <c r="G47" i="63" s="1"/>
  <c r="G48" i="63" s="1"/>
  <c r="G49" i="63" s="1"/>
  <c r="G50" i="63" s="1"/>
  <c r="G51" i="63" s="1"/>
  <c r="G52" i="63" s="1"/>
  <c r="G53" i="63" s="1"/>
  <c r="G54" i="63" s="1"/>
  <c r="G55" i="63" s="1"/>
  <c r="G56" i="63" s="1"/>
  <c r="G57" i="63" s="1"/>
  <c r="G58" i="63" s="1"/>
  <c r="G59" i="63" s="1"/>
  <c r="G60" i="63" s="1"/>
  <c r="G61" i="63" s="1"/>
  <c r="G113" i="49"/>
  <c r="G62" i="63" l="1"/>
  <c r="G63" i="63" s="1"/>
  <c r="G64" i="63" s="1"/>
  <c r="G43" i="49"/>
  <c r="G44" i="49"/>
  <c r="G65" i="63" l="1"/>
  <c r="G66" i="63" s="1"/>
  <c r="G67" i="63" s="1"/>
  <c r="G68" i="63" s="1"/>
  <c r="G18" i="49"/>
  <c r="G5" i="269" l="1"/>
  <c r="C2" i="55"/>
  <c r="G95" i="49" l="1"/>
  <c r="E94" i="80" l="1"/>
  <c r="G219" i="49"/>
  <c r="G218" i="49"/>
  <c r="G217" i="49"/>
  <c r="G216" i="49"/>
  <c r="D28" i="221"/>
  <c r="D4" i="281"/>
  <c r="G21" i="269" l="1"/>
  <c r="H3" i="55" s="1"/>
  <c r="G137" i="49"/>
  <c r="G110" i="49"/>
  <c r="G109" i="49"/>
  <c r="G108" i="49"/>
  <c r="G107" i="49"/>
  <c r="G98" i="49"/>
  <c r="G99" i="49"/>
  <c r="G100" i="49"/>
  <c r="G101" i="49"/>
  <c r="G102" i="49"/>
  <c r="G103" i="49"/>
  <c r="G105" i="49"/>
  <c r="G97" i="49"/>
  <c r="G96" i="49"/>
  <c r="G94" i="49" l="1"/>
  <c r="G58" i="49"/>
  <c r="G5" i="80" l="1"/>
  <c r="G6" i="80" s="1"/>
  <c r="G7" i="80" s="1"/>
  <c r="G8" i="80" s="1"/>
  <c r="G9" i="80" s="1"/>
  <c r="G10" i="80" s="1"/>
  <c r="G11" i="80" s="1"/>
  <c r="G12" i="80" s="1"/>
  <c r="G13" i="80" s="1"/>
  <c r="G14" i="80" s="1"/>
  <c r="G15" i="80" s="1"/>
  <c r="G16" i="80" s="1"/>
  <c r="G17" i="80" s="1"/>
  <c r="G18" i="80" s="1"/>
  <c r="G19" i="80" s="1"/>
  <c r="G20" i="80" s="1"/>
  <c r="G21" i="80" s="1"/>
  <c r="G22" i="80" s="1"/>
  <c r="G23" i="80" s="1"/>
  <c r="G24" i="80" s="1"/>
  <c r="G25" i="80" s="1"/>
  <c r="G26" i="80" s="1"/>
  <c r="G27" i="80" s="1"/>
  <c r="G28" i="80" s="1"/>
  <c r="G29" i="80" s="1"/>
  <c r="G30" i="80" s="1"/>
  <c r="G31" i="80" s="1"/>
  <c r="G32" i="80" s="1"/>
  <c r="C3" i="55"/>
  <c r="G3" i="49"/>
  <c r="G4" i="49"/>
  <c r="G9" i="49"/>
  <c r="G10" i="49"/>
  <c r="G11" i="49"/>
  <c r="G12" i="49"/>
  <c r="G13" i="49"/>
  <c r="G14" i="49"/>
  <c r="G15" i="49"/>
  <c r="G16" i="49"/>
  <c r="G17" i="49"/>
  <c r="G19" i="49"/>
  <c r="G20" i="49"/>
  <c r="G21" i="49"/>
  <c r="G22" i="49"/>
  <c r="G23" i="49"/>
  <c r="G24" i="49"/>
  <c r="G25" i="49"/>
  <c r="G26" i="49"/>
  <c r="G27" i="49"/>
  <c r="G28" i="49"/>
  <c r="G29" i="49"/>
  <c r="G31" i="49"/>
  <c r="G34" i="49"/>
  <c r="G35" i="49"/>
  <c r="G36" i="49"/>
  <c r="G41" i="49"/>
  <c r="G42" i="49"/>
  <c r="G45" i="49"/>
  <c r="G46" i="49"/>
  <c r="G47" i="49"/>
  <c r="G48" i="49"/>
  <c r="G49" i="49"/>
  <c r="G50" i="49"/>
  <c r="G51" i="49"/>
  <c r="G52" i="49"/>
  <c r="G53" i="49"/>
  <c r="G54" i="49"/>
  <c r="G55" i="49"/>
  <c r="G56" i="49"/>
  <c r="G57" i="49"/>
  <c r="G64" i="49"/>
  <c r="G65" i="49"/>
  <c r="G66" i="49"/>
  <c r="G67" i="49"/>
  <c r="G68" i="49"/>
  <c r="G71" i="49"/>
  <c r="G72" i="49"/>
  <c r="G73" i="49"/>
  <c r="G74" i="49"/>
  <c r="G75" i="49"/>
  <c r="G76" i="49"/>
  <c r="G77" i="49"/>
  <c r="G78" i="49"/>
  <c r="G79" i="49"/>
  <c r="G80" i="49"/>
  <c r="G85" i="49"/>
  <c r="G86" i="49"/>
  <c r="G90" i="49"/>
  <c r="G91" i="49"/>
  <c r="G92" i="49"/>
  <c r="G93" i="49"/>
  <c r="G106" i="49"/>
  <c r="G111" i="49"/>
  <c r="G112" i="49"/>
  <c r="G114" i="49"/>
  <c r="G115" i="49"/>
  <c r="G116" i="49"/>
  <c r="G117" i="49"/>
  <c r="G118" i="49"/>
  <c r="G119" i="49"/>
  <c r="G120" i="49"/>
  <c r="G121" i="49"/>
  <c r="G122" i="49"/>
  <c r="G123" i="49"/>
  <c r="G124" i="49"/>
  <c r="G125" i="49"/>
  <c r="G126" i="49"/>
  <c r="G127" i="49"/>
  <c r="G128" i="49"/>
  <c r="G129" i="49"/>
  <c r="G133" i="49"/>
  <c r="G134" i="49"/>
  <c r="G135" i="49"/>
  <c r="G136" i="49"/>
  <c r="G138" i="49"/>
  <c r="G139" i="49"/>
  <c r="G140" i="49"/>
  <c r="G141" i="49"/>
  <c r="G142" i="49"/>
  <c r="G143" i="49"/>
  <c r="G144" i="49"/>
  <c r="G163" i="49"/>
  <c r="G164" i="49"/>
  <c r="G165" i="49"/>
  <c r="G166" i="49"/>
  <c r="G167" i="49"/>
  <c r="G168" i="49"/>
  <c r="G170" i="49"/>
  <c r="G173" i="49"/>
  <c r="G174" i="49"/>
  <c r="G175" i="49"/>
  <c r="G196" i="49"/>
  <c r="G197" i="49"/>
  <c r="G198" i="49"/>
  <c r="G199" i="49"/>
  <c r="G200" i="49"/>
  <c r="G201" i="49"/>
  <c r="G202" i="49"/>
  <c r="G203" i="49"/>
  <c r="G204" i="49"/>
  <c r="G205" i="49"/>
  <c r="G206" i="49"/>
  <c r="G207" i="49"/>
  <c r="G209" i="49"/>
  <c r="G210" i="49"/>
  <c r="G211" i="49"/>
  <c r="G212" i="49"/>
  <c r="G213" i="49"/>
  <c r="G214" i="49"/>
  <c r="G215" i="49"/>
  <c r="G220" i="49"/>
  <c r="G221" i="49"/>
  <c r="G222" i="49"/>
  <c r="G223" i="49"/>
  <c r="G224" i="49"/>
  <c r="G229" i="49"/>
  <c r="G230" i="49"/>
  <c r="G231" i="49"/>
  <c r="F11" i="55"/>
  <c r="H9" i="143"/>
  <c r="C9" i="143"/>
  <c r="G6" i="269"/>
  <c r="G7" i="269" s="1"/>
  <c r="G8" i="269" s="1"/>
  <c r="G9" i="269" s="1"/>
  <c r="G10" i="269" s="1"/>
  <c r="G11" i="269" s="1"/>
  <c r="G12" i="269" s="1"/>
  <c r="G13" i="269" s="1"/>
  <c r="G14" i="269" s="1"/>
  <c r="G15" i="269" s="1"/>
  <c r="G16" i="269" s="1"/>
  <c r="G17" i="269" s="1"/>
  <c r="G18" i="269" s="1"/>
  <c r="G19" i="269" s="1"/>
  <c r="G20" i="269" s="1"/>
  <c r="G5" i="194"/>
  <c r="G6" i="194" s="1"/>
  <c r="G7" i="194" s="1"/>
  <c r="G8" i="194" s="1"/>
  <c r="G9" i="194" s="1"/>
  <c r="G10" i="194" s="1"/>
  <c r="G11" i="194" s="1"/>
  <c r="G12" i="194" s="1"/>
  <c r="G13" i="194" s="1"/>
  <c r="G14" i="194" s="1"/>
  <c r="G15" i="194" s="1"/>
  <c r="I4" i="55"/>
  <c r="C10" i="55"/>
  <c r="E108" i="255"/>
  <c r="G108" i="255" s="1"/>
  <c r="G5" i="255"/>
  <c r="G6" i="255" s="1"/>
  <c r="G7" i="255" s="1"/>
  <c r="G8" i="255" s="1"/>
  <c r="G9" i="255" s="1"/>
  <c r="G10" i="255" s="1"/>
  <c r="G11" i="255" s="1"/>
  <c r="G12" i="255" s="1"/>
  <c r="H10" i="55"/>
  <c r="G19" i="143"/>
  <c r="I3" i="143"/>
  <c r="J3" i="143" s="1"/>
  <c r="I4" i="143"/>
  <c r="J4" i="143" s="1"/>
  <c r="I5" i="143"/>
  <c r="J5" i="143" s="1"/>
  <c r="I2" i="143"/>
  <c r="J2" i="143" s="1"/>
  <c r="C9" i="55"/>
  <c r="C15" i="143"/>
  <c r="F5" i="116"/>
  <c r="E5" i="116"/>
  <c r="G5" i="116"/>
  <c r="H15" i="143"/>
  <c r="J15" i="143" s="1"/>
  <c r="C10" i="143"/>
  <c r="C16" i="55"/>
  <c r="I16" i="55" s="1"/>
  <c r="K40" i="216"/>
  <c r="L40" i="216"/>
  <c r="J40" i="216"/>
  <c r="I40" i="216"/>
  <c r="H9" i="55"/>
  <c r="C5" i="55"/>
  <c r="E15" i="176"/>
  <c r="E14" i="176"/>
  <c r="E6" i="176"/>
  <c r="E7" i="176"/>
  <c r="E8" i="176"/>
  <c r="E9" i="176"/>
  <c r="E17" i="176"/>
  <c r="E10" i="176"/>
  <c r="E11" i="176"/>
  <c r="E16" i="176"/>
  <c r="K28" i="221"/>
  <c r="C7" i="143"/>
  <c r="E7" i="143"/>
  <c r="H7" i="143"/>
  <c r="J7" i="143" s="1"/>
  <c r="K17" i="143"/>
  <c r="F10" i="143"/>
  <c r="F11" i="143" s="1"/>
  <c r="K10" i="176"/>
  <c r="K9" i="176"/>
  <c r="K20" i="176"/>
  <c r="K22" i="176"/>
  <c r="K23" i="176"/>
  <c r="K24" i="176"/>
  <c r="K6" i="176"/>
  <c r="K7" i="176"/>
  <c r="K8" i="176"/>
  <c r="I15" i="143"/>
  <c r="M39" i="216"/>
  <c r="M40" i="216"/>
  <c r="I7" i="143"/>
  <c r="D7" i="143"/>
  <c r="D11" i="55"/>
  <c r="G10" i="143"/>
  <c r="G11" i="143" s="1"/>
  <c r="D10" i="143"/>
  <c r="D19" i="143" s="1"/>
  <c r="M2" i="55"/>
  <c r="M3" i="55"/>
  <c r="G237" i="49" l="1"/>
  <c r="G33" i="80"/>
  <c r="G34" i="80" s="1"/>
  <c r="E20" i="176"/>
  <c r="E22" i="176" s="1"/>
  <c r="C19" i="143"/>
  <c r="D2" i="55"/>
  <c r="D3" i="55"/>
  <c r="I3" i="55" s="1"/>
  <c r="G236" i="49"/>
  <c r="G13" i="255"/>
  <c r="G14" i="255" s="1"/>
  <c r="G15" i="255" s="1"/>
  <c r="G16" i="255" s="1"/>
  <c r="G17" i="255" s="1"/>
  <c r="G18" i="255" s="1"/>
  <c r="G19" i="255" s="1"/>
  <c r="G20" i="255" s="1"/>
  <c r="G21" i="255" s="1"/>
  <c r="G22" i="255" s="1"/>
  <c r="G23" i="255" s="1"/>
  <c r="G24" i="255" s="1"/>
  <c r="G25" i="255" s="1"/>
  <c r="G26" i="255" s="1"/>
  <c r="G27" i="255" s="1"/>
  <c r="G28" i="255" s="1"/>
  <c r="G29" i="255" s="1"/>
  <c r="G30" i="255" s="1"/>
  <c r="G31" i="255" s="1"/>
  <c r="G32" i="255" s="1"/>
  <c r="G33" i="255" s="1"/>
  <c r="G34" i="255" s="1"/>
  <c r="G35" i="255" s="1"/>
  <c r="G36" i="255" s="1"/>
  <c r="G37" i="255" s="1"/>
  <c r="G38" i="255" s="1"/>
  <c r="G39" i="255" s="1"/>
  <c r="G40" i="255" s="1"/>
  <c r="G41" i="255" s="1"/>
  <c r="G42" i="255" s="1"/>
  <c r="G43" i="255" s="1"/>
  <c r="M6" i="55"/>
  <c r="I9" i="143"/>
  <c r="I10" i="143" s="1"/>
  <c r="E10" i="143"/>
  <c r="E13" i="143" s="1"/>
  <c r="E19" i="143" s="1"/>
  <c r="E7" i="55"/>
  <c r="I2" i="55"/>
  <c r="E11" i="55"/>
  <c r="J10" i="55"/>
  <c r="I9" i="55"/>
  <c r="J9" i="55" s="1"/>
  <c r="C7" i="55"/>
  <c r="I5" i="55"/>
  <c r="G94" i="80"/>
  <c r="H2" i="55" s="1"/>
  <c r="G69" i="63"/>
  <c r="E23" i="176" s="1"/>
  <c r="G11" i="55"/>
  <c r="H11" i="55"/>
  <c r="C11" i="55"/>
  <c r="H10" i="143"/>
  <c r="G35" i="80" l="1"/>
  <c r="G36" i="80" s="1"/>
  <c r="G37" i="80" s="1"/>
  <c r="G38" i="80" s="1"/>
  <c r="G39" i="80" s="1"/>
  <c r="G40" i="80" s="1"/>
  <c r="G41" i="80" s="1"/>
  <c r="G42" i="80" s="1"/>
  <c r="G43" i="80" s="1"/>
  <c r="G44" i="80" s="1"/>
  <c r="G45" i="80" s="1"/>
  <c r="G46" i="80" s="1"/>
  <c r="G47" i="80" s="1"/>
  <c r="G48" i="80" s="1"/>
  <c r="G49" i="80" s="1"/>
  <c r="I19" i="143"/>
  <c r="E24" i="176"/>
  <c r="G44" i="255"/>
  <c r="G45" i="255" s="1"/>
  <c r="D7" i="55"/>
  <c r="J2" i="55"/>
  <c r="J9" i="143"/>
  <c r="I7" i="55"/>
  <c r="E14" i="55"/>
  <c r="E20" i="55" s="1"/>
  <c r="I11" i="55"/>
  <c r="J11" i="55" s="1"/>
  <c r="J5" i="55"/>
  <c r="C20" i="55"/>
  <c r="H16" i="55"/>
  <c r="J16" i="55" s="1"/>
  <c r="J3" i="55"/>
  <c r="H19" i="143"/>
  <c r="J10" i="143"/>
  <c r="J19" i="143" l="1"/>
  <c r="G50" i="80"/>
  <c r="G51" i="80" s="1"/>
  <c r="G52" i="80" s="1"/>
  <c r="G53" i="80" s="1"/>
  <c r="G54" i="80" s="1"/>
  <c r="G55" i="80" s="1"/>
  <c r="G56" i="80" s="1"/>
  <c r="G57" i="80" s="1"/>
  <c r="G58" i="80" s="1"/>
  <c r="G59" i="80" s="1"/>
  <c r="G60" i="80" s="1"/>
  <c r="G61" i="80" s="1"/>
  <c r="G62" i="80" s="1"/>
  <c r="G63" i="80" s="1"/>
  <c r="G46" i="255"/>
  <c r="G47" i="255" s="1"/>
  <c r="G48" i="255" s="1"/>
  <c r="G49" i="255" s="1"/>
  <c r="G50" i="255" s="1"/>
  <c r="G51" i="255" s="1"/>
  <c r="G52" i="255" s="1"/>
  <c r="G53" i="255" s="1"/>
  <c r="I20" i="55"/>
  <c r="G64" i="80" l="1"/>
  <c r="G65" i="80" s="1"/>
  <c r="G66" i="80" s="1"/>
  <c r="G67" i="80" s="1"/>
  <c r="G68" i="80" s="1"/>
  <c r="G69" i="80" s="1"/>
  <c r="G70" i="80" s="1"/>
  <c r="G71" i="80" s="1"/>
  <c r="G72" i="80" s="1"/>
  <c r="G73" i="80" s="1"/>
  <c r="G74" i="80" s="1"/>
  <c r="G75" i="80" s="1"/>
  <c r="G76" i="80" s="1"/>
  <c r="G77" i="80" s="1"/>
  <c r="G78" i="80" s="1"/>
  <c r="G79" i="80" s="1"/>
  <c r="G80" i="80" s="1"/>
  <c r="G81" i="80" s="1"/>
  <c r="G82" i="80" s="1"/>
  <c r="G83" i="80" s="1"/>
  <c r="G54" i="255"/>
  <c r="G55" i="255" s="1"/>
  <c r="G56" i="255" s="1"/>
  <c r="G59" i="255" s="1"/>
  <c r="G60" i="255" s="1"/>
  <c r="G61" i="255" s="1"/>
  <c r="G62" i="255" s="1"/>
  <c r="G63" i="255" s="1"/>
  <c r="G64" i="255" s="1"/>
  <c r="G65" i="255" s="1"/>
  <c r="G66" i="255" s="1"/>
  <c r="G67" i="255" s="1"/>
  <c r="G68" i="255" s="1"/>
  <c r="G69" i="255" s="1"/>
  <c r="G70" i="255" s="1"/>
  <c r="G71" i="255" s="1"/>
  <c r="G72" i="255" s="1"/>
  <c r="G73" i="255" s="1"/>
  <c r="G74" i="255" s="1"/>
  <c r="G75" i="255" s="1"/>
  <c r="G76" i="255" s="1"/>
  <c r="G84" i="80" l="1"/>
  <c r="G85" i="80" s="1"/>
  <c r="G86" i="80" s="1"/>
  <c r="G87" i="80" s="1"/>
  <c r="G88" i="80" s="1"/>
  <c r="G89" i="80" s="1"/>
  <c r="G90" i="80" s="1"/>
  <c r="G91" i="80" s="1"/>
  <c r="G92" i="80" s="1"/>
  <c r="G93" i="80" s="1"/>
  <c r="G77" i="255"/>
  <c r="G78" i="255" s="1"/>
  <c r="G79" i="255" s="1"/>
  <c r="G80" i="255" s="1"/>
  <c r="G81" i="255" s="1"/>
  <c r="G82" i="255" l="1"/>
  <c r="G83" i="255" s="1"/>
  <c r="G84" i="255" s="1"/>
  <c r="G85" i="255" s="1"/>
  <c r="G86" i="255" l="1"/>
  <c r="G87" i="255" s="1"/>
  <c r="G88" i="255" s="1"/>
  <c r="G89" i="255" s="1"/>
  <c r="G90" i="255" s="1"/>
  <c r="G91" i="255" s="1"/>
  <c r="G92" i="255" s="1"/>
  <c r="G93" i="255" s="1"/>
  <c r="G94" i="255" s="1"/>
  <c r="G95" i="255" s="1"/>
  <c r="G96" i="255" s="1"/>
  <c r="G97" i="255" s="1"/>
  <c r="G98" i="255" s="1"/>
  <c r="G99" i="255" s="1"/>
  <c r="G100" i="255" s="1"/>
  <c r="G101" i="255" s="1"/>
  <c r="G102" i="255" s="1"/>
  <c r="G103" i="255" l="1"/>
  <c r="G104" i="255" s="1"/>
  <c r="G105" i="255" s="1"/>
  <c r="G106" i="255" l="1"/>
  <c r="G107" i="255" s="1"/>
  <c r="H4" i="55" s="1"/>
  <c r="J4" i="55" l="1"/>
  <c r="H7" i="55"/>
  <c r="H20" i="55" s="1"/>
  <c r="J20" i="55" s="1"/>
  <c r="J7" i="55" l="1"/>
</calcChain>
</file>

<file path=xl/sharedStrings.xml><?xml version="1.0" encoding="utf-8"?>
<sst xmlns="http://schemas.openxmlformats.org/spreadsheetml/2006/main" count="4428" uniqueCount="352">
  <si>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</si>
  <si>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</si>
  <si>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</si>
  <si>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</si>
  <si>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</si>
  <si>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</si>
  <si>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</si>
  <si>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</si>
  <si>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</si>
  <si>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</si>
  <si>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</si>
  <si>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</si>
  <si>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</si>
  <si>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</si>
  <si>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</si>
  <si>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</si>
  <si>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</si>
  <si>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</si>
  <si>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</si>
  <si>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</si>
  <si>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</si>
  <si>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</si>
  <si>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</si>
  <si>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</si>
  <si>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</si>
  <si>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</si>
  <si>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</si>
  <si>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</si>
  <si>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</si>
  <si>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</si>
  <si>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</si>
  <si>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</si>
  <si>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</si>
  <si>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</si>
  <si>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</si>
  <si>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</si>
  <si>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</si>
  <si>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</si>
  <si>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</si>
  <si>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</si>
  <si>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</si>
  <si>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</si>
  <si>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</si>
  <si>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</si>
  <si>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</si>
  <si>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</si>
  <si>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</si>
  <si>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</si>
  <si>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</si>
  <si>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</si>
  <si>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</si>
  <si>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</si>
  <si>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</si>
  <si>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</si>
  <si>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</si>
  <si>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</si>
  <si>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</si>
  <si>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</si>
  <si>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</si>
  <si>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</si>
  <si>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</si>
  <si>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</si>
  <si>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</si>
  <si>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</si>
  <si>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</si>
  <si>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</si>
  <si>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</si>
  <si>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</si>
  <si>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</si>
  <si>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</si>
  <si>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</si>
  <si>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</si>
  <si>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</si>
  <si>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</si>
  <si>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</si>
  <si>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</si>
  <si>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</si>
  <si>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</si>
  <si>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</si>
  <si>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</si>
  <si>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</si>
  <si>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</si>
  <si>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</si>
  <si>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</si>
  <si>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</si>
  <si>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</si>
  <si>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</si>
  <si>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</si>
  <si>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</si>
  <si>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</si>
  <si>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</si>
  <si>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</si>
  <si>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</si>
  <si>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</si>
  <si>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</si>
  <si>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</si>
  <si>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</si>
  <si>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</si>
  <si>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</si>
  <si>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</si>
  <si>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</si>
  <si>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</si>
  <si>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</si>
  <si>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</si>
  <si>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</si>
  <si>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</si>
  <si>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</si>
  <si>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</si>
  <si>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</si>
  <si>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</si>
  <si>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</si>
  <si>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</si>
  <si>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Sum of Received</t>
  </si>
  <si>
    <t>Sum of spent in national currency (Ugx)</t>
  </si>
  <si>
    <t>PROJECT</t>
  </si>
  <si>
    <t>Mission Budget for 1 day</t>
  </si>
  <si>
    <t>Legal</t>
  </si>
  <si>
    <t>Local Transport</t>
  </si>
  <si>
    <t>Transport</t>
  </si>
  <si>
    <t>*</t>
  </si>
  <si>
    <t>Telephone</t>
  </si>
  <si>
    <t>0-10-20223</t>
  </si>
  <si>
    <t>Services</t>
  </si>
  <si>
    <t>Column Labels</t>
  </si>
  <si>
    <t>Collins</t>
  </si>
  <si>
    <t>Personal balance Collins-Legal</t>
  </si>
  <si>
    <t>Cashbox  -2023 USD</t>
  </si>
  <si>
    <t>Personal balance Legal</t>
  </si>
  <si>
    <t>Mission Budget for 1 Day</t>
  </si>
  <si>
    <t>Home/Office</t>
  </si>
  <si>
    <t>Office/Court</t>
  </si>
  <si>
    <t>Court/Office</t>
  </si>
  <si>
    <t>Office/Home</t>
  </si>
  <si>
    <t>Reimbursement to the project</t>
  </si>
  <si>
    <t>Airtime for Lydia</t>
  </si>
  <si>
    <t>Airtime for Collins</t>
  </si>
  <si>
    <t>Bank Charges</t>
  </si>
  <si>
    <t>Deborah</t>
  </si>
  <si>
    <t>Reimbursement to Deborah</t>
  </si>
  <si>
    <t>List Of advanced salaries EAGLE Uganda 2023</t>
  </si>
  <si>
    <t>List Of Personal Financial Report Balances salaries EAGLE Uganda 2023</t>
  </si>
  <si>
    <t>Cash Box Febraury 2023</t>
  </si>
  <si>
    <t>EAGLE UGANDA FINANCIAL REPORT MARCH 2023</t>
  </si>
  <si>
    <t>March Cash Box 2023</t>
  </si>
  <si>
    <t>February salary-Peninah</t>
  </si>
  <si>
    <t>Mar_L_V1</t>
  </si>
  <si>
    <t>Mar_L_V2</t>
  </si>
  <si>
    <t>Mar_L_V1-i</t>
  </si>
  <si>
    <t>Mar_C_V1</t>
  </si>
  <si>
    <t>Balance from previous month February 23</t>
  </si>
  <si>
    <t>Mar_D_V1</t>
  </si>
  <si>
    <t>Office/Buganda Rd</t>
  </si>
  <si>
    <t>Buganda Rd/Office</t>
  </si>
  <si>
    <t>Mar_L-V3</t>
  </si>
  <si>
    <t>2 kgs of sugar@6000</t>
  </si>
  <si>
    <t>4 packets of tea bags @4300</t>
  </si>
  <si>
    <t>Office Materials</t>
  </si>
  <si>
    <t>Mar_L_V3</t>
  </si>
  <si>
    <t>Mar_L_R1</t>
  </si>
  <si>
    <t xml:space="preserve">February Security Services:Buka </t>
  </si>
  <si>
    <t>Bank Fees</t>
  </si>
  <si>
    <t>Bank Opp</t>
  </si>
  <si>
    <t>March</t>
  </si>
  <si>
    <t>February Security Services:</t>
  </si>
  <si>
    <t>Bank Transfer Charges</t>
  </si>
  <si>
    <t>Mar_D_V2</t>
  </si>
  <si>
    <t>Mar_C_V2</t>
  </si>
  <si>
    <t>Mar_D_V3</t>
  </si>
  <si>
    <t>Transfer to Oeperational Account</t>
  </si>
  <si>
    <t>Bank charges</t>
  </si>
  <si>
    <t>Transfer from the UGX Account</t>
  </si>
  <si>
    <t>Cash withdraw chq:243</t>
  </si>
  <si>
    <t>Transfer charges</t>
  </si>
  <si>
    <t>Eazzy biz token fees</t>
  </si>
  <si>
    <t>Transfer to the UGX account</t>
  </si>
  <si>
    <t>Transfer without chq charges</t>
  </si>
  <si>
    <t>Transfer from the USD Account</t>
  </si>
  <si>
    <t>Rate:3670</t>
  </si>
  <si>
    <t>March and April rent transfer</t>
  </si>
  <si>
    <t>Eazzy Biz token fees</t>
  </si>
  <si>
    <t>Bank USD</t>
  </si>
  <si>
    <t>Bank UGX</t>
  </si>
  <si>
    <t>4 sacekts of milk@12,000</t>
  </si>
  <si>
    <t>7 pcs obama pens@500</t>
  </si>
  <si>
    <t>6pcs erasable pens @1800</t>
  </si>
  <si>
    <t>10pcs ball pens@500</t>
  </si>
  <si>
    <t>2pcs Nataraj pens@600</t>
  </si>
  <si>
    <t>Mar_L_V4</t>
  </si>
  <si>
    <t>Mar_L_V5</t>
  </si>
  <si>
    <t>Balance from February.2023</t>
  </si>
  <si>
    <t>Mar_L_V6</t>
  </si>
  <si>
    <t>Office/Bank</t>
  </si>
  <si>
    <t>Bank/Nakawa</t>
  </si>
  <si>
    <t>Nakawa/Office</t>
  </si>
  <si>
    <t>Mar_C_V3</t>
  </si>
  <si>
    <t>Mar_D_V4</t>
  </si>
  <si>
    <t>Cash Withdraw chq:243</t>
  </si>
  <si>
    <t>Internal Transfer</t>
  </si>
  <si>
    <t>Mar_D_V5</t>
  </si>
  <si>
    <t>Office/Luzira prisons</t>
  </si>
  <si>
    <t>Prisons/office</t>
  </si>
  <si>
    <t>Mar_L_V7</t>
  </si>
  <si>
    <t>Refreshment for Lydia</t>
  </si>
  <si>
    <t>Travel Subsistence</t>
  </si>
  <si>
    <t>Mar_C_V4</t>
  </si>
  <si>
    <t>Mar_D_V6</t>
  </si>
  <si>
    <t>Mar_D_V7</t>
  </si>
  <si>
    <t>Mar_D_V8</t>
  </si>
  <si>
    <t>Mar_D_V9</t>
  </si>
  <si>
    <t>Lunch for Nathan</t>
  </si>
  <si>
    <t>Mar_L_V8</t>
  </si>
  <si>
    <t>March Internet subscription</t>
  </si>
  <si>
    <t>February water bill</t>
  </si>
  <si>
    <t>Water bill transfer charges</t>
  </si>
  <si>
    <t>Internet</t>
  </si>
  <si>
    <t>Rent &amp; Utilities</t>
  </si>
  <si>
    <t>Transfer Fees</t>
  </si>
  <si>
    <t>Februry garbagge collection</t>
  </si>
  <si>
    <t>Mar_D_V10</t>
  </si>
  <si>
    <t>Home/office</t>
  </si>
  <si>
    <t>February Lydia's PAYE: chq 245</t>
  </si>
  <si>
    <t>February Lydia's PAYE</t>
  </si>
  <si>
    <t>February Lydia's PAYE: chq 247</t>
  </si>
  <si>
    <t>Personnel</t>
  </si>
  <si>
    <t>15-0-23</t>
  </si>
  <si>
    <t>Mar_L_V9</t>
  </si>
  <si>
    <t>Bank/office</t>
  </si>
  <si>
    <t>Mar_D_V11</t>
  </si>
  <si>
    <t>Mar_D_V12</t>
  </si>
  <si>
    <t>Office/court</t>
  </si>
  <si>
    <t>Court/office</t>
  </si>
  <si>
    <t>office/Home</t>
  </si>
  <si>
    <t>Leaving Office/LDC</t>
  </si>
  <si>
    <t>LDC/Cariboo restaurant</t>
  </si>
  <si>
    <t>Cake for Peter</t>
  </si>
  <si>
    <t>Refreshment for Peter</t>
  </si>
  <si>
    <t>Mar_L_V10</t>
  </si>
  <si>
    <t>Cariboo/Home</t>
  </si>
  <si>
    <t>March/April rent payment-summit</t>
  </si>
  <si>
    <t>Rent payment charges</t>
  </si>
  <si>
    <t>Mar_D_V13</t>
  </si>
  <si>
    <t>Mar_D_V14</t>
  </si>
  <si>
    <t>Mar_D_V15</t>
  </si>
  <si>
    <t>2 bottles of Rewenzori water @13,000</t>
  </si>
  <si>
    <t>4 kgs of  sugar @ 5800</t>
  </si>
  <si>
    <t>Airtime for Deborah</t>
  </si>
  <si>
    <t>2 chips (Lydia &amp; Shaban)</t>
  </si>
  <si>
    <t>Refreshment for shaban</t>
  </si>
  <si>
    <t>Office/Coorporate invest/Meeting point</t>
  </si>
  <si>
    <t>Meeting point/Nakawa</t>
  </si>
  <si>
    <t>Mar_D_V16</t>
  </si>
  <si>
    <t>Office/Prison</t>
  </si>
  <si>
    <t>Prison/Office</t>
  </si>
  <si>
    <t>Lydia's Lunch during interviews</t>
  </si>
  <si>
    <t>Refreshments</t>
  </si>
  <si>
    <t>Office/UWA</t>
  </si>
  <si>
    <t>UWA/Kirinya Police</t>
  </si>
  <si>
    <t>Kirinya/Police/Office</t>
  </si>
  <si>
    <t>Office/Coorperate investigators</t>
  </si>
  <si>
    <t>Coorporate/Magneto investigators</t>
  </si>
  <si>
    <t>Magneto/Home</t>
  </si>
  <si>
    <t>Bank/Office</t>
  </si>
  <si>
    <t>Office/ACD Court</t>
  </si>
  <si>
    <t>ACD/Bugolobi/office</t>
  </si>
  <si>
    <t>Cash withdraw chq:244</t>
  </si>
  <si>
    <t>Lydia's March salary chq 248</t>
  </si>
  <si>
    <t>Bank withdraw charges</t>
  </si>
  <si>
    <t>February Lydia NSSF chq:246</t>
  </si>
  <si>
    <t>Bank OPP</t>
  </si>
  <si>
    <t>Lydia's February NSSF:</t>
  </si>
  <si>
    <t>Lydia's March salary: chq: 248</t>
  </si>
  <si>
    <t>Cash Box February 2023</t>
  </si>
  <si>
    <t>01.03.2023  Balance and advance</t>
  </si>
  <si>
    <t>31.03.2023  Balance and advance</t>
  </si>
  <si>
    <t>FINANCIAL POSITION AT 1/03/2023</t>
  </si>
  <si>
    <t>Mar_D_V17</t>
  </si>
  <si>
    <t>Mar_D_V18</t>
  </si>
  <si>
    <t>Mar_D_V19</t>
  </si>
  <si>
    <t>Mar_D_V20</t>
  </si>
  <si>
    <t>Mar_D_V21</t>
  </si>
  <si>
    <t>Mar_D_V22</t>
  </si>
  <si>
    <t>Office.Home</t>
  </si>
  <si>
    <t>Mar_D_V23</t>
  </si>
  <si>
    <t>Office/ACD</t>
  </si>
  <si>
    <t>ACD/URA</t>
  </si>
  <si>
    <t>URA/Office</t>
  </si>
  <si>
    <t>31st March 2023</t>
  </si>
  <si>
    <t>March salary (Cpd &amp; office cleaner)</t>
  </si>
  <si>
    <t>March water bill</t>
  </si>
  <si>
    <t>Soda for Lydia during interviews</t>
  </si>
  <si>
    <t>1 brownie for  Lydia during interviews</t>
  </si>
  <si>
    <t>1.03.2023  Balance and advance</t>
  </si>
  <si>
    <t>FINANCIAL POSITION AT 31/03/2023</t>
  </si>
  <si>
    <t>February Gabagge collection</t>
  </si>
  <si>
    <t>1 bottle of water for Lydia</t>
  </si>
  <si>
    <t>UWA/Nakawa</t>
  </si>
  <si>
    <t>Mar_L_R2</t>
  </si>
  <si>
    <t>Mar_L_V3-i</t>
  </si>
  <si>
    <t>Mar_L_R3</t>
  </si>
  <si>
    <t>Mar_BS_1</t>
  </si>
  <si>
    <t>Mar_BS_2</t>
  </si>
  <si>
    <t>Mar_BS_3</t>
  </si>
  <si>
    <t>Mar_BS_4</t>
  </si>
  <si>
    <t>Mar_BS_5</t>
  </si>
  <si>
    <t>Mar_BS_6</t>
  </si>
  <si>
    <t>MarL_V3</t>
  </si>
  <si>
    <t>Mar_L_R4</t>
  </si>
  <si>
    <t>Mar_L_R5</t>
  </si>
  <si>
    <t>Mar_L_R6</t>
  </si>
  <si>
    <t>Mar_Inv_1</t>
  </si>
  <si>
    <t>Mar_Inv_2</t>
  </si>
  <si>
    <t>Mar_L_R7</t>
  </si>
  <si>
    <t>Mar_L_R8</t>
  </si>
  <si>
    <t>Mar_L_R9</t>
  </si>
  <si>
    <t>Mar_L_R10</t>
  </si>
  <si>
    <t>Mar_BS_7</t>
  </si>
  <si>
    <t>Mar_L_R11</t>
  </si>
  <si>
    <t>Office/LDC</t>
  </si>
  <si>
    <t>LDC/Nakawa</t>
  </si>
  <si>
    <t>Mar_Inv_4</t>
  </si>
  <si>
    <t>Mar_L_R12</t>
  </si>
  <si>
    <t>Mar_L_R13</t>
  </si>
  <si>
    <t>Mar_BS_8</t>
  </si>
  <si>
    <t>Mar_L_R14</t>
  </si>
  <si>
    <t>Mar_L_V11</t>
  </si>
  <si>
    <t>Mar_BS_9</t>
  </si>
  <si>
    <t>Mar_L_R15</t>
  </si>
  <si>
    <t>Mar_L_V13</t>
  </si>
  <si>
    <t>Mar_L_R16</t>
  </si>
  <si>
    <t>Mar_L_R17</t>
  </si>
  <si>
    <t>Mar_L-V12</t>
  </si>
  <si>
    <t>Mar_L_R18</t>
  </si>
  <si>
    <t>Mar_L_V15</t>
  </si>
  <si>
    <t>Mar_L_V16</t>
  </si>
  <si>
    <t>Mar_L_V14</t>
  </si>
  <si>
    <t>Mar_L_R19</t>
  </si>
  <si>
    <t>Bank/MTN</t>
  </si>
  <si>
    <t>Mar_L_R20</t>
  </si>
  <si>
    <t>Mar_BS_10</t>
  </si>
  <si>
    <t>Mar_L-R17</t>
  </si>
  <si>
    <t>Mar_L_V18</t>
  </si>
  <si>
    <t>Mar_L_V19</t>
  </si>
  <si>
    <t>Mar_L_V17</t>
  </si>
  <si>
    <t>Mar_L_R21</t>
  </si>
  <si>
    <t>Mar_BS_11</t>
  </si>
  <si>
    <t>Mar_L_V22</t>
  </si>
  <si>
    <t>Mar_L_V23</t>
  </si>
  <si>
    <t>Mar_L-V19</t>
  </si>
  <si>
    <t>Mar_L_V20-i</t>
  </si>
  <si>
    <t>Mar_L_V20</t>
  </si>
  <si>
    <t>Mar_Inv_5</t>
  </si>
  <si>
    <t>Mar_L_R23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</si>
</sst>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sz val="9"/>
      <color theme="4" tint="-0.499984740745262"/>
      <name val="Calibri"/>
      <family val="2"/>
      <scheme val="minor"/>
    </font>
    <font>
      <sz val="9"/>
      <color theme="4" tint="-0.499984740745262"/>
      <name val="Calibri"/>
      <family val="2"/>
      <scheme val="minor"/>
    </font>
    <font>
      <sz val="10"/>
      <color theme="4" tint="-0.499984740745262"/>
      <name val="Calibri"/>
      <family val="2"/>
      <scheme val="minor"/>
    </font>
    <font>
      <b/>
      <sz val="10"/>
      <color theme="4" tint="-0.499984740745262"/>
      <name val="Calibri"/>
      <family val="2"/>
      <scheme val="minor"/>
    </font>
    <font>
      <b/>
      <i/>
      <u/>
      <sz val="10"/>
      <color theme="3" tint="-0.499984740745262"/>
      <name val="Calibri"/>
      <family val="2"/>
      <scheme val="minor"/>
    </font>
    <font>
      <b/>
      <i/>
      <sz val="9"/>
      <color theme="3" tint="-0.499984740745262"/>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s>
  <cellStyleXfs count="46">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9" fontId="4" fillId="0" borderId="0" applyFont="0" applyFill="0" applyBorder="0" applyAlignment="0" applyProtection="0"/>
  </cellStyleXfs>
  <cellXfs count="783">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3" borderId="20" xfId="0" applyFont="1" applyFill="1" applyBorder="1"/>
    <xf numFmtId="165" fontId="46" fillId="13" borderId="21" xfId="0" applyNumberFormat="1" applyFont="1" applyFill="1" applyBorder="1"/>
    <xf numFmtId="0" fontId="47" fillId="8" borderId="22" xfId="0" applyFont="1" applyFill="1" applyBorder="1"/>
    <xf numFmtId="0" fontId="47" fillId="13" borderId="23" xfId="0" applyFont="1" applyFill="1" applyBorder="1" applyAlignment="1">
      <alignment wrapText="1"/>
    </xf>
    <xf numFmtId="165" fontId="46" fillId="13" borderId="19" xfId="0" applyNumberFormat="1" applyFont="1" applyFill="1" applyBorder="1" applyAlignment="1">
      <alignment wrapText="1"/>
    </xf>
    <xf numFmtId="0" fontId="47" fillId="8" borderId="14" xfId="0" applyFont="1" applyFill="1" applyBorder="1" applyAlignment="1">
      <alignment wrapText="1"/>
    </xf>
    <xf numFmtId="0" fontId="46" fillId="14" borderId="24" xfId="0" applyFont="1" applyFill="1" applyBorder="1" applyAlignment="1">
      <alignment wrapText="1"/>
    </xf>
    <xf numFmtId="165" fontId="46" fillId="14"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8"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8" fillId="16"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3" borderId="34" xfId="0" applyNumberFormat="1" applyFont="1" applyFill="1" applyBorder="1"/>
    <xf numFmtId="0" fontId="47"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3" fillId="11" borderId="5" xfId="0" applyNumberFormat="1" applyFont="1" applyFill="1" applyBorder="1"/>
    <xf numFmtId="0" fontId="41" fillId="19" borderId="10" xfId="0" applyFont="1" applyFill="1" applyBorder="1"/>
    <xf numFmtId="3" fontId="56" fillId="19" borderId="16" xfId="0" applyNumberFormat="1" applyFont="1" applyFill="1" applyBorder="1"/>
    <xf numFmtId="3" fontId="43" fillId="19" borderId="16" xfId="0" applyNumberFormat="1" applyFont="1" applyFill="1" applyBorder="1"/>
    <xf numFmtId="3" fontId="41" fillId="19" borderId="16" xfId="0" applyNumberFormat="1" applyFont="1" applyFill="1" applyBorder="1"/>
    <xf numFmtId="0" fontId="43" fillId="20" borderId="0" xfId="0" applyFont="1" applyFill="1"/>
    <xf numFmtId="3" fontId="19" fillId="20"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19" borderId="0" xfId="0" applyFont="1" applyFill="1"/>
    <xf numFmtId="3" fontId="43"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3"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4" borderId="35" xfId="0" applyFont="1" applyFill="1" applyBorder="1" applyAlignment="1">
      <alignment wrapText="1"/>
    </xf>
    <xf numFmtId="165" fontId="46"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65" fontId="0" fillId="6" borderId="6" xfId="1" applyNumberFormat="1" applyFont="1" applyFill="1" applyBorder="1" applyAlignment="1">
      <alignment horizontal="left" vertical="center" wrapText="1"/>
    </xf>
    <xf numFmtId="0" fontId="62" fillId="0" borderId="0" xfId="0" applyFont="1" applyAlignment="1">
      <alignment horizontal="left" vertical="center"/>
    </xf>
    <xf numFmtId="165" fontId="0" fillId="6" borderId="19" xfId="0" applyNumberFormat="1" applyFont="1" applyFill="1" applyBorder="1" applyAlignment="1">
      <alignment horizontal="right" wrapText="1"/>
    </xf>
    <xf numFmtId="165" fontId="0" fillId="6" borderId="3" xfId="0" applyNumberFormat="1" applyFont="1" applyFill="1" applyBorder="1" applyAlignment="1">
      <alignment horizontal="right" vertical="center"/>
    </xf>
    <xf numFmtId="164" fontId="19" fillId="6"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3" fontId="3"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1" fillId="0" borderId="19" xfId="0" applyNumberFormat="1" applyFont="1" applyBorder="1" applyAlignment="1">
      <alignment horizontal="left" vertical="center"/>
    </xf>
    <xf numFmtId="165" fontId="0" fillId="6" borderId="16" xfId="0" applyNumberFormat="1" applyFont="1" applyFill="1" applyBorder="1" applyAlignment="1">
      <alignment horizontal="right" vertical="center"/>
    </xf>
    <xf numFmtId="165" fontId="4" fillId="6" borderId="3" xfId="2" applyNumberFormat="1" applyFont="1" applyFill="1" applyBorder="1" applyAlignment="1">
      <alignment horizontal="right" vertical="center" wrapText="1"/>
    </xf>
    <xf numFmtId="165" fontId="0" fillId="6" borderId="19" xfId="0" applyNumberFormat="1" applyFont="1" applyFill="1" applyBorder="1" applyAlignment="1">
      <alignmen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3" fillId="0" borderId="19" xfId="0" applyNumberFormat="1" applyFont="1" applyBorder="1" applyAlignment="1">
      <alignment horizontal="left"/>
    </xf>
    <xf numFmtId="165" fontId="1" fillId="0" borderId="19" xfId="0" applyNumberFormat="1" applyFont="1" applyBorder="1" applyAlignment="1">
      <alignment horizontal="left"/>
    </xf>
    <xf numFmtId="165" fontId="4" fillId="6"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3" fontId="4" fillId="6" borderId="16" xfId="1" applyNumberFormat="1" applyFont="1" applyFill="1" applyBorder="1" applyAlignment="1">
      <alignment horizontal="left" vertical="center" wrapText="1"/>
    </xf>
    <xf numFmtId="165" fontId="0" fillId="6" borderId="19" xfId="4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3" fontId="43" fillId="22" borderId="11" xfId="1" applyNumberFormat="1" applyFont="1" applyFill="1" applyBorder="1" applyAlignment="1">
      <alignment horizontal="left" wrapText="1"/>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165" fontId="41" fillId="6" borderId="19" xfId="2" applyNumberFormat="1" applyFont="1" applyFill="1" applyBorder="1" applyAlignment="1">
      <alignment horizontal="right" vertical="center" wrapText="1"/>
    </xf>
    <xf numFmtId="165" fontId="41" fillId="6" borderId="19" xfId="0" applyNumberFormat="1" applyFont="1" applyFill="1" applyBorder="1" applyAlignment="1">
      <alignment horizontal="right" vertical="center"/>
    </xf>
    <xf numFmtId="165" fontId="0" fillId="6" borderId="3" xfId="0" applyNumberFormat="1" applyFont="1" applyFill="1" applyBorder="1" applyAlignment="1">
      <alignment horizontal="right" vertical="center" wrapText="1"/>
    </xf>
    <xf numFmtId="164" fontId="41" fillId="6" borderId="18" xfId="2" applyFont="1" applyFill="1" applyBorder="1" applyAlignment="1">
      <alignment horizontal="right" wrapText="1"/>
    </xf>
    <xf numFmtId="3" fontId="19" fillId="6" borderId="19" xfId="1" applyNumberFormat="1" applyFont="1" applyFill="1" applyBorder="1" applyAlignment="1">
      <alignment horizontal="left" wrapText="1"/>
    </xf>
    <xf numFmtId="0" fontId="0" fillId="6" borderId="16" xfId="0" applyFont="1" applyFill="1" applyBorder="1" applyAlignment="1">
      <alignment horizontal="left" vertical="center" wrapText="1"/>
    </xf>
    <xf numFmtId="165" fontId="4" fillId="6" borderId="16" xfId="40" applyNumberFormat="1" applyFont="1" applyFill="1" applyBorder="1" applyAlignment="1">
      <alignment horizontal="left" vertical="center" wrapText="1"/>
    </xf>
    <xf numFmtId="0" fontId="0" fillId="6" borderId="3" xfId="0" applyFont="1" applyFill="1" applyBorder="1" applyAlignment="1">
      <alignment horizontal="left" vertical="center" wrapText="1"/>
    </xf>
    <xf numFmtId="0" fontId="0" fillId="6" borderId="3" xfId="0" applyFont="1" applyFill="1" applyBorder="1" applyAlignment="1">
      <alignment horizontal="left" vertical="center"/>
    </xf>
    <xf numFmtId="3" fontId="4" fillId="6" borderId="3" xfId="1" applyNumberFormat="1" applyFont="1" applyFill="1" applyBorder="1" applyAlignment="1">
      <alignment horizontal="left" vertical="center" wrapText="1"/>
    </xf>
    <xf numFmtId="165" fontId="46" fillId="14" borderId="33" xfId="0" applyNumberFormat="1" applyFont="1" applyFill="1" applyBorder="1"/>
    <xf numFmtId="0" fontId="47"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165" fontId="4" fillId="6" borderId="3" xfId="40" applyNumberFormat="1" applyFont="1" applyFill="1" applyBorder="1" applyAlignment="1">
      <alignment horizontal="left" vertical="center" wrapText="1"/>
    </xf>
    <xf numFmtId="165" fontId="0" fillId="6" borderId="19" xfId="0" applyNumberFormat="1" applyFont="1" applyFill="1" applyBorder="1" applyAlignment="1">
      <alignment wrapText="1"/>
    </xf>
    <xf numFmtId="164" fontId="0" fillId="0" borderId="0" xfId="2" applyFont="1" applyAlignment="1">
      <alignment horizontal="right" wrapText="1"/>
    </xf>
    <xf numFmtId="165" fontId="41" fillId="0" borderId="45" xfId="0" applyNumberFormat="1" applyFont="1" applyBorder="1" applyAlignment="1">
      <alignment horizontal="right" vertical="center" wrapText="1"/>
    </xf>
    <xf numFmtId="165" fontId="41" fillId="0" borderId="28" xfId="0" applyNumberFormat="1" applyFont="1" applyBorder="1" applyAlignment="1">
      <alignment horizontal="right" vertical="center" wrapText="1"/>
    </xf>
    <xf numFmtId="165" fontId="41" fillId="0" borderId="46" xfId="0" applyNumberFormat="1" applyFont="1" applyBorder="1" applyAlignment="1">
      <alignment horizontal="right" vertical="center" wrapText="1"/>
    </xf>
    <xf numFmtId="165" fontId="0" fillId="0" borderId="0" xfId="0" applyNumberFormat="1" applyAlignment="1">
      <alignment horizontal="right" vertical="center" wrapText="1"/>
    </xf>
    <xf numFmtId="165" fontId="41" fillId="0" borderId="45" xfId="0" applyNumberFormat="1" applyFont="1" applyBorder="1" applyAlignment="1">
      <alignment horizontal="right" vertical="center"/>
    </xf>
    <xf numFmtId="165" fontId="41" fillId="0" borderId="28" xfId="0" applyNumberFormat="1" applyFont="1" applyBorder="1" applyAlignment="1">
      <alignment horizontal="right" vertical="center"/>
    </xf>
    <xf numFmtId="165" fontId="41" fillId="0" borderId="46" xfId="0" applyNumberFormat="1" applyFont="1" applyBorder="1" applyAlignment="1">
      <alignment horizontal="right" vertical="center"/>
    </xf>
    <xf numFmtId="165" fontId="4" fillId="6" borderId="6" xfId="1" applyNumberFormat="1" applyFont="1" applyFill="1" applyBorder="1" applyAlignment="1">
      <alignment horizontal="left" vertical="center" wrapText="1"/>
    </xf>
    <xf numFmtId="165" fontId="4" fillId="6" borderId="19" xfId="1" applyNumberFormat="1" applyFont="1" applyFill="1" applyBorder="1" applyAlignment="1">
      <alignment horizontal="left" wrapText="1"/>
    </xf>
    <xf numFmtId="165" fontId="4" fillId="6" borderId="27" xfId="2" applyNumberFormat="1" applyFont="1" applyFill="1" applyBorder="1" applyAlignment="1">
      <alignment horizontal="right" vertical="center" wrapText="1"/>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4" fillId="6" borderId="6" xfId="1" applyNumberFormat="1" applyFont="1" applyFill="1" applyBorder="1" applyAlignment="1">
      <alignment horizontal="left" wrapText="1"/>
    </xf>
    <xf numFmtId="3" fontId="19" fillId="6" borderId="11" xfId="1" applyNumberFormat="1" applyFont="1" applyFill="1" applyBorder="1" applyAlignment="1">
      <alignment horizontal="right" wrapText="1"/>
    </xf>
    <xf numFmtId="165" fontId="41" fillId="6" borderId="18" xfId="0" applyNumberFormat="1" applyFont="1" applyFill="1" applyBorder="1" applyAlignment="1">
      <alignment horizontal="righ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64" fontId="41" fillId="6" borderId="46" xfId="2" applyFont="1" applyFill="1" applyBorder="1" applyAlignment="1">
      <alignment horizontal="right" wrapText="1"/>
    </xf>
    <xf numFmtId="164" fontId="41" fillId="6" borderId="29" xfId="2" applyFont="1" applyFill="1" applyBorder="1" applyAlignment="1">
      <alignment horizontal="right" wrapText="1"/>
    </xf>
    <xf numFmtId="4" fontId="0" fillId="6" borderId="19" xfId="0" applyNumberFormat="1" applyFont="1" applyFill="1" applyBorder="1" applyAlignment="1">
      <alignment horizontal="left" wrapText="1"/>
    </xf>
    <xf numFmtId="17" fontId="62" fillId="0" borderId="0" xfId="0" applyNumberFormat="1" applyFont="1" applyAlignment="1">
      <alignment vertical="center"/>
    </xf>
    <xf numFmtId="14" fontId="4" fillId="6" borderId="19" xfId="1" applyNumberFormat="1" applyFont="1" applyFill="1" applyBorder="1" applyAlignment="1">
      <alignment horizontal="left" wrapText="1"/>
    </xf>
    <xf numFmtId="0" fontId="0" fillId="6" borderId="6" xfId="0" applyFont="1" applyFill="1" applyBorder="1" applyAlignment="1">
      <alignment horizontal="left" wrapText="1"/>
    </xf>
    <xf numFmtId="14" fontId="0" fillId="6" borderId="19" xfId="1" applyNumberFormat="1" applyFont="1" applyFill="1" applyBorder="1" applyAlignment="1">
      <alignment horizontal="left" vertical="center" wrapText="1"/>
    </xf>
    <xf numFmtId="14" fontId="3" fillId="0" borderId="19" xfId="0" applyNumberFormat="1" applyFont="1" applyBorder="1" applyAlignment="1">
      <alignment horizontal="left" vertical="center"/>
    </xf>
    <xf numFmtId="165" fontId="3" fillId="0" borderId="19" xfId="0" applyNumberFormat="1" applyFont="1" applyBorder="1" applyAlignment="1">
      <alignment horizontal="left" vertical="center"/>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3" fontId="41" fillId="22" borderId="19" xfId="1" applyNumberFormat="1" applyFont="1" applyFill="1" applyBorder="1" applyAlignment="1">
      <alignment horizontal="left" wrapText="1"/>
    </xf>
    <xf numFmtId="165" fontId="41" fillId="22" borderId="19" xfId="0" applyNumberFormat="1" applyFont="1" applyFill="1" applyBorder="1" applyAlignment="1">
      <alignment horizontal="right" vertical="center" wrapText="1"/>
    </xf>
    <xf numFmtId="0" fontId="41" fillId="22" borderId="19" xfId="0" applyFont="1" applyFill="1" applyBorder="1" applyAlignment="1">
      <alignment horizontal="left" vertical="center" wrapText="1"/>
    </xf>
    <xf numFmtId="164" fontId="41" fillId="22" borderId="19" xfId="2" applyFont="1" applyFill="1" applyBorder="1" applyAlignment="1">
      <alignment horizontal="right" wrapText="1"/>
    </xf>
    <xf numFmtId="165" fontId="41" fillId="22" borderId="19" xfId="40" applyNumberFormat="1" applyFont="1" applyFill="1" applyBorder="1" applyAlignment="1">
      <alignment horizontal="left" wrapText="1"/>
    </xf>
    <xf numFmtId="0" fontId="41" fillId="22" borderId="6" xfId="0" applyFont="1" applyFill="1" applyBorder="1" applyAlignment="1">
      <alignment horizontal="left" vertical="center" wrapText="1"/>
    </xf>
    <xf numFmtId="164" fontId="43" fillId="22" borderId="19" xfId="2" applyFont="1" applyFill="1" applyBorder="1" applyAlignment="1">
      <alignment horizontal="right" wrapText="1"/>
    </xf>
    <xf numFmtId="169" fontId="41" fillId="6" borderId="18" xfId="0" applyNumberFormat="1" applyFont="1" applyFill="1" applyBorder="1" applyAlignment="1">
      <alignment horizontal="right" vertical="center" wrapText="1"/>
    </xf>
    <xf numFmtId="164" fontId="43" fillId="22" borderId="16" xfId="2" applyFont="1" applyFill="1" applyBorder="1" applyAlignment="1">
      <alignment horizontal="right" wrapText="1"/>
    </xf>
    <xf numFmtId="3" fontId="41" fillId="22" borderId="11" xfId="1" applyNumberFormat="1" applyFont="1" applyFill="1" applyBorder="1" applyAlignment="1">
      <alignment horizontal="left" vertical="center"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5" fontId="1" fillId="0" borderId="0" xfId="0" applyNumberFormat="1" applyFont="1" applyAlignment="1">
      <alignment horizontal="left" vertical="center"/>
    </xf>
    <xf numFmtId="3" fontId="43" fillId="22" borderId="19" xfId="1" applyNumberFormat="1" applyFont="1" applyFill="1" applyBorder="1" applyAlignment="1">
      <alignment horizontal="left" wrapText="1"/>
    </xf>
    <xf numFmtId="165" fontId="41" fillId="22" borderId="19" xfId="1" applyNumberFormat="1" applyFont="1" applyFill="1" applyBorder="1" applyAlignment="1">
      <alignment horizontal="left" wrapText="1"/>
    </xf>
    <xf numFmtId="164" fontId="43" fillId="22" borderId="19" xfId="2" applyFont="1" applyFill="1" applyBorder="1" applyAlignment="1">
      <alignment horizontal="right" vertical="center" wrapText="1"/>
    </xf>
    <xf numFmtId="165" fontId="41" fillId="22" borderId="6" xfId="1" applyNumberFormat="1" applyFont="1" applyFill="1" applyBorder="1" applyAlignment="1">
      <alignment horizontal="left" vertical="center" wrapText="1"/>
    </xf>
    <xf numFmtId="165" fontId="41" fillId="22" borderId="19" xfId="2" applyNumberFormat="1" applyFont="1" applyFill="1" applyBorder="1" applyAlignment="1">
      <alignment horizontal="right" wrapText="1"/>
    </xf>
    <xf numFmtId="0" fontId="41" fillId="22" borderId="19" xfId="0" applyFont="1" applyFill="1" applyBorder="1" applyAlignment="1">
      <alignment horizontal="left"/>
    </xf>
    <xf numFmtId="0" fontId="41" fillId="22" borderId="19" xfId="0" applyFont="1" applyFill="1" applyBorder="1" applyAlignment="1">
      <alignment horizontal="left" wrapText="1"/>
    </xf>
    <xf numFmtId="14" fontId="4" fillId="22" borderId="19" xfId="1" applyNumberFormat="1" applyFont="1" applyFill="1" applyBorder="1" applyAlignment="1">
      <alignment horizontal="left" vertical="center" wrapText="1"/>
    </xf>
    <xf numFmtId="165" fontId="0" fillId="22" borderId="19" xfId="0" applyNumberFormat="1" applyFont="1" applyFill="1" applyBorder="1" applyAlignment="1">
      <alignment horizontal="right" vertical="center" wrapText="1"/>
    </xf>
    <xf numFmtId="164" fontId="4" fillId="22" borderId="19" xfId="2" applyFont="1" applyFill="1" applyBorder="1" applyAlignment="1">
      <alignment horizontal="right" vertical="center" wrapText="1"/>
    </xf>
    <xf numFmtId="165" fontId="4" fillId="22" borderId="19" xfId="2" applyNumberFormat="1" applyFont="1" applyFill="1" applyBorder="1" applyAlignment="1">
      <alignment horizontal="right" vertical="center" wrapText="1"/>
    </xf>
    <xf numFmtId="165" fontId="4" fillId="22" borderId="19" xfId="40" applyNumberFormat="1" applyFont="1" applyFill="1" applyBorder="1" applyAlignment="1">
      <alignment horizontal="left" vertical="center" wrapText="1"/>
    </xf>
    <xf numFmtId="0" fontId="0" fillId="22" borderId="19" xfId="0" applyFont="1" applyFill="1" applyBorder="1" applyAlignment="1">
      <alignment horizontal="left" vertical="center"/>
    </xf>
    <xf numFmtId="3" fontId="19" fillId="22" borderId="11" xfId="1" applyNumberFormat="1" applyFont="1" applyFill="1" applyBorder="1" applyAlignment="1">
      <alignment horizontal="left" wrapText="1"/>
    </xf>
    <xf numFmtId="3" fontId="4" fillId="22" borderId="19" xfId="1" applyNumberFormat="1" applyFont="1" applyFill="1" applyBorder="1" applyAlignment="1">
      <alignment horizontal="left" vertical="center" wrapText="1"/>
    </xf>
    <xf numFmtId="0" fontId="0" fillId="22" borderId="19" xfId="0" applyFont="1" applyFill="1" applyBorder="1" applyAlignment="1">
      <alignment horizontal="left" vertical="center" wrapText="1"/>
    </xf>
    <xf numFmtId="165" fontId="4" fillId="22" borderId="19" xfId="1" applyNumberFormat="1" applyFont="1" applyFill="1" applyBorder="1" applyAlignment="1">
      <alignment horizontal="left" vertical="center" wrapText="1"/>
    </xf>
    <xf numFmtId="165" fontId="41" fillId="22" borderId="11" xfId="1" applyNumberFormat="1" applyFont="1" applyFill="1" applyBorder="1" applyAlignment="1">
      <alignment horizontal="left" vertical="center" wrapText="1"/>
    </xf>
    <xf numFmtId="165" fontId="4" fillId="22" borderId="6" xfId="1" applyNumberFormat="1" applyFont="1" applyFill="1" applyBorder="1" applyAlignment="1">
      <alignment horizontal="left" vertical="center" wrapText="1"/>
    </xf>
    <xf numFmtId="164" fontId="4" fillId="22" borderId="19" xfId="2" applyFont="1" applyFill="1" applyBorder="1" applyAlignment="1">
      <alignment horizontal="right" wrapText="1"/>
    </xf>
    <xf numFmtId="164" fontId="41" fillId="22" borderId="16" xfId="2" applyFont="1" applyFill="1" applyBorder="1" applyAlignment="1">
      <alignment horizontal="right" wrapText="1"/>
    </xf>
    <xf numFmtId="0" fontId="41" fillId="22" borderId="9" xfId="0" applyFont="1" applyFill="1" applyBorder="1" applyAlignment="1">
      <alignment horizontal="left" vertical="center"/>
    </xf>
    <xf numFmtId="9" fontId="41" fillId="22" borderId="6" xfId="45" applyFont="1" applyFill="1" applyBorder="1" applyAlignment="1">
      <alignment horizontal="left" vertical="center" wrapText="1"/>
    </xf>
    <xf numFmtId="14" fontId="4" fillId="6" borderId="19" xfId="1" applyNumberFormat="1" applyFont="1" applyFill="1" applyBorder="1" applyAlignment="1">
      <alignment horizontal="left"/>
    </xf>
    <xf numFmtId="0" fontId="0" fillId="6" borderId="6" xfId="0" applyFont="1" applyFill="1" applyBorder="1" applyAlignment="1">
      <alignment horizontal="left"/>
    </xf>
    <xf numFmtId="165" fontId="0" fillId="6" borderId="19" xfId="0" applyNumberFormat="1" applyFont="1" applyFill="1" applyBorder="1" applyAlignment="1">
      <alignment horizontal="right"/>
    </xf>
    <xf numFmtId="0" fontId="0" fillId="6" borderId="19" xfId="0" applyFont="1" applyFill="1" applyBorder="1" applyAlignment="1">
      <alignment wrapText="1"/>
    </xf>
    <xf numFmtId="0" fontId="0" fillId="6" borderId="6" xfId="0" applyFont="1" applyFill="1" applyBorder="1" applyAlignment="1">
      <alignment wrapText="1"/>
    </xf>
    <xf numFmtId="14" fontId="41" fillId="22" borderId="19" xfId="1" applyNumberFormat="1" applyFont="1" applyFill="1" applyBorder="1" applyAlignment="1">
      <alignment horizontal="left" wrapText="1"/>
    </xf>
    <xf numFmtId="0" fontId="41" fillId="22" borderId="6" xfId="0" applyFont="1" applyFill="1" applyBorder="1" applyAlignment="1">
      <alignment horizontal="left" wrapText="1"/>
    </xf>
    <xf numFmtId="165" fontId="41" fillId="22" borderId="19" xfId="0" applyNumberFormat="1" applyFont="1" applyFill="1" applyBorder="1" applyAlignment="1">
      <alignment horizontal="right" wrapText="1"/>
    </xf>
    <xf numFmtId="165" fontId="41" fillId="23" borderId="16" xfId="0" applyNumberFormat="1" applyFont="1" applyFill="1" applyBorder="1" applyAlignment="1">
      <alignment horizontal="right" vertical="center"/>
    </xf>
    <xf numFmtId="165" fontId="41" fillId="6" borderId="19" xfId="0" applyNumberFormat="1" applyFont="1" applyFill="1" applyBorder="1" applyAlignment="1">
      <alignment horizontal="right" wrapText="1"/>
    </xf>
    <xf numFmtId="165" fontId="41" fillId="6" borderId="29" xfId="0" applyNumberFormat="1" applyFont="1" applyFill="1" applyBorder="1" applyAlignment="1">
      <alignment wrapText="1"/>
    </xf>
    <xf numFmtId="165" fontId="41" fillId="22" borderId="16" xfId="0" applyNumberFormat="1" applyFont="1" applyFill="1" applyBorder="1" applyAlignment="1">
      <alignment horizontal="right" vertical="center" wrapText="1"/>
    </xf>
    <xf numFmtId="165" fontId="41" fillId="6" borderId="29" xfId="2" applyNumberFormat="1" applyFont="1" applyFill="1" applyBorder="1" applyAlignment="1">
      <alignment horizontal="right" vertical="center" wrapText="1"/>
    </xf>
    <xf numFmtId="165" fontId="1" fillId="0" borderId="11" xfId="0" applyNumberFormat="1" applyFont="1" applyBorder="1" applyAlignment="1">
      <alignment horizontal="left" vertical="center"/>
    </xf>
    <xf numFmtId="14" fontId="41" fillId="0" borderId="19" xfId="0" applyNumberFormat="1" applyFont="1" applyBorder="1" applyAlignment="1">
      <alignment horizontal="left" vertical="center" wrapText="1"/>
    </xf>
    <xf numFmtId="3" fontId="0" fillId="0" borderId="19" xfId="0" applyNumberFormat="1" applyFont="1" applyBorder="1" applyAlignment="1">
      <alignment horizontal="left" vertical="center" wrapText="1"/>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73" fillId="0" borderId="0" xfId="0" applyFont="1" applyAlignment="1">
      <alignment horizontal="right" vertical="center"/>
    </xf>
    <xf numFmtId="0" fontId="73" fillId="0" borderId="0" xfId="0" applyFont="1" applyAlignment="1">
      <alignment horizontal="left" vertical="center"/>
    </xf>
    <xf numFmtId="0" fontId="74" fillId="0" borderId="12" xfId="0" applyFont="1" applyBorder="1" applyAlignment="1">
      <alignment vertical="center"/>
    </xf>
    <xf numFmtId="0" fontId="74" fillId="0" borderId="13" xfId="0" applyFont="1" applyBorder="1" applyAlignment="1">
      <alignment vertical="center"/>
    </xf>
    <xf numFmtId="0" fontId="73" fillId="6" borderId="0" xfId="0" applyFont="1" applyFill="1" applyAlignment="1">
      <alignment horizontal="center" vertical="center"/>
    </xf>
    <xf numFmtId="49" fontId="73" fillId="0" borderId="0" xfId="0" applyNumberFormat="1" applyFont="1" applyAlignment="1">
      <alignment vertical="center"/>
    </xf>
    <xf numFmtId="0" fontId="73" fillId="11" borderId="23" xfId="0" applyFont="1" applyFill="1" applyBorder="1" applyAlignment="1">
      <alignment vertical="center"/>
    </xf>
    <xf numFmtId="0" fontId="73" fillId="11" borderId="19" xfId="0" applyFont="1" applyFill="1" applyBorder="1" applyAlignment="1">
      <alignment vertical="center"/>
    </xf>
    <xf numFmtId="0" fontId="73" fillId="11" borderId="14" xfId="0" applyFont="1" applyFill="1" applyBorder="1" applyAlignment="1">
      <alignment vertical="center"/>
    </xf>
    <xf numFmtId="0" fontId="74" fillId="6" borderId="0" xfId="0" applyFont="1" applyFill="1" applyAlignment="1">
      <alignment vertical="center"/>
    </xf>
    <xf numFmtId="0" fontId="73" fillId="11" borderId="42" xfId="0" applyFont="1" applyFill="1" applyBorder="1" applyAlignment="1">
      <alignment vertical="center"/>
    </xf>
    <xf numFmtId="0" fontId="73" fillId="11" borderId="52" xfId="0" applyFont="1" applyFill="1" applyBorder="1" applyAlignment="1">
      <alignment vertical="center"/>
    </xf>
    <xf numFmtId="0" fontId="73" fillId="11" borderId="21" xfId="0" applyFont="1" applyFill="1" applyBorder="1" applyAlignment="1">
      <alignment vertical="center"/>
    </xf>
    <xf numFmtId="0" fontId="73" fillId="11" borderId="22" xfId="0" applyFont="1" applyFill="1" applyBorder="1" applyAlignment="1">
      <alignment vertical="center"/>
    </xf>
    <xf numFmtId="0" fontId="73" fillId="11" borderId="23" xfId="0" applyFont="1" applyFill="1" applyBorder="1" applyAlignment="1">
      <alignment horizontal="center" vertical="center"/>
    </xf>
    <xf numFmtId="0" fontId="73" fillId="11" borderId="19" xfId="0" applyFont="1" applyFill="1" applyBorder="1" applyAlignment="1">
      <alignment horizontal="center" vertical="center"/>
    </xf>
    <xf numFmtId="0" fontId="73" fillId="11" borderId="14" xfId="0" applyFont="1" applyFill="1" applyBorder="1" applyAlignment="1">
      <alignment horizontal="center" vertical="center"/>
    </xf>
    <xf numFmtId="0" fontId="74" fillId="6" borderId="0" xfId="0" applyFont="1" applyFill="1" applyAlignment="1">
      <alignment horizontal="center" vertical="center"/>
    </xf>
    <xf numFmtId="0" fontId="73" fillId="11" borderId="43" xfId="0" applyFont="1" applyFill="1" applyBorder="1" applyAlignment="1">
      <alignment horizontal="center" vertical="center"/>
    </xf>
    <xf numFmtId="0" fontId="73" fillId="11" borderId="9" xfId="0" applyFont="1" applyFill="1" applyBorder="1" applyAlignment="1">
      <alignment horizontal="center" vertical="center"/>
    </xf>
    <xf numFmtId="14" fontId="75" fillId="0" borderId="23" xfId="0" applyNumberFormat="1" applyFont="1" applyBorder="1" applyAlignment="1">
      <alignment horizontal="left" vertical="center"/>
    </xf>
    <xf numFmtId="0" fontId="75" fillId="0" borderId="19" xfId="0" applyFont="1" applyBorder="1" applyAlignment="1">
      <alignment horizontal="center" vertical="center"/>
    </xf>
    <xf numFmtId="0" fontId="75" fillId="0" borderId="19" xfId="0" applyFont="1" applyBorder="1" applyAlignment="1">
      <alignment vertical="center"/>
    </xf>
    <xf numFmtId="3" fontId="75" fillId="0" borderId="19" xfId="0" applyNumberFormat="1" applyFont="1" applyBorder="1" applyAlignment="1">
      <alignment vertical="center"/>
    </xf>
    <xf numFmtId="0" fontId="75" fillId="0" borderId="14" xfId="0" applyFont="1" applyBorder="1" applyAlignment="1">
      <alignment vertical="center"/>
    </xf>
    <xf numFmtId="14" fontId="75" fillId="0" borderId="43" xfId="0" applyNumberFormat="1" applyFont="1" applyBorder="1" applyAlignment="1">
      <alignment horizontal="left" vertical="center"/>
    </xf>
    <xf numFmtId="0" fontId="75" fillId="0" borderId="9" xfId="0" applyFont="1" applyBorder="1" applyAlignment="1">
      <alignment horizontal="center" vertical="center"/>
    </xf>
    <xf numFmtId="164" fontId="75" fillId="0" borderId="14" xfId="2" applyFont="1" applyBorder="1" applyAlignment="1">
      <alignment horizontal="right" wrapText="1"/>
    </xf>
    <xf numFmtId="14" fontId="75" fillId="0" borderId="9" xfId="0" applyNumberFormat="1" applyFont="1" applyBorder="1" applyAlignment="1">
      <alignment horizontal="left" vertical="center"/>
    </xf>
    <xf numFmtId="3" fontId="75" fillId="0" borderId="14" xfId="0" applyNumberFormat="1" applyFont="1" applyBorder="1" applyAlignment="1">
      <alignment vertical="center"/>
    </xf>
    <xf numFmtId="168" fontId="75" fillId="0" borderId="14" xfId="2" applyNumberFormat="1" applyFont="1" applyBorder="1" applyAlignment="1">
      <alignment horizontal="right" vertical="center" wrapText="1"/>
    </xf>
    <xf numFmtId="14" fontId="76" fillId="7" borderId="23" xfId="0" applyNumberFormat="1" applyFont="1" applyFill="1" applyBorder="1" applyAlignment="1">
      <alignment horizontal="left" vertical="center"/>
    </xf>
    <xf numFmtId="0" fontId="75" fillId="7" borderId="19" xfId="0" applyFont="1" applyFill="1" applyBorder="1" applyAlignment="1">
      <alignment vertical="center"/>
    </xf>
    <xf numFmtId="0" fontId="76" fillId="7" borderId="19" xfId="0" applyFont="1" applyFill="1" applyBorder="1" applyAlignment="1">
      <alignment vertical="center"/>
    </xf>
    <xf numFmtId="3" fontId="76" fillId="7" borderId="19" xfId="0" applyNumberFormat="1" applyFont="1" applyFill="1" applyBorder="1" applyAlignment="1">
      <alignment vertical="center"/>
    </xf>
    <xf numFmtId="164" fontId="75" fillId="7" borderId="14" xfId="2" applyFont="1" applyFill="1" applyBorder="1" applyAlignment="1">
      <alignment vertical="center"/>
    </xf>
    <xf numFmtId="3" fontId="74" fillId="6" borderId="0" xfId="0" applyNumberFormat="1" applyFont="1" applyFill="1" applyAlignment="1">
      <alignment vertical="center"/>
    </xf>
    <xf numFmtId="14" fontId="76" fillId="7" borderId="44" xfId="0" applyNumberFormat="1" applyFont="1" applyFill="1" applyBorder="1" applyAlignment="1">
      <alignment horizontal="left" vertical="center"/>
    </xf>
    <xf numFmtId="0" fontId="75" fillId="7" borderId="41" xfId="0" applyFont="1" applyFill="1" applyBorder="1" applyAlignment="1">
      <alignment vertical="center"/>
    </xf>
    <xf numFmtId="0" fontId="76" fillId="7" borderId="25" xfId="0" applyFont="1" applyFill="1" applyBorder="1" applyAlignment="1">
      <alignment vertical="center"/>
    </xf>
    <xf numFmtId="3" fontId="76" fillId="7" borderId="25" xfId="0" applyNumberFormat="1" applyFont="1" applyFill="1" applyBorder="1" applyAlignment="1">
      <alignment vertical="center"/>
    </xf>
    <xf numFmtId="3" fontId="76" fillId="7" borderId="26" xfId="0" applyNumberFormat="1" applyFont="1" applyFill="1" applyBorder="1" applyAlignment="1">
      <alignment horizontal="right" vertical="center" wrapText="1"/>
    </xf>
    <xf numFmtId="0" fontId="75" fillId="0" borderId="24" xfId="0" applyFont="1" applyBorder="1" applyAlignment="1">
      <alignment vertical="center"/>
    </xf>
    <xf numFmtId="0" fontId="75" fillId="0" borderId="25" xfId="0" applyFont="1" applyBorder="1" applyAlignment="1">
      <alignment vertical="center"/>
    </xf>
    <xf numFmtId="3" fontId="75" fillId="0" borderId="26" xfId="0" applyNumberFormat="1" applyFont="1" applyBorder="1" applyAlignment="1">
      <alignment vertical="center"/>
    </xf>
    <xf numFmtId="0" fontId="75" fillId="0" borderId="50" xfId="0" applyFont="1" applyBorder="1" applyAlignment="1">
      <alignment vertical="center"/>
    </xf>
    <xf numFmtId="0" fontId="75" fillId="0" borderId="49" xfId="0" applyFont="1" applyBorder="1" applyAlignment="1">
      <alignment vertical="center"/>
    </xf>
    <xf numFmtId="0" fontId="75" fillId="0" borderId="51" xfId="0" applyFont="1" applyBorder="1" applyAlignment="1">
      <alignment vertical="center"/>
    </xf>
    <xf numFmtId="3" fontId="75" fillId="0" borderId="48" xfId="0" applyNumberFormat="1" applyFont="1" applyBorder="1" applyAlignment="1">
      <alignment horizontal="right" vertical="center" wrapText="1"/>
    </xf>
    <xf numFmtId="0" fontId="75" fillId="0" borderId="0" xfId="0" applyFont="1" applyAlignment="1">
      <alignment vertical="center"/>
    </xf>
    <xf numFmtId="0" fontId="76" fillId="0" borderId="0" xfId="0" applyFont="1" applyAlignment="1">
      <alignment vertical="center"/>
    </xf>
    <xf numFmtId="0" fontId="75" fillId="0" borderId="0" xfId="0" applyFont="1" applyAlignment="1">
      <alignment horizontal="right" vertical="center" wrapText="1"/>
    </xf>
    <xf numFmtId="0" fontId="77" fillId="0" borderId="0" xfId="0" applyFont="1" applyAlignment="1">
      <alignment horizontal="center" vertical="center"/>
    </xf>
    <xf numFmtId="165" fontId="77" fillId="0" borderId="0" xfId="0" applyNumberFormat="1" applyFont="1" applyAlignment="1">
      <alignment horizontal="center" vertical="center"/>
    </xf>
    <xf numFmtId="165" fontId="71" fillId="0" borderId="0" xfId="0" applyNumberFormat="1" applyFont="1" applyAlignment="1">
      <alignment vertical="center"/>
    </xf>
    <xf numFmtId="165" fontId="72" fillId="0" borderId="0" xfId="0" applyNumberFormat="1" applyFont="1" applyAlignment="1">
      <alignment horizontal="right" vertical="center"/>
    </xf>
    <xf numFmtId="165" fontId="72" fillId="0" borderId="0" xfId="0" applyNumberFormat="1" applyFont="1" applyAlignment="1">
      <alignment vertical="center"/>
    </xf>
    <xf numFmtId="0" fontId="72" fillId="0" borderId="0" xfId="0" applyFont="1" applyAlignment="1">
      <alignment horizontal="left" vertical="center"/>
    </xf>
    <xf numFmtId="0" fontId="71" fillId="0" borderId="12" xfId="0" applyFont="1" applyBorder="1" applyAlignment="1">
      <alignment vertical="center"/>
    </xf>
    <xf numFmtId="0" fontId="71" fillId="0" borderId="13" xfId="0" applyFont="1" applyBorder="1" applyAlignment="1">
      <alignment vertical="center"/>
    </xf>
    <xf numFmtId="0" fontId="72" fillId="0" borderId="0" xfId="0" applyFont="1" applyAlignment="1">
      <alignment horizontal="center" vertical="center"/>
    </xf>
    <xf numFmtId="49" fontId="72" fillId="0" borderId="0" xfId="0" applyNumberFormat="1" applyFont="1" applyAlignment="1">
      <alignment vertical="center"/>
    </xf>
    <xf numFmtId="0" fontId="72" fillId="11" borderId="23" xfId="0" applyFont="1" applyFill="1" applyBorder="1" applyAlignment="1">
      <alignment vertical="center"/>
    </xf>
    <xf numFmtId="0" fontId="72" fillId="11" borderId="19" xfId="0" applyFont="1" applyFill="1" applyBorder="1" applyAlignment="1">
      <alignment vertical="center"/>
    </xf>
    <xf numFmtId="165" fontId="72" fillId="11" borderId="19" xfId="0" applyNumberFormat="1" applyFont="1" applyFill="1" applyBorder="1" applyAlignment="1">
      <alignment vertical="center"/>
    </xf>
    <xf numFmtId="165" fontId="72" fillId="11" borderId="14" xfId="0" applyNumberFormat="1" applyFont="1" applyFill="1" applyBorder="1" applyAlignment="1">
      <alignment vertical="center"/>
    </xf>
    <xf numFmtId="0" fontId="72" fillId="11" borderId="35" xfId="0" applyFont="1" applyFill="1" applyBorder="1" applyAlignment="1">
      <alignment horizontal="center" vertical="center"/>
    </xf>
    <xf numFmtId="0" fontId="72" fillId="11" borderId="16" xfId="0" applyFont="1" applyFill="1" applyBorder="1" applyAlignment="1">
      <alignment horizontal="center" vertical="center"/>
    </xf>
    <xf numFmtId="165" fontId="72" fillId="11" borderId="16" xfId="0" applyNumberFormat="1" applyFont="1" applyFill="1" applyBorder="1" applyAlignment="1">
      <alignment horizontal="center" vertical="center"/>
    </xf>
    <xf numFmtId="165" fontId="72" fillId="11" borderId="36" xfId="0" applyNumberFormat="1" applyFont="1" applyFill="1" applyBorder="1" applyAlignment="1">
      <alignment horizontal="center" vertical="center"/>
    </xf>
    <xf numFmtId="0" fontId="71" fillId="0" borderId="0" xfId="0" applyFont="1" applyAlignment="1">
      <alignment horizontal="center" vertical="center"/>
    </xf>
    <xf numFmtId="0" fontId="72" fillId="11" borderId="23" xfId="0" applyFont="1" applyFill="1" applyBorder="1" applyAlignment="1">
      <alignment horizontal="center" vertical="center"/>
    </xf>
    <xf numFmtId="0" fontId="72" fillId="11" borderId="19" xfId="0" applyFont="1" applyFill="1" applyBorder="1" applyAlignment="1">
      <alignment horizontal="center" vertical="center"/>
    </xf>
    <xf numFmtId="165" fontId="72" fillId="11" borderId="19" xfId="0" applyNumberFormat="1" applyFont="1" applyFill="1" applyBorder="1" applyAlignment="1">
      <alignment horizontal="center" vertical="center"/>
    </xf>
    <xf numFmtId="165" fontId="72" fillId="11" borderId="14" xfId="0" applyNumberFormat="1" applyFont="1" applyFill="1" applyBorder="1" applyAlignment="1">
      <alignment horizontal="center" vertical="center"/>
    </xf>
    <xf numFmtId="14" fontId="70" fillId="0" borderId="32" xfId="0" applyNumberFormat="1" applyFont="1" applyBorder="1" applyAlignment="1">
      <alignment horizontal="center" vertical="center"/>
    </xf>
    <xf numFmtId="0" fontId="70" fillId="0" borderId="17" xfId="0" applyFont="1" applyBorder="1" applyAlignment="1">
      <alignment vertical="center"/>
    </xf>
    <xf numFmtId="165" fontId="70" fillId="0" borderId="17" xfId="0" applyNumberFormat="1" applyFont="1" applyBorder="1" applyAlignment="1">
      <alignment vertical="center"/>
    </xf>
    <xf numFmtId="165" fontId="70" fillId="0" borderId="40" xfId="0" applyNumberFormat="1" applyFont="1" applyBorder="1" applyAlignment="1">
      <alignment vertical="center"/>
    </xf>
    <xf numFmtId="14" fontId="70" fillId="0" borderId="35" xfId="0" applyNumberFormat="1" applyFont="1" applyBorder="1" applyAlignment="1">
      <alignment horizontal="center" vertical="center"/>
    </xf>
    <xf numFmtId="0" fontId="70" fillId="0" borderId="16" xfId="0" applyFont="1" applyBorder="1" applyAlignment="1">
      <alignment vertical="center"/>
    </xf>
    <xf numFmtId="165" fontId="70" fillId="0" borderId="16" xfId="0" applyNumberFormat="1" applyFont="1" applyBorder="1" applyAlignment="1">
      <alignment vertical="center"/>
    </xf>
    <xf numFmtId="165" fontId="70" fillId="0" borderId="36" xfId="0" applyNumberFormat="1" applyFont="1" applyBorder="1" applyAlignment="1">
      <alignment vertical="center"/>
    </xf>
    <xf numFmtId="14" fontId="70" fillId="0" borderId="23" xfId="0" applyNumberFormat="1" applyFont="1" applyBorder="1" applyAlignment="1">
      <alignment horizontal="center" vertical="center"/>
    </xf>
    <xf numFmtId="0" fontId="70" fillId="0" borderId="19" xfId="0" applyFont="1" applyBorder="1" applyAlignment="1">
      <alignment vertical="center"/>
    </xf>
    <xf numFmtId="165" fontId="70" fillId="0" borderId="19" xfId="0" applyNumberFormat="1" applyFont="1" applyBorder="1" applyAlignment="1">
      <alignment vertical="center"/>
    </xf>
    <xf numFmtId="165" fontId="70" fillId="0" borderId="14" xfId="0" applyNumberFormat="1" applyFont="1" applyBorder="1" applyAlignment="1">
      <alignment vertical="center"/>
    </xf>
    <xf numFmtId="165" fontId="70" fillId="0" borderId="12" xfId="0" applyNumberFormat="1" applyFont="1" applyBorder="1" applyAlignment="1">
      <alignment vertical="center"/>
    </xf>
    <xf numFmtId="165" fontId="70" fillId="0" borderId="31" xfId="0" applyNumberFormat="1" applyFont="1" applyBorder="1" applyAlignment="1">
      <alignment vertical="center"/>
    </xf>
    <xf numFmtId="14" fontId="69" fillId="0" borderId="18" xfId="0" applyNumberFormat="1" applyFont="1" applyBorder="1" applyAlignment="1">
      <alignment horizontal="center" vertical="center"/>
    </xf>
    <xf numFmtId="0" fontId="70" fillId="0" borderId="30" xfId="0" applyFont="1" applyBorder="1" applyAlignment="1">
      <alignment vertical="center"/>
    </xf>
    <xf numFmtId="0" fontId="78" fillId="0" borderId="18" xfId="0" applyFont="1" applyBorder="1" applyAlignment="1">
      <alignment vertical="center"/>
    </xf>
    <xf numFmtId="40" fontId="69" fillId="0" borderId="30" xfId="0" applyNumberFormat="1" applyFont="1" applyBorder="1" applyAlignment="1">
      <alignment vertical="center"/>
    </xf>
    <xf numFmtId="165" fontId="69" fillId="0" borderId="27" xfId="0" applyNumberFormat="1" applyFont="1" applyBorder="1" applyAlignment="1">
      <alignment vertical="center"/>
    </xf>
    <xf numFmtId="0" fontId="70" fillId="0" borderId="47" xfId="0" applyFont="1" applyBorder="1" applyAlignment="1">
      <alignment vertical="center"/>
    </xf>
    <xf numFmtId="0" fontId="70" fillId="0" borderId="15" xfId="0" applyFont="1" applyBorder="1" applyAlignment="1">
      <alignment vertical="center"/>
    </xf>
    <xf numFmtId="0" fontId="78" fillId="0" borderId="15" xfId="0" applyFont="1" applyBorder="1" applyAlignment="1">
      <alignment vertical="center"/>
    </xf>
    <xf numFmtId="0" fontId="71" fillId="0" borderId="37" xfId="0" applyFont="1" applyBorder="1" applyAlignment="1">
      <alignment vertical="center"/>
    </xf>
    <xf numFmtId="0" fontId="71" fillId="0" borderId="5" xfId="0" applyFont="1" applyBorder="1" applyAlignment="1">
      <alignment vertical="center"/>
    </xf>
    <xf numFmtId="165" fontId="71" fillId="0" borderId="5" xfId="0" applyNumberFormat="1" applyFont="1" applyBorder="1" applyAlignment="1">
      <alignment vertical="center"/>
    </xf>
    <xf numFmtId="165" fontId="71" fillId="0" borderId="31" xfId="0" applyNumberFormat="1" applyFont="1" applyBorder="1" applyAlignment="1">
      <alignment vertical="center"/>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3" borderId="21" xfId="0" applyNumberFormat="1" applyFont="1" applyFill="1" applyBorder="1" applyAlignment="1">
      <alignment horizontal="center"/>
    </xf>
    <xf numFmtId="0" fontId="72" fillId="0" borderId="0" xfId="0" applyFont="1" applyAlignment="1">
      <alignment horizontal="center" vertical="center"/>
    </xf>
    <xf numFmtId="0" fontId="72" fillId="11" borderId="20" xfId="0" applyFont="1" applyFill="1" applyBorder="1" applyAlignment="1">
      <alignment horizontal="center" vertical="center"/>
    </xf>
    <xf numFmtId="0" fontId="72" fillId="11" borderId="21" xfId="0" applyFont="1" applyFill="1" applyBorder="1" applyAlignment="1">
      <alignment horizontal="center" vertical="center"/>
    </xf>
    <xf numFmtId="0" fontId="72" fillId="11" borderId="22" xfId="0" applyFont="1" applyFill="1" applyBorder="1" applyAlignment="1">
      <alignment horizontal="center" vertical="center"/>
    </xf>
    <xf numFmtId="0" fontId="21" fillId="0" borderId="0" xfId="0" applyFont="1" applyAlignment="1">
      <alignment horizontal="center" vertical="center"/>
    </xf>
    <xf numFmtId="0" fontId="72" fillId="0" borderId="6" xfId="0" applyFont="1" applyBorder="1" applyAlignment="1">
      <alignment horizontal="center" vertical="center"/>
    </xf>
    <xf numFmtId="0" fontId="72" fillId="0" borderId="8" xfId="0" applyFont="1" applyBorder="1" applyAlignment="1">
      <alignment horizontal="center" vertical="center"/>
    </xf>
    <xf numFmtId="0" fontId="72" fillId="0" borderId="9" xfId="0" applyFont="1" applyBorder="1" applyAlignment="1">
      <alignment horizontal="center" vertical="center"/>
    </xf>
    <xf numFmtId="165" fontId="71" fillId="0" borderId="10" xfId="0" applyNumberFormat="1" applyFont="1" applyBorder="1" applyAlignment="1">
      <alignment horizontal="left" vertical="center"/>
    </xf>
    <xf numFmtId="165" fontId="71" fillId="0" borderId="11" xfId="0" applyNumberFormat="1" applyFont="1" applyBorder="1" applyAlignment="1">
      <alignment horizontal="left" vertical="center"/>
    </xf>
    <xf numFmtId="165" fontId="71" fillId="0" borderId="0" xfId="0" applyNumberFormat="1" applyFont="1" applyAlignment="1">
      <alignment horizontal="left" vertical="center"/>
    </xf>
    <xf numFmtId="165" fontId="71" fillId="0" borderId="7" xfId="0" applyNumberFormat="1" applyFont="1" applyBorder="1" applyAlignment="1">
      <alignment horizontal="left" vertical="center"/>
    </xf>
    <xf numFmtId="165" fontId="71" fillId="0" borderId="4" xfId="0" applyNumberFormat="1" applyFont="1" applyBorder="1" applyAlignment="1">
      <alignment horizontal="center" vertical="center" wrapText="1"/>
    </xf>
    <xf numFmtId="165" fontId="71" fillId="0" borderId="2" xfId="0" applyNumberFormat="1" applyFont="1" applyBorder="1" applyAlignment="1">
      <alignment horizontal="center" vertical="center" wrapText="1"/>
    </xf>
    <xf numFmtId="0" fontId="73" fillId="11" borderId="32" xfId="0" applyFont="1" applyFill="1" applyBorder="1" applyAlignment="1">
      <alignment horizontal="center" vertical="center"/>
    </xf>
    <xf numFmtId="0" fontId="73" fillId="11" borderId="17" xfId="0" applyFont="1" applyFill="1" applyBorder="1" applyAlignment="1">
      <alignment horizontal="center" vertical="center"/>
    </xf>
    <xf numFmtId="0" fontId="73" fillId="11" borderId="40" xfId="0" applyFont="1" applyFill="1" applyBorder="1" applyAlignment="1">
      <alignment horizontal="center" vertical="center"/>
    </xf>
    <xf numFmtId="0" fontId="73" fillId="0" borderId="0" xfId="0" applyFont="1" applyAlignment="1">
      <alignment horizontal="center" vertical="center"/>
    </xf>
    <xf numFmtId="0" fontId="73" fillId="11" borderId="20" xfId="0" applyFont="1" applyFill="1" applyBorder="1" applyAlignment="1">
      <alignment horizontal="center" vertical="center"/>
    </xf>
    <xf numFmtId="0" fontId="73" fillId="11" borderId="21" xfId="0" applyFont="1" applyFill="1" applyBorder="1" applyAlignment="1">
      <alignment horizontal="center" vertical="center"/>
    </xf>
    <xf numFmtId="0" fontId="73" fillId="11" borderId="22" xfId="0" applyFont="1" applyFill="1" applyBorder="1" applyAlignment="1">
      <alignment horizontal="center" vertical="center"/>
    </xf>
    <xf numFmtId="0" fontId="73" fillId="0" borderId="6" xfId="0" applyFont="1" applyBorder="1" applyAlignment="1">
      <alignment horizontal="center" vertical="center"/>
    </xf>
    <xf numFmtId="0" fontId="73" fillId="0" borderId="8" xfId="0" applyFont="1" applyBorder="1" applyAlignment="1">
      <alignment horizontal="center" vertical="center"/>
    </xf>
    <xf numFmtId="0" fontId="73" fillId="0" borderId="9" xfId="0" applyFont="1" applyBorder="1" applyAlignment="1">
      <alignment horizontal="center" vertical="center"/>
    </xf>
    <xf numFmtId="0" fontId="74" fillId="0" borderId="10" xfId="0" applyFont="1" applyBorder="1" applyAlignment="1">
      <alignment horizontal="left" vertical="center"/>
    </xf>
    <xf numFmtId="0" fontId="74" fillId="0" borderId="11" xfId="0" applyFont="1" applyBorder="1" applyAlignment="1">
      <alignment horizontal="left" vertical="center"/>
    </xf>
    <xf numFmtId="49" fontId="74" fillId="0" borderId="0" xfId="0" applyNumberFormat="1" applyFont="1" applyAlignment="1">
      <alignment horizontal="left" vertical="center"/>
    </xf>
    <xf numFmtId="49" fontId="74" fillId="0" borderId="7" xfId="0" applyNumberFormat="1" applyFont="1" applyBorder="1" applyAlignment="1">
      <alignment horizontal="left" vertical="center"/>
    </xf>
    <xf numFmtId="0" fontId="74" fillId="0" borderId="4" xfId="0" applyFont="1" applyBorder="1" applyAlignment="1">
      <alignment horizontal="center" vertical="center" wrapText="1"/>
    </xf>
    <xf numFmtId="0" fontId="74" fillId="0" borderId="2" xfId="0" applyFont="1" applyBorder="1" applyAlignment="1">
      <alignment horizontal="center" vertical="center" wrapText="1"/>
    </xf>
    <xf numFmtId="0" fontId="62" fillId="0" borderId="0" xfId="0" applyFont="1" applyAlignment="1">
      <alignment horizontal="center" vertical="center"/>
    </xf>
    <xf numFmtId="0" fontId="62" fillId="11" borderId="20"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55" fillId="17" borderId="0" xfId="0" applyFont="1" applyFill="1" applyAlignment="1">
      <alignment horizontal="center"/>
    </xf>
    <xf numFmtId="0" fontId="43" fillId="18" borderId="10" xfId="0" applyFont="1" applyFill="1" applyBorder="1" applyAlignment="1">
      <alignment horizontal="center"/>
    </xf>
    <xf numFmtId="0" fontId="43"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165" fontId="0" fillId="22" borderId="19" xfId="0" applyNumberFormat="1" applyFont="1" applyFill="1" applyBorder="1" applyAlignment="1">
      <alignment horizontal="right" wrapText="1"/>
    </xf>
    <xf numFmtId="164" fontId="0" fillId="22" borderId="19" xfId="2" applyFont="1" applyFill="1" applyBorder="1" applyAlignment="1">
      <alignment horizontal="right" vertical="center" wrapText="1"/>
    </xf>
    <xf numFmtId="164" fontId="19" fillId="22" borderId="19" xfId="2" applyFont="1" applyFill="1" applyBorder="1" applyAlignment="1">
      <alignment horizontal="right" wrapText="1"/>
    </xf>
    <xf numFmtId="164" fontId="19" fillId="22" borderId="16" xfId="2" applyFont="1" applyFill="1" applyBorder="1" applyAlignment="1">
      <alignment horizontal="right" wrapText="1"/>
    </xf>
    <xf numFmtId="165" fontId="0" fillId="22" borderId="16" xfId="0" applyNumberFormat="1" applyFont="1" applyFill="1" applyBorder="1" applyAlignment="1">
      <alignment horizontal="right" vertical="center" wrapText="1"/>
    </xf>
    <xf numFmtId="165" fontId="0" fillId="22" borderId="19" xfId="0" applyNumberFormat="1" applyFont="1" applyFill="1" applyBorder="1" applyAlignment="1">
      <alignment horizontal="right"/>
    </xf>
  </cellXfs>
  <cellStyles count="46">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 name="Percent" xfId="45" builtinId="5"/>
  </cellStyles>
  <dxfs count="13">
    <dxf>
      <numFmt numFmtId="164" formatCode="_-* #,##0.00\ _€_-;\-* #,##0.00\ _€_-;_-* &quot;-&quot;??\ _€_-;_-@_-"/>
    </dxf>
    <dxf>
      <alignment wrapText="1" readingOrder="0"/>
    </dxf>
    <dxf>
      <alignment horizontal="right" readingOrder="0"/>
    </dxf>
    <dxf>
      <alignment wrapText="1" readingOrder="0"/>
    </dxf>
    <dxf>
      <alignment horizontal="right" readingOrder="0"/>
    </dxf>
    <dxf>
      <numFmt numFmtId="164" formatCode="_-* #,##0.00\ _€_-;\-* #,##0.00\ _€_-;_-* &quot;-&quot;??\ _€_-;_-@_-"/>
    </dxf>
    <dxf>
      <numFmt numFmtId="164" formatCode="_-* #,##0.00\ _€_-;\-* #,##0.00\ _€_-;_-* &quot;-&quot;??\ _€_-;_-@_-"/>
    </dxf>
    <dxf>
      <alignment wrapText="1" readingOrder="0"/>
    </dxf>
    <dxf>
      <alignment horizontal="right" readingOrder="0"/>
    </dxf>
    <dxf>
      <numFmt numFmtId="2" formatCode="0.00"/>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26</xdr:row>
      <xdr:rowOff>0</xdr:rowOff>
    </xdr:from>
    <xdr:to>
      <xdr:col>8</xdr:col>
      <xdr:colOff>190500</xdr:colOff>
      <xdr:row>27</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26</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26</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26</xdr:row>
      <xdr:rowOff>0</xdr:rowOff>
    </xdr:from>
    <xdr:to>
      <xdr:col>7</xdr:col>
      <xdr:colOff>190500</xdr:colOff>
      <xdr:row>27</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26</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26</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26</xdr:row>
      <xdr:rowOff>0</xdr:rowOff>
    </xdr:from>
    <xdr:to>
      <xdr:col>8</xdr:col>
      <xdr:colOff>190500</xdr:colOff>
      <xdr:row>27</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26</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26</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41</xdr:row>
      <xdr:rowOff>0</xdr:rowOff>
    </xdr:from>
    <xdr:to>
      <xdr:col>7</xdr:col>
      <xdr:colOff>190500</xdr:colOff>
      <xdr:row>42</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41</xdr:row>
      <xdr:rowOff>0</xdr:rowOff>
    </xdr:from>
    <xdr:to>
      <xdr:col>8</xdr:col>
      <xdr:colOff>19050</xdr:colOff>
      <xdr:row>42</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44</xdr:row>
      <xdr:rowOff>0</xdr:rowOff>
    </xdr:from>
    <xdr:to>
      <xdr:col>7</xdr:col>
      <xdr:colOff>190500</xdr:colOff>
      <xdr:row>45</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44</xdr:row>
      <xdr:rowOff>0</xdr:rowOff>
    </xdr:from>
    <xdr:to>
      <xdr:col>7</xdr:col>
      <xdr:colOff>190500</xdr:colOff>
      <xdr:row>45</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44</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44</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41</xdr:row>
      <xdr:rowOff>0</xdr:rowOff>
    </xdr:from>
    <xdr:to>
      <xdr:col>8</xdr:col>
      <xdr:colOff>190500</xdr:colOff>
      <xdr:row>42</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41</xdr:row>
      <xdr:rowOff>0</xdr:rowOff>
    </xdr:from>
    <xdr:to>
      <xdr:col>8</xdr:col>
      <xdr:colOff>704850</xdr:colOff>
      <xdr:row>42</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44</xdr:row>
      <xdr:rowOff>0</xdr:rowOff>
    </xdr:from>
    <xdr:to>
      <xdr:col>8</xdr:col>
      <xdr:colOff>190500</xdr:colOff>
      <xdr:row>45</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44</xdr:row>
      <xdr:rowOff>0</xdr:rowOff>
    </xdr:from>
    <xdr:to>
      <xdr:col>8</xdr:col>
      <xdr:colOff>190500</xdr:colOff>
      <xdr:row>45</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44</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44</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050.59367962963" createdVersion="5" refreshedVersion="5" minRefreshableVersion="3" recordCount="66">
  <cacheSource type="worksheet">
    <worksheetSource ref="A2:H68" sheet="UGX Cash Box March "/>
  </cacheSource>
  <cacheFields count="8">
    <cacheField name="Date" numFmtId="14">
      <sharedItems containsSemiMixedTypes="0" containsNonDate="0" containsDate="1" containsString="0" minDate="2023-03-01T00:00:00" maxDate="2023-04-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 maxValue="319000"/>
    </cacheField>
    <cacheField name="Received" numFmtId="164">
      <sharedItems containsString="0" containsBlank="1" containsNumber="1" containsInteger="1" minValue="2000" maxValue="3144000"/>
    </cacheField>
    <cacheField name="Balance" numFmtId="164">
      <sharedItems containsSemiMixedTypes="0" containsString="0" containsNumber="1" containsInteger="1" minValue="241646" maxValue="3596946"/>
    </cacheField>
    <cacheField name="Name" numFmtId="14">
      <sharedItems containsBlank="1" count="11">
        <m/>
        <s v="Lydia"/>
        <s v="Collins"/>
        <s v="Deborah"/>
        <s v="Airtime"/>
        <s v="Edris" u="1"/>
        <s v="i73" u="1"/>
        <s v="i54" u="1"/>
        <s v="i35" u="1"/>
        <s v="Grace" u="1"/>
        <s v="i82"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050.593680324077" createdVersion="5" refreshedVersion="5" minRefreshableVersion="3" recordCount="233">
  <cacheSource type="worksheet">
    <worksheetSource ref="A2:H235" sheet="Total Expenses"/>
  </cacheSource>
  <cacheFields count="8">
    <cacheField name="Date" numFmtId="14">
      <sharedItems containsDate="1" containsBlank="1" containsMixedTypes="1" minDate="2023-03-01T00:00:00" maxDate="2023-07-01T00:00:00"/>
    </cacheField>
    <cacheField name="Details" numFmtId="0">
      <sharedItems containsBlank="1"/>
    </cacheField>
    <cacheField name="Type of expenses " numFmtId="0">
      <sharedItems containsBlank="1" count="14">
        <s v="Services"/>
        <s v="Transport"/>
        <s v="Office Materials"/>
        <s v="Bank Fees"/>
        <s v="Telephone"/>
        <s v="Travel Subsistence"/>
        <s v="Internet"/>
        <s v="Rent &amp; Utilities"/>
        <s v="Transfer Fees"/>
        <s v="Personnel"/>
        <m/>
        <s v="Equipment" u="1"/>
        <s v="Local Transport" u="1"/>
        <s v="Trust Building" u="1"/>
      </sharedItems>
    </cacheField>
    <cacheField name="Department" numFmtId="0">
      <sharedItems containsBlank="1" count="5">
        <s v="Office"/>
        <s v="Management"/>
        <s v="Legal"/>
        <m/>
        <s v="Investigations" u="1"/>
      </sharedItems>
    </cacheField>
    <cacheField name="Spent  in national currency (UGX)" numFmtId="0">
      <sharedItems containsString="0" containsBlank="1" containsNumber="1" minValue="1200" maxValue="9192000"/>
    </cacheField>
    <cacheField name="Exchange Rate $" numFmtId="4">
      <sharedItems containsSemiMixedTypes="0" containsString="0" containsNumber="1" containsInteger="1" minValue="3670" maxValue="3830"/>
    </cacheField>
    <cacheField name="Spent in $" numFmtId="165">
      <sharedItems containsSemiMixedTypes="0" containsString="0" containsNumber="1" minValue="0" maxValue="2400"/>
    </cacheField>
    <cacheField name="Name" numFmtId="0">
      <sharedItems containsBlank="1" count="14">
        <s v="Lydia"/>
        <s v="Collins"/>
        <s v="Deborah"/>
        <s v="Bank Opp"/>
        <s v="Bank USD"/>
        <s v="Bank UGX"/>
        <m/>
        <s v="OPP UGX" u="1"/>
        <s v="Grace" u="1"/>
        <s v="i82" u="1"/>
        <s v="Edris" u="1"/>
        <s v="i35" u="1"/>
        <s v="i54" u="1"/>
        <s v="i73"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050.593681365739" createdVersion="5" refreshedVersion="5" minRefreshableVersion="3" recordCount="12">
  <cacheSource type="worksheet">
    <worksheetSource ref="A3:H15" sheet="Airtime summary"/>
  </cacheSource>
  <cacheFields count="8">
    <cacheField name="Date" numFmtId="14">
      <sharedItems containsSemiMixedTypes="0" containsNonDate="0" containsDate="1" containsString="0" minDate="2023-03-01T00:00:00" maxDate="2023-03-28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0000"/>
    </cacheField>
    <cacheField name="Received" numFmtId="164">
      <sharedItems containsString="0" containsBlank="1" containsNumber="1" containsInteger="1" minValue="160000" maxValue="160000"/>
    </cacheField>
    <cacheField name="Balance" numFmtId="164">
      <sharedItems containsSemiMixedTypes="0" containsString="0" containsNumber="1" containsInteger="1" minValue="0" maxValue="180000"/>
    </cacheField>
    <cacheField name="Name" numFmtId="0">
      <sharedItems containsBlank="1" count="11">
        <m/>
        <s v="Lydia"/>
        <s v="Collins"/>
        <s v="Deborah"/>
        <s v="Edris" u="1"/>
        <s v="i73" u="1"/>
        <s v="i54" u="1"/>
        <s v="i35" u="1"/>
        <s v="Grace" u="1"/>
        <s v="i82" u="1"/>
        <s v="Atwin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6">
  <r>
    <d v="2023-03-01T00:00:00"/>
    <s v="Cash Box Febraury 2023"/>
    <m/>
    <m/>
    <m/>
    <m/>
    <n v="923146"/>
    <x v="0"/>
  </r>
  <r>
    <d v="2023-03-01T00:00:00"/>
    <s v="Mission Budget for 1 Day"/>
    <s v="Advance"/>
    <s v="Management"/>
    <n v="200000"/>
    <m/>
    <n v="723146"/>
    <x v="1"/>
  </r>
  <r>
    <d v="2023-03-01T00:00:00"/>
    <s v="Mission Budget for 1 Day"/>
    <s v="Advance"/>
    <s v="Management"/>
    <n v="16000"/>
    <m/>
    <n v="707146"/>
    <x v="1"/>
  </r>
  <r>
    <d v="2023-03-01T00:00:00"/>
    <s v="Mission Budget for 1 Day"/>
    <s v="Advance"/>
    <s v="Legal"/>
    <n v="24000"/>
    <m/>
    <n v="683146"/>
    <x v="2"/>
  </r>
  <r>
    <d v="2023-03-01T00:00:00"/>
    <s v="Mission Budget for 1 Day"/>
    <s v="Advance"/>
    <s v="Management"/>
    <n v="44000"/>
    <m/>
    <n v="639146"/>
    <x v="1"/>
  </r>
  <r>
    <d v="2023-03-01T00:00:00"/>
    <s v="Mission Budget for 1 Day"/>
    <s v="Advance"/>
    <s v="Legal"/>
    <n v="37000"/>
    <m/>
    <n v="602146"/>
    <x v="3"/>
  </r>
  <r>
    <d v="2023-03-01T00:00:00"/>
    <s v="Reimbursement to the project"/>
    <s v="Advance"/>
    <s v="Management"/>
    <m/>
    <n v="10000"/>
    <n v="612146"/>
    <x v="1"/>
  </r>
  <r>
    <d v="2023-03-02T00:00:00"/>
    <s v="Mission Budget for 1 Day"/>
    <s v="Advance"/>
    <s v="Legal"/>
    <n v="37000"/>
    <m/>
    <n v="575146"/>
    <x v="3"/>
  </r>
  <r>
    <d v="2023-03-03T00:00:00"/>
    <s v="Mission Budget for 1 Day"/>
    <s v="Advance"/>
    <s v="Legal"/>
    <n v="23000"/>
    <m/>
    <n v="552146"/>
    <x v="2"/>
  </r>
  <r>
    <d v="2023-03-03T00:00:00"/>
    <s v="Mission Budget for 1 Day"/>
    <s v="Advance"/>
    <s v="Legal"/>
    <n v="28000"/>
    <m/>
    <n v="524146"/>
    <x v="3"/>
  </r>
  <r>
    <d v="2023-03-03T00:00:00"/>
    <s v="Reimbursement to Deborah"/>
    <s v="Advance"/>
    <s v="Legal"/>
    <n v="1000"/>
    <m/>
    <n v="523146"/>
    <x v="3"/>
  </r>
  <r>
    <d v="2023-03-06T00:00:00"/>
    <s v="Mission Budget for 1 Day"/>
    <s v="Advance"/>
    <s v="Management"/>
    <n v="78000"/>
    <m/>
    <n v="445146"/>
    <x v="1"/>
  </r>
  <r>
    <d v="2023-03-06T00:00:00"/>
    <s v="Mission Budget for 1 Day"/>
    <s v="Advance"/>
    <s v="Management"/>
    <n v="160000"/>
    <m/>
    <n v="285146"/>
    <x v="4"/>
  </r>
  <r>
    <d v="2023-03-06T00:00:00"/>
    <s v="Reimbursement to the project"/>
    <s v="Advance"/>
    <s v="Management"/>
    <m/>
    <n v="9500"/>
    <n v="294646"/>
    <x v="1"/>
  </r>
  <r>
    <d v="2023-03-06T00:00:00"/>
    <s v="Mission Budget for 1 Day"/>
    <s v="Advance"/>
    <s v="Management"/>
    <n v="15000"/>
    <m/>
    <n v="279646"/>
    <x v="1"/>
  </r>
  <r>
    <d v="2023-03-06T00:00:00"/>
    <s v="Mission Budget for 1 Day"/>
    <s v="Advance"/>
    <s v="Legal"/>
    <n v="11000"/>
    <m/>
    <n v="268646"/>
    <x v="2"/>
  </r>
  <r>
    <d v="2023-03-06T00:00:00"/>
    <s v="Mission Budget for 1 Day"/>
    <s v="Advance"/>
    <s v="Legal"/>
    <n v="27000"/>
    <m/>
    <n v="241646"/>
    <x v="3"/>
  </r>
  <r>
    <d v="2023-03-06T00:00:00"/>
    <s v="Cash Withdraw chq:243"/>
    <s v="Internal Transfer"/>
    <m/>
    <m/>
    <n v="3144000"/>
    <n v="3385646"/>
    <x v="0"/>
  </r>
  <r>
    <d v="2023-03-07T00:00:00"/>
    <s v="Mission Budget for 1 Day"/>
    <s v="Advance"/>
    <s v="Management"/>
    <n v="319000"/>
    <m/>
    <n v="3066646"/>
    <x v="1"/>
  </r>
  <r>
    <d v="2023-03-07T00:00:00"/>
    <s v="Mission Budget for 1 Day"/>
    <s v="Advance"/>
    <s v="Management"/>
    <n v="59000"/>
    <m/>
    <n v="3007646"/>
    <x v="1"/>
  </r>
  <r>
    <d v="2023-03-07T00:00:00"/>
    <s v="Mission Budget for 1 Day"/>
    <s v="Advance"/>
    <s v="Legal"/>
    <n v="41000"/>
    <m/>
    <n v="2966646"/>
    <x v="3"/>
  </r>
  <r>
    <d v="2023-03-07T00:00:00"/>
    <s v="Mission Budget for 1 Day"/>
    <s v="Advance"/>
    <s v="Legal"/>
    <n v="37000"/>
    <m/>
    <n v="2929646"/>
    <x v="1"/>
  </r>
  <r>
    <d v="2023-03-07T00:00:00"/>
    <s v="Mission Budget for 1 Day"/>
    <s v="Advance"/>
    <s v="Legal"/>
    <n v="11000"/>
    <m/>
    <n v="2918646"/>
    <x v="2"/>
  </r>
  <r>
    <d v="2023-03-09T00:00:00"/>
    <s v="Mission Budget for 1 Day"/>
    <s v="Advance"/>
    <s v="Legal"/>
    <n v="38000"/>
    <m/>
    <n v="2880646"/>
    <x v="3"/>
  </r>
  <r>
    <d v="2023-03-09T00:00:00"/>
    <s v="Reimbursement to the project"/>
    <s v="Advance"/>
    <s v="Management"/>
    <m/>
    <n v="13000"/>
    <n v="2893646"/>
    <x v="1"/>
  </r>
  <r>
    <d v="2023-03-10T00:00:00"/>
    <s v="Mission Budget for 1 Day"/>
    <s v="Advance"/>
    <s v="Legal"/>
    <n v="28000"/>
    <m/>
    <n v="2865646"/>
    <x v="3"/>
  </r>
  <r>
    <d v="2023-03-11T00:00:00"/>
    <s v="Mission Budget for 1 Day"/>
    <s v="Advance"/>
    <s v="Legal"/>
    <n v="30000"/>
    <m/>
    <n v="2835646"/>
    <x v="3"/>
  </r>
  <r>
    <d v="2023-03-13T00:00:00"/>
    <s v="Mission Budget for 1 Day"/>
    <s v="Advance"/>
    <s v="Legal"/>
    <n v="38000"/>
    <m/>
    <n v="2797646"/>
    <x v="3"/>
  </r>
  <r>
    <d v="2023-03-13T00:00:00"/>
    <s v="Mission Budget for 1 Day"/>
    <s v="Advance"/>
    <s v="Management"/>
    <n v="42000"/>
    <m/>
    <n v="2755646"/>
    <x v="1"/>
  </r>
  <r>
    <d v="2023-03-13T00:00:00"/>
    <s v="Mission Budget for 1 Day"/>
    <s v="Advance"/>
    <s v="Management"/>
    <n v="50000"/>
    <m/>
    <n v="2705646"/>
    <x v="1"/>
  </r>
  <r>
    <d v="2023-03-14T00:00:00"/>
    <s v="Reimbursement to Deborah"/>
    <s v="Advance"/>
    <s v="Legal"/>
    <n v="2000"/>
    <m/>
    <n v="2703646"/>
    <x v="3"/>
  </r>
  <r>
    <d v="2023-03-14T00:00:00"/>
    <s v="Mission Budget for 1 Day"/>
    <s v="Advance"/>
    <s v="Legal"/>
    <n v="28000"/>
    <m/>
    <n v="2675646"/>
    <x v="3"/>
  </r>
  <r>
    <d v="2023-03-15T00:00:00"/>
    <s v="Mission Budget for 1 Day"/>
    <s v="Advance"/>
    <s v="Legal"/>
    <n v="38000"/>
    <m/>
    <n v="2637646"/>
    <x v="3"/>
  </r>
  <r>
    <d v="2023-03-15T00:00:00"/>
    <s v="Mission Budget for 1 Day"/>
    <s v="Advance"/>
    <s v="Legal"/>
    <n v="14000"/>
    <m/>
    <n v="2623646"/>
    <x v="1"/>
  </r>
  <r>
    <d v="2023-03-16T00:00:00"/>
    <s v="Mission Budget for 1 Day"/>
    <s v="Advance"/>
    <s v="Legal"/>
    <n v="38000"/>
    <m/>
    <n v="2585646"/>
    <x v="3"/>
  </r>
  <r>
    <d v="2023-03-16T00:00:00"/>
    <s v="Mission Budget for 1 Day"/>
    <s v="Advance"/>
    <s v="Legal"/>
    <n v="39000"/>
    <m/>
    <n v="2546646"/>
    <x v="1"/>
  </r>
  <r>
    <d v="2023-03-16T00:00:00"/>
    <s v="Reimbursement to Deborah"/>
    <s v="Advance"/>
    <s v="Legal"/>
    <n v="2000"/>
    <m/>
    <n v="2544646"/>
    <x v="3"/>
  </r>
  <r>
    <d v="2023-03-17T00:00:00"/>
    <s v="Mission Budget for 1 Day"/>
    <s v="Advance"/>
    <s v="Legal"/>
    <n v="28000"/>
    <m/>
    <n v="2516646"/>
    <x v="3"/>
  </r>
  <r>
    <d v="2023-03-20T00:00:00"/>
    <s v="Mission Budget for 1 Day"/>
    <s v="Advance"/>
    <s v="Legal"/>
    <n v="28000"/>
    <m/>
    <n v="2488646"/>
    <x v="3"/>
  </r>
  <r>
    <d v="2023-03-20T00:00:00"/>
    <s v="Mission Budget for 1 Day"/>
    <s v="Advance"/>
    <s v="Management"/>
    <n v="52000"/>
    <m/>
    <n v="2436646"/>
    <x v="1"/>
  </r>
  <r>
    <d v="2023-03-20T00:00:00"/>
    <s v="Mission Budget for 1 Day"/>
    <s v="Advance"/>
    <s v="Management"/>
    <n v="160000"/>
    <m/>
    <n v="2276646"/>
    <x v="4"/>
  </r>
  <r>
    <d v="2023-03-20T00:00:00"/>
    <s v="Mission Budget for 1 Day"/>
    <s v="Advance"/>
    <s v="Management"/>
    <n v="52000"/>
    <m/>
    <n v="2224646"/>
    <x v="1"/>
  </r>
  <r>
    <d v="2023-03-20T00:00:00"/>
    <s v="Reimbursement to the project"/>
    <s v="Advance"/>
    <s v="Management"/>
    <m/>
    <n v="2800"/>
    <n v="2227446"/>
    <x v="1"/>
  </r>
  <r>
    <d v="2023-03-20T00:00:00"/>
    <s v="Reimbursement to the project"/>
    <s v="Advance"/>
    <s v="Management"/>
    <m/>
    <n v="9500"/>
    <n v="2236946"/>
    <x v="1"/>
  </r>
  <r>
    <d v="2023-03-21T00:00:00"/>
    <s v="Reimbursement to Deborah"/>
    <s v="Advance"/>
    <s v="Legal"/>
    <n v="2000"/>
    <m/>
    <n v="2234946"/>
    <x v="3"/>
  </r>
  <r>
    <d v="2023-03-21T00:00:00"/>
    <s v="Mission Budget for 1 Day"/>
    <s v="Advance"/>
    <s v="Legal"/>
    <n v="80000"/>
    <m/>
    <n v="2154946"/>
    <x v="3"/>
  </r>
  <r>
    <d v="2023-03-21T00:00:00"/>
    <s v="Mission Budget for 1 Day"/>
    <s v="Advance"/>
    <s v="Management"/>
    <n v="30000"/>
    <m/>
    <n v="2124946"/>
    <x v="1"/>
  </r>
  <r>
    <d v="2023-03-22T00:00:00"/>
    <s v="Reimbursement to Deborah"/>
    <s v="Advance"/>
    <s v="Legal"/>
    <n v="2000"/>
    <m/>
    <n v="2122946"/>
    <x v="3"/>
  </r>
  <r>
    <d v="2023-03-23T00:00:00"/>
    <s v="Mission Budget for 1 Day"/>
    <s v="Advance"/>
    <s v="Legal"/>
    <n v="28000"/>
    <m/>
    <n v="2094946"/>
    <x v="3"/>
  </r>
  <r>
    <d v="2023-03-23T00:00:00"/>
    <s v="Mission Budget for 1 Day"/>
    <s v="Advance"/>
    <s v="Legal"/>
    <n v="26000"/>
    <m/>
    <n v="2068946"/>
    <x v="1"/>
  </r>
  <r>
    <d v="2023-03-24T00:00:00"/>
    <s v="Mission Budget for 1 Day"/>
    <s v="Advance"/>
    <s v="Legal"/>
    <n v="28000"/>
    <m/>
    <n v="2040946"/>
    <x v="3"/>
  </r>
  <r>
    <d v="2023-03-24T00:00:00"/>
    <s v="Mission Budget for 1 Day"/>
    <s v="Advance"/>
    <s v="Legal"/>
    <n v="14000"/>
    <m/>
    <n v="2026946"/>
    <x v="1"/>
  </r>
  <r>
    <d v="2023-03-24T00:00:00"/>
    <s v="Reimbursement to the project"/>
    <s v="Advance"/>
    <s v="Management"/>
    <m/>
    <n v="2000"/>
    <n v="2028946"/>
    <x v="1"/>
  </r>
  <r>
    <d v="2023-03-25T00:00:00"/>
    <s v="Mission Budget for 1 Day"/>
    <s v="Advance"/>
    <s v="Legal"/>
    <n v="30000"/>
    <m/>
    <n v="1998946"/>
    <x v="3"/>
  </r>
  <r>
    <d v="2023-03-27T00:00:00"/>
    <s v="Mission Budget for 1 Day"/>
    <s v="Advance"/>
    <s v="Legal"/>
    <n v="28000"/>
    <m/>
    <n v="1970946"/>
    <x v="3"/>
  </r>
  <r>
    <d v="2023-03-28T00:00:00"/>
    <s v="Mission Budget for 1 Day"/>
    <s v="Advance"/>
    <s v="Legal"/>
    <n v="42000"/>
    <m/>
    <n v="1928946"/>
    <x v="3"/>
  </r>
  <r>
    <d v="2023-03-28T00:00:00"/>
    <s v="Mission Budget for 1 Day"/>
    <s v="Advance"/>
    <s v="Management"/>
    <n v="45000"/>
    <m/>
    <n v="1883946"/>
    <x v="1"/>
  </r>
  <r>
    <d v="2023-03-29T00:00:00"/>
    <s v="Mission Budget for 1 Day"/>
    <s v="Advance"/>
    <s v="Management"/>
    <n v="14000"/>
    <m/>
    <n v="1869946"/>
    <x v="1"/>
  </r>
  <r>
    <d v="2023-03-29T00:00:00"/>
    <s v="Mission Budget for 1 Day"/>
    <s v="Advance"/>
    <s v="Legal"/>
    <n v="38000"/>
    <m/>
    <n v="1831946"/>
    <x v="3"/>
  </r>
  <r>
    <d v="2023-03-29T00:00:00"/>
    <s v="Cash withdraw chq:244"/>
    <s v="Internal Transfer"/>
    <m/>
    <m/>
    <n v="1765000"/>
    <n v="3596946"/>
    <x v="0"/>
  </r>
  <r>
    <d v="2023-03-30T00:00:00"/>
    <s v="Mission Budget for 1 Day"/>
    <s v="Advance"/>
    <s v="Legal"/>
    <n v="45000"/>
    <m/>
    <n v="3551946"/>
    <x v="3"/>
  </r>
  <r>
    <d v="2023-03-30T00:00:00"/>
    <s v="Mission Budget for 1 Day"/>
    <s v="Advance"/>
    <s v="Management"/>
    <n v="14000"/>
    <m/>
    <n v="3537946"/>
    <x v="1"/>
  </r>
  <r>
    <d v="2023-03-31T00:00:00"/>
    <s v="Reimbursement to Deborah"/>
    <s v="Advance"/>
    <s v="Legal"/>
    <n v="5000"/>
    <m/>
    <n v="3532946"/>
    <x v="3"/>
  </r>
  <r>
    <d v="2023-03-31T00:00:00"/>
    <s v="Mission Budget for 1 Day"/>
    <s v="Advance"/>
    <s v="Legal"/>
    <n v="28000"/>
    <m/>
    <n v="3504946"/>
    <x v="3"/>
  </r>
  <r>
    <d v="2023-03-31T00:00:00"/>
    <s v="Mission Budget for 1 Day"/>
    <s v="Advance"/>
    <s v="Management"/>
    <n v="200000"/>
    <m/>
    <n v="3304946"/>
    <x v="1"/>
  </r>
  <r>
    <d v="2023-03-31T00:00:00"/>
    <s v="Mission Budget for 1 Day"/>
    <s v="Advance"/>
    <s v="Management"/>
    <n v="47000"/>
    <m/>
    <n v="3257946"/>
    <x v="1"/>
  </r>
</pivotCacheRecords>
</file>

<file path=xl/pivotCache/pivotCacheRecords2.xml><?xml version="1.0" encoding="utf-8"?>
<pivotCacheRecords xmlns="http://schemas.openxmlformats.org/spreadsheetml/2006/main" xmlns:r="http://schemas.openxmlformats.org/officeDocument/2006/relationships" count="233">
  <r>
    <d v="2023-03-01T00:00:00"/>
    <s v="February salary-Peninah"/>
    <x v="0"/>
    <x v="0"/>
    <n v="200000"/>
    <n v="3830"/>
    <n v="52.219321148825067"/>
    <x v="0"/>
  </r>
  <r>
    <d v="2023-03-01T00:00:00"/>
    <s v="Local Transport"/>
    <x v="1"/>
    <x v="1"/>
    <n v="6000"/>
    <n v="3830"/>
    <n v="1.566579634464752"/>
    <x v="0"/>
  </r>
  <r>
    <d v="2023-03-01T00:00:00"/>
    <s v="Local Transport"/>
    <x v="1"/>
    <x v="1"/>
    <n v="6000"/>
    <n v="3830"/>
    <n v="1.566579634464752"/>
    <x v="0"/>
  </r>
  <r>
    <d v="2023-03-01T00:00:00"/>
    <s v="Local Transport"/>
    <x v="1"/>
    <x v="1"/>
    <n v="4000"/>
    <n v="3830"/>
    <n v="1.0443864229765014"/>
    <x v="0"/>
  </r>
  <r>
    <d v="2023-03-01T00:00:00"/>
    <s v="Local Transport"/>
    <x v="1"/>
    <x v="2"/>
    <n v="6000"/>
    <n v="3830"/>
    <n v="1.566579634464752"/>
    <x v="1"/>
  </r>
  <r>
    <d v="2023-03-01T00:00:00"/>
    <s v="Local Transport"/>
    <x v="1"/>
    <x v="2"/>
    <n v="6000"/>
    <n v="3830"/>
    <n v="1.566579634464752"/>
    <x v="1"/>
  </r>
  <r>
    <d v="2023-03-01T00:00:00"/>
    <s v="Local Transport"/>
    <x v="1"/>
    <x v="2"/>
    <n v="6000"/>
    <n v="3830"/>
    <n v="1.566579634464752"/>
    <x v="1"/>
  </r>
  <r>
    <d v="2023-03-01T00:00:00"/>
    <s v="Local Transport"/>
    <x v="1"/>
    <x v="2"/>
    <n v="6000"/>
    <n v="3830"/>
    <n v="1.566579634464752"/>
    <x v="1"/>
  </r>
  <r>
    <d v="2023-03-01T00:00:00"/>
    <s v="Local Transport"/>
    <x v="1"/>
    <x v="2"/>
    <n v="12000"/>
    <n v="3830"/>
    <n v="3.133159268929504"/>
    <x v="2"/>
  </r>
  <r>
    <d v="2023-03-01T00:00:00"/>
    <s v="Local Transport"/>
    <x v="1"/>
    <x v="2"/>
    <n v="5000"/>
    <n v="3830"/>
    <n v="1.3054830287206267"/>
    <x v="2"/>
  </r>
  <r>
    <d v="2023-03-01T00:00:00"/>
    <s v="Local Transport"/>
    <x v="1"/>
    <x v="2"/>
    <n v="5000"/>
    <n v="3830"/>
    <n v="1.3054830287206267"/>
    <x v="2"/>
  </r>
  <r>
    <d v="2023-03-01T00:00:00"/>
    <s v="Local Transport"/>
    <x v="1"/>
    <x v="2"/>
    <n v="15000"/>
    <n v="3830"/>
    <n v="3.9164490861618799"/>
    <x v="2"/>
  </r>
  <r>
    <d v="2023-03-01T00:00:00"/>
    <s v="2 kgs of sugar@6000"/>
    <x v="2"/>
    <x v="0"/>
    <n v="12000"/>
    <n v="3830"/>
    <n v="3.133159268929504"/>
    <x v="0"/>
  </r>
  <r>
    <d v="2023-03-01T00:00:00"/>
    <s v="2 kgs of sugar@6000"/>
    <x v="2"/>
    <x v="0"/>
    <n v="12000"/>
    <n v="3830"/>
    <n v="3.133159268929504"/>
    <x v="0"/>
  </r>
  <r>
    <d v="2023-03-01T00:00:00"/>
    <s v="4 packets of tea bags @4300"/>
    <x v="2"/>
    <x v="0"/>
    <n v="17200"/>
    <n v="3830"/>
    <n v="4.4908616187989558"/>
    <x v="0"/>
  </r>
  <r>
    <d v="2023-03-01T00:00:00"/>
    <s v="February Security Services:Buka "/>
    <x v="0"/>
    <x v="0"/>
    <n v="1888000"/>
    <n v="3830"/>
    <n v="492.95039164490862"/>
    <x v="3"/>
  </r>
  <r>
    <d v="2023-03-01T00:00:00"/>
    <s v="Bank Charges"/>
    <x v="3"/>
    <x v="0"/>
    <n v="3000"/>
    <n v="3830"/>
    <n v="0.78328981723237601"/>
    <x v="3"/>
  </r>
  <r>
    <d v="2023-03-02T00:00:00"/>
    <s v="Local Transport"/>
    <x v="1"/>
    <x v="2"/>
    <n v="13000"/>
    <n v="3830"/>
    <n v="3.3942558746736293"/>
    <x v="2"/>
  </r>
  <r>
    <d v="2023-03-02T00:00:00"/>
    <s v="Local Transport"/>
    <x v="1"/>
    <x v="2"/>
    <n v="5000"/>
    <n v="3830"/>
    <n v="1.3054830287206267"/>
    <x v="2"/>
  </r>
  <r>
    <d v="2023-03-02T00:00:00"/>
    <s v="Local Transport"/>
    <x v="1"/>
    <x v="2"/>
    <n v="5000"/>
    <n v="3830"/>
    <n v="1.3054830287206267"/>
    <x v="2"/>
  </r>
  <r>
    <d v="2023-03-02T00:00:00"/>
    <s v="Local Transport"/>
    <x v="1"/>
    <x v="2"/>
    <n v="15000"/>
    <n v="3830"/>
    <n v="3.9164490861618799"/>
    <x v="2"/>
  </r>
  <r>
    <d v="2023-03-02T00:00:00"/>
    <s v="Local Transport"/>
    <x v="1"/>
    <x v="2"/>
    <n v="6000"/>
    <n v="3830"/>
    <n v="1.566579634464752"/>
    <x v="1"/>
  </r>
  <r>
    <d v="2023-03-02T00:00:00"/>
    <s v="Local Transport"/>
    <x v="1"/>
    <x v="2"/>
    <n v="6000"/>
    <n v="3830"/>
    <n v="1.566579634464752"/>
    <x v="1"/>
  </r>
  <r>
    <d v="2023-03-03T00:00:00"/>
    <s v="Local Transport"/>
    <x v="1"/>
    <x v="2"/>
    <n v="6000"/>
    <n v="3830"/>
    <n v="1.566579634464752"/>
    <x v="1"/>
  </r>
  <r>
    <d v="2023-03-03T00:00:00"/>
    <s v="Local Transport"/>
    <x v="1"/>
    <x v="2"/>
    <n v="5000"/>
    <n v="3830"/>
    <n v="1.3054830287206267"/>
    <x v="1"/>
  </r>
  <r>
    <d v="2023-03-03T00:00:00"/>
    <s v="Local Transport"/>
    <x v="1"/>
    <x v="2"/>
    <n v="13000"/>
    <n v="3830"/>
    <n v="3.3942558746736293"/>
    <x v="2"/>
  </r>
  <r>
    <d v="2023-03-03T00:00:00"/>
    <s v="Local Transport"/>
    <x v="1"/>
    <x v="2"/>
    <n v="15000"/>
    <n v="3830"/>
    <n v="3.9164490861618799"/>
    <x v="2"/>
  </r>
  <r>
    <d v="2023-03-04T00:00:00"/>
    <s v="Eazzy Biz token fees"/>
    <x v="3"/>
    <x v="0"/>
    <n v="134050"/>
    <n v="3830"/>
    <n v="35"/>
    <x v="4"/>
  </r>
  <r>
    <d v="2023-03-06T00:00:00"/>
    <s v="Bank Charges"/>
    <x v="3"/>
    <x v="0"/>
    <n v="2000"/>
    <n v="3830"/>
    <n v="0.52219321148825071"/>
    <x v="5"/>
  </r>
  <r>
    <d v="2023-03-06T00:00:00"/>
    <s v="Bank Charges"/>
    <x v="3"/>
    <x v="0"/>
    <n v="1646.8999999999999"/>
    <n v="3830"/>
    <n v="0.43"/>
    <x v="4"/>
  </r>
  <r>
    <d v="2023-03-06T00:00:00"/>
    <s v="Bank Charges"/>
    <x v="3"/>
    <x v="0"/>
    <n v="27729.200000000001"/>
    <n v="3830"/>
    <n v="7.24"/>
    <x v="4"/>
  </r>
  <r>
    <d v="2023-03-06T00:00:00"/>
    <s v="Bank Charges"/>
    <x v="3"/>
    <x v="0"/>
    <n v="20000"/>
    <n v="3830"/>
    <n v="5.2219321148825069"/>
    <x v="3"/>
  </r>
  <r>
    <d v="2023-03-06T00:00:00"/>
    <s v="4 sacekts of milk@12,000"/>
    <x v="2"/>
    <x v="0"/>
    <n v="48000"/>
    <n v="3830"/>
    <n v="12.532637075718016"/>
    <x v="0"/>
  </r>
  <r>
    <d v="2023-03-06T00:00:00"/>
    <s v="7 pcs obama pens@500"/>
    <x v="2"/>
    <x v="0"/>
    <n v="3500"/>
    <n v="3830"/>
    <n v="0.91383812010443866"/>
    <x v="0"/>
  </r>
  <r>
    <d v="2023-03-06T00:00:00"/>
    <s v="6pcs erasable pens @1800"/>
    <x v="2"/>
    <x v="0"/>
    <n v="10800"/>
    <n v="3830"/>
    <n v="2.8198433420365534"/>
    <x v="0"/>
  </r>
  <r>
    <d v="2023-03-06T00:00:00"/>
    <s v="10pcs ball pens@500"/>
    <x v="2"/>
    <x v="0"/>
    <n v="5000"/>
    <n v="3830"/>
    <n v="1.3054830287206267"/>
    <x v="0"/>
  </r>
  <r>
    <d v="2023-03-06T00:00:00"/>
    <s v="2pcs Nataraj pens@600"/>
    <x v="2"/>
    <x v="0"/>
    <n v="1200"/>
    <n v="3830"/>
    <n v="0.3133159268929504"/>
    <x v="0"/>
  </r>
  <r>
    <d v="2023-03-06T00:00:00"/>
    <s v="Airtime for Lydia"/>
    <x v="4"/>
    <x v="1"/>
    <n v="40000"/>
    <n v="3830"/>
    <n v="10.443864229765014"/>
    <x v="0"/>
  </r>
  <r>
    <d v="2023-03-06T00:00:00"/>
    <s v="Airtime for Collins"/>
    <x v="4"/>
    <x v="2"/>
    <n v="20000"/>
    <n v="3830"/>
    <n v="5.2219321148825069"/>
    <x v="1"/>
  </r>
  <r>
    <d v="2023-03-06T00:00:00"/>
    <s v="Airtime for Collins"/>
    <x v="4"/>
    <x v="2"/>
    <n v="20000"/>
    <n v="3830"/>
    <n v="5.2219321148825069"/>
    <x v="2"/>
  </r>
  <r>
    <d v="2023-03-06T00:00:00"/>
    <s v="Local Transport"/>
    <x v="1"/>
    <x v="1"/>
    <n v="7000"/>
    <n v="3830"/>
    <n v="1.8276762402088773"/>
    <x v="0"/>
  </r>
  <r>
    <d v="2023-03-06T00:00:00"/>
    <s v="Local Transport"/>
    <x v="1"/>
    <x v="1"/>
    <n v="4000"/>
    <n v="3830"/>
    <n v="1.0443864229765014"/>
    <x v="0"/>
  </r>
  <r>
    <d v="2023-03-06T00:00:00"/>
    <s v="Local Transport"/>
    <x v="1"/>
    <x v="1"/>
    <n v="4000"/>
    <n v="3830"/>
    <n v="1.0443864229765014"/>
    <x v="0"/>
  </r>
  <r>
    <d v="2023-03-06T00:00:00"/>
    <s v="Local Transport"/>
    <x v="1"/>
    <x v="2"/>
    <n v="5000"/>
    <n v="3830"/>
    <n v="1.3054830287206267"/>
    <x v="1"/>
  </r>
  <r>
    <d v="2023-03-06T00:00:00"/>
    <s v="Local Transport"/>
    <x v="1"/>
    <x v="2"/>
    <n v="6000"/>
    <n v="3830"/>
    <n v="1.566579634464752"/>
    <x v="1"/>
  </r>
  <r>
    <d v="2023-03-06T00:00:00"/>
    <s v="Local Transport"/>
    <x v="1"/>
    <x v="2"/>
    <n v="12000"/>
    <n v="3830"/>
    <n v="3.133159268929504"/>
    <x v="2"/>
  </r>
  <r>
    <d v="2023-03-06T00:00:00"/>
    <s v="Local Transport"/>
    <x v="1"/>
    <x v="2"/>
    <n v="15000"/>
    <n v="3830"/>
    <n v="3.9164490861618799"/>
    <x v="2"/>
  </r>
  <r>
    <d v="2023-03-07T00:00:00"/>
    <s v="Local Transport"/>
    <x v="1"/>
    <x v="2"/>
    <n v="12000"/>
    <n v="3830"/>
    <n v="3.133159268929504"/>
    <x v="2"/>
  </r>
  <r>
    <d v="2023-03-07T00:00:00"/>
    <s v="Local Transport"/>
    <x v="1"/>
    <x v="2"/>
    <n v="7000"/>
    <n v="3830"/>
    <n v="1.8276762402088773"/>
    <x v="2"/>
  </r>
  <r>
    <d v="2023-03-07T00:00:00"/>
    <s v="Local Transport"/>
    <x v="1"/>
    <x v="2"/>
    <n v="7000"/>
    <n v="3830"/>
    <n v="1.8276762402088773"/>
    <x v="2"/>
  </r>
  <r>
    <d v="2023-03-07T00:00:00"/>
    <s v="Local Transport"/>
    <x v="1"/>
    <x v="2"/>
    <n v="15000"/>
    <n v="3830"/>
    <n v="3.9164490861618799"/>
    <x v="2"/>
  </r>
  <r>
    <d v="2023-03-07T00:00:00"/>
    <s v="Refreshment for Lydia"/>
    <x v="5"/>
    <x v="1"/>
    <n v="4000"/>
    <n v="3830"/>
    <n v="1.0443864229765014"/>
    <x v="0"/>
  </r>
  <r>
    <d v="2023-03-07T00:00:00"/>
    <s v="Local Transport"/>
    <x v="1"/>
    <x v="1"/>
    <n v="8000"/>
    <n v="3830"/>
    <n v="2.0887728459530028"/>
    <x v="0"/>
  </r>
  <r>
    <d v="2023-03-07T00:00:00"/>
    <s v="Local Transport"/>
    <x v="1"/>
    <x v="1"/>
    <n v="8000"/>
    <n v="3830"/>
    <n v="2.0887728459530028"/>
    <x v="0"/>
  </r>
  <r>
    <d v="2023-03-07T00:00:00"/>
    <s v="Local Transport"/>
    <x v="1"/>
    <x v="1"/>
    <n v="4000"/>
    <n v="3830"/>
    <n v="1.0443864229765014"/>
    <x v="0"/>
  </r>
  <r>
    <d v="2023-03-07T00:00:00"/>
    <s v="Local Transport"/>
    <x v="1"/>
    <x v="2"/>
    <n v="6000"/>
    <n v="3710"/>
    <n v="1.6172506738544474"/>
    <x v="1"/>
  </r>
  <r>
    <d v="2023-03-07T00:00:00"/>
    <s v="Local Transport"/>
    <x v="1"/>
    <x v="2"/>
    <n v="5000"/>
    <n v="3830"/>
    <n v="1.3054830287206267"/>
    <x v="1"/>
  </r>
  <r>
    <d v="2023-03-07T00:00:00"/>
    <s v="March Internet subscription"/>
    <x v="6"/>
    <x v="0"/>
    <n v="319000"/>
    <n v="3830"/>
    <n v="83.289817232375981"/>
    <x v="0"/>
  </r>
  <r>
    <d v="2023-03-07T00:00:00"/>
    <s v="February water bill"/>
    <x v="7"/>
    <x v="0"/>
    <n v="55200"/>
    <n v="3830"/>
    <n v="14.412532637075717"/>
    <x v="0"/>
  </r>
  <r>
    <d v="2023-03-07T00:00:00"/>
    <s v="Water bill transfer charges"/>
    <x v="8"/>
    <x v="0"/>
    <n v="2600"/>
    <n v="3830"/>
    <n v="0.6788511749347258"/>
    <x v="0"/>
  </r>
  <r>
    <d v="2023-03-09T00:00:00"/>
    <s v="Local Transport"/>
    <x v="1"/>
    <x v="2"/>
    <n v="13000"/>
    <n v="3830"/>
    <n v="3.3942558746736293"/>
    <x v="2"/>
  </r>
  <r>
    <d v="2023-03-09T00:00:00"/>
    <s v="Local Transport"/>
    <x v="1"/>
    <x v="2"/>
    <n v="5000"/>
    <n v="3830"/>
    <n v="1.3054830287206267"/>
    <x v="2"/>
  </r>
  <r>
    <d v="2023-03-09T00:00:00"/>
    <s v="Local Transport"/>
    <x v="1"/>
    <x v="2"/>
    <n v="5000"/>
    <n v="3830"/>
    <n v="1.3054830287206267"/>
    <x v="2"/>
  </r>
  <r>
    <d v="2023-03-09T00:00:00"/>
    <s v="Local Transport"/>
    <x v="1"/>
    <x v="2"/>
    <n v="15000"/>
    <n v="3830"/>
    <n v="3.9164490861618799"/>
    <x v="2"/>
  </r>
  <r>
    <d v="2023-03-10T00:00:00"/>
    <s v="Local Transport"/>
    <x v="1"/>
    <x v="2"/>
    <n v="13000"/>
    <n v="3830"/>
    <n v="3.3942558746736293"/>
    <x v="2"/>
  </r>
  <r>
    <d v="2023-03-10T00:00:00"/>
    <s v="Local Transport"/>
    <x v="1"/>
    <x v="2"/>
    <n v="15000"/>
    <n v="3830"/>
    <n v="3.9164490861618799"/>
    <x v="2"/>
  </r>
  <r>
    <d v="2023-03-10T00:00:00"/>
    <s v="March/April rent payment-summit"/>
    <x v="7"/>
    <x v="0"/>
    <n v="9192000"/>
    <n v="3830"/>
    <n v="2400"/>
    <x v="4"/>
  </r>
  <r>
    <d v="2023-03-10T00:00:00"/>
    <s v="Rent payment charges"/>
    <x v="3"/>
    <x v="0"/>
    <n v="2128.6"/>
    <n v="3670"/>
    <n v="0.57999999999999996"/>
    <x v="4"/>
  </r>
  <r>
    <d v="2023-03-11T00:00:00"/>
    <s v="Local Transport"/>
    <x v="1"/>
    <x v="2"/>
    <n v="15000"/>
    <n v="3830"/>
    <n v="3.9164490861618799"/>
    <x v="2"/>
  </r>
  <r>
    <d v="2023-03-11T00:00:00"/>
    <s v="Local Transport"/>
    <x v="1"/>
    <x v="2"/>
    <n v="15000"/>
    <n v="3830"/>
    <n v="3.9164490861618799"/>
    <x v="2"/>
  </r>
  <r>
    <d v="2023-03-13T00:00:00"/>
    <s v="Local Transport"/>
    <x v="1"/>
    <x v="2"/>
    <n v="15000"/>
    <n v="3830"/>
    <n v="3.9164490861618799"/>
    <x v="2"/>
  </r>
  <r>
    <d v="2023-03-13T00:00:00"/>
    <s v="Local Transport"/>
    <x v="1"/>
    <x v="2"/>
    <n v="5000"/>
    <n v="3830"/>
    <n v="1.3054830287206267"/>
    <x v="2"/>
  </r>
  <r>
    <d v="2023-03-13T00:00:00"/>
    <s v="Local Transport"/>
    <x v="1"/>
    <x v="2"/>
    <n v="5000"/>
    <n v="3830"/>
    <n v="1.3054830287206267"/>
    <x v="2"/>
  </r>
  <r>
    <d v="2023-03-13T00:00:00"/>
    <s v="Local Transport"/>
    <x v="1"/>
    <x v="2"/>
    <n v="15000"/>
    <n v="3830"/>
    <n v="3.9164490861618799"/>
    <x v="2"/>
  </r>
  <r>
    <d v="2023-03-13T00:00:00"/>
    <s v="Local Transport"/>
    <x v="1"/>
    <x v="1"/>
    <n v="10000"/>
    <n v="3830"/>
    <n v="2.6109660574412534"/>
    <x v="0"/>
  </r>
  <r>
    <d v="2023-03-13T00:00:00"/>
    <s v="Local Transport"/>
    <x v="1"/>
    <x v="1"/>
    <n v="10000"/>
    <n v="3830"/>
    <n v="2.6109660574412534"/>
    <x v="0"/>
  </r>
  <r>
    <d v="2023-03-13T00:00:00"/>
    <s v="Local Transport"/>
    <x v="1"/>
    <x v="1"/>
    <n v="4000"/>
    <n v="3830"/>
    <n v="1.0443864229765014"/>
    <x v="0"/>
  </r>
  <r>
    <d v="2023-03-13T00:00:00"/>
    <s v="Lunch for Nathan"/>
    <x v="5"/>
    <x v="1"/>
    <n v="20000"/>
    <n v="3830"/>
    <n v="5.2219321148825069"/>
    <x v="0"/>
  </r>
  <r>
    <d v="2023-03-13T00:00:00"/>
    <s v="Airtime for Lydia"/>
    <x v="4"/>
    <x v="1"/>
    <n v="40000"/>
    <n v="3830"/>
    <n v="10.443864229765014"/>
    <x v="0"/>
  </r>
  <r>
    <d v="2023-03-13T00:00:00"/>
    <s v="Airtime for Deborah"/>
    <x v="4"/>
    <x v="2"/>
    <n v="20000"/>
    <n v="3830"/>
    <n v="5.2219321148825069"/>
    <x v="2"/>
  </r>
  <r>
    <d v="2023-03-13T00:00:00"/>
    <s v="February Gabagge collection"/>
    <x v="0"/>
    <x v="0"/>
    <n v="50000"/>
    <n v="3830"/>
    <n v="13.054830287206267"/>
    <x v="0"/>
  </r>
  <r>
    <d v="2023-03-14T00:00:00"/>
    <s v="Local Transport"/>
    <x v="1"/>
    <x v="2"/>
    <n v="13000"/>
    <n v="3830"/>
    <n v="3.3942558746736293"/>
    <x v="2"/>
  </r>
  <r>
    <d v="2023-03-14T00:00:00"/>
    <s v="Local Transport"/>
    <x v="1"/>
    <x v="2"/>
    <n v="15000"/>
    <n v="3830"/>
    <n v="3.9164490861618799"/>
    <x v="2"/>
  </r>
  <r>
    <d v="2023-03-15T00:00:00"/>
    <s v="February Lydia's PAYE: chq 247"/>
    <x v="9"/>
    <x v="1"/>
    <n v="1211440"/>
    <n v="3830"/>
    <n v="316.3028720626632"/>
    <x v="3"/>
  </r>
  <r>
    <s v="15-0-23"/>
    <s v="Bank Charges"/>
    <x v="3"/>
    <x v="0"/>
    <n v="2500"/>
    <n v="3830"/>
    <n v="0.65274151436031336"/>
    <x v="3"/>
  </r>
  <r>
    <d v="2023-03-15T00:00:00"/>
    <s v="Local Transport"/>
    <x v="1"/>
    <x v="1"/>
    <n v="7000"/>
    <n v="3830"/>
    <n v="1.8276762402088773"/>
    <x v="0"/>
  </r>
  <r>
    <d v="2023-03-15T00:00:00"/>
    <s v="Local Transport"/>
    <x v="1"/>
    <x v="1"/>
    <n v="7000"/>
    <n v="3830"/>
    <n v="1.8276762402088773"/>
    <x v="0"/>
  </r>
  <r>
    <d v="2023-03-15T00:00:00"/>
    <s v="Local Transport"/>
    <x v="1"/>
    <x v="2"/>
    <n v="15000"/>
    <n v="3830"/>
    <n v="3.9164490861618799"/>
    <x v="2"/>
  </r>
  <r>
    <d v="2023-03-15T00:00:00"/>
    <s v="Local Transport"/>
    <x v="1"/>
    <x v="2"/>
    <n v="5000"/>
    <n v="3830"/>
    <n v="1.3054830287206267"/>
    <x v="2"/>
  </r>
  <r>
    <d v="2023-03-15T00:00:00"/>
    <s v="Local Transport"/>
    <x v="1"/>
    <x v="2"/>
    <n v="5000"/>
    <n v="3830"/>
    <n v="1.3054830287206267"/>
    <x v="2"/>
  </r>
  <r>
    <d v="2023-03-15T00:00:00"/>
    <s v="Local Transport"/>
    <x v="1"/>
    <x v="2"/>
    <n v="15000"/>
    <n v="3830"/>
    <n v="3.9164490861618799"/>
    <x v="2"/>
  </r>
  <r>
    <d v="2023-03-16T00:00:00"/>
    <s v="Local Transport"/>
    <x v="1"/>
    <x v="2"/>
    <n v="13000"/>
    <n v="3830"/>
    <n v="3.3942558746736293"/>
    <x v="2"/>
  </r>
  <r>
    <d v="2023-03-16T00:00:00"/>
    <s v="Local Transport"/>
    <x v="1"/>
    <x v="2"/>
    <n v="5000"/>
    <n v="3830"/>
    <n v="1.3054830287206267"/>
    <x v="2"/>
  </r>
  <r>
    <d v="2023-03-16T00:00:00"/>
    <s v="Local Transport"/>
    <x v="1"/>
    <x v="2"/>
    <n v="5000"/>
    <n v="3830"/>
    <n v="1.3054830287206267"/>
    <x v="2"/>
  </r>
  <r>
    <d v="2023-03-16T00:00:00"/>
    <s v="Local Transport"/>
    <x v="1"/>
    <x v="2"/>
    <n v="15000"/>
    <n v="3830"/>
    <n v="3.9164490861618799"/>
    <x v="2"/>
  </r>
  <r>
    <d v="2023-03-16T00:00:00"/>
    <s v="Local Transport"/>
    <x v="1"/>
    <x v="1"/>
    <n v="10000"/>
    <n v="3830"/>
    <n v="2.6109660574412534"/>
    <x v="0"/>
  </r>
  <r>
    <d v="2023-03-16T00:00:00"/>
    <s v="Local Transport"/>
    <x v="1"/>
    <x v="1"/>
    <n v="5000"/>
    <n v="3830"/>
    <n v="1.3054830287206267"/>
    <x v="0"/>
  </r>
  <r>
    <d v="2023-03-16T00:00:00"/>
    <s v="Local Transport"/>
    <x v="1"/>
    <x v="1"/>
    <n v="7000"/>
    <n v="3830"/>
    <n v="1.8276762402088773"/>
    <x v="0"/>
  </r>
  <r>
    <d v="2023-03-16T00:00:00"/>
    <s v="Refreshment for Peter"/>
    <x v="5"/>
    <x v="1"/>
    <n v="12000"/>
    <n v="3830"/>
    <n v="3.133159268929504"/>
    <x v="0"/>
  </r>
  <r>
    <d v="2023-03-16T00:00:00"/>
    <s v="Cake for Peter"/>
    <x v="5"/>
    <x v="1"/>
    <n v="8000"/>
    <n v="3830"/>
    <n v="2.0887728459530028"/>
    <x v="0"/>
  </r>
  <r>
    <d v="2023-03-16T00:00:00"/>
    <s v="Bank Charges"/>
    <x v="3"/>
    <x v="0"/>
    <n v="2000"/>
    <n v="3830"/>
    <n v="0.52219321148825071"/>
    <x v="5"/>
  </r>
  <r>
    <d v="2023-03-16T00:00:00"/>
    <s v="Lydia's February NSSF:"/>
    <x v="9"/>
    <x v="1"/>
    <n v="654720"/>
    <n v="3830"/>
    <n v="170.94516971279373"/>
    <x v="3"/>
  </r>
  <r>
    <d v="2023-03-17T00:00:00"/>
    <s v="Local Transport"/>
    <x v="1"/>
    <x v="2"/>
    <n v="13000"/>
    <n v="3830"/>
    <n v="3.3942558746736293"/>
    <x v="2"/>
  </r>
  <r>
    <d v="2023-03-17T00:00:00"/>
    <s v="Local Transport"/>
    <x v="1"/>
    <x v="2"/>
    <n v="15000"/>
    <n v="3830"/>
    <n v="3.9164490861618799"/>
    <x v="2"/>
  </r>
  <r>
    <d v="2023-03-20T00:00:00"/>
    <s v="Local Transport"/>
    <x v="1"/>
    <x v="2"/>
    <n v="15000"/>
    <n v="3830"/>
    <n v="3.9164490861618799"/>
    <x v="2"/>
  </r>
  <r>
    <d v="2023-03-20T00:00:00"/>
    <s v="Local Transport"/>
    <x v="1"/>
    <x v="2"/>
    <n v="15000"/>
    <n v="3830"/>
    <n v="3.9164490861618799"/>
    <x v="2"/>
  </r>
  <r>
    <d v="2023-03-20T00:00:00"/>
    <s v="2 bottles of Rewenzori water @13,000"/>
    <x v="2"/>
    <x v="0"/>
    <n v="26000"/>
    <n v="3830"/>
    <n v="6.7885117493472587"/>
    <x v="0"/>
  </r>
  <r>
    <d v="2023-03-20T00:00:00"/>
    <s v="4 kgs of  sugar @ 5800"/>
    <x v="2"/>
    <x v="0"/>
    <n v="23200"/>
    <n v="3830"/>
    <n v="6.0574412532637076"/>
    <x v="0"/>
  </r>
  <r>
    <d v="2023-03-20T00:00:00"/>
    <s v="Airtime for Lydia"/>
    <x v="4"/>
    <x v="1"/>
    <n v="40000"/>
    <n v="3830"/>
    <n v="10.443864229765014"/>
    <x v="0"/>
  </r>
  <r>
    <d v="2023-03-20T00:00:00"/>
    <s v="Airtime for Deborah"/>
    <x v="4"/>
    <x v="2"/>
    <n v="20000"/>
    <n v="3830"/>
    <n v="5.2219321148825069"/>
    <x v="2"/>
  </r>
  <r>
    <d v="2023-03-20T00:00:00"/>
    <s v="Local Transport"/>
    <x v="1"/>
    <x v="1"/>
    <n v="13000"/>
    <n v="3830"/>
    <n v="3.3942558746736293"/>
    <x v="0"/>
  </r>
  <r>
    <d v="2023-03-20T00:00:00"/>
    <s v="Local Transport"/>
    <x v="1"/>
    <x v="1"/>
    <n v="9000"/>
    <n v="3830"/>
    <n v="2.3498694516971281"/>
    <x v="0"/>
  </r>
  <r>
    <d v="2023-03-20T00:00:00"/>
    <s v="2 chips (Lydia &amp; Shaban)"/>
    <x v="5"/>
    <x v="1"/>
    <n v="12000"/>
    <n v="3830"/>
    <n v="3.133159268929504"/>
    <x v="0"/>
  </r>
  <r>
    <d v="2023-03-20T00:00:00"/>
    <s v="Refreshment for shaban"/>
    <x v="5"/>
    <x v="1"/>
    <n v="2500"/>
    <n v="3830"/>
    <n v="0.65274151436031336"/>
    <x v="0"/>
  </r>
  <r>
    <d v="2023-03-20T00:00:00"/>
    <s v="1 bottle of water for Lydia"/>
    <x v="5"/>
    <x v="1"/>
    <n v="2000"/>
    <n v="3830"/>
    <n v="0.52219321148825071"/>
    <x v="0"/>
  </r>
  <r>
    <d v="2023-03-20T00:00:00"/>
    <s v="Local Transport"/>
    <x v="1"/>
    <x v="1"/>
    <n v="4000"/>
    <n v="3830"/>
    <n v="1.0443864229765014"/>
    <x v="0"/>
  </r>
  <r>
    <d v="2023-03-21T00:00:00"/>
    <s v="Local Transport"/>
    <x v="1"/>
    <x v="2"/>
    <n v="13000"/>
    <n v="3830"/>
    <n v="3.3942558746736293"/>
    <x v="2"/>
  </r>
  <r>
    <d v="2023-03-21T00:00:00"/>
    <s v="Local Transport"/>
    <x v="1"/>
    <x v="2"/>
    <n v="7000"/>
    <n v="3830"/>
    <n v="1.8276762402088773"/>
    <x v="2"/>
  </r>
  <r>
    <d v="2023-03-21T00:00:00"/>
    <s v="Local Transport"/>
    <x v="1"/>
    <x v="2"/>
    <n v="7000"/>
    <n v="3830"/>
    <n v="1.8276762402088773"/>
    <x v="2"/>
  </r>
  <r>
    <d v="2023-03-21T00:00:00"/>
    <s v="Local Transport"/>
    <x v="1"/>
    <x v="2"/>
    <n v="15000"/>
    <n v="3830"/>
    <n v="3.9164490861618799"/>
    <x v="2"/>
  </r>
  <r>
    <d v="2023-03-22T00:00:00"/>
    <s v="Local Transport"/>
    <x v="1"/>
    <x v="2"/>
    <n v="15000"/>
    <n v="3830"/>
    <n v="3.9164490861618799"/>
    <x v="2"/>
  </r>
  <r>
    <d v="2023-03-22T00:00:00"/>
    <s v="Local Transport"/>
    <x v="1"/>
    <x v="2"/>
    <n v="5000"/>
    <n v="3830"/>
    <n v="1.3054830287206267"/>
    <x v="2"/>
  </r>
  <r>
    <d v="2023-03-22T00:00:00"/>
    <s v="Local Transport"/>
    <x v="1"/>
    <x v="2"/>
    <n v="5000"/>
    <n v="3830"/>
    <n v="1.3054830287206267"/>
    <x v="2"/>
  </r>
  <r>
    <d v="2023-03-22T00:00:00"/>
    <s v="Local Transport"/>
    <x v="1"/>
    <x v="2"/>
    <n v="15000"/>
    <n v="3830"/>
    <n v="3.9164490861618799"/>
    <x v="2"/>
  </r>
  <r>
    <d v="2023-03-21T00:00:00"/>
    <s v="Lydia's Lunch during interviews"/>
    <x v="5"/>
    <x v="1"/>
    <n v="25000"/>
    <n v="3830"/>
    <n v="6.5274151436031334"/>
    <x v="0"/>
  </r>
  <r>
    <d v="2023-03-21T00:00:00"/>
    <s v="Refreshments"/>
    <x v="5"/>
    <x v="1"/>
    <n v="10000"/>
    <n v="3830"/>
    <n v="2.6109660574412534"/>
    <x v="0"/>
  </r>
  <r>
    <d v="2023-03-23T00:00:00"/>
    <s v="Local Transport"/>
    <x v="1"/>
    <x v="1"/>
    <n v="10000"/>
    <n v="3830"/>
    <n v="2.6109660574412534"/>
    <x v="0"/>
  </r>
  <r>
    <d v="2023-03-23T00:00:00"/>
    <s v="Local Transport"/>
    <x v="1"/>
    <x v="2"/>
    <n v="13000"/>
    <n v="3830"/>
    <n v="3.3942558746736293"/>
    <x v="2"/>
  </r>
  <r>
    <d v="2023-03-23T00:00:00"/>
    <s v="Local Transport"/>
    <x v="1"/>
    <x v="2"/>
    <n v="15000"/>
    <n v="3830"/>
    <n v="3.9164490861618799"/>
    <x v="2"/>
  </r>
  <r>
    <d v="2023-03-23T00:00:00"/>
    <s v="Local Transport"/>
    <x v="1"/>
    <x v="1"/>
    <n v="12000"/>
    <n v="3830"/>
    <n v="3.133159268929504"/>
    <x v="0"/>
  </r>
  <r>
    <d v="2023-03-23T00:00:00"/>
    <s v="Local Transport"/>
    <x v="1"/>
    <x v="1"/>
    <n v="7000"/>
    <n v="3830"/>
    <n v="1.8276762402088773"/>
    <x v="0"/>
  </r>
  <r>
    <m/>
    <m/>
    <x v="10"/>
    <x v="3"/>
    <m/>
    <n v="3830"/>
    <n v="0"/>
    <x v="6"/>
  </r>
  <r>
    <m/>
    <m/>
    <x v="10"/>
    <x v="3"/>
    <m/>
    <n v="3830"/>
    <n v="0"/>
    <x v="6"/>
  </r>
  <r>
    <d v="2023-03-24T00:00:00"/>
    <s v="Local Transport"/>
    <x v="1"/>
    <x v="1"/>
    <n v="7000"/>
    <n v="3830"/>
    <n v="1.8276762402088773"/>
    <x v="0"/>
  </r>
  <r>
    <d v="2023-03-24T00:00:00"/>
    <s v="Local Transport"/>
    <x v="1"/>
    <x v="1"/>
    <n v="5000"/>
    <n v="3830"/>
    <n v="1.3054830287206267"/>
    <x v="0"/>
  </r>
  <r>
    <m/>
    <m/>
    <x v="10"/>
    <x v="3"/>
    <m/>
    <n v="3830"/>
    <n v="0"/>
    <x v="6"/>
  </r>
  <r>
    <m/>
    <m/>
    <x v="10"/>
    <x v="3"/>
    <m/>
    <n v="3830"/>
    <n v="0"/>
    <x v="6"/>
  </r>
  <r>
    <m/>
    <m/>
    <x v="10"/>
    <x v="3"/>
    <m/>
    <n v="3830"/>
    <n v="0"/>
    <x v="6"/>
  </r>
  <r>
    <m/>
    <m/>
    <x v="10"/>
    <x v="3"/>
    <m/>
    <n v="3830"/>
    <n v="0"/>
    <x v="6"/>
  </r>
  <r>
    <m/>
    <m/>
    <x v="10"/>
    <x v="3"/>
    <m/>
    <n v="3830"/>
    <n v="0"/>
    <x v="6"/>
  </r>
  <r>
    <m/>
    <m/>
    <x v="10"/>
    <x v="3"/>
    <m/>
    <n v="3830"/>
    <n v="0"/>
    <x v="6"/>
  </r>
  <r>
    <m/>
    <m/>
    <x v="10"/>
    <x v="3"/>
    <m/>
    <n v="3830"/>
    <n v="0"/>
    <x v="6"/>
  </r>
  <r>
    <d v="2023-03-24T00:00:00"/>
    <s v="Local Transport"/>
    <x v="1"/>
    <x v="2"/>
    <n v="13000"/>
    <n v="3830"/>
    <n v="3.3942558746736293"/>
    <x v="2"/>
  </r>
  <r>
    <d v="2023-03-24T00:00:00"/>
    <s v="Local Transport"/>
    <x v="1"/>
    <x v="2"/>
    <n v="15000"/>
    <n v="3830"/>
    <n v="3.9164490861618799"/>
    <x v="2"/>
  </r>
  <r>
    <d v="2023-03-24T00:00:00"/>
    <s v="Lydia's March salary: chq: 248"/>
    <x v="9"/>
    <x v="1"/>
    <n v="2009553.9"/>
    <n v="3830"/>
    <n v="524.68770234986948"/>
    <x v="3"/>
  </r>
  <r>
    <d v="2023-03-24T00:00:00"/>
    <s v="Lydia's March salary: chq: 248"/>
    <x v="9"/>
    <x v="1"/>
    <n v="925446.1"/>
    <n v="3670"/>
    <n v="252.16514986376021"/>
    <x v="3"/>
  </r>
  <r>
    <d v="2023-03-24T00:00:00"/>
    <s v="Bank charges"/>
    <x v="3"/>
    <x v="0"/>
    <n v="3000"/>
    <n v="3830"/>
    <n v="0.78328981723237601"/>
    <x v="3"/>
  </r>
  <r>
    <d v="2023-03-25T00:00:00"/>
    <s v="Local Transport"/>
    <x v="1"/>
    <x v="2"/>
    <n v="15000"/>
    <n v="3830"/>
    <n v="3.9164490861618799"/>
    <x v="2"/>
  </r>
  <r>
    <d v="2023-03-25T00:00:00"/>
    <s v="Local Transport"/>
    <x v="1"/>
    <x v="2"/>
    <n v="15000"/>
    <n v="3830"/>
    <n v="3.9164490861618799"/>
    <x v="2"/>
  </r>
  <r>
    <d v="2023-03-27T00:00:00"/>
    <s v="Airtime for Lydia"/>
    <x v="4"/>
    <x v="1"/>
    <n v="40000"/>
    <n v="3830"/>
    <n v="10.443864229765014"/>
    <x v="0"/>
  </r>
  <r>
    <d v="2023-03-27T00:00:00"/>
    <s v="Airtime for Deborah"/>
    <x v="4"/>
    <x v="2"/>
    <n v="20000"/>
    <n v="3830"/>
    <n v="5.2219321148825069"/>
    <x v="2"/>
  </r>
  <r>
    <d v="2023-03-27T00:00:00"/>
    <s v="Local Transport"/>
    <x v="1"/>
    <x v="2"/>
    <n v="13000"/>
    <n v="3830"/>
    <n v="3.3942558746736293"/>
    <x v="2"/>
  </r>
  <r>
    <d v="2023-03-27T00:00:00"/>
    <s v="Local Transport"/>
    <x v="1"/>
    <x v="2"/>
    <n v="15000"/>
    <n v="3830"/>
    <n v="3.9164490861618799"/>
    <x v="2"/>
  </r>
  <r>
    <d v="2023-03-28T00:00:00"/>
    <s v="Local Transport"/>
    <x v="1"/>
    <x v="2"/>
    <n v="13000"/>
    <n v="3830"/>
    <n v="3.3942558746736293"/>
    <x v="2"/>
  </r>
  <r>
    <d v="2023-03-28T00:00:00"/>
    <s v="Local Transport"/>
    <x v="1"/>
    <x v="2"/>
    <n v="7000"/>
    <n v="3830"/>
    <n v="1.8276762402088773"/>
    <x v="2"/>
  </r>
  <r>
    <d v="2023-03-28T00:00:00"/>
    <s v="Local Transport"/>
    <x v="1"/>
    <x v="2"/>
    <n v="7000"/>
    <n v="3830"/>
    <n v="1.8276762402088773"/>
    <x v="2"/>
  </r>
  <r>
    <d v="2023-03-28T00:00:00"/>
    <s v="Local Transport"/>
    <x v="1"/>
    <x v="2"/>
    <n v="15000"/>
    <n v="3830"/>
    <n v="3.9164490861618799"/>
    <x v="2"/>
  </r>
  <r>
    <d v="2023-03-28T00:00:00"/>
    <s v="Local Transport"/>
    <x v="1"/>
    <x v="1"/>
    <n v="11000"/>
    <n v="3830"/>
    <n v="2.8720626631853787"/>
    <x v="0"/>
  </r>
  <r>
    <d v="2023-03-28T00:00:00"/>
    <s v="Local Transport"/>
    <x v="1"/>
    <x v="1"/>
    <n v="20000"/>
    <n v="3830"/>
    <n v="5.2219321148825069"/>
    <x v="0"/>
  </r>
  <r>
    <d v="2023-03-28T00:00:00"/>
    <s v="Local Transport"/>
    <x v="1"/>
    <x v="1"/>
    <n v="14000"/>
    <n v="3830"/>
    <n v="3.6553524804177546"/>
    <x v="0"/>
  </r>
  <r>
    <m/>
    <m/>
    <x v="10"/>
    <x v="3"/>
    <m/>
    <n v="3830"/>
    <n v="0"/>
    <x v="6"/>
  </r>
  <r>
    <m/>
    <m/>
    <x v="10"/>
    <x v="3"/>
    <m/>
    <n v="3830"/>
    <n v="0"/>
    <x v="6"/>
  </r>
  <r>
    <m/>
    <m/>
    <x v="10"/>
    <x v="3"/>
    <m/>
    <n v="3830"/>
    <n v="0"/>
    <x v="6"/>
  </r>
  <r>
    <m/>
    <m/>
    <x v="10"/>
    <x v="3"/>
    <m/>
    <n v="3830"/>
    <n v="0"/>
    <x v="6"/>
  </r>
  <r>
    <m/>
    <m/>
    <x v="10"/>
    <x v="3"/>
    <m/>
    <n v="3830"/>
    <n v="0"/>
    <x v="6"/>
  </r>
  <r>
    <d v="2023-03-29T00:00:00"/>
    <s v="Local Transport"/>
    <x v="1"/>
    <x v="1"/>
    <n v="7000"/>
    <n v="3830"/>
    <n v="1.8276762402088773"/>
    <x v="0"/>
  </r>
  <r>
    <d v="2023-03-29T00:00:00"/>
    <s v="Local Transport"/>
    <x v="1"/>
    <x v="1"/>
    <n v="7000"/>
    <n v="3830"/>
    <n v="1.8276762402088773"/>
    <x v="0"/>
  </r>
  <r>
    <m/>
    <m/>
    <x v="10"/>
    <x v="3"/>
    <m/>
    <n v="3830"/>
    <n v="0"/>
    <x v="6"/>
  </r>
  <r>
    <m/>
    <m/>
    <x v="10"/>
    <x v="3"/>
    <m/>
    <n v="3830"/>
    <n v="0"/>
    <x v="6"/>
  </r>
  <r>
    <m/>
    <m/>
    <x v="10"/>
    <x v="3"/>
    <m/>
    <n v="3830"/>
    <n v="0"/>
    <x v="6"/>
  </r>
  <r>
    <m/>
    <m/>
    <x v="10"/>
    <x v="3"/>
    <m/>
    <n v="3830"/>
    <n v="0"/>
    <x v="6"/>
  </r>
  <r>
    <m/>
    <m/>
    <x v="10"/>
    <x v="3"/>
    <m/>
    <n v="3830"/>
    <n v="0"/>
    <x v="6"/>
  </r>
  <r>
    <m/>
    <m/>
    <x v="10"/>
    <x v="3"/>
    <m/>
    <n v="3830"/>
    <n v="0"/>
    <x v="6"/>
  </r>
  <r>
    <d v="2023-03-29T00:00:00"/>
    <s v="Local Transport"/>
    <x v="1"/>
    <x v="2"/>
    <n v="13000"/>
    <n v="3830"/>
    <n v="3.3942558746736293"/>
    <x v="2"/>
  </r>
  <r>
    <d v="2023-03-29T00:00:00"/>
    <s v="Local Transport"/>
    <x v="1"/>
    <x v="2"/>
    <n v="5000"/>
    <n v="3830"/>
    <n v="1.3054830287206267"/>
    <x v="2"/>
  </r>
  <r>
    <d v="2023-03-29T00:00:00"/>
    <s v="Local Transport"/>
    <x v="1"/>
    <x v="2"/>
    <n v="5000"/>
    <n v="3830"/>
    <n v="1.3054830287206267"/>
    <x v="2"/>
  </r>
  <r>
    <d v="2023-03-29T00:00:00"/>
    <s v="Local Transport"/>
    <x v="1"/>
    <x v="2"/>
    <n v="15000"/>
    <n v="3830"/>
    <n v="3.9164490861618799"/>
    <x v="2"/>
  </r>
  <r>
    <d v="2023-03-29T00:00:00"/>
    <s v="Bank charges"/>
    <x v="3"/>
    <x v="0"/>
    <n v="20000"/>
    <n v="3670"/>
    <n v="5.4495912806539506"/>
    <x v="3"/>
  </r>
  <r>
    <d v="2023-03-29T00:00:00"/>
    <s v="Soda for Lydia during interviews"/>
    <x v="5"/>
    <x v="1"/>
    <n v="4000"/>
    <n v="3830"/>
    <n v="1.0443864229765014"/>
    <x v="0"/>
  </r>
  <r>
    <d v="2023-03-29T00:00:00"/>
    <s v="1 brownie for  Lydia during interviews"/>
    <x v="5"/>
    <x v="1"/>
    <n v="7000"/>
    <n v="3830"/>
    <n v="1.8276762402088773"/>
    <x v="0"/>
  </r>
  <r>
    <d v="2023-03-30T00:00:00"/>
    <s v="Local Transport"/>
    <x v="1"/>
    <x v="2"/>
    <n v="13000"/>
    <n v="3830"/>
    <n v="3.3942558746736293"/>
    <x v="2"/>
  </r>
  <r>
    <d v="2023-03-30T00:00:00"/>
    <s v="Local Transport"/>
    <x v="1"/>
    <x v="2"/>
    <n v="7000"/>
    <n v="3830"/>
    <n v="1.8276762402088773"/>
    <x v="2"/>
  </r>
  <r>
    <d v="2023-03-30T00:00:00"/>
    <s v="Local Transport"/>
    <x v="1"/>
    <x v="2"/>
    <n v="5000"/>
    <n v="3830"/>
    <n v="1.3054830287206267"/>
    <x v="2"/>
  </r>
  <r>
    <d v="2023-03-30T00:00:00"/>
    <s v="Local Transport"/>
    <x v="1"/>
    <x v="2"/>
    <n v="5000"/>
    <n v="3830"/>
    <n v="1.3054830287206267"/>
    <x v="2"/>
  </r>
  <r>
    <d v="2023-03-30T00:00:00"/>
    <s v="Local Transport"/>
    <x v="1"/>
    <x v="2"/>
    <n v="5000"/>
    <n v="3830"/>
    <n v="1.3054830287206267"/>
    <x v="2"/>
  </r>
  <r>
    <d v="2023-03-30T00:00:00"/>
    <s v="Local Transport"/>
    <x v="1"/>
    <x v="2"/>
    <n v="15000"/>
    <n v="3830"/>
    <n v="3.9164490861618799"/>
    <x v="2"/>
  </r>
  <r>
    <d v="2023-06-30T00:00:00"/>
    <s v="Local Transport"/>
    <x v="1"/>
    <x v="1"/>
    <n v="9000"/>
    <n v="3830"/>
    <n v="2.3498694516971281"/>
    <x v="0"/>
  </r>
  <r>
    <d v="2023-03-30T00:00:00"/>
    <s v="Local Transport"/>
    <x v="1"/>
    <x v="1"/>
    <n v="7000"/>
    <n v="3830"/>
    <n v="1.8276762402088773"/>
    <x v="0"/>
  </r>
  <r>
    <d v="2023-03-31T00:00:00"/>
    <s v="March salary (Cpd &amp; office cleaner)"/>
    <x v="0"/>
    <x v="0"/>
    <n v="200000"/>
    <n v="3830"/>
    <n v="52.219321148825067"/>
    <x v="0"/>
  </r>
  <r>
    <d v="2023-03-31T00:00:00"/>
    <s v="March water bill"/>
    <x v="7"/>
    <x v="0"/>
    <n v="44600"/>
    <n v="3830"/>
    <n v="11.644908616187989"/>
    <x v="0"/>
  </r>
  <r>
    <d v="2023-03-31T00:00:00"/>
    <s v="Transfer charges"/>
    <x v="8"/>
    <x v="0"/>
    <n v="1900"/>
    <n v="3830"/>
    <n v="0.4960835509138381"/>
    <x v="0"/>
  </r>
  <r>
    <d v="2023-03-31T00:00:00"/>
    <s v="Local Transport"/>
    <x v="1"/>
    <x v="2"/>
    <n v="13000"/>
    <n v="3830"/>
    <n v="3.3942558746736293"/>
    <x v="2"/>
  </r>
  <r>
    <d v="2023-03-31T00:00:00"/>
    <s v="Local Transport"/>
    <x v="1"/>
    <x v="2"/>
    <n v="15000"/>
    <n v="3830"/>
    <n v="3.9164490861618799"/>
    <x v="2"/>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r>
    <m/>
    <m/>
    <x v="10"/>
    <x v="3"/>
    <m/>
    <n v="3830"/>
    <n v="0"/>
    <x v="6"/>
  </r>
</pivotCacheRecords>
</file>

<file path=xl/pivotCache/pivotCacheRecords3.xml><?xml version="1.0" encoding="utf-8"?>
<pivotCacheRecords xmlns="http://schemas.openxmlformats.org/spreadsheetml/2006/main" xmlns:r="http://schemas.openxmlformats.org/officeDocument/2006/relationships" count="12">
  <r>
    <d v="2023-03-01T00:00:00"/>
    <s v="Balance from February.2023"/>
    <m/>
    <m/>
    <m/>
    <m/>
    <n v="0"/>
    <x v="0"/>
  </r>
  <r>
    <d v="2023-03-06T00:00:00"/>
    <s v="Mission Budget for 1 day"/>
    <s v="Advance"/>
    <s v="Management"/>
    <m/>
    <n v="160000"/>
    <n v="160000"/>
    <x v="0"/>
  </r>
  <r>
    <d v="2023-03-06T00:00:00"/>
    <s v="Airtime for Lydia"/>
    <s v="Telephone"/>
    <s v="Management"/>
    <n v="40000"/>
    <m/>
    <n v="120000"/>
    <x v="1"/>
  </r>
  <r>
    <d v="2023-03-06T00:00:00"/>
    <s v="Airtime for Collins"/>
    <s v="Telephone"/>
    <s v="Legal"/>
    <n v="20000"/>
    <m/>
    <n v="100000"/>
    <x v="2"/>
  </r>
  <r>
    <d v="2023-03-06T00:00:00"/>
    <s v="Airtime for Collins"/>
    <s v="Telephone"/>
    <s v="Legal"/>
    <n v="20000"/>
    <m/>
    <n v="80000"/>
    <x v="3"/>
  </r>
  <r>
    <d v="2023-03-13T00:00:00"/>
    <s v="Airtime for Lydia"/>
    <s v="Telephone"/>
    <s v="Management"/>
    <n v="40000"/>
    <m/>
    <n v="40000"/>
    <x v="1"/>
  </r>
  <r>
    <d v="2023-03-13T00:00:00"/>
    <s v="Airtime for Deborah"/>
    <s v="Telephone"/>
    <s v="Legal"/>
    <n v="20000"/>
    <m/>
    <n v="20000"/>
    <x v="3"/>
  </r>
  <r>
    <d v="2023-03-20T00:00:00"/>
    <s v="Mission Budget for 1 day"/>
    <s v="Advance"/>
    <s v="Management"/>
    <m/>
    <n v="160000"/>
    <n v="180000"/>
    <x v="0"/>
  </r>
  <r>
    <d v="2023-03-20T00:00:00"/>
    <s v="Airtime for Lydia"/>
    <s v="Telephone"/>
    <s v="Management"/>
    <n v="40000"/>
    <m/>
    <n v="140000"/>
    <x v="1"/>
  </r>
  <r>
    <d v="2023-03-20T00:00:00"/>
    <s v="Airtime for Deborah"/>
    <s v="Telephone"/>
    <s v="Legal"/>
    <n v="20000"/>
    <m/>
    <n v="120000"/>
    <x v="3"/>
  </r>
  <r>
    <d v="2023-03-27T00:00:00"/>
    <s v="Airtime for Lydia"/>
    <s v="Telephone"/>
    <s v="Management"/>
    <n v="40000"/>
    <m/>
    <n v="80000"/>
    <x v="1"/>
  </r>
  <r>
    <d v="2023-03-27T00:00:00"/>
    <s v="Airtime for Deborah"/>
    <s v="Telephone"/>
    <s v="Legal"/>
    <n v="20000"/>
    <m/>
    <n v="6000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4" cacheId="15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M9" firstHeaderRow="1" firstDataRow="2" firstDataCol="1"/>
  <pivotFields count="8">
    <pivotField numFmtId="14" showAll="0"/>
    <pivotField showAll="0"/>
    <pivotField axis="axisCol" showAll="0">
      <items count="15">
        <item x="3"/>
        <item m="1" x="11"/>
        <item x="6"/>
        <item x="2"/>
        <item x="9"/>
        <item x="7"/>
        <item x="0"/>
        <item x="4"/>
        <item x="8"/>
        <item x="1"/>
        <item m="1" x="13"/>
        <item x="5"/>
        <item x="10"/>
        <item m="1" x="12"/>
        <item t="default"/>
      </items>
    </pivotField>
    <pivotField axis="axisRow" showAll="0">
      <items count="6">
        <item m="1" x="4"/>
        <item x="2"/>
        <item x="1"/>
        <item x="0"/>
        <item x="3"/>
        <item t="default"/>
      </items>
    </pivotField>
    <pivotField dataField="1" showAll="0"/>
    <pivotField numFmtId="4" showAll="0"/>
    <pivotField numFmtId="165" showAll="0"/>
    <pivotField showAll="0"/>
  </pivotFields>
  <rowFields count="1">
    <field x="3"/>
  </rowFields>
  <rowItems count="5">
    <i>
      <x v="1"/>
    </i>
    <i>
      <x v="2"/>
    </i>
    <i>
      <x v="3"/>
    </i>
    <i>
      <x v="4"/>
    </i>
    <i t="grand">
      <x/>
    </i>
  </rowItems>
  <colFields count="1">
    <field x="2"/>
  </colFields>
  <colItems count="12">
    <i>
      <x/>
    </i>
    <i>
      <x v="2"/>
    </i>
    <i>
      <x v="3"/>
    </i>
    <i>
      <x v="4"/>
    </i>
    <i>
      <x v="5"/>
    </i>
    <i>
      <x v="6"/>
    </i>
    <i>
      <x v="7"/>
    </i>
    <i>
      <x v="8"/>
    </i>
    <i>
      <x v="9"/>
    </i>
    <i>
      <x v="11"/>
    </i>
    <i>
      <x v="12"/>
    </i>
    <i t="grand">
      <x/>
    </i>
  </colItems>
  <dataFields count="1">
    <dataField name="Sum of Spent  in national currency (UGX)" fld="4" baseField="0" baseItem="0" numFmtId="164"/>
  </dataFields>
  <formats count="3">
    <format dxfId="12">
      <pivotArea outline="0" collapsedLevelsAreSubtotals="1" fieldPosition="0"/>
    </format>
    <format dxfId="11">
      <pivotArea outline="0" collapsedLevelsAreSubtotals="1" fieldPosition="0"/>
    </format>
    <format dxfId="1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5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1"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15">
        <item x="3"/>
        <item x="5"/>
        <item x="1"/>
        <item m="1" x="10"/>
        <item m="1" x="8"/>
        <item m="1" x="11"/>
        <item m="1" x="12"/>
        <item m="1" x="13"/>
        <item m="1" x="9"/>
        <item x="0"/>
        <item m="1" x="7"/>
        <item x="4"/>
        <item x="2"/>
        <item x="6"/>
        <item t="default"/>
      </items>
    </pivotField>
  </pivotFields>
  <rowFields count="1">
    <field x="7"/>
  </rowFields>
  <rowItems count="8">
    <i>
      <x/>
    </i>
    <i>
      <x v="1"/>
    </i>
    <i>
      <x v="2"/>
    </i>
    <i>
      <x v="9"/>
    </i>
    <i>
      <x v="11"/>
    </i>
    <i>
      <x v="12"/>
    </i>
    <i>
      <x v="13"/>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4">
    <format dxfId="9">
      <pivotArea outline="0" collapsedLevelsAreSubtotals="1" fieldPosition="0"/>
    </format>
    <format dxfId="8">
      <pivotArea outline="0" collapsedLevelsAreSubtotals="1" fieldPosition="0"/>
    </format>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6" cacheId="148"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9"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12">
        <item x="4"/>
        <item x="2"/>
        <item m="1" x="5"/>
        <item m="1" x="9"/>
        <item m="1" x="8"/>
        <item m="1" x="7"/>
        <item m="1" x="6"/>
        <item m="1" x="10"/>
        <item x="1"/>
        <item x="0"/>
        <item x="3"/>
        <item t="default"/>
      </items>
    </pivotField>
  </pivotFields>
  <rowFields count="1">
    <field x="7"/>
  </rowFields>
  <rowItems count="6">
    <i>
      <x/>
    </i>
    <i>
      <x v="1"/>
    </i>
    <i>
      <x v="8"/>
    </i>
    <i>
      <x v="9"/>
    </i>
    <i>
      <x v="10"/>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6" cacheId="15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8:B23"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2">
        <item m="1" x="4"/>
        <item m="1" x="8"/>
        <item m="1" x="7"/>
        <item m="1" x="6"/>
        <item m="1" x="9"/>
        <item x="1"/>
        <item x="0"/>
        <item m="1" x="5"/>
        <item m="1" x="10"/>
        <item x="2"/>
        <item x="3"/>
        <item t="default"/>
      </items>
    </pivotField>
  </pivotFields>
  <rowFields count="1">
    <field x="7"/>
  </rowFields>
  <rowItems count="5">
    <i>
      <x v="5"/>
    </i>
    <i>
      <x v="6"/>
    </i>
    <i>
      <x v="9"/>
    </i>
    <i>
      <x v="10"/>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9"/>
  <sheetViews>
    <sheetView topLeftCell="B1" workbookViewId="0">
      <selection activeCell="E17" sqref="E17"/>
    </sheetView>
  </sheetViews>
  <sheetFormatPr defaultRowHeight="15" x14ac:dyDescent="0.25"/>
  <cols>
    <col min="1" max="1" width="37.7109375" bestFit="1" customWidth="1"/>
    <col min="2" max="2" width="16.28515625" customWidth="1"/>
    <col min="3" max="3" width="11.85546875" bestFit="1" customWidth="1"/>
    <col min="4" max="4" width="15.42578125" customWidth="1"/>
    <col min="5" max="5" width="13.5703125" customWidth="1"/>
    <col min="6" max="6" width="14.85546875" customWidth="1"/>
    <col min="7" max="7" width="13.5703125" bestFit="1" customWidth="1"/>
    <col min="8" max="8" width="11.85546875" customWidth="1"/>
    <col min="9" max="9" width="12.85546875" customWidth="1"/>
    <col min="10" max="10" width="13.5703125" bestFit="1" customWidth="1"/>
    <col min="11" max="11" width="17.7109375" customWidth="1"/>
    <col min="12" max="12" width="7.28515625" bestFit="1" customWidth="1"/>
    <col min="13" max="14" width="14.5703125" bestFit="1" customWidth="1"/>
  </cols>
  <sheetData>
    <row r="3" spans="1:13" x14ac:dyDescent="0.25">
      <c r="A3" s="439" t="s">
        <v>109</v>
      </c>
      <c r="B3" s="439" t="s">
        <v>123</v>
      </c>
    </row>
    <row r="4" spans="1:13" x14ac:dyDescent="0.25">
      <c r="A4" s="439" t="s">
        <v>106</v>
      </c>
      <c r="B4" t="s">
        <v>160</v>
      </c>
      <c r="C4" t="s">
        <v>214</v>
      </c>
      <c r="D4" t="s">
        <v>156</v>
      </c>
      <c r="E4" t="s">
        <v>223</v>
      </c>
      <c r="F4" t="s">
        <v>215</v>
      </c>
      <c r="G4" t="s">
        <v>122</v>
      </c>
      <c r="H4" t="s">
        <v>120</v>
      </c>
      <c r="I4" t="s">
        <v>216</v>
      </c>
      <c r="J4" t="s">
        <v>118</v>
      </c>
      <c r="K4" t="s">
        <v>203</v>
      </c>
      <c r="L4" t="s">
        <v>107</v>
      </c>
      <c r="M4" t="s">
        <v>108</v>
      </c>
    </row>
    <row r="5" spans="1:13" x14ac:dyDescent="0.25">
      <c r="A5" s="182" t="s">
        <v>116</v>
      </c>
      <c r="B5" s="440"/>
      <c r="C5" s="440"/>
      <c r="D5" s="440"/>
      <c r="E5" s="440"/>
      <c r="F5" s="440"/>
      <c r="G5" s="440"/>
      <c r="H5" s="440">
        <v>100000</v>
      </c>
      <c r="I5" s="440"/>
      <c r="J5" s="440">
        <v>894000</v>
      </c>
      <c r="K5" s="440"/>
      <c r="L5" s="440"/>
      <c r="M5" s="440">
        <v>994000</v>
      </c>
    </row>
    <row r="6" spans="1:13" x14ac:dyDescent="0.25">
      <c r="A6" s="182" t="s">
        <v>14</v>
      </c>
      <c r="B6" s="440"/>
      <c r="C6" s="440"/>
      <c r="D6" s="440"/>
      <c r="E6" s="440">
        <v>4801160</v>
      </c>
      <c r="F6" s="440"/>
      <c r="G6" s="440"/>
      <c r="H6" s="440">
        <v>160000</v>
      </c>
      <c r="I6" s="440"/>
      <c r="J6" s="440">
        <v>253000</v>
      </c>
      <c r="K6" s="440">
        <v>106500</v>
      </c>
      <c r="L6" s="440"/>
      <c r="M6" s="440">
        <v>5320660</v>
      </c>
    </row>
    <row r="7" spans="1:13" x14ac:dyDescent="0.25">
      <c r="A7" s="182" t="s">
        <v>81</v>
      </c>
      <c r="B7" s="440">
        <v>218054.7</v>
      </c>
      <c r="C7" s="440">
        <v>319000</v>
      </c>
      <c r="D7" s="440">
        <v>158900</v>
      </c>
      <c r="E7" s="440"/>
      <c r="F7" s="440">
        <v>9291800</v>
      </c>
      <c r="G7" s="440">
        <v>2338000</v>
      </c>
      <c r="H7" s="440"/>
      <c r="I7" s="440">
        <v>4500</v>
      </c>
      <c r="J7" s="440"/>
      <c r="K7" s="440"/>
      <c r="L7" s="440"/>
      <c r="M7" s="440">
        <v>12330254.699999999</v>
      </c>
    </row>
    <row r="8" spans="1:13" x14ac:dyDescent="0.25">
      <c r="A8" s="182" t="s">
        <v>107</v>
      </c>
      <c r="B8" s="440"/>
      <c r="C8" s="440"/>
      <c r="D8" s="440"/>
      <c r="E8" s="440"/>
      <c r="F8" s="440"/>
      <c r="G8" s="440"/>
      <c r="H8" s="440"/>
      <c r="I8" s="440"/>
      <c r="J8" s="440"/>
      <c r="K8" s="440"/>
      <c r="L8" s="440"/>
      <c r="M8" s="440"/>
    </row>
    <row r="9" spans="1:13" x14ac:dyDescent="0.25">
      <c r="A9" s="182" t="s">
        <v>108</v>
      </c>
      <c r="B9" s="440">
        <v>218054.7</v>
      </c>
      <c r="C9" s="440">
        <v>319000</v>
      </c>
      <c r="D9" s="440">
        <v>158900</v>
      </c>
      <c r="E9" s="440">
        <v>4801160</v>
      </c>
      <c r="F9" s="440">
        <v>9291800</v>
      </c>
      <c r="G9" s="440">
        <v>2338000</v>
      </c>
      <c r="H9" s="440">
        <v>260000</v>
      </c>
      <c r="I9" s="440">
        <v>4500</v>
      </c>
      <c r="J9" s="440">
        <v>1147000</v>
      </c>
      <c r="K9" s="440">
        <v>106500</v>
      </c>
      <c r="L9" s="440"/>
      <c r="M9" s="440">
        <v>18644914.699999999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A10" zoomScale="125" workbookViewId="0">
      <selection activeCell="E25" sqref="E25"/>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33"/>
      <c r="B1" s="733"/>
      <c r="C1" s="733"/>
      <c r="D1" s="733"/>
      <c r="E1" s="733"/>
      <c r="F1" s="733"/>
      <c r="G1" s="733"/>
      <c r="H1" s="733"/>
      <c r="I1" s="733"/>
      <c r="J1" s="733"/>
      <c r="K1" s="733"/>
    </row>
    <row r="2" spans="1:11" x14ac:dyDescent="0.2">
      <c r="A2" s="326"/>
      <c r="B2" s="326"/>
      <c r="C2" s="326"/>
      <c r="D2" s="326"/>
      <c r="E2" s="326"/>
      <c r="F2" s="326"/>
      <c r="G2" s="326"/>
      <c r="H2" s="326"/>
      <c r="I2" s="326"/>
      <c r="J2" s="326"/>
      <c r="K2" s="326"/>
    </row>
    <row r="3" spans="1:11" x14ac:dyDescent="0.2">
      <c r="A3" s="620" t="s">
        <v>16</v>
      </c>
      <c r="B3" s="621"/>
      <c r="C3" s="621"/>
      <c r="D3" s="621"/>
      <c r="E3" s="621"/>
      <c r="F3" s="621"/>
      <c r="G3" s="621"/>
      <c r="H3" s="621"/>
      <c r="I3" s="621"/>
      <c r="J3" s="621"/>
      <c r="K3" s="621"/>
    </row>
    <row r="4" spans="1:11" x14ac:dyDescent="0.2">
      <c r="A4" s="620" t="s">
        <v>19</v>
      </c>
      <c r="B4" s="620"/>
      <c r="C4" s="620" t="s">
        <v>18</v>
      </c>
      <c r="D4" s="622"/>
      <c r="E4" s="620"/>
      <c r="F4" s="620"/>
      <c r="G4" s="620"/>
      <c r="H4" s="620"/>
      <c r="I4" s="621"/>
      <c r="J4" s="621"/>
      <c r="K4" s="621"/>
    </row>
    <row r="5" spans="1:11" x14ac:dyDescent="0.2">
      <c r="A5" s="620" t="s">
        <v>82</v>
      </c>
      <c r="B5" s="620"/>
      <c r="C5" s="620" t="s">
        <v>162</v>
      </c>
      <c r="D5" s="620"/>
      <c r="E5" s="620"/>
      <c r="F5" s="620"/>
      <c r="G5" s="620"/>
      <c r="H5" s="620"/>
      <c r="I5" s="621"/>
      <c r="J5" s="621"/>
      <c r="K5" s="621"/>
    </row>
    <row r="6" spans="1:11" x14ac:dyDescent="0.2">
      <c r="A6" s="621"/>
      <c r="B6" s="620"/>
      <c r="C6" s="623">
        <v>2023</v>
      </c>
      <c r="D6" s="620"/>
      <c r="E6" s="620"/>
      <c r="F6" s="620"/>
      <c r="G6" s="620"/>
      <c r="H6" s="620"/>
      <c r="I6" s="750" t="s">
        <v>20</v>
      </c>
      <c r="J6" s="751"/>
      <c r="K6" s="752"/>
    </row>
    <row r="7" spans="1:11" x14ac:dyDescent="0.2">
      <c r="A7" s="621"/>
      <c r="B7" s="620"/>
      <c r="C7" s="620"/>
      <c r="D7" s="620"/>
      <c r="E7" s="620"/>
      <c r="F7" s="620"/>
      <c r="G7" s="620"/>
      <c r="H7" s="620"/>
      <c r="I7" s="624" t="s">
        <v>21</v>
      </c>
      <c r="J7" s="753" t="s">
        <v>31</v>
      </c>
      <c r="K7" s="754"/>
    </row>
    <row r="8" spans="1:11" ht="12.75" customHeight="1" x14ac:dyDescent="0.2">
      <c r="A8" s="620"/>
      <c r="B8" s="620"/>
      <c r="C8" s="620"/>
      <c r="D8" s="620"/>
      <c r="E8" s="620"/>
      <c r="F8" s="620"/>
      <c r="G8" s="620"/>
      <c r="H8" s="621"/>
      <c r="I8" s="624" t="s">
        <v>22</v>
      </c>
      <c r="J8" s="755" t="s">
        <v>46</v>
      </c>
      <c r="K8" s="756"/>
    </row>
    <row r="9" spans="1:11" ht="12.75" customHeight="1" x14ac:dyDescent="0.2">
      <c r="A9" s="746" t="s">
        <v>23</v>
      </c>
      <c r="B9" s="746"/>
      <c r="C9" s="746"/>
      <c r="D9" s="746"/>
      <c r="E9" s="746"/>
      <c r="F9" s="746"/>
      <c r="G9" s="746"/>
      <c r="H9" s="746"/>
      <c r="I9" s="625" t="s">
        <v>24</v>
      </c>
      <c r="J9" s="757" t="s">
        <v>33</v>
      </c>
      <c r="K9" s="758"/>
    </row>
    <row r="10" spans="1:11" ht="15.75" customHeight="1" thickBot="1" x14ac:dyDescent="0.25">
      <c r="A10" s="746" t="s">
        <v>30</v>
      </c>
      <c r="B10" s="746"/>
      <c r="C10" s="746"/>
      <c r="D10" s="746"/>
      <c r="E10" s="746"/>
      <c r="F10" s="626"/>
      <c r="G10" s="627"/>
      <c r="H10" s="620"/>
      <c r="I10" s="621"/>
      <c r="J10" s="621"/>
      <c r="K10" s="621"/>
    </row>
    <row r="11" spans="1:11" ht="12.75" customHeight="1" thickBot="1" x14ac:dyDescent="0.25">
      <c r="A11" s="747" t="s">
        <v>25</v>
      </c>
      <c r="B11" s="748"/>
      <c r="C11" s="748"/>
      <c r="D11" s="748"/>
      <c r="E11" s="749"/>
      <c r="F11" s="626"/>
      <c r="G11" s="743" t="s">
        <v>20</v>
      </c>
      <c r="H11" s="744"/>
      <c r="I11" s="744"/>
      <c r="J11" s="744"/>
      <c r="K11" s="745"/>
    </row>
    <row r="12" spans="1:11" x14ac:dyDescent="0.2">
      <c r="A12" s="628"/>
      <c r="B12" s="629"/>
      <c r="C12" s="629"/>
      <c r="D12" s="629"/>
      <c r="E12" s="630"/>
      <c r="F12" s="631"/>
      <c r="G12" s="632"/>
      <c r="H12" s="633" t="s">
        <v>15</v>
      </c>
      <c r="I12" s="634" t="s">
        <v>15</v>
      </c>
      <c r="J12" s="634" t="s">
        <v>15</v>
      </c>
      <c r="K12" s="635" t="s">
        <v>15</v>
      </c>
    </row>
    <row r="13" spans="1:11" s="6" customFormat="1" x14ac:dyDescent="0.2">
      <c r="A13" s="636" t="s">
        <v>0</v>
      </c>
      <c r="B13" s="637" t="s">
        <v>26</v>
      </c>
      <c r="C13" s="637" t="s">
        <v>27</v>
      </c>
      <c r="D13" s="637" t="s">
        <v>28</v>
      </c>
      <c r="E13" s="638" t="s">
        <v>29</v>
      </c>
      <c r="F13" s="639"/>
      <c r="G13" s="640" t="s">
        <v>0</v>
      </c>
      <c r="H13" s="641" t="s">
        <v>26</v>
      </c>
      <c r="I13" s="637" t="s">
        <v>27</v>
      </c>
      <c r="J13" s="637" t="s">
        <v>28</v>
      </c>
      <c r="K13" s="638" t="s">
        <v>29</v>
      </c>
    </row>
    <row r="14" spans="1:11" ht="12.75" customHeight="1" x14ac:dyDescent="0.2">
      <c r="A14" s="642">
        <v>44986</v>
      </c>
      <c r="B14" s="643"/>
      <c r="C14" s="644" t="s">
        <v>47</v>
      </c>
      <c r="D14" s="645">
        <v>4881171</v>
      </c>
      <c r="E14" s="646"/>
      <c r="F14" s="631"/>
      <c r="G14" s="647">
        <v>44986</v>
      </c>
      <c r="H14" s="648"/>
      <c r="I14" s="644" t="s">
        <v>47</v>
      </c>
      <c r="J14" s="645"/>
      <c r="K14" s="649">
        <v>4881171</v>
      </c>
    </row>
    <row r="15" spans="1:11" ht="12.75" customHeight="1" x14ac:dyDescent="0.2">
      <c r="A15" s="650">
        <v>44991</v>
      </c>
      <c r="B15" s="643">
        <v>1</v>
      </c>
      <c r="C15" s="644" t="s">
        <v>168</v>
      </c>
      <c r="D15" s="645"/>
      <c r="E15" s="651">
        <v>4870000</v>
      </c>
      <c r="F15" s="631"/>
      <c r="G15" s="642">
        <v>44991</v>
      </c>
      <c r="H15" s="643">
        <v>1</v>
      </c>
      <c r="I15" s="644" t="s">
        <v>168</v>
      </c>
      <c r="J15" s="645">
        <v>4870000</v>
      </c>
      <c r="K15" s="649"/>
    </row>
    <row r="16" spans="1:11" ht="12.75" customHeight="1" x14ac:dyDescent="0.2">
      <c r="A16" s="650">
        <v>44991</v>
      </c>
      <c r="B16" s="643">
        <v>2</v>
      </c>
      <c r="C16" s="644" t="s">
        <v>169</v>
      </c>
      <c r="D16" s="645"/>
      <c r="E16" s="652">
        <v>2000</v>
      </c>
      <c r="F16" s="631"/>
      <c r="G16" s="642">
        <v>44991</v>
      </c>
      <c r="H16" s="643">
        <v>2</v>
      </c>
      <c r="I16" s="644" t="s">
        <v>169</v>
      </c>
      <c r="J16" s="645">
        <v>2000</v>
      </c>
      <c r="K16" s="649"/>
    </row>
    <row r="17" spans="1:15" ht="12.75" customHeight="1" x14ac:dyDescent="0.2">
      <c r="A17" s="650">
        <v>44626</v>
      </c>
      <c r="B17" s="643">
        <v>3</v>
      </c>
      <c r="C17" s="644" t="s">
        <v>176</v>
      </c>
      <c r="D17" s="645">
        <v>25323000</v>
      </c>
      <c r="E17" s="652"/>
      <c r="F17" s="631"/>
      <c r="G17" s="642">
        <v>44991</v>
      </c>
      <c r="H17" s="643">
        <v>3</v>
      </c>
      <c r="I17" s="644" t="s">
        <v>176</v>
      </c>
      <c r="J17" s="645"/>
      <c r="K17" s="649">
        <v>25323000</v>
      </c>
    </row>
    <row r="18" spans="1:15" ht="12.75" customHeight="1" x14ac:dyDescent="0.2">
      <c r="A18" s="650">
        <v>45001</v>
      </c>
      <c r="B18" s="643">
        <v>4</v>
      </c>
      <c r="C18" s="644" t="s">
        <v>168</v>
      </c>
      <c r="D18" s="645"/>
      <c r="E18" s="652">
        <v>6774860</v>
      </c>
      <c r="F18" s="631"/>
      <c r="G18" s="650">
        <v>45001</v>
      </c>
      <c r="H18" s="643">
        <v>4</v>
      </c>
      <c r="I18" s="644" t="s">
        <v>168</v>
      </c>
      <c r="J18" s="645">
        <v>6774860</v>
      </c>
      <c r="K18" s="649"/>
    </row>
    <row r="19" spans="1:15" ht="12.75" customHeight="1" x14ac:dyDescent="0.2">
      <c r="A19" s="650">
        <v>45001</v>
      </c>
      <c r="B19" s="643">
        <v>5</v>
      </c>
      <c r="C19" s="644" t="s">
        <v>136</v>
      </c>
      <c r="D19" s="645"/>
      <c r="E19" s="652">
        <v>2000</v>
      </c>
      <c r="F19" s="631"/>
      <c r="G19" s="650"/>
      <c r="H19" s="643"/>
      <c r="I19" s="644"/>
      <c r="J19" s="645"/>
      <c r="K19" s="649"/>
    </row>
    <row r="20" spans="1:15" ht="13.5" thickBot="1" x14ac:dyDescent="0.25">
      <c r="A20" s="653">
        <v>44985</v>
      </c>
      <c r="B20" s="654"/>
      <c r="C20" s="655" t="s">
        <v>63</v>
      </c>
      <c r="D20" s="656">
        <f>SUM(D14:D19)-SUM(E14:E19)</f>
        <v>18555311</v>
      </c>
      <c r="E20" s="657"/>
      <c r="F20" s="658"/>
      <c r="G20" s="659">
        <v>44985</v>
      </c>
      <c r="H20" s="660"/>
      <c r="I20" s="661" t="s">
        <v>63</v>
      </c>
      <c r="J20" s="662"/>
      <c r="K20" s="663">
        <f>SUM(K14:K19)-SUM(J14:J19)</f>
        <v>18557311</v>
      </c>
    </row>
    <row r="21" spans="1:15" ht="13.5" thickBot="1" x14ac:dyDescent="0.25">
      <c r="A21" s="664"/>
      <c r="B21" s="665"/>
      <c r="C21" s="665"/>
      <c r="D21" s="665"/>
      <c r="E21" s="666"/>
      <c r="F21" s="658"/>
      <c r="G21" s="667"/>
      <c r="H21" s="668"/>
      <c r="I21" s="669"/>
      <c r="J21" s="669"/>
      <c r="K21" s="670"/>
    </row>
    <row r="22" spans="1:15" x14ac:dyDescent="0.2">
      <c r="A22" s="671"/>
      <c r="B22" s="672"/>
      <c r="C22" s="672" t="s">
        <v>17</v>
      </c>
      <c r="D22" s="671"/>
      <c r="E22" s="671" t="s">
        <v>177</v>
      </c>
      <c r="F22" s="658"/>
      <c r="G22" s="671"/>
      <c r="H22" s="672"/>
      <c r="I22" s="672" t="s">
        <v>17</v>
      </c>
      <c r="J22" s="671"/>
      <c r="K22" s="673"/>
    </row>
    <row r="23" spans="1:15" x14ac:dyDescent="0.2">
      <c r="A23" s="5"/>
      <c r="B23" s="4"/>
      <c r="C23" s="4"/>
      <c r="D23" s="5"/>
      <c r="E23" s="5"/>
      <c r="F23" s="342"/>
      <c r="G23" s="5"/>
      <c r="H23" s="4"/>
      <c r="I23" s="4"/>
      <c r="J23" s="5"/>
      <c r="K23" s="5"/>
    </row>
    <row r="24" spans="1:15" x14ac:dyDescent="0.2">
      <c r="A24" s="7"/>
      <c r="B24" s="7"/>
      <c r="C24" s="367"/>
      <c r="D24" s="368"/>
      <c r="E24" s="8"/>
      <c r="F24" s="342"/>
      <c r="G24" s="7"/>
      <c r="H24" s="7"/>
      <c r="I24" s="367"/>
      <c r="J24" s="368"/>
      <c r="K24" s="8"/>
    </row>
    <row r="25" spans="1:15" x14ac:dyDescent="0.2">
      <c r="A25" s="7"/>
      <c r="B25" s="7"/>
      <c r="C25" s="369"/>
      <c r="D25" s="370"/>
      <c r="E25" s="8"/>
      <c r="F25" s="342"/>
      <c r="G25" s="7"/>
      <c r="H25" s="7"/>
      <c r="I25" s="369"/>
      <c r="J25" s="370"/>
      <c r="K25" s="8"/>
    </row>
    <row r="26" spans="1:15" x14ac:dyDescent="0.2">
      <c r="C26" s="371"/>
      <c r="D26" s="372"/>
      <c r="E26" s="154"/>
      <c r="F26" s="342"/>
      <c r="I26" s="371"/>
      <c r="J26" s="372"/>
      <c r="K26" s="154"/>
    </row>
    <row r="27" spans="1:15" x14ac:dyDescent="0.2">
      <c r="A27" s="444"/>
      <c r="B27" s="444"/>
      <c r="C27" s="444"/>
      <c r="D27" s="444"/>
      <c r="E27" s="444"/>
      <c r="F27" s="444"/>
      <c r="G27" s="444"/>
      <c r="H27" s="444"/>
      <c r="I27" s="444"/>
      <c r="J27" s="444"/>
      <c r="K27" s="444"/>
      <c r="L27" s="443"/>
      <c r="M27" s="443"/>
      <c r="N27" s="443"/>
      <c r="O27" s="443"/>
    </row>
    <row r="28" spans="1:15" x14ac:dyDescent="0.2">
      <c r="A28" s="444"/>
      <c r="B28" s="444"/>
      <c r="C28" s="446"/>
      <c r="D28" s="444"/>
      <c r="E28" s="444"/>
      <c r="F28" s="444"/>
      <c r="G28" s="444"/>
      <c r="H28" s="444"/>
      <c r="I28" s="444"/>
      <c r="J28" s="444"/>
      <c r="K28" s="444"/>
      <c r="L28" s="443"/>
      <c r="M28" s="443"/>
      <c r="N28" s="443"/>
      <c r="O28" s="443"/>
    </row>
    <row r="29" spans="1:15" x14ac:dyDescent="0.2">
      <c r="A29" s="444"/>
      <c r="B29" s="444"/>
      <c r="C29" s="444"/>
      <c r="D29" s="445"/>
      <c r="E29" s="444"/>
      <c r="F29" s="444"/>
      <c r="G29" s="444"/>
      <c r="H29" s="444"/>
      <c r="I29" s="444"/>
      <c r="J29" s="444"/>
      <c r="K29" s="444"/>
      <c r="L29" s="443"/>
      <c r="M29" s="443"/>
      <c r="N29" s="443"/>
      <c r="O29" s="443"/>
    </row>
    <row r="30" spans="1:15" x14ac:dyDescent="0.2">
      <c r="A30" s="444"/>
      <c r="B30" s="444"/>
      <c r="C30" s="444"/>
      <c r="D30" s="445"/>
      <c r="E30" s="444"/>
      <c r="F30" s="444"/>
      <c r="G30" s="444"/>
      <c r="H30" s="444"/>
      <c r="I30" s="444"/>
      <c r="J30" s="444"/>
      <c r="K30" s="444"/>
      <c r="L30" s="443"/>
      <c r="M30" s="443"/>
      <c r="N30" s="443"/>
      <c r="O30" s="443"/>
    </row>
    <row r="31" spans="1:15" x14ac:dyDescent="0.2">
      <c r="A31" s="443"/>
      <c r="B31" s="443"/>
      <c r="C31" s="448"/>
      <c r="D31" s="449"/>
      <c r="E31" s="443"/>
      <c r="F31" s="443"/>
      <c r="G31" s="443"/>
      <c r="H31" s="443"/>
      <c r="I31" s="443"/>
      <c r="J31" s="443"/>
      <c r="K31" s="443"/>
      <c r="L31" s="443"/>
      <c r="M31" s="443"/>
      <c r="N31" s="443"/>
      <c r="O31" s="443"/>
    </row>
    <row r="32" spans="1:15" x14ac:dyDescent="0.2">
      <c r="A32" s="443"/>
      <c r="B32" s="443"/>
      <c r="C32" s="443"/>
      <c r="D32" s="447"/>
      <c r="E32" s="443"/>
      <c r="F32" s="443"/>
      <c r="G32" s="443"/>
      <c r="H32" s="443"/>
      <c r="I32" s="443"/>
      <c r="J32" s="443"/>
      <c r="K32" s="443"/>
      <c r="L32" s="443"/>
      <c r="M32" s="443"/>
      <c r="N32" s="443"/>
      <c r="O32" s="443"/>
    </row>
    <row r="33" spans="1:15" x14ac:dyDescent="0.2">
      <c r="A33" s="443"/>
      <c r="B33" s="443"/>
      <c r="C33" s="443"/>
      <c r="D33" s="443"/>
      <c r="E33" s="443"/>
      <c r="F33" s="443"/>
      <c r="G33" s="443"/>
      <c r="H33" s="443"/>
      <c r="I33" s="443"/>
      <c r="J33" s="443"/>
      <c r="K33" s="443"/>
      <c r="L33" s="443"/>
      <c r="M33" s="443"/>
      <c r="N33" s="443"/>
      <c r="O33" s="443"/>
    </row>
    <row r="34" spans="1:15" x14ac:dyDescent="0.2">
      <c r="A34" s="443"/>
      <c r="B34" s="443"/>
      <c r="C34" s="443"/>
      <c r="D34" s="443"/>
      <c r="E34" s="443"/>
      <c r="F34" s="443"/>
      <c r="G34" s="443"/>
      <c r="H34" s="443"/>
      <c r="I34" s="443"/>
      <c r="J34" s="443"/>
      <c r="K34" s="443"/>
      <c r="L34" s="443"/>
      <c r="M34" s="443"/>
      <c r="N34" s="443"/>
      <c r="O34" s="443"/>
    </row>
    <row r="35" spans="1:15" x14ac:dyDescent="0.2">
      <c r="A35" s="443"/>
      <c r="B35" s="443"/>
      <c r="C35" s="443"/>
      <c r="D35" s="443"/>
      <c r="E35" s="443"/>
      <c r="F35" s="443"/>
      <c r="G35" s="443"/>
      <c r="H35" s="443"/>
      <c r="I35" s="443"/>
      <c r="J35" s="443"/>
      <c r="K35" s="443"/>
      <c r="L35" s="443"/>
      <c r="M35" s="443"/>
      <c r="N35" s="443"/>
      <c r="O35" s="443"/>
    </row>
    <row r="36" spans="1:15" x14ac:dyDescent="0.2">
      <c r="A36" s="443"/>
      <c r="B36" s="443"/>
      <c r="C36" s="443"/>
      <c r="D36" s="443"/>
      <c r="E36" s="443"/>
      <c r="F36" s="443"/>
      <c r="G36" s="443"/>
      <c r="H36" s="443"/>
      <c r="I36" s="443"/>
      <c r="J36" s="443"/>
      <c r="K36" s="443"/>
      <c r="L36" s="443"/>
      <c r="M36" s="443"/>
      <c r="N36" s="443"/>
      <c r="O36" s="443"/>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B13" zoomScale="125" workbookViewId="0">
      <selection activeCell="F6" sqref="F6"/>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33"/>
      <c r="B1" s="733"/>
      <c r="C1" s="733"/>
      <c r="D1" s="733"/>
      <c r="E1" s="733"/>
      <c r="F1" s="733"/>
      <c r="G1" s="733"/>
      <c r="H1" s="733"/>
      <c r="I1" s="733"/>
      <c r="J1" s="733"/>
      <c r="K1" s="733"/>
    </row>
    <row r="2" spans="1:11" x14ac:dyDescent="0.2">
      <c r="A2" s="326"/>
      <c r="B2" s="326"/>
      <c r="C2" s="326"/>
      <c r="D2" s="326"/>
      <c r="E2" s="326"/>
      <c r="F2" s="326"/>
      <c r="G2" s="326"/>
      <c r="H2" s="326"/>
      <c r="I2" s="326"/>
      <c r="J2" s="326"/>
      <c r="K2" s="326"/>
    </row>
    <row r="3" spans="1:11" x14ac:dyDescent="0.2">
      <c r="A3" s="327" t="s">
        <v>16</v>
      </c>
      <c r="B3" s="328"/>
      <c r="C3" s="328"/>
      <c r="D3" s="328"/>
      <c r="E3" s="328"/>
      <c r="F3" s="328"/>
      <c r="G3" s="328"/>
      <c r="H3" s="328"/>
      <c r="I3" s="328"/>
      <c r="J3" s="328"/>
      <c r="K3" s="328"/>
    </row>
    <row r="4" spans="1:11" x14ac:dyDescent="0.2">
      <c r="A4" s="329" t="s">
        <v>19</v>
      </c>
      <c r="B4" s="329"/>
      <c r="C4" s="329" t="s">
        <v>18</v>
      </c>
      <c r="D4" s="330"/>
      <c r="E4" s="329"/>
      <c r="F4" s="329"/>
      <c r="G4" s="329"/>
      <c r="H4" s="329"/>
      <c r="I4" s="328"/>
      <c r="J4" s="328"/>
      <c r="K4" s="328"/>
    </row>
    <row r="5" spans="1:11" x14ac:dyDescent="0.2">
      <c r="A5" s="329" t="s">
        <v>82</v>
      </c>
      <c r="B5" s="329"/>
      <c r="C5" s="556" t="s">
        <v>162</v>
      </c>
      <c r="D5" s="329"/>
      <c r="E5" s="329"/>
      <c r="F5" s="329"/>
      <c r="G5" s="329"/>
      <c r="H5" s="329"/>
      <c r="I5" s="328"/>
      <c r="J5" s="328"/>
      <c r="K5" s="328"/>
    </row>
    <row r="6" spans="1:11" x14ac:dyDescent="0.2">
      <c r="A6" s="331"/>
      <c r="B6" s="329"/>
      <c r="C6" s="481">
        <v>2023</v>
      </c>
      <c r="D6" s="329"/>
      <c r="E6" s="329"/>
      <c r="F6" s="329"/>
      <c r="G6" s="329"/>
      <c r="H6" s="329"/>
      <c r="I6" s="763" t="s">
        <v>20</v>
      </c>
      <c r="J6" s="764"/>
      <c r="K6" s="765"/>
    </row>
    <row r="7" spans="1:11" x14ac:dyDescent="0.2">
      <c r="A7" s="331"/>
      <c r="B7" s="329"/>
      <c r="C7" s="329"/>
      <c r="D7" s="329"/>
      <c r="E7" s="329"/>
      <c r="F7" s="329"/>
      <c r="G7" s="329"/>
      <c r="H7" s="329"/>
      <c r="I7" s="332" t="s">
        <v>21</v>
      </c>
      <c r="J7" s="766" t="s">
        <v>31</v>
      </c>
      <c r="K7" s="767"/>
    </row>
    <row r="8" spans="1:11" ht="12.75" customHeight="1" x14ac:dyDescent="0.2">
      <c r="A8" s="329"/>
      <c r="B8" s="329"/>
      <c r="C8" s="329"/>
      <c r="D8" s="329"/>
      <c r="E8" s="329"/>
      <c r="F8" s="329"/>
      <c r="G8" s="329"/>
      <c r="H8" s="328"/>
      <c r="I8" s="332" t="s">
        <v>22</v>
      </c>
      <c r="J8" s="768" t="s">
        <v>91</v>
      </c>
      <c r="K8" s="769"/>
    </row>
    <row r="9" spans="1:11" ht="12.75" customHeight="1" x14ac:dyDescent="0.2">
      <c r="A9" s="759" t="s">
        <v>23</v>
      </c>
      <c r="B9" s="759"/>
      <c r="C9" s="759"/>
      <c r="D9" s="759"/>
      <c r="E9" s="759"/>
      <c r="F9" s="759"/>
      <c r="G9" s="759"/>
      <c r="H9" s="759"/>
      <c r="I9" s="333" t="s">
        <v>24</v>
      </c>
      <c r="J9" s="770" t="s">
        <v>92</v>
      </c>
      <c r="K9" s="771"/>
    </row>
    <row r="10" spans="1:11" ht="15.75" customHeight="1" thickBot="1" x14ac:dyDescent="0.25">
      <c r="A10" s="759" t="s">
        <v>30</v>
      </c>
      <c r="B10" s="759"/>
      <c r="C10" s="759"/>
      <c r="D10" s="759"/>
      <c r="E10" s="759"/>
      <c r="F10" s="410"/>
      <c r="G10" s="334"/>
      <c r="H10" s="329"/>
      <c r="I10" s="328"/>
      <c r="J10" s="328"/>
      <c r="K10" s="328"/>
    </row>
    <row r="11" spans="1:11" ht="12.75" customHeight="1" x14ac:dyDescent="0.2">
      <c r="A11" s="760" t="s">
        <v>25</v>
      </c>
      <c r="B11" s="761"/>
      <c r="C11" s="761"/>
      <c r="D11" s="761"/>
      <c r="E11" s="762"/>
      <c r="F11" s="410"/>
      <c r="G11" s="760" t="s">
        <v>20</v>
      </c>
      <c r="H11" s="761"/>
      <c r="I11" s="761"/>
      <c r="J11" s="761"/>
      <c r="K11" s="762"/>
    </row>
    <row r="12" spans="1:11" x14ac:dyDescent="0.2">
      <c r="A12" s="335"/>
      <c r="B12" s="336"/>
      <c r="C12" s="336"/>
      <c r="D12" s="336"/>
      <c r="E12" s="337"/>
      <c r="F12" s="328"/>
      <c r="G12" s="335"/>
      <c r="H12" s="336" t="s">
        <v>15</v>
      </c>
      <c r="I12" s="336" t="s">
        <v>15</v>
      </c>
      <c r="J12" s="336" t="s">
        <v>15</v>
      </c>
      <c r="K12" s="337" t="s">
        <v>15</v>
      </c>
    </row>
    <row r="13" spans="1:11" s="6" customFormat="1" x14ac:dyDescent="0.2">
      <c r="A13" s="338" t="s">
        <v>0</v>
      </c>
      <c r="B13" s="339" t="s">
        <v>26</v>
      </c>
      <c r="C13" s="339" t="s">
        <v>27</v>
      </c>
      <c r="D13" s="339" t="s">
        <v>28</v>
      </c>
      <c r="E13" s="340" t="s">
        <v>29</v>
      </c>
      <c r="F13" s="341"/>
      <c r="G13" s="338" t="s">
        <v>0</v>
      </c>
      <c r="H13" s="339" t="s">
        <v>26</v>
      </c>
      <c r="I13" s="339" t="s">
        <v>27</v>
      </c>
      <c r="J13" s="339" t="s">
        <v>28</v>
      </c>
      <c r="K13" s="340" t="s">
        <v>29</v>
      </c>
    </row>
    <row r="14" spans="1:11" ht="12.75" customHeight="1" x14ac:dyDescent="0.2">
      <c r="A14" s="352">
        <v>44986</v>
      </c>
      <c r="B14" s="353"/>
      <c r="C14" s="10" t="s">
        <v>47</v>
      </c>
      <c r="D14" s="354">
        <v>1977923</v>
      </c>
      <c r="E14" s="355"/>
      <c r="F14" s="328"/>
      <c r="G14" s="352">
        <v>44986</v>
      </c>
      <c r="H14" s="353"/>
      <c r="I14" s="10" t="s">
        <v>47</v>
      </c>
      <c r="J14" s="354"/>
      <c r="K14" s="454">
        <v>1977923</v>
      </c>
    </row>
    <row r="15" spans="1:11" ht="15" x14ac:dyDescent="0.2">
      <c r="A15" s="96">
        <v>44986</v>
      </c>
      <c r="B15" s="356">
        <v>1</v>
      </c>
      <c r="C15" s="95" t="s">
        <v>163</v>
      </c>
      <c r="D15" s="357"/>
      <c r="E15" s="358">
        <v>1888000</v>
      </c>
      <c r="F15" s="342"/>
      <c r="G15" s="96">
        <v>44986</v>
      </c>
      <c r="H15" s="356">
        <v>1</v>
      </c>
      <c r="I15" s="95" t="s">
        <v>163</v>
      </c>
      <c r="J15" s="357">
        <v>1888000</v>
      </c>
      <c r="K15" s="358"/>
    </row>
    <row r="16" spans="1:11" ht="15" x14ac:dyDescent="0.2">
      <c r="A16" s="96">
        <v>44986</v>
      </c>
      <c r="B16" s="359">
        <v>2</v>
      </c>
      <c r="C16" s="95" t="s">
        <v>164</v>
      </c>
      <c r="D16" s="357"/>
      <c r="E16" s="358">
        <v>3000</v>
      </c>
      <c r="F16" s="342"/>
      <c r="G16" s="96">
        <v>44986</v>
      </c>
      <c r="H16" s="359">
        <v>2</v>
      </c>
      <c r="I16" s="95" t="s">
        <v>164</v>
      </c>
      <c r="J16" s="357">
        <v>3000</v>
      </c>
      <c r="K16" s="358"/>
    </row>
    <row r="17" spans="1:11" ht="12" customHeight="1" x14ac:dyDescent="0.2">
      <c r="A17" s="96">
        <v>44991</v>
      </c>
      <c r="B17" s="359">
        <v>3</v>
      </c>
      <c r="C17" s="95" t="s">
        <v>170</v>
      </c>
      <c r="D17" s="360">
        <v>4870000</v>
      </c>
      <c r="E17" s="11"/>
      <c r="F17" s="342"/>
      <c r="G17" s="96">
        <v>44991</v>
      </c>
      <c r="H17" s="359">
        <v>3</v>
      </c>
      <c r="I17" s="95" t="s">
        <v>170</v>
      </c>
      <c r="J17" s="360"/>
      <c r="K17" s="11">
        <v>4870000</v>
      </c>
    </row>
    <row r="18" spans="1:11" ht="12" customHeight="1" x14ac:dyDescent="0.2">
      <c r="A18" s="96">
        <v>44991</v>
      </c>
      <c r="B18" s="359">
        <v>4</v>
      </c>
      <c r="C18" s="95" t="s">
        <v>171</v>
      </c>
      <c r="D18" s="360"/>
      <c r="E18" s="11">
        <v>3144000</v>
      </c>
      <c r="F18" s="342"/>
      <c r="G18" s="96">
        <v>44991</v>
      </c>
      <c r="H18" s="359">
        <v>4</v>
      </c>
      <c r="I18" s="95" t="s">
        <v>171</v>
      </c>
      <c r="J18" s="360">
        <v>3144000</v>
      </c>
      <c r="K18" s="11"/>
    </row>
    <row r="19" spans="1:11" ht="12" customHeight="1" x14ac:dyDescent="0.2">
      <c r="A19" s="96">
        <v>44991</v>
      </c>
      <c r="B19" s="359">
        <v>5</v>
      </c>
      <c r="C19" s="95" t="s">
        <v>136</v>
      </c>
      <c r="D19" s="360"/>
      <c r="E19" s="11">
        <v>20000</v>
      </c>
      <c r="F19" s="342"/>
      <c r="G19" s="96">
        <v>44991</v>
      </c>
      <c r="H19" s="359">
        <v>5</v>
      </c>
      <c r="I19" s="95" t="s">
        <v>136</v>
      </c>
      <c r="J19" s="360">
        <v>20000</v>
      </c>
      <c r="K19" s="11"/>
    </row>
    <row r="20" spans="1:11" ht="12" customHeight="1" x14ac:dyDescent="0.2">
      <c r="A20" s="96">
        <v>45000</v>
      </c>
      <c r="B20" s="359">
        <v>6</v>
      </c>
      <c r="C20" s="95" t="s">
        <v>220</v>
      </c>
      <c r="D20" s="360"/>
      <c r="E20" s="11">
        <v>1211440</v>
      </c>
      <c r="F20" s="342"/>
      <c r="G20" s="96">
        <v>45000</v>
      </c>
      <c r="H20" s="359">
        <v>6</v>
      </c>
      <c r="I20" s="95" t="s">
        <v>221</v>
      </c>
      <c r="J20" s="360">
        <v>1211440</v>
      </c>
      <c r="K20" s="11"/>
    </row>
    <row r="21" spans="1:11" ht="12" customHeight="1" x14ac:dyDescent="0.2">
      <c r="A21" s="96">
        <v>45000</v>
      </c>
      <c r="B21" s="359">
        <v>7</v>
      </c>
      <c r="C21" s="95" t="s">
        <v>169</v>
      </c>
      <c r="D21" s="360"/>
      <c r="E21" s="11">
        <v>2500</v>
      </c>
      <c r="F21" s="342"/>
      <c r="G21" s="96">
        <v>45001</v>
      </c>
      <c r="H21" s="359">
        <v>7</v>
      </c>
      <c r="I21" s="95" t="s">
        <v>136</v>
      </c>
      <c r="J21" s="360">
        <v>2500</v>
      </c>
      <c r="K21" s="11"/>
    </row>
    <row r="22" spans="1:11" ht="12" customHeight="1" x14ac:dyDescent="0.2">
      <c r="A22" s="96">
        <v>45001</v>
      </c>
      <c r="B22" s="359">
        <v>8</v>
      </c>
      <c r="C22" s="95" t="s">
        <v>170</v>
      </c>
      <c r="D22" s="360">
        <v>6774860</v>
      </c>
      <c r="E22" s="11"/>
      <c r="F22" s="342"/>
      <c r="G22" s="96">
        <v>45001</v>
      </c>
      <c r="H22" s="359">
        <v>8</v>
      </c>
      <c r="I22" s="95" t="s">
        <v>170</v>
      </c>
      <c r="J22" s="360"/>
      <c r="K22" s="11">
        <v>6774860</v>
      </c>
    </row>
    <row r="23" spans="1:11" ht="12" customHeight="1" x14ac:dyDescent="0.2">
      <c r="A23" s="96">
        <v>45001</v>
      </c>
      <c r="B23" s="359">
        <v>9</v>
      </c>
      <c r="C23" s="95" t="s">
        <v>267</v>
      </c>
      <c r="D23" s="360"/>
      <c r="E23" s="11">
        <v>654720</v>
      </c>
      <c r="F23" s="342"/>
      <c r="G23" s="96">
        <v>45001</v>
      </c>
      <c r="H23" s="359">
        <v>9</v>
      </c>
      <c r="I23" s="95" t="s">
        <v>267</v>
      </c>
      <c r="J23" s="360">
        <v>654720</v>
      </c>
      <c r="K23" s="11"/>
    </row>
    <row r="24" spans="1:11" ht="12" customHeight="1" x14ac:dyDescent="0.2">
      <c r="A24" s="96">
        <v>45009</v>
      </c>
      <c r="B24" s="359">
        <v>10</v>
      </c>
      <c r="C24" s="95" t="s">
        <v>265</v>
      </c>
      <c r="D24" s="360"/>
      <c r="E24" s="11">
        <v>2935000</v>
      </c>
      <c r="F24" s="342"/>
      <c r="G24" s="96">
        <v>45009</v>
      </c>
      <c r="H24" s="359">
        <v>10</v>
      </c>
      <c r="I24" s="95" t="s">
        <v>265</v>
      </c>
      <c r="J24" s="360">
        <v>2935000</v>
      </c>
      <c r="K24" s="11"/>
    </row>
    <row r="25" spans="1:11" ht="13.5" customHeight="1" x14ac:dyDescent="0.2">
      <c r="A25" s="96">
        <v>45009</v>
      </c>
      <c r="B25" s="359">
        <v>11</v>
      </c>
      <c r="C25" s="95" t="s">
        <v>169</v>
      </c>
      <c r="D25" s="360"/>
      <c r="E25" s="11">
        <v>3000</v>
      </c>
      <c r="F25" s="342"/>
      <c r="G25" s="96">
        <v>45009</v>
      </c>
      <c r="H25" s="359">
        <v>11</v>
      </c>
      <c r="I25" s="95" t="s">
        <v>169</v>
      </c>
      <c r="J25" s="360">
        <v>3000</v>
      </c>
      <c r="K25" s="11"/>
    </row>
    <row r="26" spans="1:11" ht="13.5" customHeight="1" x14ac:dyDescent="0.2">
      <c r="A26" s="96">
        <v>45014</v>
      </c>
      <c r="B26" s="359">
        <v>12</v>
      </c>
      <c r="C26" s="95" t="s">
        <v>264</v>
      </c>
      <c r="D26" s="360"/>
      <c r="E26" s="11">
        <v>1765000</v>
      </c>
      <c r="F26" s="342"/>
      <c r="G26" s="96">
        <v>45014</v>
      </c>
      <c r="H26" s="359">
        <v>12</v>
      </c>
      <c r="I26" s="95" t="s">
        <v>264</v>
      </c>
      <c r="J26" s="360">
        <v>1765000</v>
      </c>
      <c r="K26" s="11"/>
    </row>
    <row r="27" spans="1:11" ht="13.5" customHeight="1" x14ac:dyDescent="0.2">
      <c r="A27" s="96">
        <v>45014</v>
      </c>
      <c r="B27" s="359">
        <v>13</v>
      </c>
      <c r="C27" s="95" t="s">
        <v>266</v>
      </c>
      <c r="D27" s="360"/>
      <c r="E27" s="11">
        <v>20000</v>
      </c>
      <c r="F27" s="342"/>
      <c r="G27" s="96">
        <v>45014</v>
      </c>
      <c r="H27" s="359">
        <v>13</v>
      </c>
      <c r="I27" s="95" t="s">
        <v>266</v>
      </c>
      <c r="J27" s="360">
        <v>20000</v>
      </c>
      <c r="K27" s="11"/>
    </row>
    <row r="28" spans="1:11" x14ac:dyDescent="0.2">
      <c r="A28" s="361">
        <v>45016</v>
      </c>
      <c r="B28" s="362"/>
      <c r="C28" s="363" t="s">
        <v>63</v>
      </c>
      <c r="D28" s="364">
        <f>SUM(D14:D27)-SUM(E14:E27)</f>
        <v>1976123</v>
      </c>
      <c r="E28" s="365"/>
      <c r="F28" s="342"/>
      <c r="G28" s="361">
        <v>45016</v>
      </c>
      <c r="H28" s="362"/>
      <c r="I28" s="363" t="s">
        <v>63</v>
      </c>
      <c r="J28" s="364"/>
      <c r="K28" s="399">
        <f>SUM(K14:K27)-SUM(J14:J27)</f>
        <v>1976123</v>
      </c>
    </row>
    <row r="29" spans="1:11" ht="13.5" thickBot="1" x14ac:dyDescent="0.25">
      <c r="A29" s="12"/>
      <c r="B29" s="13"/>
      <c r="C29" s="13"/>
      <c r="D29" s="13"/>
      <c r="E29" s="366"/>
      <c r="F29" s="342"/>
      <c r="G29" s="12"/>
      <c r="H29" s="13"/>
      <c r="I29" s="13"/>
      <c r="J29" s="13"/>
      <c r="K29" s="366"/>
    </row>
    <row r="30" spans="1:11" x14ac:dyDescent="0.2">
      <c r="A30" s="5"/>
      <c r="B30" s="4"/>
      <c r="C30" s="4" t="s">
        <v>17</v>
      </c>
      <c r="D30" s="5"/>
      <c r="E30" s="5"/>
      <c r="F30" s="342"/>
      <c r="G30" s="5"/>
      <c r="H30" s="4"/>
      <c r="I30" s="4" t="s">
        <v>17</v>
      </c>
      <c r="J30" s="5"/>
      <c r="K30" s="5"/>
    </row>
    <row r="31" spans="1:11" x14ac:dyDescent="0.2">
      <c r="A31" s="5"/>
      <c r="B31" s="4"/>
      <c r="C31" s="4"/>
      <c r="D31" s="5"/>
      <c r="E31" s="425"/>
      <c r="F31" s="342"/>
      <c r="G31" s="5"/>
      <c r="H31" s="4"/>
      <c r="I31" s="4"/>
      <c r="J31" s="5"/>
      <c r="K31" s="5"/>
    </row>
    <row r="32" spans="1:11" x14ac:dyDescent="0.2">
      <c r="A32" s="7"/>
      <c r="B32" s="7"/>
      <c r="C32" s="367"/>
      <c r="D32" s="368"/>
      <c r="E32" s="8"/>
      <c r="F32" s="342"/>
      <c r="G32" s="7"/>
      <c r="H32" s="7"/>
      <c r="I32" s="367"/>
      <c r="J32" s="368"/>
      <c r="K32" s="8"/>
    </row>
    <row r="33" spans="1:12" x14ac:dyDescent="0.2">
      <c r="A33" s="7"/>
      <c r="B33" s="7"/>
      <c r="C33" s="369"/>
      <c r="D33" s="370"/>
      <c r="E33" s="8"/>
      <c r="F33" s="342"/>
      <c r="G33" s="7"/>
      <c r="H33" s="7"/>
      <c r="I33" s="369"/>
      <c r="J33" s="370"/>
      <c r="K33" s="8"/>
    </row>
    <row r="34" spans="1:12" x14ac:dyDescent="0.2">
      <c r="C34" s="371"/>
      <c r="D34" s="372"/>
      <c r="E34" s="154"/>
      <c r="F34" s="342"/>
      <c r="I34" s="371"/>
      <c r="J34" s="372"/>
      <c r="K34" s="154"/>
    </row>
    <row r="35" spans="1:12" x14ac:dyDescent="0.2">
      <c r="C35" s="371"/>
      <c r="D35" s="372"/>
      <c r="F35" s="342"/>
      <c r="I35" s="371"/>
      <c r="J35" s="372"/>
    </row>
    <row r="36" spans="1:12" x14ac:dyDescent="0.2">
      <c r="A36" s="373"/>
      <c r="B36" s="374"/>
      <c r="C36" s="375"/>
      <c r="D36" s="376"/>
      <c r="E36" s="376"/>
      <c r="F36" s="376"/>
      <c r="G36" s="373"/>
      <c r="H36" s="374"/>
      <c r="I36" s="375"/>
      <c r="J36" s="376"/>
      <c r="K36" s="376"/>
      <c r="L36" s="377"/>
    </row>
    <row r="37" spans="1:12" x14ac:dyDescent="0.2">
      <c r="A37" s="373"/>
      <c r="B37" s="374"/>
      <c r="C37" s="375"/>
      <c r="D37" s="376"/>
      <c r="E37" s="376"/>
      <c r="F37" s="376"/>
      <c r="G37" s="373"/>
      <c r="H37" s="374"/>
      <c r="I37" s="375"/>
      <c r="J37" s="376"/>
      <c r="K37" s="376"/>
      <c r="L37" s="377"/>
    </row>
    <row r="38" spans="1:12" x14ac:dyDescent="0.2">
      <c r="A38" s="373"/>
      <c r="B38" s="378"/>
      <c r="C38" s="375"/>
      <c r="D38" s="376"/>
      <c r="E38" s="376"/>
      <c r="F38" s="376"/>
      <c r="G38" s="373"/>
      <c r="H38" s="378"/>
      <c r="I38" s="375"/>
      <c r="J38" s="376"/>
      <c r="K38" s="376"/>
      <c r="L38" s="377"/>
    </row>
    <row r="39" spans="1:12" x14ac:dyDescent="0.2">
      <c r="A39" s="373"/>
      <c r="B39" s="378"/>
      <c r="C39" s="375"/>
      <c r="D39" s="376"/>
      <c r="E39" s="376"/>
      <c r="F39" s="376"/>
      <c r="G39" s="373"/>
      <c r="H39" s="378"/>
      <c r="I39" s="375"/>
      <c r="J39" s="376"/>
      <c r="K39" s="376"/>
      <c r="L39" s="377"/>
    </row>
    <row r="40" spans="1:12" x14ac:dyDescent="0.2">
      <c r="A40" s="373"/>
      <c r="B40" s="378"/>
      <c r="C40" s="375"/>
      <c r="D40" s="376"/>
      <c r="E40" s="376"/>
      <c r="F40" s="376"/>
      <c r="G40" s="373"/>
      <c r="H40" s="378"/>
      <c r="I40" s="375"/>
      <c r="J40" s="376"/>
      <c r="K40" s="376"/>
      <c r="L40" s="377"/>
    </row>
    <row r="41" spans="1:12" x14ac:dyDescent="0.2">
      <c r="A41" s="379"/>
      <c r="B41" s="375"/>
      <c r="C41" s="380"/>
      <c r="D41" s="381"/>
      <c r="E41" s="375"/>
      <c r="F41" s="382"/>
      <c r="G41" s="379"/>
      <c r="H41" s="383"/>
      <c r="I41" s="380"/>
      <c r="J41" s="382"/>
      <c r="K41" s="384"/>
      <c r="L41" s="377"/>
    </row>
    <row r="42" spans="1:12" x14ac:dyDescent="0.2">
      <c r="A42" s="383"/>
      <c r="B42" s="383"/>
      <c r="C42" s="383"/>
      <c r="D42" s="383"/>
      <c r="E42" s="385"/>
      <c r="F42" s="383"/>
      <c r="G42" s="385"/>
      <c r="H42" s="383"/>
      <c r="I42" s="383"/>
      <c r="J42" s="383"/>
      <c r="K42" s="383"/>
      <c r="L42" s="377"/>
    </row>
    <row r="43" spans="1:12" x14ac:dyDescent="0.2">
      <c r="A43" s="375"/>
      <c r="B43" s="380"/>
      <c r="C43" s="380"/>
      <c r="D43" s="375"/>
      <c r="E43" s="375"/>
      <c r="F43" s="385"/>
      <c r="G43" s="380"/>
      <c r="H43" s="375"/>
      <c r="I43" s="380"/>
      <c r="J43" s="375"/>
      <c r="K43" s="386"/>
      <c r="L43" s="377"/>
    </row>
    <row r="44" spans="1:12" s="9" customFormat="1" x14ac:dyDescent="0.2">
      <c r="A44" s="387"/>
      <c r="B44" s="387"/>
      <c r="C44" s="388"/>
      <c r="D44" s="389"/>
      <c r="E44" s="390"/>
      <c r="F44" s="390"/>
      <c r="G44" s="390"/>
      <c r="H44" s="390"/>
      <c r="I44" s="391"/>
      <c r="J44" s="387"/>
      <c r="K44" s="387"/>
      <c r="L44" s="392"/>
    </row>
    <row r="45" spans="1:12" s="9" customFormat="1" x14ac:dyDescent="0.2">
      <c r="A45" s="393"/>
      <c r="B45" s="393"/>
      <c r="C45" s="394"/>
      <c r="D45" s="395"/>
      <c r="E45" s="396"/>
      <c r="F45" s="390"/>
      <c r="G45" s="393"/>
      <c r="H45" s="393"/>
      <c r="I45" s="393"/>
      <c r="J45" s="393"/>
      <c r="K45" s="393"/>
      <c r="L45" s="392"/>
    </row>
    <row r="46" spans="1:12" x14ac:dyDescent="0.2">
      <c r="A46" s="393"/>
      <c r="B46" s="393"/>
      <c r="C46" s="394"/>
      <c r="D46" s="395"/>
      <c r="E46" s="393"/>
      <c r="F46" s="393"/>
      <c r="G46" s="393"/>
      <c r="H46" s="393"/>
      <c r="I46" s="393"/>
      <c r="J46" s="393"/>
      <c r="K46" s="393"/>
      <c r="L46" s="377"/>
    </row>
    <row r="47" spans="1:12" x14ac:dyDescent="0.2">
      <c r="A47" s="393"/>
      <c r="B47" s="393"/>
      <c r="C47" s="394"/>
      <c r="D47" s="397"/>
      <c r="E47" s="396"/>
      <c r="F47" s="393"/>
      <c r="G47" s="393"/>
      <c r="H47" s="393"/>
      <c r="I47" s="393"/>
      <c r="J47" s="393"/>
      <c r="K47" s="393"/>
      <c r="L47" s="377"/>
    </row>
    <row r="48" spans="1:12" x14ac:dyDescent="0.2">
      <c r="A48" s="343"/>
      <c r="B48" s="343"/>
      <c r="C48" s="343"/>
      <c r="D48" s="344"/>
      <c r="E48" s="343"/>
      <c r="F48" s="343"/>
      <c r="G48" s="343"/>
      <c r="H48" s="343"/>
      <c r="I48" s="343"/>
      <c r="J48" s="343"/>
      <c r="K48" s="343"/>
    </row>
    <row r="49" spans="1:11" x14ac:dyDescent="0.2">
      <c r="A49" s="343"/>
      <c r="B49" s="343"/>
      <c r="C49" s="343"/>
      <c r="D49" s="343"/>
      <c r="E49" s="343"/>
      <c r="F49" s="343"/>
      <c r="G49" s="343"/>
      <c r="H49" s="343"/>
      <c r="I49" s="343"/>
      <c r="J49" s="343"/>
      <c r="K49" s="343"/>
    </row>
    <row r="50" spans="1:11" x14ac:dyDescent="0.2">
      <c r="A50" s="343"/>
      <c r="B50" s="343"/>
      <c r="C50" s="345"/>
      <c r="D50" s="343"/>
      <c r="E50" s="343"/>
      <c r="F50" s="343"/>
      <c r="G50" s="343"/>
      <c r="H50" s="343"/>
      <c r="I50" s="343"/>
      <c r="J50" s="343"/>
      <c r="K50" s="343"/>
    </row>
    <row r="51" spans="1:11" x14ac:dyDescent="0.2">
      <c r="A51" s="343"/>
      <c r="B51" s="343"/>
      <c r="C51" s="343"/>
      <c r="D51" s="344"/>
      <c r="E51" s="343"/>
      <c r="F51" s="343"/>
      <c r="G51" s="343"/>
      <c r="H51" s="343"/>
      <c r="I51" s="343"/>
      <c r="J51" s="343"/>
      <c r="K51" s="343"/>
    </row>
    <row r="52" spans="1:11" x14ac:dyDescent="0.2">
      <c r="A52" s="343"/>
      <c r="B52" s="343"/>
      <c r="C52" s="343"/>
      <c r="D52" s="344"/>
      <c r="E52" s="343"/>
      <c r="F52" s="343"/>
      <c r="G52" s="343"/>
      <c r="H52" s="343"/>
      <c r="I52" s="343"/>
      <c r="J52" s="343"/>
      <c r="K52" s="343"/>
    </row>
    <row r="53" spans="1:11" x14ac:dyDescent="0.2">
      <c r="C53" s="95"/>
      <c r="D53" s="11"/>
    </row>
    <row r="54" spans="1:11" x14ac:dyDescent="0.2">
      <c r="D54"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A13" sqref="A13"/>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t="s">
        <v>286</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40</v>
      </c>
      <c r="E6" s="106">
        <f>B6*D6</f>
        <v>2000000</v>
      </c>
      <c r="G6" s="103"/>
      <c r="H6" s="103">
        <v>100</v>
      </c>
      <c r="I6" s="103" t="s">
        <v>51</v>
      </c>
      <c r="J6" s="103">
        <v>0</v>
      </c>
      <c r="K6" s="106">
        <f>H6*J6</f>
        <v>0</v>
      </c>
    </row>
    <row r="7" spans="1:11" x14ac:dyDescent="0.25">
      <c r="A7" s="103"/>
      <c r="B7" s="103">
        <v>20000</v>
      </c>
      <c r="C7" s="103" t="s">
        <v>51</v>
      </c>
      <c r="D7" s="103">
        <v>25</v>
      </c>
      <c r="E7" s="106">
        <f t="shared" ref="E7:E11" si="0">B7*D7</f>
        <v>500000</v>
      </c>
      <c r="G7" s="103"/>
      <c r="H7" s="103">
        <v>20</v>
      </c>
      <c r="I7" s="103" t="s">
        <v>51</v>
      </c>
      <c r="J7" s="103">
        <v>0</v>
      </c>
      <c r="K7" s="106">
        <f t="shared" ref="K7:K10" si="1">H7*J7</f>
        <v>0</v>
      </c>
    </row>
    <row r="8" spans="1:11" x14ac:dyDescent="0.25">
      <c r="A8" s="103"/>
      <c r="B8" s="103">
        <v>10000</v>
      </c>
      <c r="C8" s="103" t="s">
        <v>51</v>
      </c>
      <c r="D8" s="103">
        <v>60</v>
      </c>
      <c r="E8" s="106">
        <f t="shared" si="0"/>
        <v>600000</v>
      </c>
      <c r="G8" s="103"/>
      <c r="H8" s="103">
        <v>10</v>
      </c>
      <c r="I8" s="103" t="s">
        <v>51</v>
      </c>
      <c r="J8" s="103">
        <v>0</v>
      </c>
      <c r="K8" s="106">
        <f t="shared" si="1"/>
        <v>0</v>
      </c>
    </row>
    <row r="9" spans="1:11" x14ac:dyDescent="0.25">
      <c r="A9" s="103"/>
      <c r="B9" s="103">
        <v>5000</v>
      </c>
      <c r="C9" s="103" t="s">
        <v>51</v>
      </c>
      <c r="D9" s="103">
        <v>30</v>
      </c>
      <c r="E9" s="106">
        <f t="shared" si="0"/>
        <v>150000</v>
      </c>
      <c r="G9" s="103"/>
      <c r="H9" s="103">
        <v>5</v>
      </c>
      <c r="I9" s="103" t="s">
        <v>51</v>
      </c>
      <c r="J9" s="103">
        <v>1</v>
      </c>
      <c r="K9" s="106">
        <f t="shared" si="1"/>
        <v>5</v>
      </c>
    </row>
    <row r="10" spans="1:11" x14ac:dyDescent="0.25">
      <c r="A10" s="103"/>
      <c r="B10" s="103">
        <v>2000</v>
      </c>
      <c r="C10" s="103" t="s">
        <v>51</v>
      </c>
      <c r="D10" s="103">
        <v>3</v>
      </c>
      <c r="E10" s="106">
        <f t="shared" si="0"/>
        <v>6000</v>
      </c>
      <c r="G10" s="103"/>
      <c r="H10" s="103">
        <v>1</v>
      </c>
      <c r="I10" s="103" t="s">
        <v>51</v>
      </c>
      <c r="J10" s="103"/>
      <c r="K10" s="106">
        <f t="shared" si="1"/>
        <v>0</v>
      </c>
    </row>
    <row r="11" spans="1:11" x14ac:dyDescent="0.25">
      <c r="A11" s="103"/>
      <c r="B11" s="103">
        <v>1000</v>
      </c>
      <c r="C11" s="103" t="s">
        <v>51</v>
      </c>
      <c r="D11" s="103"/>
      <c r="E11" s="106">
        <f t="shared" si="0"/>
        <v>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v>3</v>
      </c>
      <c r="E14" s="103">
        <f>B14*D14</f>
        <v>1500</v>
      </c>
      <c r="G14" s="103"/>
      <c r="H14" s="103"/>
      <c r="I14" s="103"/>
      <c r="J14" s="103"/>
      <c r="K14" s="103"/>
    </row>
    <row r="15" spans="1:11" x14ac:dyDescent="0.25">
      <c r="A15" s="103"/>
      <c r="B15" s="103">
        <v>200</v>
      </c>
      <c r="C15" s="103" t="s">
        <v>51</v>
      </c>
      <c r="D15" s="103"/>
      <c r="E15" s="103">
        <f t="shared" ref="E15:E17" si="2">B15*D15</f>
        <v>0</v>
      </c>
      <c r="G15" s="103"/>
      <c r="H15" s="103"/>
      <c r="I15" s="103"/>
      <c r="J15" s="103"/>
      <c r="K15" s="103"/>
    </row>
    <row r="16" spans="1:11" x14ac:dyDescent="0.25">
      <c r="A16" s="103"/>
      <c r="B16" s="103">
        <v>100</v>
      </c>
      <c r="C16" s="103" t="s">
        <v>51</v>
      </c>
      <c r="D16" s="103">
        <v>4</v>
      </c>
      <c r="E16" s="103">
        <f t="shared" si="2"/>
        <v>400</v>
      </c>
      <c r="G16" s="103"/>
      <c r="H16" s="103"/>
      <c r="I16" s="103"/>
      <c r="J16" s="103"/>
      <c r="K16" s="103"/>
    </row>
    <row r="17" spans="1:11" x14ac:dyDescent="0.25">
      <c r="A17" s="103"/>
      <c r="B17" s="103">
        <v>50</v>
      </c>
      <c r="C17" s="103" t="s">
        <v>51</v>
      </c>
      <c r="D17" s="103"/>
      <c r="E17" s="103">
        <f t="shared" si="2"/>
        <v>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3257900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3257900</v>
      </c>
      <c r="G22" s="103" t="s">
        <v>52</v>
      </c>
      <c r="H22" s="103"/>
      <c r="I22" s="103"/>
      <c r="J22" s="103"/>
      <c r="K22" s="107">
        <f>K20</f>
        <v>5</v>
      </c>
    </row>
    <row r="23" spans="1:11" x14ac:dyDescent="0.25">
      <c r="A23" s="103" t="s">
        <v>40</v>
      </c>
      <c r="B23" s="103"/>
      <c r="C23" s="103"/>
      <c r="D23" s="103"/>
      <c r="E23" s="107">
        <f>'UGX Cash Box March '!G69</f>
        <v>3257946</v>
      </c>
      <c r="G23" s="103" t="s">
        <v>40</v>
      </c>
      <c r="H23" s="103"/>
      <c r="I23" s="103"/>
      <c r="J23" s="103"/>
      <c r="K23" s="107">
        <f>'USD-cash box March'!G5</f>
        <v>5</v>
      </c>
    </row>
    <row r="24" spans="1:11" x14ac:dyDescent="0.25">
      <c r="A24" s="103" t="s">
        <v>53</v>
      </c>
      <c r="B24" s="103"/>
      <c r="C24" s="103"/>
      <c r="D24" s="103"/>
      <c r="E24" s="106">
        <f>E22-E23</f>
        <v>-46</v>
      </c>
      <c r="G24" s="103" t="s">
        <v>53</v>
      </c>
      <c r="H24" s="103"/>
      <c r="I24" s="103"/>
      <c r="J24" s="103"/>
      <c r="K24" s="10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3" workbookViewId="0">
      <selection activeCell="J54" sqref="J54"/>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72" t="s">
        <v>139</v>
      </c>
      <c r="E1" s="772"/>
      <c r="F1" s="772"/>
      <c r="G1" s="772"/>
      <c r="H1" s="772"/>
      <c r="I1" s="772"/>
      <c r="J1" s="772"/>
    </row>
    <row r="2" spans="1:14" ht="15" customHeight="1" x14ac:dyDescent="0.25">
      <c r="D2" s="772"/>
      <c r="E2" s="772"/>
      <c r="F2" s="772"/>
      <c r="G2" s="772"/>
      <c r="H2" s="772"/>
      <c r="I2" s="772"/>
      <c r="J2" s="772"/>
    </row>
    <row r="4" spans="1:14" x14ac:dyDescent="0.25">
      <c r="A4" s="289"/>
      <c r="B4" s="274"/>
      <c r="C4" s="773"/>
      <c r="D4" s="773"/>
      <c r="E4" s="773"/>
      <c r="F4" s="773"/>
      <c r="G4" s="773"/>
      <c r="H4" s="773"/>
      <c r="I4" s="773"/>
      <c r="J4" s="773"/>
      <c r="K4" s="773"/>
      <c r="L4" s="773"/>
      <c r="M4" s="773"/>
      <c r="N4" s="774"/>
    </row>
    <row r="5" spans="1:14" x14ac:dyDescent="0.25">
      <c r="A5" s="290" t="s">
        <v>2</v>
      </c>
      <c r="B5" s="275"/>
      <c r="C5" s="276" t="s">
        <v>95</v>
      </c>
      <c r="D5" s="276" t="s">
        <v>96</v>
      </c>
      <c r="E5" s="276" t="s">
        <v>97</v>
      </c>
      <c r="F5" s="276" t="s">
        <v>98</v>
      </c>
      <c r="G5" s="276" t="s">
        <v>94</v>
      </c>
      <c r="H5" s="276" t="s">
        <v>99</v>
      </c>
      <c r="I5" s="276" t="s">
        <v>100</v>
      </c>
      <c r="J5" s="276" t="s">
        <v>101</v>
      </c>
      <c r="K5" s="276" t="s">
        <v>102</v>
      </c>
      <c r="L5" s="276" t="s">
        <v>103</v>
      </c>
      <c r="M5" s="276" t="s">
        <v>104</v>
      </c>
      <c r="N5" s="276" t="s">
        <v>105</v>
      </c>
    </row>
    <row r="6" spans="1:14" x14ac:dyDescent="0.25">
      <c r="A6" s="291"/>
      <c r="B6" s="277" t="s">
        <v>85</v>
      </c>
      <c r="C6" s="278"/>
      <c r="D6" s="279"/>
      <c r="E6" s="280"/>
      <c r="F6" s="279"/>
      <c r="G6" s="279"/>
      <c r="H6" s="279"/>
      <c r="I6" s="299"/>
      <c r="J6" s="279"/>
      <c r="K6" s="279"/>
      <c r="L6" s="279"/>
      <c r="M6" s="279"/>
      <c r="N6" s="279"/>
    </row>
    <row r="7" spans="1:14" x14ac:dyDescent="0.25">
      <c r="A7" s="292"/>
      <c r="B7" s="281" t="s">
        <v>86</v>
      </c>
      <c r="C7" s="282"/>
      <c r="D7" s="282"/>
      <c r="E7" s="282"/>
      <c r="F7" s="282"/>
      <c r="G7" s="282"/>
      <c r="H7" s="282"/>
      <c r="I7" s="282"/>
      <c r="J7" s="282"/>
      <c r="K7" s="282"/>
      <c r="L7" s="282"/>
      <c r="M7" s="282"/>
      <c r="N7" s="282"/>
    </row>
    <row r="8" spans="1:14" x14ac:dyDescent="0.25">
      <c r="A8" s="293"/>
      <c r="B8" s="283" t="s">
        <v>41</v>
      </c>
      <c r="C8" s="284"/>
      <c r="D8" s="285"/>
      <c r="E8" s="285"/>
      <c r="F8" s="285"/>
      <c r="G8" s="285"/>
      <c r="H8" s="285"/>
      <c r="I8" s="285"/>
      <c r="J8" s="285"/>
      <c r="K8" s="285"/>
      <c r="L8" s="285"/>
      <c r="M8" s="285"/>
      <c r="N8" s="285"/>
    </row>
    <row r="9" spans="1:14" x14ac:dyDescent="0.25">
      <c r="A9" s="290"/>
      <c r="B9" s="286" t="s">
        <v>85</v>
      </c>
      <c r="C9" s="287"/>
      <c r="D9" s="287"/>
      <c r="E9" s="288"/>
      <c r="F9" s="288"/>
      <c r="G9" s="287"/>
      <c r="H9" s="287"/>
      <c r="I9" s="288"/>
      <c r="J9" s="287"/>
      <c r="K9" s="287"/>
      <c r="L9" s="287"/>
      <c r="M9" s="287"/>
      <c r="N9" s="287"/>
    </row>
    <row r="10" spans="1:14" x14ac:dyDescent="0.25">
      <c r="A10" s="292"/>
      <c r="B10" s="281" t="s">
        <v>86</v>
      </c>
      <c r="C10" s="282"/>
      <c r="D10" s="282"/>
      <c r="E10" s="282"/>
      <c r="F10" s="282"/>
      <c r="G10" s="282"/>
      <c r="H10" s="282"/>
      <c r="I10" s="282"/>
      <c r="J10" s="282"/>
      <c r="K10" s="282"/>
      <c r="L10" s="282"/>
      <c r="M10" s="282"/>
      <c r="N10" s="282"/>
    </row>
    <row r="11" spans="1:14" x14ac:dyDescent="0.25">
      <c r="A11" s="293"/>
      <c r="B11" s="283" t="s">
        <v>41</v>
      </c>
      <c r="C11" s="285"/>
      <c r="D11" s="285"/>
      <c r="E11" s="285"/>
      <c r="F11" s="285"/>
      <c r="G11" s="285"/>
      <c r="H11" s="285"/>
      <c r="I11" s="285"/>
      <c r="J11" s="285"/>
      <c r="K11" s="285"/>
      <c r="L11" s="285"/>
      <c r="M11" s="285"/>
      <c r="N11" s="285"/>
    </row>
    <row r="12" spans="1:14" x14ac:dyDescent="0.25">
      <c r="A12" s="290"/>
      <c r="B12" s="286" t="s">
        <v>85</v>
      </c>
      <c r="C12" s="287"/>
      <c r="D12" s="287"/>
      <c r="E12" s="288"/>
      <c r="F12" s="288"/>
      <c r="G12" s="287"/>
      <c r="H12" s="287"/>
      <c r="I12" s="288"/>
      <c r="J12" s="287"/>
      <c r="K12" s="287"/>
      <c r="L12" s="287"/>
      <c r="M12" s="287"/>
      <c r="N12" s="287"/>
    </row>
    <row r="13" spans="1:14" x14ac:dyDescent="0.25">
      <c r="A13" s="292"/>
      <c r="B13" s="281" t="s">
        <v>86</v>
      </c>
      <c r="C13" s="282"/>
      <c r="D13" s="282"/>
      <c r="E13" s="282"/>
      <c r="F13" s="282"/>
      <c r="G13" s="282"/>
      <c r="H13" s="282"/>
      <c r="I13" s="282"/>
      <c r="J13" s="282"/>
      <c r="K13" s="282"/>
      <c r="L13" s="282"/>
      <c r="M13" s="282"/>
      <c r="N13" s="282"/>
    </row>
    <row r="14" spans="1:14" x14ac:dyDescent="0.25">
      <c r="A14" s="293"/>
      <c r="B14" s="283" t="s">
        <v>41</v>
      </c>
      <c r="C14" s="285"/>
      <c r="D14" s="285"/>
      <c r="E14" s="285"/>
      <c r="F14" s="285"/>
      <c r="G14" s="285"/>
      <c r="H14" s="285"/>
      <c r="I14" s="285"/>
      <c r="J14" s="285"/>
      <c r="K14" s="285"/>
      <c r="L14" s="285"/>
      <c r="M14" s="285"/>
      <c r="N14" s="285"/>
    </row>
    <row r="15" spans="1:14" x14ac:dyDescent="0.25">
      <c r="A15" s="290"/>
      <c r="B15" s="286" t="s">
        <v>85</v>
      </c>
      <c r="C15" s="287"/>
      <c r="D15" s="287"/>
      <c r="E15" s="288"/>
      <c r="F15" s="288"/>
      <c r="G15" s="287"/>
      <c r="H15" s="287"/>
      <c r="I15" s="288"/>
      <c r="J15" s="287"/>
      <c r="K15" s="287"/>
      <c r="L15" s="287"/>
      <c r="M15" s="287"/>
      <c r="N15" s="287"/>
    </row>
    <row r="16" spans="1:14" x14ac:dyDescent="0.25">
      <c r="A16" s="292"/>
      <c r="B16" s="281" t="s">
        <v>86</v>
      </c>
      <c r="C16" s="282"/>
      <c r="D16" s="282"/>
      <c r="E16" s="282"/>
      <c r="F16" s="282"/>
      <c r="G16" s="282"/>
      <c r="H16" s="282"/>
      <c r="I16" s="282"/>
      <c r="J16" s="282"/>
      <c r="K16" s="282"/>
      <c r="L16" s="282"/>
      <c r="M16" s="282"/>
      <c r="N16" s="282"/>
    </row>
    <row r="17" spans="1:14" x14ac:dyDescent="0.25">
      <c r="A17" s="293"/>
      <c r="B17" s="283" t="s">
        <v>41</v>
      </c>
      <c r="C17" s="285"/>
      <c r="D17" s="285"/>
      <c r="E17" s="285"/>
      <c r="F17" s="285"/>
      <c r="G17" s="285"/>
      <c r="H17" s="285"/>
      <c r="I17" s="285"/>
      <c r="J17" s="285"/>
      <c r="K17" s="285"/>
      <c r="L17" s="285"/>
      <c r="M17" s="285"/>
      <c r="N17" s="285"/>
    </row>
    <row r="18" spans="1:14" x14ac:dyDescent="0.25">
      <c r="A18" s="468"/>
      <c r="B18" s="468"/>
      <c r="C18" s="469"/>
      <c r="D18" s="469"/>
      <c r="E18" s="469"/>
      <c r="F18" s="469"/>
      <c r="G18" s="469"/>
      <c r="H18" s="469"/>
      <c r="I18" s="469"/>
      <c r="J18" s="469"/>
      <c r="K18" s="469"/>
      <c r="L18" s="469"/>
      <c r="M18" s="469"/>
      <c r="N18" s="469"/>
    </row>
    <row r="19" spans="1:14" x14ac:dyDescent="0.25">
      <c r="A19" s="468"/>
      <c r="B19" s="468"/>
      <c r="C19" s="469"/>
      <c r="D19" s="469"/>
      <c r="E19" s="469"/>
      <c r="F19" s="469"/>
      <c r="G19" s="469"/>
      <c r="H19" s="469"/>
      <c r="I19" s="469"/>
      <c r="J19" s="469"/>
      <c r="K19" s="469"/>
      <c r="L19" s="469"/>
      <c r="M19" s="469"/>
      <c r="N19" s="469"/>
    </row>
    <row r="20" spans="1:14" ht="15" customHeight="1" x14ac:dyDescent="0.25">
      <c r="C20" s="450"/>
      <c r="D20" s="451" t="s">
        <v>140</v>
      </c>
      <c r="E20" s="451"/>
      <c r="F20" s="451"/>
      <c r="G20" s="451"/>
      <c r="H20" s="451"/>
      <c r="I20" s="451"/>
      <c r="J20" s="451"/>
      <c r="K20" s="452"/>
    </row>
    <row r="21" spans="1:14" ht="15" customHeight="1" x14ac:dyDescent="0.25">
      <c r="C21" s="450"/>
      <c r="D21" s="451"/>
      <c r="E21" s="451"/>
      <c r="F21" s="451"/>
      <c r="G21" s="451"/>
      <c r="H21" s="451"/>
      <c r="I21" s="451"/>
      <c r="J21" s="451"/>
      <c r="K21" s="452"/>
    </row>
    <row r="23" spans="1:14" x14ac:dyDescent="0.25">
      <c r="A23" s="289"/>
      <c r="B23" s="274"/>
      <c r="C23" s="773"/>
      <c r="D23" s="773"/>
      <c r="E23" s="773"/>
      <c r="F23" s="773"/>
      <c r="G23" s="773"/>
      <c r="H23" s="773"/>
      <c r="I23" s="773"/>
      <c r="J23" s="773"/>
      <c r="K23" s="773"/>
      <c r="L23" s="773"/>
      <c r="M23" s="773"/>
      <c r="N23" s="774"/>
    </row>
    <row r="24" spans="1:14" x14ac:dyDescent="0.25">
      <c r="A24" s="290" t="s">
        <v>2</v>
      </c>
      <c r="B24" s="275"/>
      <c r="C24" s="276" t="s">
        <v>95</v>
      </c>
      <c r="D24" s="276" t="s">
        <v>96</v>
      </c>
      <c r="E24" s="276" t="s">
        <v>97</v>
      </c>
      <c r="F24" s="276" t="s">
        <v>98</v>
      </c>
      <c r="G24" s="276" t="s">
        <v>94</v>
      </c>
      <c r="H24" s="276" t="s">
        <v>99</v>
      </c>
      <c r="I24" s="276" t="s">
        <v>100</v>
      </c>
      <c r="J24" s="276" t="s">
        <v>101</v>
      </c>
      <c r="K24" s="276" t="s">
        <v>102</v>
      </c>
      <c r="L24" s="276" t="s">
        <v>103</v>
      </c>
      <c r="M24" s="276" t="s">
        <v>104</v>
      </c>
      <c r="N24" s="276" t="s">
        <v>105</v>
      </c>
    </row>
    <row r="25" spans="1:14" x14ac:dyDescent="0.25">
      <c r="A25" s="291"/>
      <c r="B25" s="277" t="s">
        <v>41</v>
      </c>
      <c r="C25" s="278"/>
      <c r="D25" s="279"/>
      <c r="E25" s="280"/>
      <c r="F25" s="279"/>
      <c r="G25" s="279"/>
      <c r="H25" s="279"/>
      <c r="I25" s="299"/>
      <c r="J25" s="279"/>
      <c r="K25" s="279"/>
      <c r="L25" s="279"/>
      <c r="M25" s="279"/>
      <c r="N25" s="279"/>
    </row>
    <row r="26" spans="1:14" x14ac:dyDescent="0.25">
      <c r="A26" s="292"/>
      <c r="B26" s="281" t="s">
        <v>86</v>
      </c>
      <c r="C26" s="282"/>
      <c r="D26" s="282"/>
      <c r="E26" s="282"/>
      <c r="F26" s="282"/>
      <c r="G26" s="282"/>
      <c r="H26" s="282"/>
      <c r="I26" s="282"/>
      <c r="J26" s="282"/>
      <c r="K26" s="282"/>
      <c r="L26" s="282"/>
      <c r="M26" s="282"/>
      <c r="N26" s="282"/>
    </row>
    <row r="27" spans="1:14" x14ac:dyDescent="0.25">
      <c r="A27" s="293"/>
      <c r="B27" s="283" t="s">
        <v>110</v>
      </c>
      <c r="C27" s="284"/>
      <c r="D27" s="285"/>
      <c r="E27" s="285"/>
      <c r="F27" s="285"/>
      <c r="G27" s="285"/>
      <c r="H27" s="285"/>
      <c r="I27" s="285"/>
      <c r="J27" s="285"/>
      <c r="K27" s="285"/>
      <c r="L27" s="285"/>
      <c r="M27" s="285"/>
      <c r="N27" s="285"/>
    </row>
    <row r="28" spans="1:14" x14ac:dyDescent="0.25">
      <c r="A28" s="290"/>
      <c r="B28" s="286" t="s">
        <v>41</v>
      </c>
      <c r="C28" s="287"/>
      <c r="D28" s="287"/>
      <c r="E28" s="288"/>
      <c r="F28" s="288"/>
      <c r="G28" s="287"/>
      <c r="H28" s="287"/>
      <c r="I28" s="288"/>
      <c r="J28" s="287"/>
      <c r="K28" s="287"/>
      <c r="L28" s="287"/>
      <c r="M28" s="287"/>
      <c r="N28" s="287"/>
    </row>
    <row r="29" spans="1:14" x14ac:dyDescent="0.25">
      <c r="A29" s="292"/>
      <c r="B29" s="281" t="s">
        <v>86</v>
      </c>
      <c r="C29" s="282"/>
      <c r="D29" s="282"/>
      <c r="E29" s="282"/>
      <c r="F29" s="282"/>
      <c r="G29" s="282"/>
      <c r="H29" s="282"/>
      <c r="I29" s="282"/>
      <c r="J29" s="282"/>
      <c r="K29" s="282"/>
      <c r="L29" s="282"/>
      <c r="M29" s="282"/>
      <c r="N29" s="282"/>
    </row>
    <row r="30" spans="1:14" x14ac:dyDescent="0.25">
      <c r="A30" s="293"/>
      <c r="B30" s="283" t="s">
        <v>110</v>
      </c>
      <c r="C30" s="285"/>
      <c r="D30" s="285"/>
      <c r="E30" s="285"/>
      <c r="F30" s="285"/>
      <c r="G30" s="285"/>
      <c r="H30" s="285"/>
      <c r="I30" s="285"/>
      <c r="J30" s="285"/>
      <c r="K30" s="285"/>
      <c r="L30" s="285"/>
      <c r="M30" s="285"/>
      <c r="N30" s="285"/>
    </row>
    <row r="31" spans="1:14" x14ac:dyDescent="0.25">
      <c r="A31" s="291"/>
      <c r="B31" s="277" t="s">
        <v>41</v>
      </c>
      <c r="C31" s="278"/>
      <c r="D31" s="279"/>
      <c r="E31" s="280"/>
      <c r="F31" s="279"/>
      <c r="G31" s="279"/>
      <c r="H31" s="279"/>
      <c r="I31" s="299"/>
      <c r="J31" s="279"/>
      <c r="K31" s="279"/>
      <c r="L31" s="279"/>
      <c r="M31" s="279"/>
      <c r="N31" s="279"/>
    </row>
    <row r="32" spans="1:14" x14ac:dyDescent="0.25">
      <c r="A32" s="292"/>
      <c r="B32" s="281" t="s">
        <v>86</v>
      </c>
      <c r="C32" s="282"/>
      <c r="D32" s="282"/>
      <c r="E32" s="282"/>
      <c r="F32" s="282"/>
      <c r="G32" s="282"/>
      <c r="H32" s="282"/>
      <c r="I32" s="282"/>
      <c r="J32" s="282"/>
      <c r="K32" s="282"/>
      <c r="L32" s="282"/>
      <c r="M32" s="282"/>
      <c r="N32" s="282"/>
    </row>
    <row r="33" spans="1:14" x14ac:dyDescent="0.25">
      <c r="A33" s="293"/>
      <c r="B33" s="283" t="s">
        <v>110</v>
      </c>
      <c r="C33" s="284"/>
      <c r="D33" s="285"/>
      <c r="E33" s="285"/>
      <c r="F33" s="285"/>
      <c r="G33" s="285"/>
      <c r="H33" s="285"/>
      <c r="I33" s="285"/>
      <c r="J33" s="285"/>
      <c r="K33" s="285"/>
      <c r="L33" s="285"/>
      <c r="M33" s="285"/>
      <c r="N33" s="285"/>
    </row>
    <row r="34" spans="1:14" x14ac:dyDescent="0.25">
      <c r="A34" s="290"/>
      <c r="B34" s="286" t="s">
        <v>41</v>
      </c>
      <c r="C34" s="287"/>
      <c r="D34" s="287"/>
      <c r="E34" s="288"/>
      <c r="F34" s="288"/>
      <c r="G34" s="287"/>
      <c r="H34" s="287"/>
      <c r="I34" s="288"/>
      <c r="J34" s="287"/>
      <c r="K34" s="287"/>
      <c r="L34" s="287"/>
      <c r="M34" s="287"/>
      <c r="N34" s="287"/>
    </row>
    <row r="35" spans="1:14" x14ac:dyDescent="0.25">
      <c r="A35" s="292"/>
      <c r="B35" s="281" t="s">
        <v>86</v>
      </c>
      <c r="C35" s="282"/>
      <c r="D35" s="282"/>
      <c r="E35" s="282"/>
      <c r="F35" s="282"/>
      <c r="G35" s="282"/>
      <c r="H35" s="282"/>
      <c r="I35" s="282"/>
      <c r="J35" s="282"/>
      <c r="K35" s="282"/>
      <c r="L35" s="282"/>
      <c r="M35" s="282"/>
      <c r="N35" s="282"/>
    </row>
    <row r="36" spans="1:14" x14ac:dyDescent="0.25">
      <c r="A36" s="293"/>
      <c r="B36" s="283" t="s">
        <v>110</v>
      </c>
      <c r="C36" s="285"/>
      <c r="D36" s="285"/>
      <c r="E36" s="285"/>
      <c r="F36" s="285"/>
      <c r="G36" s="285"/>
      <c r="H36" s="285"/>
      <c r="I36" s="285"/>
      <c r="J36" s="285"/>
      <c r="K36" s="285"/>
      <c r="L36" s="285"/>
      <c r="M36" s="285"/>
      <c r="N36" s="285"/>
    </row>
    <row r="37" spans="1:14" x14ac:dyDescent="0.25">
      <c r="A37" s="290"/>
      <c r="B37" s="286" t="s">
        <v>41</v>
      </c>
      <c r="C37" s="287"/>
      <c r="D37" s="287"/>
      <c r="E37" s="288"/>
      <c r="F37" s="288"/>
      <c r="G37" s="287"/>
      <c r="H37" s="287"/>
      <c r="I37" s="288"/>
      <c r="J37" s="287"/>
      <c r="K37" s="287"/>
      <c r="L37" s="287"/>
      <c r="M37" s="287"/>
      <c r="N37" s="287"/>
    </row>
    <row r="38" spans="1:14" x14ac:dyDescent="0.25">
      <c r="A38" s="292"/>
      <c r="B38" s="281" t="s">
        <v>86</v>
      </c>
      <c r="C38" s="282"/>
      <c r="D38" s="282"/>
      <c r="E38" s="282"/>
      <c r="F38" s="282"/>
      <c r="G38" s="282"/>
      <c r="H38" s="282"/>
      <c r="I38" s="282"/>
      <c r="J38" s="282"/>
      <c r="K38" s="282"/>
      <c r="L38" s="282"/>
      <c r="M38" s="282"/>
      <c r="N38" s="282"/>
    </row>
    <row r="39" spans="1:14" ht="15.75" thickBot="1" x14ac:dyDescent="0.3">
      <c r="A39" s="293"/>
      <c r="B39" s="283" t="s">
        <v>110</v>
      </c>
      <c r="C39" s="285"/>
      <c r="D39" s="285"/>
      <c r="E39" s="285"/>
      <c r="F39" s="285"/>
      <c r="G39" s="285"/>
      <c r="H39" s="455"/>
      <c r="I39" s="285"/>
      <c r="J39" s="285"/>
      <c r="K39" s="285"/>
      <c r="L39" s="285"/>
      <c r="M39" s="285">
        <f>M37-M38</f>
        <v>0</v>
      </c>
      <c r="N39" s="285"/>
    </row>
    <row r="40" spans="1:14" ht="15.75" thickBot="1" x14ac:dyDescent="0.3">
      <c r="H40" s="456"/>
      <c r="I40" s="456">
        <f>I27+I30+I33+I36+I39</f>
        <v>0</v>
      </c>
      <c r="J40" s="456">
        <f>J27+J30+J33+J36+J39</f>
        <v>0</v>
      </c>
      <c r="K40" s="456">
        <f>K27+K30+K33+K36+K39</f>
        <v>0</v>
      </c>
      <c r="L40" s="456">
        <f t="shared" ref="L40" si="0">L27+L30+L33+L36+L39</f>
        <v>0</v>
      </c>
      <c r="M40" s="456">
        <f>M27+M30+M33+M36+M39</f>
        <v>0</v>
      </c>
      <c r="N40" s="456"/>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topLeftCell="C82" zoomScale="117" zoomScaleNormal="85" workbookViewId="0">
      <selection activeCell="J92" sqref="J92"/>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13" bestFit="1" customWidth="1"/>
    <col min="7" max="7" width="18.7109375" style="313"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75" t="s">
        <v>44</v>
      </c>
      <c r="B1" s="775"/>
      <c r="C1" s="775"/>
      <c r="D1" s="775"/>
      <c r="E1" s="775"/>
      <c r="F1" s="775"/>
      <c r="G1" s="775"/>
      <c r="H1" s="775"/>
      <c r="I1" s="775"/>
      <c r="J1" s="775"/>
      <c r="K1" s="775"/>
      <c r="L1" s="775"/>
      <c r="M1" s="775"/>
      <c r="N1" s="775"/>
    </row>
    <row r="2" spans="1:14" s="67" customFormat="1" ht="18.75" x14ac:dyDescent="0.25">
      <c r="A2" s="776" t="s">
        <v>48</v>
      </c>
      <c r="B2" s="776"/>
      <c r="C2" s="776"/>
      <c r="D2" s="776"/>
      <c r="E2" s="776"/>
      <c r="F2" s="776"/>
      <c r="G2" s="776"/>
      <c r="H2" s="776"/>
      <c r="I2" s="776"/>
      <c r="J2" s="776"/>
      <c r="K2" s="776"/>
      <c r="L2" s="776"/>
      <c r="M2" s="776"/>
      <c r="N2" s="776"/>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27">
        <v>44986</v>
      </c>
      <c r="B4" s="428" t="s">
        <v>149</v>
      </c>
      <c r="C4" s="428"/>
      <c r="D4" s="470"/>
      <c r="E4" s="471"/>
      <c r="F4" s="471"/>
      <c r="G4" s="472">
        <v>111600</v>
      </c>
      <c r="H4" s="473"/>
      <c r="I4" s="474"/>
      <c r="J4" s="475"/>
      <c r="K4" s="476"/>
      <c r="L4" s="190"/>
      <c r="M4" s="477"/>
      <c r="N4" s="478"/>
    </row>
    <row r="5" spans="1:14" s="14" customFormat="1" ht="13.5" customHeight="1" x14ac:dyDescent="0.25">
      <c r="A5" s="502">
        <v>44986</v>
      </c>
      <c r="B5" s="503" t="s">
        <v>115</v>
      </c>
      <c r="C5" s="503" t="s">
        <v>49</v>
      </c>
      <c r="D5" s="504" t="s">
        <v>14</v>
      </c>
      <c r="E5" s="505"/>
      <c r="F5" s="505">
        <v>200000</v>
      </c>
      <c r="G5" s="506">
        <f>G4-E5+F5</f>
        <v>311600</v>
      </c>
      <c r="H5" s="507" t="s">
        <v>42</v>
      </c>
      <c r="I5" s="507" t="s">
        <v>18</v>
      </c>
      <c r="J5" s="578" t="s">
        <v>145</v>
      </c>
      <c r="K5" s="503" t="s">
        <v>64</v>
      </c>
      <c r="L5" s="503" t="s">
        <v>45</v>
      </c>
      <c r="M5" s="511"/>
      <c r="N5" s="510"/>
    </row>
    <row r="6" spans="1:14" s="14" customFormat="1" ht="13.5" customHeight="1" x14ac:dyDescent="0.25">
      <c r="A6" s="502">
        <v>44986</v>
      </c>
      <c r="B6" s="503" t="s">
        <v>115</v>
      </c>
      <c r="C6" s="503" t="s">
        <v>49</v>
      </c>
      <c r="D6" s="504" t="s">
        <v>14</v>
      </c>
      <c r="E6" s="505"/>
      <c r="F6" s="505">
        <v>16000</v>
      </c>
      <c r="G6" s="506">
        <f t="shared" ref="G6:G21" si="0">G5-E6+F6</f>
        <v>327600</v>
      </c>
      <c r="H6" s="507" t="s">
        <v>42</v>
      </c>
      <c r="I6" s="507" t="s">
        <v>18</v>
      </c>
      <c r="J6" s="578" t="s">
        <v>146</v>
      </c>
      <c r="K6" s="503" t="s">
        <v>64</v>
      </c>
      <c r="L6" s="503" t="s">
        <v>45</v>
      </c>
      <c r="M6" s="511"/>
      <c r="N6" s="510"/>
    </row>
    <row r="7" spans="1:14" x14ac:dyDescent="0.25">
      <c r="A7" s="174">
        <v>44986</v>
      </c>
      <c r="B7" s="175" t="s">
        <v>144</v>
      </c>
      <c r="C7" s="175" t="s">
        <v>122</v>
      </c>
      <c r="D7" s="176" t="s">
        <v>81</v>
      </c>
      <c r="E7" s="152">
        <v>200000</v>
      </c>
      <c r="F7" s="152"/>
      <c r="G7" s="312">
        <f>G6-E7+F7</f>
        <v>127600</v>
      </c>
      <c r="H7" s="298" t="s">
        <v>42</v>
      </c>
      <c r="I7" s="155" t="s">
        <v>18</v>
      </c>
      <c r="J7" s="520" t="s">
        <v>147</v>
      </c>
      <c r="K7" s="404" t="s">
        <v>64</v>
      </c>
      <c r="L7" s="155" t="s">
        <v>45</v>
      </c>
      <c r="M7" s="155"/>
      <c r="N7" s="499"/>
    </row>
    <row r="8" spans="1:14" x14ac:dyDescent="0.25">
      <c r="A8" s="174">
        <v>44986</v>
      </c>
      <c r="B8" s="175" t="s">
        <v>117</v>
      </c>
      <c r="C8" s="175" t="s">
        <v>118</v>
      </c>
      <c r="D8" s="176" t="s">
        <v>14</v>
      </c>
      <c r="E8" s="152">
        <v>6000</v>
      </c>
      <c r="F8" s="152"/>
      <c r="G8" s="312">
        <f t="shared" ref="G8:G15" si="1">G7-E8+F8</f>
        <v>121600</v>
      </c>
      <c r="H8" s="298" t="s">
        <v>42</v>
      </c>
      <c r="I8" s="155" t="s">
        <v>18</v>
      </c>
      <c r="J8" s="520" t="s">
        <v>146</v>
      </c>
      <c r="K8" s="404" t="s">
        <v>64</v>
      </c>
      <c r="L8" s="155" t="s">
        <v>45</v>
      </c>
      <c r="M8" s="155"/>
      <c r="N8" s="499" t="s">
        <v>255</v>
      </c>
    </row>
    <row r="9" spans="1:14" x14ac:dyDescent="0.25">
      <c r="A9" s="174">
        <v>44986</v>
      </c>
      <c r="B9" s="175" t="s">
        <v>117</v>
      </c>
      <c r="C9" s="175" t="s">
        <v>118</v>
      </c>
      <c r="D9" s="176" t="s">
        <v>14</v>
      </c>
      <c r="E9" s="170">
        <v>6000</v>
      </c>
      <c r="F9" s="152"/>
      <c r="G9" s="312">
        <f t="shared" si="1"/>
        <v>115600</v>
      </c>
      <c r="H9" s="298" t="s">
        <v>42</v>
      </c>
      <c r="I9" s="155" t="s">
        <v>18</v>
      </c>
      <c r="J9" s="520" t="s">
        <v>146</v>
      </c>
      <c r="K9" s="404" t="s">
        <v>64</v>
      </c>
      <c r="L9" s="155" t="s">
        <v>45</v>
      </c>
      <c r="M9" s="155"/>
      <c r="N9" s="499" t="s">
        <v>295</v>
      </c>
    </row>
    <row r="10" spans="1:14" x14ac:dyDescent="0.25">
      <c r="A10" s="174">
        <v>44986</v>
      </c>
      <c r="B10" s="175" t="s">
        <v>117</v>
      </c>
      <c r="C10" s="175" t="s">
        <v>118</v>
      </c>
      <c r="D10" s="176" t="s">
        <v>14</v>
      </c>
      <c r="E10" s="170">
        <v>4000</v>
      </c>
      <c r="F10" s="152"/>
      <c r="G10" s="312">
        <f t="shared" si="1"/>
        <v>111600</v>
      </c>
      <c r="H10" s="298" t="s">
        <v>42</v>
      </c>
      <c r="I10" s="155" t="s">
        <v>18</v>
      </c>
      <c r="J10" s="520" t="s">
        <v>146</v>
      </c>
      <c r="K10" s="404" t="s">
        <v>64</v>
      </c>
      <c r="L10" s="155" t="s">
        <v>45</v>
      </c>
      <c r="M10" s="155"/>
      <c r="N10" s="499" t="s">
        <v>193</v>
      </c>
    </row>
    <row r="11" spans="1:14" x14ac:dyDescent="0.25">
      <c r="A11" s="502">
        <v>44986</v>
      </c>
      <c r="B11" s="503" t="s">
        <v>115</v>
      </c>
      <c r="C11" s="503" t="s">
        <v>49</v>
      </c>
      <c r="D11" s="504" t="s">
        <v>14</v>
      </c>
      <c r="E11" s="567"/>
      <c r="F11" s="505">
        <v>44000</v>
      </c>
      <c r="G11" s="506">
        <f t="shared" si="1"/>
        <v>155600</v>
      </c>
      <c r="H11" s="507" t="s">
        <v>42</v>
      </c>
      <c r="I11" s="508" t="s">
        <v>18</v>
      </c>
      <c r="J11" s="578" t="s">
        <v>157</v>
      </c>
      <c r="K11" s="503" t="s">
        <v>64</v>
      </c>
      <c r="L11" s="508" t="s">
        <v>45</v>
      </c>
      <c r="M11" s="508"/>
      <c r="N11" s="510"/>
    </row>
    <row r="12" spans="1:14" x14ac:dyDescent="0.25">
      <c r="A12" s="174">
        <v>44986</v>
      </c>
      <c r="B12" s="175" t="s">
        <v>154</v>
      </c>
      <c r="C12" s="175" t="s">
        <v>156</v>
      </c>
      <c r="D12" s="176" t="s">
        <v>81</v>
      </c>
      <c r="E12" s="162">
        <v>12000</v>
      </c>
      <c r="F12" s="152"/>
      <c r="G12" s="312">
        <f t="shared" si="1"/>
        <v>143600</v>
      </c>
      <c r="H12" s="298" t="s">
        <v>42</v>
      </c>
      <c r="I12" s="155" t="s">
        <v>18</v>
      </c>
      <c r="J12" s="520" t="s">
        <v>158</v>
      </c>
      <c r="K12" s="404" t="s">
        <v>64</v>
      </c>
      <c r="L12" s="155" t="s">
        <v>45</v>
      </c>
      <c r="M12" s="155"/>
      <c r="N12" s="499"/>
    </row>
    <row r="13" spans="1:14" ht="15" customHeight="1" x14ac:dyDescent="0.25">
      <c r="A13" s="174">
        <v>44986</v>
      </c>
      <c r="B13" s="175" t="s">
        <v>154</v>
      </c>
      <c r="C13" s="175" t="s">
        <v>156</v>
      </c>
      <c r="D13" s="176" t="s">
        <v>81</v>
      </c>
      <c r="E13" s="162">
        <v>12000</v>
      </c>
      <c r="F13" s="152"/>
      <c r="G13" s="312">
        <f t="shared" si="1"/>
        <v>131600</v>
      </c>
      <c r="H13" s="298" t="s">
        <v>42</v>
      </c>
      <c r="I13" s="155" t="s">
        <v>18</v>
      </c>
      <c r="J13" s="520" t="s">
        <v>297</v>
      </c>
      <c r="K13" s="404" t="s">
        <v>64</v>
      </c>
      <c r="L13" s="155" t="s">
        <v>45</v>
      </c>
      <c r="M13" s="155"/>
      <c r="N13" s="499"/>
    </row>
    <row r="14" spans="1:14" ht="15.75" customHeight="1" x14ac:dyDescent="0.25">
      <c r="A14" s="174">
        <v>44986</v>
      </c>
      <c r="B14" s="175" t="s">
        <v>155</v>
      </c>
      <c r="C14" s="175" t="s">
        <v>156</v>
      </c>
      <c r="D14" s="176" t="s">
        <v>81</v>
      </c>
      <c r="E14" s="482">
        <v>17200</v>
      </c>
      <c r="F14" s="152"/>
      <c r="G14" s="312">
        <f t="shared" si="1"/>
        <v>114400</v>
      </c>
      <c r="H14" s="298" t="s">
        <v>42</v>
      </c>
      <c r="I14" s="155" t="s">
        <v>18</v>
      </c>
      <c r="J14" s="520" t="s">
        <v>296</v>
      </c>
      <c r="K14" s="404" t="s">
        <v>64</v>
      </c>
      <c r="L14" s="155" t="s">
        <v>45</v>
      </c>
      <c r="M14" s="155"/>
      <c r="N14" s="499"/>
    </row>
    <row r="15" spans="1:14" ht="14.25" customHeight="1" x14ac:dyDescent="0.25">
      <c r="A15" s="174">
        <v>44986</v>
      </c>
      <c r="B15" s="175" t="s">
        <v>133</v>
      </c>
      <c r="C15" s="175" t="s">
        <v>49</v>
      </c>
      <c r="D15" s="176" t="s">
        <v>14</v>
      </c>
      <c r="E15" s="152"/>
      <c r="F15" s="162">
        <v>-10000</v>
      </c>
      <c r="G15" s="312">
        <f t="shared" si="1"/>
        <v>104400</v>
      </c>
      <c r="H15" s="414" t="s">
        <v>42</v>
      </c>
      <c r="I15" s="185" t="s">
        <v>18</v>
      </c>
      <c r="J15" s="520" t="s">
        <v>157</v>
      </c>
      <c r="K15" s="189" t="s">
        <v>64</v>
      </c>
      <c r="L15" s="185" t="s">
        <v>45</v>
      </c>
      <c r="M15" s="185"/>
      <c r="N15" s="157"/>
    </row>
    <row r="16" spans="1:14" x14ac:dyDescent="0.25">
      <c r="A16" s="502">
        <v>44991</v>
      </c>
      <c r="B16" s="503" t="s">
        <v>115</v>
      </c>
      <c r="C16" s="503" t="s">
        <v>49</v>
      </c>
      <c r="D16" s="504" t="s">
        <v>14</v>
      </c>
      <c r="E16" s="565"/>
      <c r="F16" s="505">
        <v>78000</v>
      </c>
      <c r="G16" s="506">
        <f t="shared" si="0"/>
        <v>182400</v>
      </c>
      <c r="H16" s="507" t="s">
        <v>42</v>
      </c>
      <c r="I16" s="508" t="s">
        <v>18</v>
      </c>
      <c r="J16" s="578" t="s">
        <v>187</v>
      </c>
      <c r="K16" s="503" t="s">
        <v>64</v>
      </c>
      <c r="L16" s="508" t="s">
        <v>45</v>
      </c>
      <c r="M16" s="508"/>
      <c r="N16" s="566"/>
    </row>
    <row r="17" spans="1:14" ht="16.5" customHeight="1" x14ac:dyDescent="0.25">
      <c r="A17" s="174">
        <v>44991</v>
      </c>
      <c r="B17" s="175" t="s">
        <v>182</v>
      </c>
      <c r="C17" s="175" t="s">
        <v>156</v>
      </c>
      <c r="D17" s="176" t="s">
        <v>81</v>
      </c>
      <c r="E17" s="170">
        <v>48000</v>
      </c>
      <c r="F17" s="484"/>
      <c r="G17" s="312">
        <f t="shared" si="0"/>
        <v>134400</v>
      </c>
      <c r="H17" s="298" t="s">
        <v>42</v>
      </c>
      <c r="I17" s="155" t="s">
        <v>18</v>
      </c>
      <c r="J17" s="616" t="s">
        <v>306</v>
      </c>
      <c r="K17" s="404" t="s">
        <v>64</v>
      </c>
      <c r="L17" s="155" t="s">
        <v>45</v>
      </c>
      <c r="M17" s="155"/>
      <c r="N17" s="157"/>
    </row>
    <row r="18" spans="1:14" ht="16.5" customHeight="1" x14ac:dyDescent="0.25">
      <c r="A18" s="174">
        <v>44991</v>
      </c>
      <c r="B18" s="175" t="s">
        <v>183</v>
      </c>
      <c r="C18" s="175" t="s">
        <v>156</v>
      </c>
      <c r="D18" s="176" t="s">
        <v>81</v>
      </c>
      <c r="E18" s="170">
        <v>3500</v>
      </c>
      <c r="F18" s="484"/>
      <c r="G18" s="312">
        <f t="shared" si="0"/>
        <v>130900</v>
      </c>
      <c r="H18" s="298" t="s">
        <v>42</v>
      </c>
      <c r="I18" s="155" t="s">
        <v>18</v>
      </c>
      <c r="J18" s="616" t="s">
        <v>306</v>
      </c>
      <c r="K18" s="404" t="s">
        <v>64</v>
      </c>
      <c r="L18" s="155" t="s">
        <v>45</v>
      </c>
      <c r="M18" s="155"/>
      <c r="N18" s="157"/>
    </row>
    <row r="19" spans="1:14" ht="15.75" customHeight="1" x14ac:dyDescent="0.25">
      <c r="A19" s="174">
        <v>44991</v>
      </c>
      <c r="B19" s="175" t="s">
        <v>184</v>
      </c>
      <c r="C19" s="175" t="s">
        <v>156</v>
      </c>
      <c r="D19" s="176" t="s">
        <v>81</v>
      </c>
      <c r="E19" s="170">
        <v>10800</v>
      </c>
      <c r="F19" s="162"/>
      <c r="G19" s="312">
        <f t="shared" si="0"/>
        <v>120100</v>
      </c>
      <c r="H19" s="298" t="s">
        <v>42</v>
      </c>
      <c r="I19" s="155" t="s">
        <v>18</v>
      </c>
      <c r="J19" s="616" t="s">
        <v>306</v>
      </c>
      <c r="K19" s="404" t="s">
        <v>64</v>
      </c>
      <c r="L19" s="155" t="s">
        <v>45</v>
      </c>
      <c r="M19" s="155"/>
      <c r="N19" s="157"/>
    </row>
    <row r="20" spans="1:14" ht="13.5" customHeight="1" x14ac:dyDescent="0.25">
      <c r="A20" s="174">
        <v>44991</v>
      </c>
      <c r="B20" s="175" t="s">
        <v>185</v>
      </c>
      <c r="C20" s="175" t="s">
        <v>156</v>
      </c>
      <c r="D20" s="176" t="s">
        <v>81</v>
      </c>
      <c r="E20" s="152">
        <v>5000</v>
      </c>
      <c r="F20" s="162"/>
      <c r="G20" s="312">
        <f t="shared" si="0"/>
        <v>115100</v>
      </c>
      <c r="H20" s="298" t="s">
        <v>42</v>
      </c>
      <c r="I20" s="155" t="s">
        <v>18</v>
      </c>
      <c r="J20" s="616" t="s">
        <v>306</v>
      </c>
      <c r="K20" s="404" t="s">
        <v>64</v>
      </c>
      <c r="L20" s="155" t="s">
        <v>45</v>
      </c>
      <c r="M20" s="155"/>
      <c r="N20" s="157"/>
    </row>
    <row r="21" spans="1:14" x14ac:dyDescent="0.25">
      <c r="A21" s="174">
        <v>44991</v>
      </c>
      <c r="B21" s="175" t="s">
        <v>186</v>
      </c>
      <c r="C21" s="175" t="s">
        <v>156</v>
      </c>
      <c r="D21" s="176" t="s">
        <v>81</v>
      </c>
      <c r="E21" s="152">
        <v>1200</v>
      </c>
      <c r="F21" s="152"/>
      <c r="G21" s="312">
        <f t="shared" si="0"/>
        <v>113900</v>
      </c>
      <c r="H21" s="298" t="s">
        <v>42</v>
      </c>
      <c r="I21" s="155" t="s">
        <v>18</v>
      </c>
      <c r="J21" s="616" t="s">
        <v>306</v>
      </c>
      <c r="K21" s="404" t="s">
        <v>64</v>
      </c>
      <c r="L21" s="155" t="s">
        <v>45</v>
      </c>
      <c r="M21" s="155"/>
      <c r="N21" s="157"/>
    </row>
    <row r="22" spans="1:14" x14ac:dyDescent="0.25">
      <c r="A22" s="174">
        <v>44991</v>
      </c>
      <c r="B22" s="175" t="s">
        <v>133</v>
      </c>
      <c r="C22" s="175" t="s">
        <v>49</v>
      </c>
      <c r="D22" s="176" t="s">
        <v>14</v>
      </c>
      <c r="E22" s="152"/>
      <c r="F22" s="152">
        <v>-9500</v>
      </c>
      <c r="G22" s="312">
        <f t="shared" ref="G22:G45" si="2">G21-E22+F22</f>
        <v>104400</v>
      </c>
      <c r="H22" s="298" t="s">
        <v>42</v>
      </c>
      <c r="I22" s="155" t="s">
        <v>18</v>
      </c>
      <c r="J22" s="520" t="s">
        <v>187</v>
      </c>
      <c r="K22" s="404" t="s">
        <v>64</v>
      </c>
      <c r="L22" s="155" t="s">
        <v>45</v>
      </c>
      <c r="M22" s="155"/>
      <c r="N22" s="157"/>
    </row>
    <row r="23" spans="1:14" x14ac:dyDescent="0.25">
      <c r="A23" s="502">
        <v>44991</v>
      </c>
      <c r="B23" s="503" t="s">
        <v>115</v>
      </c>
      <c r="C23" s="503" t="s">
        <v>49</v>
      </c>
      <c r="D23" s="581" t="s">
        <v>14</v>
      </c>
      <c r="E23" s="565"/>
      <c r="F23" s="505">
        <v>15000</v>
      </c>
      <c r="G23" s="506">
        <f t="shared" si="2"/>
        <v>119400</v>
      </c>
      <c r="H23" s="507" t="s">
        <v>42</v>
      </c>
      <c r="I23" s="508" t="s">
        <v>18</v>
      </c>
      <c r="J23" s="578" t="s">
        <v>190</v>
      </c>
      <c r="K23" s="503" t="s">
        <v>64</v>
      </c>
      <c r="L23" s="508" t="s">
        <v>45</v>
      </c>
      <c r="M23" s="508"/>
      <c r="N23" s="566"/>
    </row>
    <row r="24" spans="1:14" x14ac:dyDescent="0.25">
      <c r="A24" s="174">
        <v>44991</v>
      </c>
      <c r="B24" s="175" t="s">
        <v>117</v>
      </c>
      <c r="C24" s="175" t="s">
        <v>118</v>
      </c>
      <c r="D24" s="176" t="s">
        <v>14</v>
      </c>
      <c r="E24" s="170">
        <v>7000</v>
      </c>
      <c r="F24" s="152"/>
      <c r="G24" s="312">
        <f t="shared" si="2"/>
        <v>112400</v>
      </c>
      <c r="H24" s="298" t="s">
        <v>42</v>
      </c>
      <c r="I24" s="155" t="s">
        <v>18</v>
      </c>
      <c r="J24" s="520" t="s">
        <v>190</v>
      </c>
      <c r="K24" s="404" t="s">
        <v>64</v>
      </c>
      <c r="L24" s="155" t="s">
        <v>45</v>
      </c>
      <c r="M24" s="155"/>
      <c r="N24" s="157" t="s">
        <v>191</v>
      </c>
    </row>
    <row r="25" spans="1:14" x14ac:dyDescent="0.25">
      <c r="A25" s="174">
        <v>44991</v>
      </c>
      <c r="B25" s="175" t="s">
        <v>117</v>
      </c>
      <c r="C25" s="175" t="s">
        <v>118</v>
      </c>
      <c r="D25" s="176" t="s">
        <v>14</v>
      </c>
      <c r="E25" s="170">
        <v>4000</v>
      </c>
      <c r="F25" s="152"/>
      <c r="G25" s="312">
        <f t="shared" si="2"/>
        <v>108400</v>
      </c>
      <c r="H25" s="298" t="s">
        <v>42</v>
      </c>
      <c r="I25" s="155" t="s">
        <v>18</v>
      </c>
      <c r="J25" s="520" t="s">
        <v>190</v>
      </c>
      <c r="K25" s="404" t="s">
        <v>64</v>
      </c>
      <c r="L25" s="155" t="s">
        <v>45</v>
      </c>
      <c r="M25" s="155"/>
      <c r="N25" s="157" t="s">
        <v>192</v>
      </c>
    </row>
    <row r="26" spans="1:14" x14ac:dyDescent="0.25">
      <c r="A26" s="174">
        <v>44991</v>
      </c>
      <c r="B26" s="175" t="s">
        <v>117</v>
      </c>
      <c r="C26" s="175" t="s">
        <v>118</v>
      </c>
      <c r="D26" s="176" t="s">
        <v>14</v>
      </c>
      <c r="E26" s="170">
        <v>4000</v>
      </c>
      <c r="F26" s="152"/>
      <c r="G26" s="312">
        <f t="shared" si="2"/>
        <v>104400</v>
      </c>
      <c r="H26" s="298" t="s">
        <v>42</v>
      </c>
      <c r="I26" s="155" t="s">
        <v>18</v>
      </c>
      <c r="J26" s="520" t="s">
        <v>190</v>
      </c>
      <c r="K26" s="404" t="s">
        <v>64</v>
      </c>
      <c r="L26" s="155" t="s">
        <v>45</v>
      </c>
      <c r="M26" s="155"/>
      <c r="N26" s="157" t="s">
        <v>193</v>
      </c>
    </row>
    <row r="27" spans="1:14" x14ac:dyDescent="0.25">
      <c r="A27" s="502">
        <v>44992</v>
      </c>
      <c r="B27" s="566" t="s">
        <v>115</v>
      </c>
      <c r="C27" s="566" t="s">
        <v>49</v>
      </c>
      <c r="D27" s="569" t="s">
        <v>14</v>
      </c>
      <c r="E27" s="565"/>
      <c r="F27" s="505">
        <v>37000</v>
      </c>
      <c r="G27" s="506">
        <f t="shared" si="2"/>
        <v>141400</v>
      </c>
      <c r="H27" s="507" t="s">
        <v>42</v>
      </c>
      <c r="I27" s="508" t="s">
        <v>18</v>
      </c>
      <c r="J27" s="578" t="s">
        <v>201</v>
      </c>
      <c r="K27" s="503" t="s">
        <v>64</v>
      </c>
      <c r="L27" s="508" t="s">
        <v>45</v>
      </c>
      <c r="M27" s="508"/>
      <c r="N27" s="566"/>
    </row>
    <row r="28" spans="1:14" x14ac:dyDescent="0.25">
      <c r="A28" s="174">
        <v>44992</v>
      </c>
      <c r="B28" s="157" t="s">
        <v>202</v>
      </c>
      <c r="C28" s="157" t="s">
        <v>203</v>
      </c>
      <c r="D28" s="183" t="s">
        <v>14</v>
      </c>
      <c r="E28" s="170">
        <v>4000</v>
      </c>
      <c r="F28" s="152"/>
      <c r="G28" s="312">
        <f t="shared" si="2"/>
        <v>137400</v>
      </c>
      <c r="H28" s="298" t="s">
        <v>42</v>
      </c>
      <c r="I28" s="155" t="s">
        <v>18</v>
      </c>
      <c r="J28" s="520" t="s">
        <v>313</v>
      </c>
      <c r="K28" s="404" t="s">
        <v>64</v>
      </c>
      <c r="L28" s="155" t="s">
        <v>45</v>
      </c>
      <c r="M28" s="155"/>
      <c r="N28" s="157"/>
    </row>
    <row r="29" spans="1:14" x14ac:dyDescent="0.25">
      <c r="A29" s="174">
        <v>44992</v>
      </c>
      <c r="B29" s="175" t="s">
        <v>117</v>
      </c>
      <c r="C29" s="175" t="s">
        <v>118</v>
      </c>
      <c r="D29" s="176" t="s">
        <v>14</v>
      </c>
      <c r="E29" s="170">
        <v>8000</v>
      </c>
      <c r="F29" s="152"/>
      <c r="G29" s="312">
        <f t="shared" si="2"/>
        <v>129400</v>
      </c>
      <c r="H29" s="298" t="s">
        <v>42</v>
      </c>
      <c r="I29" s="155" t="s">
        <v>18</v>
      </c>
      <c r="J29" s="520" t="s">
        <v>201</v>
      </c>
      <c r="K29" s="404" t="s">
        <v>64</v>
      </c>
      <c r="L29" s="155" t="s">
        <v>45</v>
      </c>
      <c r="M29" s="155"/>
      <c r="N29" s="157" t="s">
        <v>255</v>
      </c>
    </row>
    <row r="30" spans="1:14" x14ac:dyDescent="0.25">
      <c r="A30" s="174">
        <v>44992</v>
      </c>
      <c r="B30" s="175" t="s">
        <v>117</v>
      </c>
      <c r="C30" s="175" t="s">
        <v>118</v>
      </c>
      <c r="D30" s="176" t="s">
        <v>14</v>
      </c>
      <c r="E30" s="170">
        <v>8000</v>
      </c>
      <c r="F30" s="152"/>
      <c r="G30" s="312">
        <f t="shared" si="2"/>
        <v>121400</v>
      </c>
      <c r="H30" s="298" t="s">
        <v>42</v>
      </c>
      <c r="I30" s="155" t="s">
        <v>18</v>
      </c>
      <c r="J30" s="520" t="s">
        <v>201</v>
      </c>
      <c r="K30" s="404" t="s">
        <v>64</v>
      </c>
      <c r="L30" s="155" t="s">
        <v>45</v>
      </c>
      <c r="M30" s="155"/>
      <c r="N30" s="157" t="s">
        <v>295</v>
      </c>
    </row>
    <row r="31" spans="1:14" x14ac:dyDescent="0.25">
      <c r="A31" s="174">
        <v>44992</v>
      </c>
      <c r="B31" s="175" t="s">
        <v>117</v>
      </c>
      <c r="C31" s="175" t="s">
        <v>118</v>
      </c>
      <c r="D31" s="176" t="s">
        <v>14</v>
      </c>
      <c r="E31" s="170">
        <v>4000</v>
      </c>
      <c r="F31" s="152"/>
      <c r="G31" s="312">
        <f t="shared" si="2"/>
        <v>117400</v>
      </c>
      <c r="H31" s="298" t="s">
        <v>42</v>
      </c>
      <c r="I31" s="155" t="s">
        <v>18</v>
      </c>
      <c r="J31" s="520" t="s">
        <v>201</v>
      </c>
      <c r="K31" s="404" t="s">
        <v>64</v>
      </c>
      <c r="L31" s="155" t="s">
        <v>45</v>
      </c>
      <c r="M31" s="155"/>
      <c r="N31" s="157" t="s">
        <v>193</v>
      </c>
    </row>
    <row r="32" spans="1:14" x14ac:dyDescent="0.25">
      <c r="A32" s="174">
        <v>44992</v>
      </c>
      <c r="B32" s="175" t="s">
        <v>117</v>
      </c>
      <c r="C32" s="175" t="s">
        <v>118</v>
      </c>
      <c r="D32" s="547" t="s">
        <v>14</v>
      </c>
      <c r="E32" s="170"/>
      <c r="F32" s="152">
        <v>-13000</v>
      </c>
      <c r="G32" s="312">
        <f t="shared" si="2"/>
        <v>104400</v>
      </c>
      <c r="H32" s="298" t="s">
        <v>42</v>
      </c>
      <c r="I32" s="155" t="s">
        <v>18</v>
      </c>
      <c r="J32" s="520" t="s">
        <v>201</v>
      </c>
      <c r="K32" s="175" t="s">
        <v>64</v>
      </c>
      <c r="L32" s="155" t="s">
        <v>45</v>
      </c>
      <c r="M32" s="155"/>
      <c r="N32" s="157"/>
    </row>
    <row r="33" spans="1:14" x14ac:dyDescent="0.25">
      <c r="A33" s="502">
        <v>44992</v>
      </c>
      <c r="B33" s="503" t="s">
        <v>115</v>
      </c>
      <c r="C33" s="503" t="s">
        <v>49</v>
      </c>
      <c r="D33" s="595" t="s">
        <v>14</v>
      </c>
      <c r="E33" s="565"/>
      <c r="F33" s="505">
        <v>319000</v>
      </c>
      <c r="G33" s="506">
        <f t="shared" si="2"/>
        <v>423400</v>
      </c>
      <c r="H33" s="507" t="s">
        <v>42</v>
      </c>
      <c r="I33" s="508" t="s">
        <v>18</v>
      </c>
      <c r="J33" s="578" t="s">
        <v>309</v>
      </c>
      <c r="K33" s="503" t="s">
        <v>64</v>
      </c>
      <c r="L33" s="508" t="s">
        <v>45</v>
      </c>
      <c r="M33" s="508"/>
      <c r="N33" s="566"/>
    </row>
    <row r="34" spans="1:14" x14ac:dyDescent="0.25">
      <c r="A34" s="502">
        <v>44992</v>
      </c>
      <c r="B34" s="503" t="s">
        <v>115</v>
      </c>
      <c r="C34" s="503" t="s">
        <v>49</v>
      </c>
      <c r="D34" s="595" t="s">
        <v>14</v>
      </c>
      <c r="E34" s="565"/>
      <c r="F34" s="505">
        <v>59000</v>
      </c>
      <c r="G34" s="506">
        <f t="shared" si="2"/>
        <v>482400</v>
      </c>
      <c r="H34" s="507" t="s">
        <v>42</v>
      </c>
      <c r="I34" s="508" t="s">
        <v>18</v>
      </c>
      <c r="J34" s="578" t="s">
        <v>310</v>
      </c>
      <c r="K34" s="503" t="s">
        <v>64</v>
      </c>
      <c r="L34" s="508" t="s">
        <v>45</v>
      </c>
      <c r="M34" s="508"/>
      <c r="N34" s="566"/>
    </row>
    <row r="35" spans="1:14" x14ac:dyDescent="0.25">
      <c r="A35" s="174">
        <v>44992</v>
      </c>
      <c r="B35" s="175" t="s">
        <v>211</v>
      </c>
      <c r="C35" s="175" t="s">
        <v>214</v>
      </c>
      <c r="D35" s="547" t="s">
        <v>81</v>
      </c>
      <c r="E35" s="170">
        <v>319000</v>
      </c>
      <c r="F35" s="152"/>
      <c r="G35" s="312">
        <f t="shared" si="2"/>
        <v>163400</v>
      </c>
      <c r="H35" s="298" t="s">
        <v>42</v>
      </c>
      <c r="I35" s="155" t="s">
        <v>18</v>
      </c>
      <c r="J35" s="520" t="s">
        <v>311</v>
      </c>
      <c r="K35" s="175" t="s">
        <v>64</v>
      </c>
      <c r="L35" s="155" t="s">
        <v>45</v>
      </c>
      <c r="M35" s="155"/>
      <c r="N35" s="157"/>
    </row>
    <row r="36" spans="1:14" x14ac:dyDescent="0.25">
      <c r="A36" s="174">
        <v>44992</v>
      </c>
      <c r="B36" s="175" t="s">
        <v>212</v>
      </c>
      <c r="C36" s="175" t="s">
        <v>215</v>
      </c>
      <c r="D36" s="547" t="s">
        <v>81</v>
      </c>
      <c r="E36" s="170">
        <v>55200</v>
      </c>
      <c r="F36" s="152"/>
      <c r="G36" s="312">
        <f t="shared" si="2"/>
        <v>108200</v>
      </c>
      <c r="H36" s="298" t="s">
        <v>42</v>
      </c>
      <c r="I36" s="155" t="s">
        <v>18</v>
      </c>
      <c r="J36" s="520" t="s">
        <v>312</v>
      </c>
      <c r="K36" s="175" t="s">
        <v>64</v>
      </c>
      <c r="L36" s="155" t="s">
        <v>45</v>
      </c>
      <c r="M36" s="155"/>
      <c r="N36" s="157"/>
    </row>
    <row r="37" spans="1:14" x14ac:dyDescent="0.25">
      <c r="A37" s="174">
        <v>44992</v>
      </c>
      <c r="B37" s="175" t="s">
        <v>213</v>
      </c>
      <c r="C37" s="175" t="s">
        <v>216</v>
      </c>
      <c r="D37" s="547" t="s">
        <v>81</v>
      </c>
      <c r="E37" s="170">
        <v>2600</v>
      </c>
      <c r="F37" s="152"/>
      <c r="G37" s="312">
        <f t="shared" si="2"/>
        <v>105600</v>
      </c>
      <c r="H37" s="298" t="s">
        <v>42</v>
      </c>
      <c r="I37" s="155" t="s">
        <v>18</v>
      </c>
      <c r="J37" s="520" t="s">
        <v>312</v>
      </c>
      <c r="K37" s="175" t="s">
        <v>64</v>
      </c>
      <c r="L37" s="155" t="s">
        <v>45</v>
      </c>
      <c r="M37" s="155"/>
      <c r="N37" s="157"/>
    </row>
    <row r="38" spans="1:14" x14ac:dyDescent="0.25">
      <c r="A38" s="502">
        <v>44998</v>
      </c>
      <c r="B38" s="503" t="s">
        <v>115</v>
      </c>
      <c r="C38" s="503" t="s">
        <v>49</v>
      </c>
      <c r="D38" s="509" t="s">
        <v>14</v>
      </c>
      <c r="E38" s="565"/>
      <c r="F38" s="505">
        <v>42000</v>
      </c>
      <c r="G38" s="588">
        <f t="shared" si="2"/>
        <v>147600</v>
      </c>
      <c r="H38" s="507" t="s">
        <v>42</v>
      </c>
      <c r="I38" s="508" t="s">
        <v>18</v>
      </c>
      <c r="J38" s="578" t="s">
        <v>210</v>
      </c>
      <c r="K38" s="503" t="s">
        <v>64</v>
      </c>
      <c r="L38" s="508" t="s">
        <v>45</v>
      </c>
      <c r="M38" s="508"/>
      <c r="N38" s="566"/>
    </row>
    <row r="39" spans="1:14" x14ac:dyDescent="0.25">
      <c r="A39" s="174">
        <v>44998</v>
      </c>
      <c r="B39" s="175" t="s">
        <v>117</v>
      </c>
      <c r="C39" s="175" t="s">
        <v>118</v>
      </c>
      <c r="D39" s="176" t="s">
        <v>14</v>
      </c>
      <c r="E39" s="170">
        <v>10000</v>
      </c>
      <c r="F39" s="162"/>
      <c r="G39" s="312">
        <f t="shared" si="2"/>
        <v>137600</v>
      </c>
      <c r="H39" s="414" t="s">
        <v>42</v>
      </c>
      <c r="I39" s="185" t="s">
        <v>18</v>
      </c>
      <c r="J39" s="520" t="s">
        <v>210</v>
      </c>
      <c r="K39" s="189" t="s">
        <v>64</v>
      </c>
      <c r="L39" s="185" t="s">
        <v>45</v>
      </c>
      <c r="M39" s="185"/>
      <c r="N39" s="486" t="s">
        <v>317</v>
      </c>
    </row>
    <row r="40" spans="1:14" x14ac:dyDescent="0.25">
      <c r="A40" s="174">
        <v>44998</v>
      </c>
      <c r="B40" s="175" t="s">
        <v>117</v>
      </c>
      <c r="C40" s="175" t="s">
        <v>118</v>
      </c>
      <c r="D40" s="176" t="s">
        <v>14</v>
      </c>
      <c r="E40" s="482">
        <v>10000</v>
      </c>
      <c r="F40" s="162"/>
      <c r="G40" s="312">
        <f t="shared" si="2"/>
        <v>127600</v>
      </c>
      <c r="H40" s="414" t="s">
        <v>42</v>
      </c>
      <c r="I40" s="185" t="s">
        <v>18</v>
      </c>
      <c r="J40" s="520" t="s">
        <v>210</v>
      </c>
      <c r="K40" s="189" t="s">
        <v>64</v>
      </c>
      <c r="L40" s="185" t="s">
        <v>45</v>
      </c>
      <c r="M40" s="185"/>
      <c r="N40" s="486" t="s">
        <v>318</v>
      </c>
    </row>
    <row r="41" spans="1:14" ht="15.75" customHeight="1" x14ac:dyDescent="0.25">
      <c r="A41" s="174">
        <v>44998</v>
      </c>
      <c r="B41" s="184" t="s">
        <v>117</v>
      </c>
      <c r="C41" s="157" t="s">
        <v>118</v>
      </c>
      <c r="D41" s="183" t="s">
        <v>14</v>
      </c>
      <c r="E41" s="162">
        <v>4000</v>
      </c>
      <c r="F41" s="162"/>
      <c r="G41" s="311">
        <f t="shared" si="2"/>
        <v>123600</v>
      </c>
      <c r="H41" s="414" t="s">
        <v>42</v>
      </c>
      <c r="I41" s="185" t="s">
        <v>18</v>
      </c>
      <c r="J41" s="520" t="s">
        <v>210</v>
      </c>
      <c r="K41" s="189" t="s">
        <v>64</v>
      </c>
      <c r="L41" s="185" t="s">
        <v>45</v>
      </c>
      <c r="M41" s="185"/>
      <c r="N41" s="486" t="s">
        <v>193</v>
      </c>
    </row>
    <row r="42" spans="1:14" ht="15" customHeight="1" x14ac:dyDescent="0.25">
      <c r="A42" s="174">
        <v>44998</v>
      </c>
      <c r="B42" s="184" t="s">
        <v>209</v>
      </c>
      <c r="C42" s="157" t="s">
        <v>203</v>
      </c>
      <c r="D42" s="183" t="s">
        <v>14</v>
      </c>
      <c r="E42" s="162">
        <v>20000</v>
      </c>
      <c r="F42" s="162"/>
      <c r="G42" s="311">
        <f t="shared" si="2"/>
        <v>103600</v>
      </c>
      <c r="H42" s="414" t="s">
        <v>42</v>
      </c>
      <c r="I42" s="185" t="s">
        <v>18</v>
      </c>
      <c r="J42" s="520" t="s">
        <v>316</v>
      </c>
      <c r="K42" s="189" t="s">
        <v>64</v>
      </c>
      <c r="L42" s="185" t="s">
        <v>45</v>
      </c>
      <c r="M42" s="185"/>
      <c r="N42" s="486"/>
    </row>
    <row r="43" spans="1:14" x14ac:dyDescent="0.25">
      <c r="A43" s="502">
        <v>44998</v>
      </c>
      <c r="B43" s="564" t="s">
        <v>115</v>
      </c>
      <c r="C43" s="566" t="s">
        <v>49</v>
      </c>
      <c r="D43" s="569" t="s">
        <v>14</v>
      </c>
      <c r="E43" s="565"/>
      <c r="F43" s="505">
        <v>50000</v>
      </c>
      <c r="G43" s="582">
        <f t="shared" si="2"/>
        <v>153600</v>
      </c>
      <c r="H43" s="507" t="s">
        <v>42</v>
      </c>
      <c r="I43" s="508" t="s">
        <v>18</v>
      </c>
      <c r="J43" s="509" t="s">
        <v>319</v>
      </c>
      <c r="K43" s="503" t="s">
        <v>64</v>
      </c>
      <c r="L43" s="508" t="s">
        <v>45</v>
      </c>
      <c r="M43" s="508"/>
      <c r="N43" s="566"/>
    </row>
    <row r="44" spans="1:14" x14ac:dyDescent="0.25">
      <c r="A44" s="174">
        <v>44998</v>
      </c>
      <c r="B44" s="157" t="s">
        <v>217</v>
      </c>
      <c r="C44" s="157" t="s">
        <v>122</v>
      </c>
      <c r="D44" s="183" t="s">
        <v>81</v>
      </c>
      <c r="E44" s="170">
        <v>50000</v>
      </c>
      <c r="F44" s="152"/>
      <c r="G44" s="311">
        <f t="shared" si="2"/>
        <v>103600</v>
      </c>
      <c r="H44" s="298" t="s">
        <v>42</v>
      </c>
      <c r="I44" s="155" t="s">
        <v>18</v>
      </c>
      <c r="J44" s="419" t="s">
        <v>320</v>
      </c>
      <c r="K44" s="404" t="s">
        <v>64</v>
      </c>
      <c r="L44" s="155" t="s">
        <v>45</v>
      </c>
      <c r="M44" s="155"/>
      <c r="N44" s="157"/>
    </row>
    <row r="45" spans="1:14" x14ac:dyDescent="0.25">
      <c r="A45" s="502">
        <v>45000</v>
      </c>
      <c r="B45" s="566" t="s">
        <v>115</v>
      </c>
      <c r="C45" s="566" t="s">
        <v>49</v>
      </c>
      <c r="D45" s="569" t="s">
        <v>14</v>
      </c>
      <c r="E45" s="565"/>
      <c r="F45" s="505">
        <v>14000</v>
      </c>
      <c r="G45" s="582">
        <f t="shared" si="2"/>
        <v>117600</v>
      </c>
      <c r="H45" s="507" t="s">
        <v>42</v>
      </c>
      <c r="I45" s="508" t="s">
        <v>18</v>
      </c>
      <c r="J45" s="578" t="s">
        <v>225</v>
      </c>
      <c r="K45" s="503" t="s">
        <v>64</v>
      </c>
      <c r="L45" s="508" t="s">
        <v>45</v>
      </c>
      <c r="M45" s="508"/>
      <c r="N45" s="566"/>
    </row>
    <row r="46" spans="1:14" x14ac:dyDescent="0.25">
      <c r="A46" s="174">
        <v>45000</v>
      </c>
      <c r="B46" s="157" t="s">
        <v>117</v>
      </c>
      <c r="C46" s="157" t="s">
        <v>118</v>
      </c>
      <c r="D46" s="183" t="s">
        <v>14</v>
      </c>
      <c r="E46" s="170">
        <v>7000</v>
      </c>
      <c r="F46" s="152"/>
      <c r="G46" s="312">
        <f t="shared" ref="G46:G93" si="3">G45-E46+F46</f>
        <v>110600</v>
      </c>
      <c r="H46" s="298" t="s">
        <v>42</v>
      </c>
      <c r="I46" s="155" t="s">
        <v>18</v>
      </c>
      <c r="J46" s="520" t="s">
        <v>225</v>
      </c>
      <c r="K46" s="404" t="s">
        <v>64</v>
      </c>
      <c r="L46" s="155" t="s">
        <v>45</v>
      </c>
      <c r="M46" s="155"/>
      <c r="N46" s="157" t="s">
        <v>191</v>
      </c>
    </row>
    <row r="47" spans="1:14" x14ac:dyDescent="0.25">
      <c r="A47" s="174">
        <v>45000</v>
      </c>
      <c r="B47" s="157" t="s">
        <v>117</v>
      </c>
      <c r="C47" s="157" t="s">
        <v>118</v>
      </c>
      <c r="D47" s="183" t="s">
        <v>14</v>
      </c>
      <c r="E47" s="170">
        <v>7000</v>
      </c>
      <c r="F47" s="152"/>
      <c r="G47" s="312">
        <f t="shared" si="3"/>
        <v>103600</v>
      </c>
      <c r="H47" s="298" t="s">
        <v>42</v>
      </c>
      <c r="I47" s="155" t="s">
        <v>18</v>
      </c>
      <c r="J47" s="520" t="s">
        <v>225</v>
      </c>
      <c r="K47" s="404" t="s">
        <v>64</v>
      </c>
      <c r="L47" s="155" t="s">
        <v>45</v>
      </c>
      <c r="M47" s="155"/>
      <c r="N47" s="157" t="s">
        <v>226</v>
      </c>
    </row>
    <row r="48" spans="1:14" x14ac:dyDescent="0.25">
      <c r="A48" s="502">
        <v>45001</v>
      </c>
      <c r="B48" s="566" t="s">
        <v>115</v>
      </c>
      <c r="C48" s="566" t="s">
        <v>49</v>
      </c>
      <c r="D48" s="569" t="s">
        <v>14</v>
      </c>
      <c r="E48" s="565"/>
      <c r="F48" s="505">
        <v>39000</v>
      </c>
      <c r="G48" s="506">
        <f t="shared" si="3"/>
        <v>142600</v>
      </c>
      <c r="H48" s="507" t="s">
        <v>42</v>
      </c>
      <c r="I48" s="508" t="s">
        <v>18</v>
      </c>
      <c r="J48" s="578" t="s">
        <v>236</v>
      </c>
      <c r="K48" s="503" t="s">
        <v>64</v>
      </c>
      <c r="L48" s="508" t="s">
        <v>45</v>
      </c>
      <c r="M48" s="508"/>
      <c r="N48" s="566"/>
    </row>
    <row r="49" spans="1:14" x14ac:dyDescent="0.25">
      <c r="A49" s="174">
        <v>45001</v>
      </c>
      <c r="B49" s="157" t="s">
        <v>117</v>
      </c>
      <c r="C49" s="157" t="s">
        <v>118</v>
      </c>
      <c r="D49" s="183" t="s">
        <v>14</v>
      </c>
      <c r="E49" s="170">
        <v>10000</v>
      </c>
      <c r="F49" s="152"/>
      <c r="G49" s="312">
        <f t="shared" si="3"/>
        <v>132600</v>
      </c>
      <c r="H49" s="298" t="s">
        <v>42</v>
      </c>
      <c r="I49" s="155" t="s">
        <v>18</v>
      </c>
      <c r="J49" s="520" t="s">
        <v>236</v>
      </c>
      <c r="K49" s="404" t="s">
        <v>64</v>
      </c>
      <c r="L49" s="155" t="s">
        <v>45</v>
      </c>
      <c r="M49" s="155"/>
      <c r="N49" s="157" t="s">
        <v>232</v>
      </c>
    </row>
    <row r="50" spans="1:14" x14ac:dyDescent="0.25">
      <c r="A50" s="174">
        <v>45001</v>
      </c>
      <c r="B50" s="157" t="s">
        <v>117</v>
      </c>
      <c r="C50" s="157" t="s">
        <v>118</v>
      </c>
      <c r="D50" s="183" t="s">
        <v>14</v>
      </c>
      <c r="E50" s="170">
        <v>5000</v>
      </c>
      <c r="F50" s="152"/>
      <c r="G50" s="312">
        <f>G49-E50+F50</f>
        <v>127600</v>
      </c>
      <c r="H50" s="298" t="s">
        <v>42</v>
      </c>
      <c r="I50" s="155" t="s">
        <v>18</v>
      </c>
      <c r="J50" s="520" t="s">
        <v>236</v>
      </c>
      <c r="K50" s="404" t="s">
        <v>64</v>
      </c>
      <c r="L50" s="155" t="s">
        <v>45</v>
      </c>
      <c r="M50" s="155"/>
      <c r="N50" s="157" t="s">
        <v>233</v>
      </c>
    </row>
    <row r="51" spans="1:14" x14ac:dyDescent="0.25">
      <c r="A51" s="174">
        <v>45001</v>
      </c>
      <c r="B51" s="175" t="s">
        <v>117</v>
      </c>
      <c r="C51" s="157" t="s">
        <v>118</v>
      </c>
      <c r="D51" s="480" t="s">
        <v>14</v>
      </c>
      <c r="E51" s="170">
        <v>7000</v>
      </c>
      <c r="F51" s="152"/>
      <c r="G51" s="312">
        <f t="shared" si="3"/>
        <v>120600</v>
      </c>
      <c r="H51" s="298" t="s">
        <v>42</v>
      </c>
      <c r="I51" s="155" t="s">
        <v>18</v>
      </c>
      <c r="J51" s="520" t="s">
        <v>236</v>
      </c>
      <c r="K51" s="404" t="s">
        <v>64</v>
      </c>
      <c r="L51" s="155" t="s">
        <v>45</v>
      </c>
      <c r="M51" s="155"/>
      <c r="N51" s="157" t="s">
        <v>237</v>
      </c>
    </row>
    <row r="52" spans="1:14" x14ac:dyDescent="0.25">
      <c r="A52" s="174">
        <v>45001</v>
      </c>
      <c r="B52" s="175" t="s">
        <v>235</v>
      </c>
      <c r="C52" s="175" t="s">
        <v>203</v>
      </c>
      <c r="D52" s="480" t="s">
        <v>14</v>
      </c>
      <c r="E52" s="170">
        <v>12000</v>
      </c>
      <c r="F52" s="152"/>
      <c r="G52" s="312">
        <f t="shared" si="3"/>
        <v>108600</v>
      </c>
      <c r="H52" s="298" t="s">
        <v>42</v>
      </c>
      <c r="I52" s="155" t="s">
        <v>18</v>
      </c>
      <c r="J52" s="419" t="s">
        <v>323</v>
      </c>
      <c r="K52" s="404" t="s">
        <v>64</v>
      </c>
      <c r="L52" s="155" t="s">
        <v>45</v>
      </c>
      <c r="M52" s="155"/>
      <c r="N52" s="157"/>
    </row>
    <row r="53" spans="1:14" x14ac:dyDescent="0.25">
      <c r="A53" s="174">
        <v>45001</v>
      </c>
      <c r="B53" s="157" t="s">
        <v>234</v>
      </c>
      <c r="C53" s="157" t="s">
        <v>203</v>
      </c>
      <c r="D53" s="183" t="s">
        <v>14</v>
      </c>
      <c r="E53" s="170">
        <v>8000</v>
      </c>
      <c r="F53" s="152"/>
      <c r="G53" s="312">
        <f t="shared" si="3"/>
        <v>100600</v>
      </c>
      <c r="H53" s="298" t="s">
        <v>42</v>
      </c>
      <c r="I53" s="155" t="s">
        <v>18</v>
      </c>
      <c r="J53" s="419" t="s">
        <v>323</v>
      </c>
      <c r="K53" s="404" t="s">
        <v>64</v>
      </c>
      <c r="L53" s="155" t="s">
        <v>45</v>
      </c>
      <c r="M53" s="155"/>
      <c r="N53" s="157"/>
    </row>
    <row r="54" spans="1:14" x14ac:dyDescent="0.25">
      <c r="A54" s="502">
        <v>45005</v>
      </c>
      <c r="B54" s="566" t="s">
        <v>115</v>
      </c>
      <c r="C54" s="566" t="s">
        <v>49</v>
      </c>
      <c r="D54" s="569" t="s">
        <v>14</v>
      </c>
      <c r="E54" s="565"/>
      <c r="F54" s="505">
        <v>52000</v>
      </c>
      <c r="G54" s="506">
        <f t="shared" si="3"/>
        <v>152600</v>
      </c>
      <c r="H54" s="507" t="s">
        <v>42</v>
      </c>
      <c r="I54" s="508" t="s">
        <v>18</v>
      </c>
      <c r="J54" s="509" t="s">
        <v>324</v>
      </c>
      <c r="K54" s="503" t="s">
        <v>64</v>
      </c>
      <c r="L54" s="508" t="s">
        <v>45</v>
      </c>
      <c r="M54" s="508"/>
      <c r="N54" s="566"/>
    </row>
    <row r="55" spans="1:14" x14ac:dyDescent="0.25">
      <c r="A55" s="174">
        <v>45005</v>
      </c>
      <c r="B55" s="157" t="s">
        <v>243</v>
      </c>
      <c r="C55" s="157" t="s">
        <v>156</v>
      </c>
      <c r="D55" s="183" t="s">
        <v>14</v>
      </c>
      <c r="E55" s="170">
        <v>26000</v>
      </c>
      <c r="F55" s="152"/>
      <c r="G55" s="312">
        <f t="shared" si="3"/>
        <v>126600</v>
      </c>
      <c r="H55" s="298" t="s">
        <v>42</v>
      </c>
      <c r="I55" s="155" t="s">
        <v>18</v>
      </c>
      <c r="J55" s="520" t="s">
        <v>328</v>
      </c>
      <c r="K55" s="404" t="s">
        <v>64</v>
      </c>
      <c r="L55" s="155" t="s">
        <v>45</v>
      </c>
      <c r="M55" s="155"/>
      <c r="N55" s="157"/>
    </row>
    <row r="56" spans="1:14" x14ac:dyDescent="0.25">
      <c r="A56" s="174">
        <v>45005</v>
      </c>
      <c r="B56" s="157" t="s">
        <v>244</v>
      </c>
      <c r="C56" s="157" t="s">
        <v>156</v>
      </c>
      <c r="D56" s="183" t="s">
        <v>14</v>
      </c>
      <c r="E56" s="170">
        <v>23200</v>
      </c>
      <c r="F56" s="152"/>
      <c r="G56" s="312">
        <f t="shared" si="3"/>
        <v>103400</v>
      </c>
      <c r="H56" s="298" t="s">
        <v>42</v>
      </c>
      <c r="I56" s="155" t="s">
        <v>18</v>
      </c>
      <c r="J56" s="520" t="s">
        <v>328</v>
      </c>
      <c r="K56" s="404" t="s">
        <v>64</v>
      </c>
      <c r="L56" s="155" t="s">
        <v>45</v>
      </c>
      <c r="M56" s="155"/>
      <c r="N56" s="157"/>
    </row>
    <row r="57" spans="1:14" x14ac:dyDescent="0.25">
      <c r="A57" s="174">
        <v>45005</v>
      </c>
      <c r="B57" s="157" t="s">
        <v>133</v>
      </c>
      <c r="C57" s="157" t="s">
        <v>49</v>
      </c>
      <c r="D57" s="183" t="s">
        <v>14</v>
      </c>
      <c r="E57" s="170"/>
      <c r="F57" s="152">
        <v>-2800</v>
      </c>
      <c r="G57" s="312">
        <f t="shared" si="3"/>
        <v>100600</v>
      </c>
      <c r="H57" s="298" t="s">
        <v>42</v>
      </c>
      <c r="I57" s="155" t="s">
        <v>18</v>
      </c>
      <c r="J57" s="520" t="s">
        <v>324</v>
      </c>
      <c r="K57" s="404" t="s">
        <v>64</v>
      </c>
      <c r="L57" s="155" t="s">
        <v>45</v>
      </c>
      <c r="M57" s="155"/>
      <c r="N57" s="157"/>
    </row>
    <row r="58" spans="1:14" x14ac:dyDescent="0.25">
      <c r="A58" s="502">
        <v>45005</v>
      </c>
      <c r="B58" s="566" t="s">
        <v>115</v>
      </c>
      <c r="C58" s="566" t="s">
        <v>49</v>
      </c>
      <c r="D58" s="600" t="s">
        <v>14</v>
      </c>
      <c r="E58" s="565"/>
      <c r="F58" s="505">
        <v>52000</v>
      </c>
      <c r="G58" s="506">
        <f t="shared" si="3"/>
        <v>152600</v>
      </c>
      <c r="H58" s="507" t="s">
        <v>42</v>
      </c>
      <c r="I58" s="508" t="s">
        <v>18</v>
      </c>
      <c r="J58" s="578" t="s">
        <v>327</v>
      </c>
      <c r="K58" s="503" t="s">
        <v>64</v>
      </c>
      <c r="L58" s="508" t="s">
        <v>45</v>
      </c>
      <c r="M58" s="508"/>
      <c r="N58" s="566"/>
    </row>
    <row r="59" spans="1:14" ht="30" x14ac:dyDescent="0.25">
      <c r="A59" s="174">
        <v>45005</v>
      </c>
      <c r="B59" s="157" t="s">
        <v>117</v>
      </c>
      <c r="C59" s="157" t="s">
        <v>118</v>
      </c>
      <c r="D59" s="183" t="s">
        <v>14</v>
      </c>
      <c r="E59" s="170">
        <v>13000</v>
      </c>
      <c r="F59" s="152"/>
      <c r="G59" s="312">
        <f t="shared" si="3"/>
        <v>139600</v>
      </c>
      <c r="H59" s="298" t="s">
        <v>42</v>
      </c>
      <c r="I59" s="155" t="s">
        <v>18</v>
      </c>
      <c r="J59" s="520" t="s">
        <v>327</v>
      </c>
      <c r="K59" s="404" t="s">
        <v>64</v>
      </c>
      <c r="L59" s="155" t="s">
        <v>45</v>
      </c>
      <c r="M59" s="155"/>
      <c r="N59" s="157" t="s">
        <v>248</v>
      </c>
    </row>
    <row r="60" spans="1:14" x14ac:dyDescent="0.25">
      <c r="A60" s="174">
        <v>45005</v>
      </c>
      <c r="B60" s="157" t="s">
        <v>117</v>
      </c>
      <c r="C60" s="157" t="s">
        <v>118</v>
      </c>
      <c r="D60" s="183" t="s">
        <v>14</v>
      </c>
      <c r="E60" s="170">
        <v>9000</v>
      </c>
      <c r="F60" s="152"/>
      <c r="G60" s="312">
        <f t="shared" si="3"/>
        <v>130600</v>
      </c>
      <c r="H60" s="298" t="s">
        <v>42</v>
      </c>
      <c r="I60" s="155" t="s">
        <v>18</v>
      </c>
      <c r="J60" s="520" t="s">
        <v>327</v>
      </c>
      <c r="K60" s="404" t="s">
        <v>64</v>
      </c>
      <c r="L60" s="155" t="s">
        <v>45</v>
      </c>
      <c r="M60" s="155"/>
      <c r="N60" s="157" t="s">
        <v>249</v>
      </c>
    </row>
    <row r="61" spans="1:14" x14ac:dyDescent="0.25">
      <c r="A61" s="174">
        <v>45005</v>
      </c>
      <c r="B61" s="157" t="s">
        <v>246</v>
      </c>
      <c r="C61" s="157" t="s">
        <v>203</v>
      </c>
      <c r="D61" s="183" t="s">
        <v>14</v>
      </c>
      <c r="E61" s="170">
        <v>12000</v>
      </c>
      <c r="F61" s="152"/>
      <c r="G61" s="312">
        <f t="shared" si="3"/>
        <v>118600</v>
      </c>
      <c r="H61" s="298" t="s">
        <v>42</v>
      </c>
      <c r="I61" s="155" t="s">
        <v>18</v>
      </c>
      <c r="J61" s="520" t="s">
        <v>331</v>
      </c>
      <c r="K61" s="404" t="s">
        <v>64</v>
      </c>
      <c r="L61" s="155" t="s">
        <v>45</v>
      </c>
      <c r="M61" s="155"/>
      <c r="N61" s="157"/>
    </row>
    <row r="62" spans="1:14" x14ac:dyDescent="0.25">
      <c r="A62" s="174">
        <v>45005</v>
      </c>
      <c r="B62" s="157" t="s">
        <v>247</v>
      </c>
      <c r="C62" s="157" t="s">
        <v>203</v>
      </c>
      <c r="D62" s="183" t="s">
        <v>14</v>
      </c>
      <c r="E62" s="170">
        <v>2500</v>
      </c>
      <c r="F62" s="152"/>
      <c r="G62" s="312">
        <f t="shared" si="3"/>
        <v>116100</v>
      </c>
      <c r="H62" s="298" t="s">
        <v>42</v>
      </c>
      <c r="I62" s="155" t="s">
        <v>18</v>
      </c>
      <c r="J62" s="520" t="s">
        <v>331</v>
      </c>
      <c r="K62" s="404" t="s">
        <v>64</v>
      </c>
      <c r="L62" s="155" t="s">
        <v>45</v>
      </c>
      <c r="M62" s="155"/>
      <c r="N62" s="157"/>
    </row>
    <row r="63" spans="1:14" x14ac:dyDescent="0.25">
      <c r="A63" s="174">
        <v>45005</v>
      </c>
      <c r="B63" s="157" t="s">
        <v>294</v>
      </c>
      <c r="C63" s="157" t="s">
        <v>203</v>
      </c>
      <c r="D63" s="183" t="s">
        <v>14</v>
      </c>
      <c r="E63" s="170">
        <v>2000</v>
      </c>
      <c r="F63" s="152"/>
      <c r="G63" s="312">
        <f t="shared" si="3"/>
        <v>114100</v>
      </c>
      <c r="H63" s="298" t="s">
        <v>42</v>
      </c>
      <c r="I63" s="155" t="s">
        <v>18</v>
      </c>
      <c r="J63" s="520" t="s">
        <v>331</v>
      </c>
      <c r="K63" s="404" t="s">
        <v>64</v>
      </c>
      <c r="L63" s="155" t="s">
        <v>45</v>
      </c>
      <c r="M63" s="155"/>
      <c r="N63" s="157"/>
    </row>
    <row r="64" spans="1:14" x14ac:dyDescent="0.25">
      <c r="A64" s="174">
        <v>45005</v>
      </c>
      <c r="B64" s="157" t="s">
        <v>117</v>
      </c>
      <c r="C64" s="157" t="s">
        <v>118</v>
      </c>
      <c r="D64" s="183" t="s">
        <v>14</v>
      </c>
      <c r="E64" s="170">
        <v>4000</v>
      </c>
      <c r="F64" s="152"/>
      <c r="G64" s="312">
        <f t="shared" si="3"/>
        <v>110100</v>
      </c>
      <c r="H64" s="501" t="s">
        <v>42</v>
      </c>
      <c r="I64" s="155" t="s">
        <v>18</v>
      </c>
      <c r="J64" s="520" t="s">
        <v>327</v>
      </c>
      <c r="K64" s="175" t="s">
        <v>64</v>
      </c>
      <c r="L64" s="155" t="s">
        <v>45</v>
      </c>
      <c r="M64" s="155"/>
      <c r="N64" s="157" t="s">
        <v>193</v>
      </c>
    </row>
    <row r="65" spans="1:14" x14ac:dyDescent="0.25">
      <c r="A65" s="174">
        <v>45005</v>
      </c>
      <c r="B65" s="157" t="s">
        <v>133</v>
      </c>
      <c r="C65" s="157" t="s">
        <v>49</v>
      </c>
      <c r="D65" s="183" t="s">
        <v>14</v>
      </c>
      <c r="E65" s="170"/>
      <c r="F65" s="152">
        <v>-9500</v>
      </c>
      <c r="G65" s="312">
        <f t="shared" si="3"/>
        <v>100600</v>
      </c>
      <c r="H65" s="298" t="s">
        <v>42</v>
      </c>
      <c r="I65" s="155" t="s">
        <v>18</v>
      </c>
      <c r="J65" s="520" t="s">
        <v>327</v>
      </c>
      <c r="K65" s="404" t="s">
        <v>64</v>
      </c>
      <c r="L65" s="155" t="s">
        <v>45</v>
      </c>
      <c r="M65" s="155"/>
      <c r="N65" s="157"/>
    </row>
    <row r="66" spans="1:14" x14ac:dyDescent="0.25">
      <c r="A66" s="502">
        <v>45006</v>
      </c>
      <c r="B66" s="566" t="s">
        <v>115</v>
      </c>
      <c r="C66" s="566" t="s">
        <v>49</v>
      </c>
      <c r="D66" s="569" t="s">
        <v>14</v>
      </c>
      <c r="E66" s="565"/>
      <c r="F66" s="505">
        <v>30000</v>
      </c>
      <c r="G66" s="506">
        <f t="shared" si="3"/>
        <v>130600</v>
      </c>
      <c r="H66" s="507" t="s">
        <v>42</v>
      </c>
      <c r="I66" s="508" t="s">
        <v>18</v>
      </c>
      <c r="J66" s="509" t="s">
        <v>334</v>
      </c>
      <c r="K66" s="503" t="s">
        <v>64</v>
      </c>
      <c r="L66" s="508" t="s">
        <v>45</v>
      </c>
      <c r="M66" s="508"/>
      <c r="N66" s="566"/>
    </row>
    <row r="67" spans="1:14" x14ac:dyDescent="0.25">
      <c r="A67" s="174">
        <v>45006</v>
      </c>
      <c r="B67" s="157" t="s">
        <v>253</v>
      </c>
      <c r="C67" s="157" t="s">
        <v>203</v>
      </c>
      <c r="D67" s="183" t="s">
        <v>14</v>
      </c>
      <c r="E67" s="170">
        <v>25000</v>
      </c>
      <c r="F67" s="152"/>
      <c r="G67" s="312">
        <f t="shared" si="3"/>
        <v>105600</v>
      </c>
      <c r="H67" s="298" t="s">
        <v>42</v>
      </c>
      <c r="I67" s="155" t="s">
        <v>18</v>
      </c>
      <c r="J67" s="419" t="s">
        <v>335</v>
      </c>
      <c r="K67" s="404" t="s">
        <v>64</v>
      </c>
      <c r="L67" s="155" t="s">
        <v>45</v>
      </c>
      <c r="M67" s="155"/>
      <c r="N67" s="157"/>
    </row>
    <row r="68" spans="1:14" x14ac:dyDescent="0.25">
      <c r="A68" s="174">
        <v>45006</v>
      </c>
      <c r="B68" s="157" t="s">
        <v>254</v>
      </c>
      <c r="C68" s="157" t="s">
        <v>203</v>
      </c>
      <c r="D68" s="183" t="s">
        <v>14</v>
      </c>
      <c r="E68" s="170">
        <v>10000</v>
      </c>
      <c r="F68" s="152"/>
      <c r="G68" s="312">
        <f t="shared" si="3"/>
        <v>95600</v>
      </c>
      <c r="H68" s="298" t="s">
        <v>42</v>
      </c>
      <c r="I68" s="155" t="s">
        <v>18</v>
      </c>
      <c r="J68" s="419" t="s">
        <v>335</v>
      </c>
      <c r="K68" s="404" t="s">
        <v>64</v>
      </c>
      <c r="L68" s="155" t="s">
        <v>45</v>
      </c>
      <c r="M68" s="155"/>
      <c r="N68" s="157"/>
    </row>
    <row r="69" spans="1:14" x14ac:dyDescent="0.25">
      <c r="A69" s="502">
        <v>45008</v>
      </c>
      <c r="B69" s="566" t="s">
        <v>115</v>
      </c>
      <c r="C69" s="566" t="s">
        <v>49</v>
      </c>
      <c r="D69" s="569" t="s">
        <v>14</v>
      </c>
      <c r="E69" s="565"/>
      <c r="F69" s="505">
        <v>26000</v>
      </c>
      <c r="G69" s="506">
        <f t="shared" si="3"/>
        <v>121600</v>
      </c>
      <c r="H69" s="507" t="s">
        <v>42</v>
      </c>
      <c r="I69" s="508" t="s">
        <v>18</v>
      </c>
      <c r="J69" s="509" t="s">
        <v>332</v>
      </c>
      <c r="K69" s="503" t="s">
        <v>64</v>
      </c>
      <c r="L69" s="508" t="s">
        <v>45</v>
      </c>
      <c r="M69" s="508"/>
      <c r="N69" s="566"/>
    </row>
    <row r="70" spans="1:14" x14ac:dyDescent="0.25">
      <c r="A70" s="174">
        <v>45008</v>
      </c>
      <c r="B70" s="157" t="s">
        <v>117</v>
      </c>
      <c r="C70" s="157" t="s">
        <v>118</v>
      </c>
      <c r="D70" s="183" t="s">
        <v>14</v>
      </c>
      <c r="E70" s="170">
        <v>10000</v>
      </c>
      <c r="F70" s="152"/>
      <c r="G70" s="312">
        <f t="shared" si="3"/>
        <v>111600</v>
      </c>
      <c r="H70" s="298" t="s">
        <v>42</v>
      </c>
      <c r="I70" s="155" t="s">
        <v>18</v>
      </c>
      <c r="J70" s="419" t="s">
        <v>332</v>
      </c>
      <c r="K70" s="404" t="s">
        <v>64</v>
      </c>
      <c r="L70" s="155" t="s">
        <v>45</v>
      </c>
      <c r="M70" s="155"/>
      <c r="N70" s="157" t="s">
        <v>255</v>
      </c>
    </row>
    <row r="71" spans="1:14" x14ac:dyDescent="0.25">
      <c r="A71" s="174">
        <v>45008</v>
      </c>
      <c r="B71" s="157" t="s">
        <v>117</v>
      </c>
      <c r="C71" s="157" t="s">
        <v>118</v>
      </c>
      <c r="D71" s="183" t="s">
        <v>14</v>
      </c>
      <c r="E71" s="170">
        <v>12000</v>
      </c>
      <c r="F71" s="152"/>
      <c r="G71" s="312">
        <f t="shared" si="3"/>
        <v>99600</v>
      </c>
      <c r="H71" s="298" t="s">
        <v>42</v>
      </c>
      <c r="I71" s="155" t="s">
        <v>18</v>
      </c>
      <c r="J71" s="419" t="s">
        <v>332</v>
      </c>
      <c r="K71" s="404" t="s">
        <v>64</v>
      </c>
      <c r="L71" s="155" t="s">
        <v>45</v>
      </c>
      <c r="M71" s="155"/>
      <c r="N71" s="157" t="s">
        <v>256</v>
      </c>
    </row>
    <row r="72" spans="1:14" x14ac:dyDescent="0.25">
      <c r="A72" s="174">
        <v>45008</v>
      </c>
      <c r="B72" s="157" t="s">
        <v>117</v>
      </c>
      <c r="C72" s="157" t="s">
        <v>118</v>
      </c>
      <c r="D72" s="183" t="s">
        <v>14</v>
      </c>
      <c r="E72" s="170">
        <v>7000</v>
      </c>
      <c r="F72" s="152"/>
      <c r="G72" s="312">
        <f t="shared" si="3"/>
        <v>92600</v>
      </c>
      <c r="H72" s="298" t="s">
        <v>42</v>
      </c>
      <c r="I72" s="155" t="s">
        <v>18</v>
      </c>
      <c r="J72" s="419" t="s">
        <v>332</v>
      </c>
      <c r="K72" s="404" t="s">
        <v>64</v>
      </c>
      <c r="L72" s="155" t="s">
        <v>45</v>
      </c>
      <c r="M72" s="155"/>
      <c r="N72" s="157" t="s">
        <v>257</v>
      </c>
    </row>
    <row r="73" spans="1:14" x14ac:dyDescent="0.25">
      <c r="A73" s="502">
        <v>45009</v>
      </c>
      <c r="B73" s="566" t="s">
        <v>115</v>
      </c>
      <c r="C73" s="566" t="s">
        <v>49</v>
      </c>
      <c r="D73" s="569" t="s">
        <v>14</v>
      </c>
      <c r="E73" s="565"/>
      <c r="F73" s="505">
        <v>14000</v>
      </c>
      <c r="G73" s="506">
        <f t="shared" si="3"/>
        <v>106600</v>
      </c>
      <c r="H73" s="507" t="s">
        <v>42</v>
      </c>
      <c r="I73" s="508" t="s">
        <v>18</v>
      </c>
      <c r="J73" s="509" t="s">
        <v>333</v>
      </c>
      <c r="K73" s="503" t="s">
        <v>64</v>
      </c>
      <c r="L73" s="508" t="s">
        <v>45</v>
      </c>
      <c r="M73" s="508"/>
      <c r="N73" s="566"/>
    </row>
    <row r="74" spans="1:14" x14ac:dyDescent="0.25">
      <c r="A74" s="174">
        <v>45009</v>
      </c>
      <c r="B74" s="157" t="s">
        <v>117</v>
      </c>
      <c r="C74" s="157" t="s">
        <v>118</v>
      </c>
      <c r="D74" s="183" t="s">
        <v>14</v>
      </c>
      <c r="E74" s="170">
        <v>7000</v>
      </c>
      <c r="F74" s="152"/>
      <c r="G74" s="312">
        <f t="shared" si="3"/>
        <v>99600</v>
      </c>
      <c r="H74" s="298" t="s">
        <v>42</v>
      </c>
      <c r="I74" s="155" t="s">
        <v>18</v>
      </c>
      <c r="J74" s="419" t="s">
        <v>333</v>
      </c>
      <c r="K74" s="404" t="s">
        <v>64</v>
      </c>
      <c r="L74" s="155" t="s">
        <v>45</v>
      </c>
      <c r="M74" s="155"/>
      <c r="N74" s="157" t="s">
        <v>191</v>
      </c>
    </row>
    <row r="75" spans="1:14" x14ac:dyDescent="0.25">
      <c r="A75" s="174">
        <v>45009</v>
      </c>
      <c r="B75" s="157" t="s">
        <v>117</v>
      </c>
      <c r="C75" s="157" t="s">
        <v>118</v>
      </c>
      <c r="D75" s="183" t="s">
        <v>14</v>
      </c>
      <c r="E75" s="170">
        <v>5000</v>
      </c>
      <c r="F75" s="152"/>
      <c r="G75" s="312">
        <f t="shared" si="3"/>
        <v>94600</v>
      </c>
      <c r="H75" s="298" t="s">
        <v>42</v>
      </c>
      <c r="I75" s="155" t="s">
        <v>18</v>
      </c>
      <c r="J75" s="419" t="s">
        <v>333</v>
      </c>
      <c r="K75" s="404" t="s">
        <v>64</v>
      </c>
      <c r="L75" s="155" t="s">
        <v>45</v>
      </c>
      <c r="M75" s="155"/>
      <c r="N75" s="157" t="s">
        <v>336</v>
      </c>
    </row>
    <row r="76" spans="1:14" x14ac:dyDescent="0.25">
      <c r="A76" s="174">
        <v>45009</v>
      </c>
      <c r="B76" s="157" t="s">
        <v>133</v>
      </c>
      <c r="C76" s="157" t="s">
        <v>49</v>
      </c>
      <c r="D76" s="183" t="s">
        <v>14</v>
      </c>
      <c r="E76" s="170"/>
      <c r="F76" s="152">
        <v>-2000</v>
      </c>
      <c r="G76" s="312">
        <f t="shared" si="3"/>
        <v>92600</v>
      </c>
      <c r="H76" s="298" t="s">
        <v>42</v>
      </c>
      <c r="I76" s="155" t="s">
        <v>18</v>
      </c>
      <c r="J76" s="419" t="s">
        <v>333</v>
      </c>
      <c r="K76" s="404" t="s">
        <v>64</v>
      </c>
      <c r="L76" s="155" t="s">
        <v>45</v>
      </c>
      <c r="M76" s="155"/>
      <c r="N76" s="157"/>
    </row>
    <row r="77" spans="1:14" x14ac:dyDescent="0.25">
      <c r="A77" s="502">
        <v>45013</v>
      </c>
      <c r="B77" s="566" t="s">
        <v>115</v>
      </c>
      <c r="C77" s="566" t="s">
        <v>49</v>
      </c>
      <c r="D77" s="569" t="s">
        <v>14</v>
      </c>
      <c r="E77" s="565"/>
      <c r="F77" s="505">
        <v>45000</v>
      </c>
      <c r="G77" s="506">
        <f t="shared" si="3"/>
        <v>137600</v>
      </c>
      <c r="H77" s="507" t="s">
        <v>42</v>
      </c>
      <c r="I77" s="508" t="s">
        <v>18</v>
      </c>
      <c r="J77" s="509" t="s">
        <v>342</v>
      </c>
      <c r="K77" s="503" t="s">
        <v>64</v>
      </c>
      <c r="L77" s="508" t="s">
        <v>45</v>
      </c>
      <c r="M77" s="508"/>
      <c r="N77" s="566"/>
    </row>
    <row r="78" spans="1:14" x14ac:dyDescent="0.25">
      <c r="A78" s="174">
        <v>45013</v>
      </c>
      <c r="B78" s="157" t="s">
        <v>117</v>
      </c>
      <c r="C78" s="157" t="s">
        <v>118</v>
      </c>
      <c r="D78" s="183" t="s">
        <v>14</v>
      </c>
      <c r="E78" s="170">
        <v>11000</v>
      </c>
      <c r="F78" s="152"/>
      <c r="G78" s="312">
        <f t="shared" si="3"/>
        <v>126600</v>
      </c>
      <c r="H78" s="298" t="s">
        <v>42</v>
      </c>
      <c r="I78" s="155" t="s">
        <v>18</v>
      </c>
      <c r="J78" s="419" t="s">
        <v>342</v>
      </c>
      <c r="K78" s="404" t="s">
        <v>64</v>
      </c>
      <c r="L78" s="155" t="s">
        <v>45</v>
      </c>
      <c r="M78" s="155"/>
      <c r="N78" s="157" t="s">
        <v>258</v>
      </c>
    </row>
    <row r="79" spans="1:14" ht="30" x14ac:dyDescent="0.25">
      <c r="A79" s="174">
        <v>45013</v>
      </c>
      <c r="B79" s="157" t="s">
        <v>117</v>
      </c>
      <c r="C79" s="157" t="s">
        <v>118</v>
      </c>
      <c r="D79" s="183" t="s">
        <v>14</v>
      </c>
      <c r="E79" s="170">
        <v>20000</v>
      </c>
      <c r="F79" s="152"/>
      <c r="G79" s="312">
        <f t="shared" si="3"/>
        <v>106600</v>
      </c>
      <c r="H79" s="298" t="s">
        <v>42</v>
      </c>
      <c r="I79" s="155" t="s">
        <v>18</v>
      </c>
      <c r="J79" s="419" t="s">
        <v>342</v>
      </c>
      <c r="K79" s="404" t="s">
        <v>64</v>
      </c>
      <c r="L79" s="155" t="s">
        <v>45</v>
      </c>
      <c r="M79" s="155"/>
      <c r="N79" s="157" t="s">
        <v>259</v>
      </c>
    </row>
    <row r="80" spans="1:14" x14ac:dyDescent="0.25">
      <c r="A80" s="174">
        <v>45013</v>
      </c>
      <c r="B80" s="157" t="s">
        <v>117</v>
      </c>
      <c r="C80" s="157" t="s">
        <v>118</v>
      </c>
      <c r="D80" s="183" t="s">
        <v>14</v>
      </c>
      <c r="E80" s="170">
        <v>14000</v>
      </c>
      <c r="F80" s="152"/>
      <c r="G80" s="312">
        <f t="shared" si="3"/>
        <v>92600</v>
      </c>
      <c r="H80" s="298" t="s">
        <v>42</v>
      </c>
      <c r="I80" s="155" t="s">
        <v>18</v>
      </c>
      <c r="J80" s="419" t="s">
        <v>342</v>
      </c>
      <c r="K80" s="404" t="s">
        <v>64</v>
      </c>
      <c r="L80" s="155" t="s">
        <v>45</v>
      </c>
      <c r="M80" s="155"/>
      <c r="N80" s="157" t="s">
        <v>260</v>
      </c>
    </row>
    <row r="81" spans="1:14" ht="15" customHeight="1" x14ac:dyDescent="0.25">
      <c r="A81" s="606">
        <v>45014</v>
      </c>
      <c r="B81" s="584" t="s">
        <v>115</v>
      </c>
      <c r="C81" s="584" t="s">
        <v>49</v>
      </c>
      <c r="D81" s="607" t="s">
        <v>14</v>
      </c>
      <c r="E81" s="608"/>
      <c r="F81" s="567">
        <v>14000</v>
      </c>
      <c r="G81" s="582">
        <f t="shared" si="3"/>
        <v>106600</v>
      </c>
      <c r="H81" s="568" t="s">
        <v>42</v>
      </c>
      <c r="I81" s="583" t="s">
        <v>18</v>
      </c>
      <c r="J81" s="509" t="s">
        <v>340</v>
      </c>
      <c r="K81" s="564" t="s">
        <v>64</v>
      </c>
      <c r="L81" s="583" t="s">
        <v>45</v>
      </c>
      <c r="M81" s="583"/>
      <c r="N81" s="584"/>
    </row>
    <row r="82" spans="1:14" x14ac:dyDescent="0.25">
      <c r="A82" s="557">
        <v>45014</v>
      </c>
      <c r="B82" s="157" t="s">
        <v>117</v>
      </c>
      <c r="C82" s="157" t="s">
        <v>118</v>
      </c>
      <c r="D82" s="183" t="s">
        <v>14</v>
      </c>
      <c r="E82" s="170">
        <v>7000</v>
      </c>
      <c r="F82" s="152"/>
      <c r="G82" s="312">
        <f t="shared" si="3"/>
        <v>99600</v>
      </c>
      <c r="H82" s="298" t="s">
        <v>42</v>
      </c>
      <c r="I82" s="155" t="s">
        <v>18</v>
      </c>
      <c r="J82" s="419" t="s">
        <v>340</v>
      </c>
      <c r="K82" s="404" t="s">
        <v>64</v>
      </c>
      <c r="L82" s="155" t="s">
        <v>45</v>
      </c>
      <c r="M82" s="155"/>
      <c r="N82" s="157" t="s">
        <v>191</v>
      </c>
    </row>
    <row r="83" spans="1:14" x14ac:dyDescent="0.25">
      <c r="A83" s="557">
        <v>45014</v>
      </c>
      <c r="B83" s="157" t="s">
        <v>117</v>
      </c>
      <c r="C83" s="157" t="s">
        <v>118</v>
      </c>
      <c r="D83" s="183" t="s">
        <v>14</v>
      </c>
      <c r="E83" s="170">
        <v>7000</v>
      </c>
      <c r="F83" s="152"/>
      <c r="G83" s="312">
        <f t="shared" si="3"/>
        <v>92600</v>
      </c>
      <c r="H83" s="298" t="s">
        <v>42</v>
      </c>
      <c r="I83" s="155" t="s">
        <v>18</v>
      </c>
      <c r="J83" s="419" t="s">
        <v>340</v>
      </c>
      <c r="K83" s="404" t="s">
        <v>64</v>
      </c>
      <c r="L83" s="155" t="s">
        <v>45</v>
      </c>
      <c r="M83" s="155"/>
      <c r="N83" s="157" t="s">
        <v>261</v>
      </c>
    </row>
    <row r="84" spans="1:14" x14ac:dyDescent="0.25">
      <c r="A84" s="557">
        <v>45014</v>
      </c>
      <c r="B84" s="157" t="s">
        <v>289</v>
      </c>
      <c r="C84" s="157" t="s">
        <v>203</v>
      </c>
      <c r="D84" s="183" t="s">
        <v>14</v>
      </c>
      <c r="E84" s="170">
        <v>4000</v>
      </c>
      <c r="F84" s="152"/>
      <c r="G84" s="312">
        <f t="shared" si="3"/>
        <v>88600</v>
      </c>
      <c r="H84" s="298" t="s">
        <v>42</v>
      </c>
      <c r="I84" s="155" t="s">
        <v>18</v>
      </c>
      <c r="J84" s="419" t="s">
        <v>343</v>
      </c>
      <c r="K84" s="404" t="s">
        <v>64</v>
      </c>
      <c r="L84" s="155" t="s">
        <v>45</v>
      </c>
      <c r="M84" s="155"/>
      <c r="N84" s="157"/>
    </row>
    <row r="85" spans="1:14" x14ac:dyDescent="0.25">
      <c r="A85" s="557">
        <v>45014</v>
      </c>
      <c r="B85" s="157" t="s">
        <v>290</v>
      </c>
      <c r="C85" s="157" t="s">
        <v>203</v>
      </c>
      <c r="D85" s="183" t="s">
        <v>14</v>
      </c>
      <c r="E85" s="170">
        <v>7000</v>
      </c>
      <c r="F85" s="152"/>
      <c r="G85" s="312">
        <f t="shared" si="3"/>
        <v>81600</v>
      </c>
      <c r="H85" s="298" t="s">
        <v>42</v>
      </c>
      <c r="I85" s="155" t="s">
        <v>18</v>
      </c>
      <c r="J85" s="419" t="s">
        <v>343</v>
      </c>
      <c r="K85" s="404" t="s">
        <v>64</v>
      </c>
      <c r="L85" s="155" t="s">
        <v>45</v>
      </c>
      <c r="M85" s="155"/>
      <c r="N85" s="157"/>
    </row>
    <row r="86" spans="1:14" x14ac:dyDescent="0.25">
      <c r="A86" s="502">
        <v>45107</v>
      </c>
      <c r="B86" s="566" t="s">
        <v>115</v>
      </c>
      <c r="C86" s="566" t="s">
        <v>49</v>
      </c>
      <c r="D86" s="569" t="s">
        <v>14</v>
      </c>
      <c r="E86" s="565"/>
      <c r="F86" s="505">
        <v>14000</v>
      </c>
      <c r="G86" s="506">
        <f t="shared" si="3"/>
        <v>95600</v>
      </c>
      <c r="H86" s="507" t="s">
        <v>42</v>
      </c>
      <c r="I86" s="508" t="s">
        <v>18</v>
      </c>
      <c r="J86" s="509" t="s">
        <v>341</v>
      </c>
      <c r="K86" s="503" t="s">
        <v>64</v>
      </c>
      <c r="L86" s="508" t="s">
        <v>45</v>
      </c>
      <c r="M86" s="508"/>
      <c r="N86" s="566"/>
    </row>
    <row r="87" spans="1:14" x14ac:dyDescent="0.25">
      <c r="A87" s="174">
        <v>45107</v>
      </c>
      <c r="B87" s="157" t="s">
        <v>117</v>
      </c>
      <c r="C87" s="157" t="s">
        <v>118</v>
      </c>
      <c r="D87" s="183" t="s">
        <v>14</v>
      </c>
      <c r="E87" s="170">
        <v>9000</v>
      </c>
      <c r="F87" s="152"/>
      <c r="G87" s="312">
        <f t="shared" si="3"/>
        <v>86600</v>
      </c>
      <c r="H87" s="298" t="s">
        <v>42</v>
      </c>
      <c r="I87" s="155" t="s">
        <v>18</v>
      </c>
      <c r="J87" s="419" t="s">
        <v>347</v>
      </c>
      <c r="K87" s="404" t="s">
        <v>64</v>
      </c>
      <c r="L87" s="155" t="s">
        <v>45</v>
      </c>
      <c r="M87" s="155"/>
      <c r="N87" s="157" t="s">
        <v>262</v>
      </c>
    </row>
    <row r="88" spans="1:14" x14ac:dyDescent="0.25">
      <c r="A88" s="174">
        <v>45107</v>
      </c>
      <c r="B88" s="157" t="s">
        <v>117</v>
      </c>
      <c r="C88" s="157" t="s">
        <v>118</v>
      </c>
      <c r="D88" s="183" t="s">
        <v>14</v>
      </c>
      <c r="E88" s="170">
        <v>7000</v>
      </c>
      <c r="F88" s="152"/>
      <c r="G88" s="312">
        <f t="shared" si="3"/>
        <v>79600</v>
      </c>
      <c r="H88" s="298" t="s">
        <v>42</v>
      </c>
      <c r="I88" s="155" t="s">
        <v>18</v>
      </c>
      <c r="J88" s="419" t="s">
        <v>341</v>
      </c>
      <c r="K88" s="404" t="s">
        <v>64</v>
      </c>
      <c r="L88" s="155" t="s">
        <v>45</v>
      </c>
      <c r="M88" s="155"/>
      <c r="N88" s="157" t="s">
        <v>263</v>
      </c>
    </row>
    <row r="89" spans="1:14" ht="15" customHeight="1" x14ac:dyDescent="0.25">
      <c r="A89" s="606">
        <v>45016</v>
      </c>
      <c r="B89" s="584" t="s">
        <v>115</v>
      </c>
      <c r="C89" s="584" t="s">
        <v>49</v>
      </c>
      <c r="D89" s="607" t="s">
        <v>14</v>
      </c>
      <c r="E89" s="608"/>
      <c r="F89" s="567">
        <v>200000</v>
      </c>
      <c r="G89" s="582">
        <f t="shared" si="3"/>
        <v>279600</v>
      </c>
      <c r="H89" s="568" t="s">
        <v>42</v>
      </c>
      <c r="I89" s="583" t="s">
        <v>18</v>
      </c>
      <c r="J89" s="509" t="s">
        <v>349</v>
      </c>
      <c r="K89" s="564" t="s">
        <v>64</v>
      </c>
      <c r="L89" s="583" t="s">
        <v>45</v>
      </c>
      <c r="M89" s="583"/>
      <c r="N89" s="584"/>
    </row>
    <row r="90" spans="1:14" ht="15" customHeight="1" x14ac:dyDescent="0.25">
      <c r="A90" s="606">
        <v>45016</v>
      </c>
      <c r="B90" s="584" t="s">
        <v>115</v>
      </c>
      <c r="C90" s="584" t="s">
        <v>49</v>
      </c>
      <c r="D90" s="607" t="s">
        <v>14</v>
      </c>
      <c r="E90" s="608"/>
      <c r="F90" s="567">
        <v>47000</v>
      </c>
      <c r="G90" s="582">
        <f t="shared" si="3"/>
        <v>326600</v>
      </c>
      <c r="H90" s="568" t="s">
        <v>42</v>
      </c>
      <c r="I90" s="583" t="s">
        <v>18</v>
      </c>
      <c r="J90" s="509" t="s">
        <v>350</v>
      </c>
      <c r="K90" s="564" t="s">
        <v>64</v>
      </c>
      <c r="L90" s="583" t="s">
        <v>45</v>
      </c>
      <c r="M90" s="583"/>
      <c r="N90" s="584"/>
    </row>
    <row r="91" spans="1:14" ht="15" customHeight="1" x14ac:dyDescent="0.25">
      <c r="A91" s="557">
        <v>45016</v>
      </c>
      <c r="B91" s="486" t="s">
        <v>287</v>
      </c>
      <c r="C91" s="486" t="s">
        <v>122</v>
      </c>
      <c r="D91" s="558" t="s">
        <v>81</v>
      </c>
      <c r="E91" s="482">
        <v>200000</v>
      </c>
      <c r="F91" s="162"/>
      <c r="G91" s="311">
        <f t="shared" si="3"/>
        <v>126600</v>
      </c>
      <c r="H91" s="188" t="s">
        <v>42</v>
      </c>
      <c r="I91" s="185" t="s">
        <v>18</v>
      </c>
      <c r="J91" s="419" t="s">
        <v>348</v>
      </c>
      <c r="K91" s="184" t="s">
        <v>64</v>
      </c>
      <c r="L91" s="185" t="s">
        <v>45</v>
      </c>
      <c r="M91" s="185"/>
      <c r="N91" s="486"/>
    </row>
    <row r="92" spans="1:14" ht="15" customHeight="1" x14ac:dyDescent="0.25">
      <c r="A92" s="557">
        <v>45016</v>
      </c>
      <c r="B92" s="486" t="s">
        <v>288</v>
      </c>
      <c r="C92" s="486" t="s">
        <v>215</v>
      </c>
      <c r="D92" s="558" t="s">
        <v>81</v>
      </c>
      <c r="E92" s="482">
        <v>44600</v>
      </c>
      <c r="F92" s="162"/>
      <c r="G92" s="311">
        <f t="shared" si="3"/>
        <v>82000</v>
      </c>
      <c r="H92" s="188" t="s">
        <v>42</v>
      </c>
      <c r="I92" s="185" t="s">
        <v>18</v>
      </c>
      <c r="J92" s="419"/>
      <c r="K92" s="184" t="s">
        <v>64</v>
      </c>
      <c r="L92" s="185" t="s">
        <v>45</v>
      </c>
      <c r="M92" s="185"/>
      <c r="N92" s="486"/>
    </row>
    <row r="93" spans="1:14" ht="15.75" thickBot="1" x14ac:dyDescent="0.3">
      <c r="A93" s="557">
        <v>45016</v>
      </c>
      <c r="B93" s="157" t="s">
        <v>172</v>
      </c>
      <c r="C93" s="157" t="s">
        <v>216</v>
      </c>
      <c r="D93" s="183" t="s">
        <v>81</v>
      </c>
      <c r="E93" s="170">
        <v>1900</v>
      </c>
      <c r="F93" s="152"/>
      <c r="G93" s="311">
        <f t="shared" si="3"/>
        <v>80100</v>
      </c>
      <c r="H93" s="298" t="s">
        <v>42</v>
      </c>
      <c r="I93" s="155" t="s">
        <v>18</v>
      </c>
      <c r="J93" s="520"/>
      <c r="K93" s="404" t="s">
        <v>64</v>
      </c>
      <c r="L93" s="155" t="s">
        <v>45</v>
      </c>
      <c r="M93" s="155"/>
      <c r="N93" s="157"/>
    </row>
    <row r="94" spans="1:14" ht="15.75" thickBot="1" x14ac:dyDescent="0.3">
      <c r="E94" s="537">
        <f>SUM(E4:E93)</f>
        <v>1391700</v>
      </c>
      <c r="F94" s="538">
        <f>SUM(F4:F93)+G4</f>
        <v>1471800</v>
      </c>
      <c r="G94" s="539">
        <f>F94-E94</f>
        <v>80100</v>
      </c>
    </row>
  </sheetData>
  <autoFilter ref="A1:N2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topLeftCell="A7" zoomScale="117" zoomScaleNormal="85" workbookViewId="0">
      <selection activeCell="A25" sqref="A25"/>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13" bestFit="1" customWidth="1"/>
    <col min="7" max="7" width="18.7109375" style="313"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75" t="s">
        <v>44</v>
      </c>
      <c r="B1" s="775"/>
      <c r="C1" s="775"/>
      <c r="D1" s="775"/>
      <c r="E1" s="775"/>
      <c r="F1" s="775"/>
      <c r="G1" s="775"/>
      <c r="H1" s="775"/>
      <c r="I1" s="775"/>
      <c r="J1" s="775"/>
      <c r="K1" s="775"/>
      <c r="L1" s="775"/>
      <c r="M1" s="775"/>
      <c r="N1" s="775"/>
    </row>
    <row r="2" spans="1:14" s="67" customFormat="1" ht="18.75" x14ac:dyDescent="0.25">
      <c r="A2" s="776" t="s">
        <v>125</v>
      </c>
      <c r="B2" s="776"/>
      <c r="C2" s="776"/>
      <c r="D2" s="776"/>
      <c r="E2" s="776"/>
      <c r="F2" s="776"/>
      <c r="G2" s="776"/>
      <c r="H2" s="776"/>
      <c r="I2" s="776"/>
      <c r="J2" s="776"/>
      <c r="K2" s="776"/>
      <c r="L2" s="776"/>
      <c r="M2" s="776"/>
      <c r="N2" s="776"/>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27">
        <v>44986</v>
      </c>
      <c r="B4" s="428" t="s">
        <v>149</v>
      </c>
      <c r="C4" s="428"/>
      <c r="D4" s="470"/>
      <c r="E4" s="471"/>
      <c r="F4" s="471"/>
      <c r="G4" s="472">
        <v>0</v>
      </c>
      <c r="H4" s="473"/>
      <c r="I4" s="474"/>
      <c r="J4" s="475"/>
      <c r="K4" s="476"/>
      <c r="L4" s="190"/>
      <c r="M4" s="477"/>
      <c r="N4" s="478"/>
    </row>
    <row r="5" spans="1:14" s="14" customFormat="1" ht="13.5" customHeight="1" x14ac:dyDescent="0.25">
      <c r="A5" s="502">
        <v>44986</v>
      </c>
      <c r="B5" s="503" t="s">
        <v>115</v>
      </c>
      <c r="C5" s="503" t="s">
        <v>49</v>
      </c>
      <c r="D5" s="504" t="s">
        <v>116</v>
      </c>
      <c r="E5" s="505"/>
      <c r="F5" s="505">
        <v>24000</v>
      </c>
      <c r="G5" s="506">
        <f>G4-E5+F5</f>
        <v>24000</v>
      </c>
      <c r="H5" s="507" t="s">
        <v>124</v>
      </c>
      <c r="I5" s="507" t="s">
        <v>18</v>
      </c>
      <c r="J5" s="509" t="s">
        <v>148</v>
      </c>
      <c r="K5" s="503" t="s">
        <v>64</v>
      </c>
      <c r="L5" s="503" t="s">
        <v>45</v>
      </c>
      <c r="M5" s="511"/>
      <c r="N5" s="510"/>
    </row>
    <row r="6" spans="1:14" s="14" customFormat="1" ht="13.5" customHeight="1" x14ac:dyDescent="0.25">
      <c r="A6" s="174">
        <v>44986</v>
      </c>
      <c r="B6" s="175" t="s">
        <v>117</v>
      </c>
      <c r="C6" s="175" t="s">
        <v>118</v>
      </c>
      <c r="D6" s="176" t="s">
        <v>116</v>
      </c>
      <c r="E6" s="152">
        <v>6000</v>
      </c>
      <c r="F6" s="152"/>
      <c r="G6" s="312">
        <f t="shared" ref="G6:G20" si="0">G5-E6+F6</f>
        <v>18000</v>
      </c>
      <c r="H6" s="298" t="s">
        <v>124</v>
      </c>
      <c r="I6" s="298" t="s">
        <v>18</v>
      </c>
      <c r="J6" s="419" t="s">
        <v>148</v>
      </c>
      <c r="K6" s="404" t="s">
        <v>64</v>
      </c>
      <c r="L6" s="404" t="s">
        <v>45</v>
      </c>
      <c r="M6" s="498"/>
      <c r="N6" s="499" t="s">
        <v>129</v>
      </c>
    </row>
    <row r="7" spans="1:14" x14ac:dyDescent="0.25">
      <c r="A7" s="174">
        <v>44986</v>
      </c>
      <c r="B7" s="175" t="s">
        <v>117</v>
      </c>
      <c r="C7" s="175" t="s">
        <v>118</v>
      </c>
      <c r="D7" s="176" t="s">
        <v>116</v>
      </c>
      <c r="E7" s="152">
        <v>6000</v>
      </c>
      <c r="F7" s="152"/>
      <c r="G7" s="312">
        <f>G6-E7+F7</f>
        <v>12000</v>
      </c>
      <c r="H7" s="298" t="s">
        <v>124</v>
      </c>
      <c r="I7" s="155" t="s">
        <v>18</v>
      </c>
      <c r="J7" s="419" t="s">
        <v>148</v>
      </c>
      <c r="K7" s="404" t="s">
        <v>64</v>
      </c>
      <c r="L7" s="155" t="s">
        <v>45</v>
      </c>
      <c r="M7" s="155"/>
      <c r="N7" s="499" t="s">
        <v>130</v>
      </c>
    </row>
    <row r="8" spans="1:14" x14ac:dyDescent="0.25">
      <c r="A8" s="174">
        <v>44986</v>
      </c>
      <c r="B8" s="175" t="s">
        <v>117</v>
      </c>
      <c r="C8" s="175" t="s">
        <v>118</v>
      </c>
      <c r="D8" s="176" t="s">
        <v>116</v>
      </c>
      <c r="E8" s="152">
        <v>6000</v>
      </c>
      <c r="F8" s="152"/>
      <c r="G8" s="312">
        <f t="shared" ref="G8:G14" si="1">G7-E8+F8</f>
        <v>6000</v>
      </c>
      <c r="H8" s="298" t="s">
        <v>124</v>
      </c>
      <c r="I8" s="155" t="s">
        <v>18</v>
      </c>
      <c r="J8" s="419" t="s">
        <v>148</v>
      </c>
      <c r="K8" s="404" t="s">
        <v>64</v>
      </c>
      <c r="L8" s="155" t="s">
        <v>45</v>
      </c>
      <c r="M8" s="155"/>
      <c r="N8" s="499" t="s">
        <v>131</v>
      </c>
    </row>
    <row r="9" spans="1:14" ht="12.75" customHeight="1" x14ac:dyDescent="0.25">
      <c r="A9" s="174">
        <v>44986</v>
      </c>
      <c r="B9" s="175" t="s">
        <v>117</v>
      </c>
      <c r="C9" s="175" t="s">
        <v>118</v>
      </c>
      <c r="D9" s="176" t="s">
        <v>116</v>
      </c>
      <c r="E9" s="162">
        <v>6000</v>
      </c>
      <c r="F9" s="162"/>
      <c r="G9" s="311">
        <f t="shared" si="1"/>
        <v>0</v>
      </c>
      <c r="H9" s="414" t="s">
        <v>124</v>
      </c>
      <c r="I9" s="185" t="s">
        <v>18</v>
      </c>
      <c r="J9" s="419" t="s">
        <v>148</v>
      </c>
      <c r="K9" s="189" t="s">
        <v>64</v>
      </c>
      <c r="L9" s="185" t="s">
        <v>45</v>
      </c>
      <c r="M9" s="155"/>
      <c r="N9" s="555" t="s">
        <v>132</v>
      </c>
    </row>
    <row r="10" spans="1:14" x14ac:dyDescent="0.25">
      <c r="A10" s="174">
        <v>44987</v>
      </c>
      <c r="B10" s="175" t="s">
        <v>117</v>
      </c>
      <c r="C10" s="175" t="s">
        <v>118</v>
      </c>
      <c r="D10" s="176" t="s">
        <v>116</v>
      </c>
      <c r="E10" s="152">
        <v>6000</v>
      </c>
      <c r="F10" s="152"/>
      <c r="G10" s="312">
        <f t="shared" si="1"/>
        <v>-6000</v>
      </c>
      <c r="H10" s="298" t="s">
        <v>124</v>
      </c>
      <c r="I10" s="155" t="s">
        <v>18</v>
      </c>
      <c r="J10" s="419" t="s">
        <v>166</v>
      </c>
      <c r="K10" s="404" t="s">
        <v>64</v>
      </c>
      <c r="L10" s="155" t="s">
        <v>45</v>
      </c>
      <c r="M10" s="155"/>
      <c r="N10" s="499" t="s">
        <v>129</v>
      </c>
    </row>
    <row r="11" spans="1:14" x14ac:dyDescent="0.25">
      <c r="A11" s="174">
        <v>44987</v>
      </c>
      <c r="B11" s="175" t="s">
        <v>117</v>
      </c>
      <c r="C11" s="175" t="s">
        <v>118</v>
      </c>
      <c r="D11" s="176" t="s">
        <v>116</v>
      </c>
      <c r="E11" s="152">
        <v>6000</v>
      </c>
      <c r="F11" s="152"/>
      <c r="G11" s="312">
        <f t="shared" si="1"/>
        <v>-12000</v>
      </c>
      <c r="H11" s="298" t="s">
        <v>124</v>
      </c>
      <c r="I11" s="155" t="s">
        <v>18</v>
      </c>
      <c r="J11" s="419" t="s">
        <v>166</v>
      </c>
      <c r="K11" s="404" t="s">
        <v>64</v>
      </c>
      <c r="L11" s="155" t="s">
        <v>45</v>
      </c>
      <c r="M11" s="155"/>
      <c r="N11" s="499" t="s">
        <v>132</v>
      </c>
    </row>
    <row r="12" spans="1:14" x14ac:dyDescent="0.25">
      <c r="A12" s="502">
        <v>44988</v>
      </c>
      <c r="B12" s="564" t="s">
        <v>115</v>
      </c>
      <c r="C12" s="564" t="s">
        <v>49</v>
      </c>
      <c r="D12" s="579" t="s">
        <v>116</v>
      </c>
      <c r="E12" s="505"/>
      <c r="F12" s="505">
        <v>23000</v>
      </c>
      <c r="G12" s="506">
        <f t="shared" si="1"/>
        <v>11000</v>
      </c>
      <c r="H12" s="507" t="s">
        <v>124</v>
      </c>
      <c r="I12" s="508" t="s">
        <v>18</v>
      </c>
      <c r="J12" s="509" t="s">
        <v>166</v>
      </c>
      <c r="K12" s="503" t="s">
        <v>64</v>
      </c>
      <c r="L12" s="508" t="s">
        <v>45</v>
      </c>
      <c r="M12" s="508"/>
      <c r="N12" s="510"/>
    </row>
    <row r="13" spans="1:14" x14ac:dyDescent="0.25">
      <c r="A13" s="174">
        <v>44988</v>
      </c>
      <c r="B13" s="184" t="s">
        <v>117</v>
      </c>
      <c r="C13" s="184" t="s">
        <v>118</v>
      </c>
      <c r="D13" s="485" t="s">
        <v>116</v>
      </c>
      <c r="E13" s="170">
        <v>6000</v>
      </c>
      <c r="F13" s="152"/>
      <c r="G13" s="312">
        <f t="shared" si="1"/>
        <v>5000</v>
      </c>
      <c r="H13" s="298" t="s">
        <v>124</v>
      </c>
      <c r="I13" s="155" t="s">
        <v>18</v>
      </c>
      <c r="J13" s="419" t="s">
        <v>166</v>
      </c>
      <c r="K13" s="404" t="s">
        <v>64</v>
      </c>
      <c r="L13" s="155" t="s">
        <v>45</v>
      </c>
      <c r="M13" s="155"/>
      <c r="N13" s="499" t="s">
        <v>129</v>
      </c>
    </row>
    <row r="14" spans="1:14" x14ac:dyDescent="0.25">
      <c r="A14" s="174">
        <v>44988</v>
      </c>
      <c r="B14" s="184" t="s">
        <v>117</v>
      </c>
      <c r="C14" s="184" t="s">
        <v>118</v>
      </c>
      <c r="D14" s="485" t="s">
        <v>116</v>
      </c>
      <c r="E14" s="170">
        <v>5000</v>
      </c>
      <c r="F14" s="162"/>
      <c r="G14" s="312">
        <f t="shared" si="1"/>
        <v>0</v>
      </c>
      <c r="H14" s="298" t="s">
        <v>124</v>
      </c>
      <c r="I14" s="185" t="s">
        <v>18</v>
      </c>
      <c r="J14" s="419" t="s">
        <v>166</v>
      </c>
      <c r="K14" s="189" t="s">
        <v>64</v>
      </c>
      <c r="L14" s="185" t="s">
        <v>45</v>
      </c>
      <c r="M14" s="185"/>
      <c r="N14" s="157" t="s">
        <v>132</v>
      </c>
    </row>
    <row r="15" spans="1:14" x14ac:dyDescent="0.25">
      <c r="A15" s="502">
        <v>44991</v>
      </c>
      <c r="B15" s="564" t="s">
        <v>115</v>
      </c>
      <c r="C15" s="564" t="s">
        <v>49</v>
      </c>
      <c r="D15" s="579" t="s">
        <v>116</v>
      </c>
      <c r="E15" s="565"/>
      <c r="F15" s="505">
        <v>11000</v>
      </c>
      <c r="G15" s="506">
        <f t="shared" si="0"/>
        <v>11000</v>
      </c>
      <c r="H15" s="507" t="s">
        <v>124</v>
      </c>
      <c r="I15" s="508" t="s">
        <v>18</v>
      </c>
      <c r="J15" s="509" t="s">
        <v>194</v>
      </c>
      <c r="K15" s="503" t="s">
        <v>64</v>
      </c>
      <c r="L15" s="508" t="s">
        <v>45</v>
      </c>
      <c r="M15" s="508"/>
      <c r="N15" s="566"/>
    </row>
    <row r="16" spans="1:14" x14ac:dyDescent="0.25">
      <c r="A16" s="174">
        <v>44991</v>
      </c>
      <c r="B16" s="184" t="s">
        <v>117</v>
      </c>
      <c r="C16" s="184" t="s">
        <v>118</v>
      </c>
      <c r="D16" s="485" t="s">
        <v>116</v>
      </c>
      <c r="E16" s="170">
        <v>5000</v>
      </c>
      <c r="F16" s="484"/>
      <c r="G16" s="312">
        <f t="shared" si="0"/>
        <v>6000</v>
      </c>
      <c r="H16" s="298" t="s">
        <v>124</v>
      </c>
      <c r="I16" s="155" t="s">
        <v>18</v>
      </c>
      <c r="J16" s="419" t="s">
        <v>194</v>
      </c>
      <c r="K16" s="404" t="s">
        <v>64</v>
      </c>
      <c r="L16" s="155" t="s">
        <v>45</v>
      </c>
      <c r="M16" s="155"/>
      <c r="N16" s="157" t="s">
        <v>129</v>
      </c>
    </row>
    <row r="17" spans="1:14" x14ac:dyDescent="0.25">
      <c r="A17" s="174">
        <v>44991</v>
      </c>
      <c r="B17" s="184" t="s">
        <v>117</v>
      </c>
      <c r="C17" s="184" t="s">
        <v>118</v>
      </c>
      <c r="D17" s="485" t="s">
        <v>116</v>
      </c>
      <c r="E17" s="170">
        <v>6000</v>
      </c>
      <c r="F17" s="484"/>
      <c r="G17" s="312">
        <f t="shared" si="0"/>
        <v>0</v>
      </c>
      <c r="H17" s="298" t="s">
        <v>124</v>
      </c>
      <c r="I17" s="155" t="s">
        <v>18</v>
      </c>
      <c r="J17" s="419" t="s">
        <v>194</v>
      </c>
      <c r="K17" s="404" t="s">
        <v>64</v>
      </c>
      <c r="L17" s="155" t="s">
        <v>45</v>
      </c>
      <c r="M17" s="155"/>
      <c r="N17" s="157" t="s">
        <v>132</v>
      </c>
    </row>
    <row r="18" spans="1:14" x14ac:dyDescent="0.25">
      <c r="A18" s="502">
        <v>44992</v>
      </c>
      <c r="B18" s="564" t="s">
        <v>115</v>
      </c>
      <c r="C18" s="564" t="s">
        <v>49</v>
      </c>
      <c r="D18" s="579" t="s">
        <v>116</v>
      </c>
      <c r="E18" s="565"/>
      <c r="F18" s="580">
        <v>11000</v>
      </c>
      <c r="G18" s="506">
        <f t="shared" si="0"/>
        <v>11000</v>
      </c>
      <c r="H18" s="507" t="s">
        <v>124</v>
      </c>
      <c r="I18" s="508" t="s">
        <v>18</v>
      </c>
      <c r="J18" s="509" t="s">
        <v>204</v>
      </c>
      <c r="K18" s="503" t="s">
        <v>64</v>
      </c>
      <c r="L18" s="508" t="s">
        <v>45</v>
      </c>
      <c r="M18" s="508"/>
      <c r="N18" s="566"/>
    </row>
    <row r="19" spans="1:14" x14ac:dyDescent="0.25">
      <c r="A19" s="174">
        <v>44992</v>
      </c>
      <c r="B19" s="184" t="s">
        <v>117</v>
      </c>
      <c r="C19" s="184" t="s">
        <v>118</v>
      </c>
      <c r="D19" s="485" t="s">
        <v>116</v>
      </c>
      <c r="E19" s="170">
        <v>6000</v>
      </c>
      <c r="F19" s="484"/>
      <c r="G19" s="312">
        <f t="shared" si="0"/>
        <v>5000</v>
      </c>
      <c r="H19" s="298" t="s">
        <v>124</v>
      </c>
      <c r="I19" s="155" t="s">
        <v>18</v>
      </c>
      <c r="J19" s="419" t="s">
        <v>204</v>
      </c>
      <c r="K19" s="404" t="s">
        <v>64</v>
      </c>
      <c r="L19" s="155" t="s">
        <v>45</v>
      </c>
      <c r="M19" s="155"/>
      <c r="N19" s="157" t="s">
        <v>129</v>
      </c>
    </row>
    <row r="20" spans="1:14" ht="15.75" thickBot="1" x14ac:dyDescent="0.3">
      <c r="A20" s="174">
        <v>44992</v>
      </c>
      <c r="B20" s="184" t="s">
        <v>117</v>
      </c>
      <c r="C20" s="184" t="s">
        <v>118</v>
      </c>
      <c r="D20" s="485" t="s">
        <v>116</v>
      </c>
      <c r="E20" s="170">
        <v>5000</v>
      </c>
      <c r="F20" s="484"/>
      <c r="G20" s="312">
        <f t="shared" si="0"/>
        <v>0</v>
      </c>
      <c r="H20" s="298" t="s">
        <v>124</v>
      </c>
      <c r="I20" s="155" t="s">
        <v>18</v>
      </c>
      <c r="J20" s="419" t="s">
        <v>204</v>
      </c>
      <c r="K20" s="404" t="s">
        <v>64</v>
      </c>
      <c r="L20" s="155" t="s">
        <v>45</v>
      </c>
      <c r="M20" s="155"/>
      <c r="N20" s="157" t="s">
        <v>132</v>
      </c>
    </row>
    <row r="21" spans="1:14" ht="15.75" thickBot="1" x14ac:dyDescent="0.3">
      <c r="A21" s="174"/>
      <c r="B21" s="404"/>
      <c r="C21" s="404"/>
      <c r="D21" s="540"/>
      <c r="E21" s="550">
        <f>SUM(E4:E20)</f>
        <v>69000</v>
      </c>
      <c r="F21" s="571">
        <f>SUM(F4:F20)+G4</f>
        <v>69000</v>
      </c>
      <c r="G21" s="542">
        <f>F21-E21</f>
        <v>0</v>
      </c>
      <c r="H21" s="191"/>
      <c r="I21" s="155"/>
      <c r="J21" s="419"/>
      <c r="K21" s="404"/>
      <c r="L21" s="155"/>
      <c r="M21" s="155"/>
      <c r="N21" s="521"/>
    </row>
    <row r="22" spans="1:14" x14ac:dyDescent="0.25">
      <c r="A22" s="174"/>
      <c r="B22" s="404"/>
      <c r="C22" s="404"/>
      <c r="D22" s="497"/>
      <c r="E22" s="518"/>
      <c r="F22" s="168"/>
      <c r="G22" s="491"/>
      <c r="H22" s="298"/>
      <c r="I22" s="155"/>
      <c r="J22" s="419"/>
      <c r="K22" s="404"/>
      <c r="L22" s="155"/>
      <c r="M22" s="155"/>
      <c r="N22" s="521"/>
    </row>
    <row r="23" spans="1:14" x14ac:dyDescent="0.25">
      <c r="A23" s="174"/>
      <c r="B23" s="404"/>
      <c r="C23" s="404"/>
      <c r="D23" s="497"/>
      <c r="E23" s="170"/>
      <c r="F23" s="152"/>
      <c r="G23" s="312"/>
      <c r="H23" s="298"/>
      <c r="I23" s="155"/>
      <c r="J23" s="419"/>
      <c r="K23" s="404"/>
      <c r="L23" s="155"/>
      <c r="M23" s="155"/>
      <c r="N23" s="157"/>
    </row>
    <row r="24" spans="1:14" x14ac:dyDescent="0.25">
      <c r="A24" s="174"/>
      <c r="B24" s="404"/>
      <c r="C24" s="404"/>
      <c r="D24" s="497"/>
      <c r="E24" s="170"/>
      <c r="F24" s="152"/>
      <c r="G24" s="312"/>
      <c r="H24" s="298"/>
      <c r="I24" s="155"/>
      <c r="J24" s="419"/>
      <c r="K24" s="404"/>
      <c r="L24" s="155"/>
      <c r="M24" s="155"/>
      <c r="N24" s="157"/>
    </row>
    <row r="25" spans="1:14" x14ac:dyDescent="0.25">
      <c r="A25" s="174"/>
      <c r="B25" s="404"/>
      <c r="C25" s="404"/>
      <c r="D25" s="540"/>
      <c r="E25" s="162"/>
      <c r="F25" s="152"/>
      <c r="G25" s="312"/>
      <c r="H25" s="298"/>
      <c r="I25" s="155"/>
      <c r="J25" s="419"/>
      <c r="K25" s="404"/>
      <c r="L25" s="155"/>
      <c r="M25" s="155"/>
      <c r="N25" s="157"/>
    </row>
    <row r="26" spans="1:14" x14ac:dyDescent="0.25">
      <c r="A26" s="174"/>
      <c r="B26" s="404"/>
      <c r="C26" s="404"/>
      <c r="D26" s="540"/>
      <c r="E26" s="162"/>
      <c r="F26" s="152"/>
      <c r="G26" s="312"/>
      <c r="H26" s="298"/>
      <c r="I26" s="155"/>
      <c r="J26" s="419"/>
      <c r="K26" s="404"/>
      <c r="L26" s="155"/>
      <c r="M26" s="155"/>
      <c r="N26" s="157"/>
    </row>
    <row r="27" spans="1:14" x14ac:dyDescent="0.25">
      <c r="A27" s="174"/>
      <c r="B27" s="404"/>
      <c r="C27" s="404"/>
      <c r="D27" s="540"/>
      <c r="E27" s="482"/>
      <c r="F27" s="162"/>
      <c r="G27" s="311"/>
      <c r="H27" s="298"/>
      <c r="I27" s="185"/>
      <c r="J27" s="419"/>
      <c r="K27" s="189"/>
      <c r="L27" s="185"/>
      <c r="M27" s="185"/>
      <c r="N27" s="486"/>
    </row>
    <row r="28" spans="1:14" ht="18" customHeight="1" x14ac:dyDescent="0.25">
      <c r="A28" s="174"/>
      <c r="B28" s="404"/>
      <c r="C28" s="404"/>
      <c r="D28" s="540"/>
      <c r="E28" s="482"/>
      <c r="F28" s="162"/>
      <c r="G28" s="311"/>
      <c r="H28" s="414"/>
      <c r="I28" s="185"/>
      <c r="J28" s="419"/>
      <c r="K28" s="189"/>
      <c r="L28" s="185"/>
      <c r="M28" s="185"/>
      <c r="N28" s="486"/>
    </row>
    <row r="29" spans="1:14" x14ac:dyDescent="0.25">
      <c r="A29" s="174"/>
      <c r="B29" s="404"/>
      <c r="C29" s="404"/>
      <c r="D29" s="540"/>
      <c r="E29" s="482"/>
      <c r="F29" s="162"/>
      <c r="G29" s="311"/>
      <c r="H29" s="414"/>
      <c r="I29" s="185"/>
      <c r="J29" s="419"/>
      <c r="K29" s="189"/>
      <c r="L29" s="185"/>
      <c r="M29" s="185"/>
      <c r="N29" s="486"/>
    </row>
    <row r="30" spans="1:14" ht="15.75" customHeight="1" x14ac:dyDescent="0.25">
      <c r="A30" s="174"/>
      <c r="B30" s="404"/>
      <c r="C30" s="404"/>
      <c r="D30" s="540"/>
      <c r="E30" s="162"/>
      <c r="F30" s="162"/>
      <c r="G30" s="311"/>
      <c r="H30" s="414"/>
      <c r="I30" s="185"/>
      <c r="J30" s="419"/>
      <c r="K30" s="189"/>
      <c r="L30" s="185"/>
      <c r="M30" s="185"/>
      <c r="N30" s="486"/>
    </row>
    <row r="31" spans="1:14" x14ac:dyDescent="0.25">
      <c r="A31" s="174"/>
      <c r="B31" s="404"/>
      <c r="C31" s="404"/>
      <c r="D31" s="540"/>
      <c r="E31" s="162"/>
      <c r="F31" s="162"/>
      <c r="G31" s="311"/>
      <c r="H31" s="414"/>
      <c r="I31" s="185"/>
      <c r="J31" s="419"/>
      <c r="K31" s="189"/>
      <c r="L31" s="185"/>
      <c r="M31" s="185"/>
      <c r="N31" s="486"/>
    </row>
    <row r="32" spans="1:14" x14ac:dyDescent="0.25">
      <c r="A32" s="174"/>
      <c r="B32" s="189"/>
      <c r="C32" s="189"/>
      <c r="D32" s="541"/>
      <c r="E32" s="162"/>
      <c r="F32" s="549"/>
      <c r="G32" s="311"/>
      <c r="H32" s="414"/>
      <c r="I32" s="185"/>
      <c r="J32" s="419"/>
      <c r="K32" s="189"/>
      <c r="L32" s="185"/>
      <c r="M32" s="185"/>
      <c r="N32" s="486"/>
    </row>
    <row r="33" spans="1:14" x14ac:dyDescent="0.25">
      <c r="A33" s="174"/>
      <c r="B33" s="189"/>
      <c r="C33" s="189"/>
      <c r="D33" s="541"/>
      <c r="E33" s="162"/>
      <c r="F33" s="162"/>
      <c r="G33" s="311"/>
      <c r="H33" s="414"/>
      <c r="I33" s="185"/>
      <c r="J33" s="419"/>
      <c r="K33" s="189"/>
      <c r="L33" s="185"/>
      <c r="M33" s="185"/>
      <c r="N33" s="486"/>
    </row>
    <row r="34" spans="1:14" x14ac:dyDescent="0.25">
      <c r="A34" s="174"/>
      <c r="B34" s="189"/>
      <c r="C34" s="189"/>
      <c r="D34" s="541"/>
      <c r="E34" s="170"/>
      <c r="F34" s="152"/>
      <c r="G34" s="312"/>
      <c r="H34" s="298"/>
      <c r="I34" s="155"/>
      <c r="J34" s="419"/>
      <c r="K34" s="404"/>
      <c r="L34" s="155"/>
      <c r="M34" s="155"/>
      <c r="N34" s="157"/>
    </row>
    <row r="35" spans="1:14" x14ac:dyDescent="0.25">
      <c r="A35" s="174"/>
      <c r="B35" s="189"/>
      <c r="C35" s="189"/>
      <c r="D35" s="541"/>
      <c r="E35" s="170"/>
      <c r="F35" s="152"/>
      <c r="G35" s="312"/>
      <c r="H35" s="298"/>
      <c r="I35" s="155"/>
      <c r="J35" s="419"/>
      <c r="K35" s="404"/>
      <c r="L35" s="155"/>
      <c r="M35" s="155"/>
      <c r="N35" s="157"/>
    </row>
    <row r="36" spans="1:14" x14ac:dyDescent="0.25">
      <c r="A36" s="174"/>
      <c r="B36" s="189"/>
      <c r="C36" s="189"/>
      <c r="D36" s="541"/>
      <c r="E36" s="512"/>
      <c r="F36" s="164"/>
      <c r="G36" s="513"/>
      <c r="H36" s="522"/>
      <c r="I36" s="163"/>
      <c r="J36" s="419"/>
      <c r="K36" s="500"/>
      <c r="L36" s="163"/>
      <c r="M36" s="163"/>
      <c r="N36" s="521"/>
    </row>
    <row r="37" spans="1:14" x14ac:dyDescent="0.25">
      <c r="A37" s="174"/>
      <c r="B37" s="189"/>
      <c r="C37" s="189"/>
      <c r="D37" s="541"/>
      <c r="E37" s="512"/>
      <c r="F37" s="164"/>
      <c r="G37" s="513"/>
      <c r="H37" s="522"/>
      <c r="I37" s="163"/>
      <c r="J37" s="419"/>
      <c r="K37" s="500"/>
      <c r="L37" s="163"/>
      <c r="M37" s="163"/>
      <c r="N37" s="521"/>
    </row>
    <row r="38" spans="1:14" x14ac:dyDescent="0.25">
      <c r="A38" s="174"/>
      <c r="B38" s="189"/>
      <c r="C38" s="189"/>
      <c r="D38" s="541"/>
      <c r="E38" s="512"/>
      <c r="F38" s="164"/>
      <c r="G38" s="513"/>
      <c r="H38" s="522"/>
      <c r="I38" s="163"/>
      <c r="J38" s="419"/>
      <c r="K38" s="500"/>
      <c r="L38" s="163"/>
      <c r="M38" s="163"/>
      <c r="N38" s="521"/>
    </row>
    <row r="39" spans="1:14" x14ac:dyDescent="0.25">
      <c r="A39" s="174"/>
      <c r="B39" s="189"/>
      <c r="C39" s="189"/>
      <c r="D39" s="541"/>
      <c r="E39" s="512"/>
      <c r="F39" s="164"/>
      <c r="G39" s="513"/>
      <c r="H39" s="522"/>
      <c r="I39" s="163"/>
      <c r="J39" s="419"/>
      <c r="K39" s="500"/>
      <c r="L39" s="163"/>
      <c r="M39" s="163"/>
      <c r="N39" s="521"/>
    </row>
    <row r="40" spans="1:14" x14ac:dyDescent="0.25">
      <c r="A40" s="174"/>
      <c r="B40" s="189"/>
      <c r="C40" s="189"/>
      <c r="D40" s="541"/>
      <c r="E40" s="512"/>
      <c r="F40" s="164"/>
      <c r="G40" s="513"/>
      <c r="H40" s="522"/>
      <c r="I40" s="163"/>
      <c r="J40" s="419"/>
      <c r="K40" s="500"/>
      <c r="L40" s="163"/>
      <c r="M40" s="163"/>
      <c r="N40" s="521"/>
    </row>
    <row r="41" spans="1:14" x14ac:dyDescent="0.25">
      <c r="A41" s="174"/>
      <c r="B41" s="189"/>
      <c r="C41" s="189"/>
      <c r="D41" s="541"/>
      <c r="E41" s="512"/>
      <c r="F41" s="164"/>
      <c r="G41" s="513"/>
      <c r="H41" s="522"/>
      <c r="I41" s="163"/>
      <c r="J41" s="419"/>
      <c r="K41" s="500"/>
      <c r="L41" s="163"/>
      <c r="M41" s="163"/>
      <c r="N41" s="521"/>
    </row>
    <row r="42" spans="1:14" x14ac:dyDescent="0.25">
      <c r="A42" s="174"/>
      <c r="B42" s="189"/>
      <c r="C42" s="189"/>
      <c r="D42" s="541"/>
      <c r="E42" s="512"/>
      <c r="F42" s="164"/>
      <c r="G42" s="513"/>
      <c r="H42" s="522"/>
      <c r="I42" s="163"/>
      <c r="J42" s="419"/>
      <c r="K42" s="500"/>
      <c r="L42" s="163"/>
      <c r="M42" s="163"/>
      <c r="N42" s="521"/>
    </row>
    <row r="43" spans="1:14" x14ac:dyDescent="0.25">
      <c r="A43" s="174"/>
      <c r="B43" s="189"/>
      <c r="C43" s="189"/>
      <c r="D43" s="541"/>
      <c r="E43" s="162"/>
      <c r="F43" s="162"/>
      <c r="G43" s="513"/>
      <c r="H43" s="522"/>
      <c r="I43" s="163"/>
      <c r="J43" s="419"/>
      <c r="K43" s="500"/>
      <c r="L43" s="163"/>
      <c r="M43" s="163"/>
      <c r="N43" s="521"/>
    </row>
    <row r="44" spans="1:14" x14ac:dyDescent="0.25">
      <c r="A44" s="174"/>
      <c r="B44" s="189"/>
      <c r="C44" s="189"/>
      <c r="D44" s="541"/>
      <c r="E44" s="162"/>
      <c r="F44" s="162"/>
      <c r="G44" s="513"/>
      <c r="H44" s="522"/>
      <c r="I44" s="163"/>
      <c r="J44" s="419"/>
      <c r="K44" s="500"/>
      <c r="L44" s="163"/>
      <c r="M44" s="163"/>
      <c r="N44" s="157"/>
    </row>
    <row r="45" spans="1:14" x14ac:dyDescent="0.25">
      <c r="A45" s="174"/>
      <c r="B45" s="189"/>
      <c r="C45" s="189"/>
      <c r="D45" s="541"/>
      <c r="E45" s="162"/>
      <c r="F45" s="162"/>
      <c r="G45" s="513"/>
      <c r="H45" s="522"/>
      <c r="I45" s="163"/>
      <c r="J45" s="419"/>
      <c r="K45" s="500"/>
      <c r="L45" s="163"/>
      <c r="M45" s="163"/>
      <c r="N45" s="157"/>
    </row>
    <row r="46" spans="1:14" x14ac:dyDescent="0.25">
      <c r="A46" s="174"/>
      <c r="B46" s="189"/>
      <c r="C46" s="189"/>
      <c r="D46" s="541"/>
      <c r="E46" s="162"/>
      <c r="F46" s="162"/>
      <c r="G46" s="513"/>
      <c r="H46" s="522"/>
      <c r="I46" s="163"/>
      <c r="J46" s="419"/>
      <c r="K46" s="500"/>
      <c r="L46" s="163"/>
      <c r="M46" s="163"/>
      <c r="N46" s="157"/>
    </row>
    <row r="47" spans="1:14" x14ac:dyDescent="0.25">
      <c r="A47" s="174"/>
      <c r="B47" s="189"/>
      <c r="C47" s="189"/>
      <c r="D47" s="541"/>
      <c r="E47" s="162"/>
      <c r="F47" s="162"/>
      <c r="G47" s="513"/>
      <c r="H47" s="298"/>
      <c r="I47" s="155"/>
      <c r="J47" s="419"/>
      <c r="K47" s="500"/>
      <c r="L47" s="163"/>
      <c r="M47" s="155"/>
      <c r="N47" s="523"/>
    </row>
    <row r="48" spans="1:14" x14ac:dyDescent="0.25">
      <c r="A48" s="174"/>
      <c r="B48" s="189"/>
      <c r="C48" s="189"/>
      <c r="D48" s="541"/>
      <c r="E48" s="170"/>
      <c r="F48" s="152"/>
      <c r="G48" s="312"/>
      <c r="H48" s="530"/>
      <c r="I48" s="524"/>
      <c r="J48" s="419"/>
      <c r="K48" s="525"/>
      <c r="L48" s="524"/>
      <c r="M48" s="524"/>
      <c r="N48" s="523"/>
    </row>
    <row r="49" spans="1:14" x14ac:dyDescent="0.25">
      <c r="A49" s="174"/>
      <c r="B49" s="189"/>
      <c r="C49" s="189"/>
      <c r="D49" s="541"/>
      <c r="E49" s="512"/>
      <c r="F49" s="164"/>
      <c r="G49" s="312"/>
      <c r="H49" s="530"/>
      <c r="I49" s="524"/>
      <c r="J49" s="419"/>
      <c r="K49" s="525"/>
      <c r="L49" s="524"/>
      <c r="M49" s="524"/>
      <c r="N49" s="523"/>
    </row>
    <row r="50" spans="1:14" x14ac:dyDescent="0.25">
      <c r="A50" s="174"/>
      <c r="B50" s="189"/>
      <c r="C50" s="189"/>
      <c r="D50" s="541"/>
      <c r="E50" s="512"/>
      <c r="F50" s="164"/>
      <c r="G50" s="312"/>
      <c r="H50" s="530"/>
      <c r="I50" s="524"/>
      <c r="J50" s="419"/>
      <c r="K50" s="525"/>
      <c r="L50" s="524"/>
      <c r="M50" s="524"/>
      <c r="N50" s="523"/>
    </row>
    <row r="51" spans="1:14" x14ac:dyDescent="0.25">
      <c r="A51" s="174"/>
      <c r="B51" s="189"/>
      <c r="C51" s="189"/>
      <c r="D51" s="541"/>
      <c r="E51" s="512"/>
      <c r="F51" s="164"/>
      <c r="G51" s="312"/>
      <c r="H51" s="530"/>
      <c r="I51" s="524"/>
      <c r="J51" s="419"/>
      <c r="K51" s="525"/>
      <c r="L51" s="524"/>
      <c r="M51" s="524"/>
      <c r="N51" s="523"/>
    </row>
    <row r="52" spans="1:14" x14ac:dyDescent="0.25">
      <c r="A52" s="174"/>
      <c r="B52" s="189"/>
      <c r="C52" s="189"/>
      <c r="D52" s="541"/>
      <c r="E52" s="512"/>
      <c r="F52" s="164"/>
      <c r="G52" s="312"/>
      <c r="H52" s="530"/>
      <c r="I52" s="524"/>
      <c r="J52" s="419"/>
      <c r="K52" s="525"/>
      <c r="L52" s="524"/>
      <c r="M52" s="524"/>
      <c r="N52" s="523"/>
    </row>
    <row r="53" spans="1:14" x14ac:dyDescent="0.25">
      <c r="A53" s="174"/>
      <c r="B53" s="189"/>
      <c r="C53" s="189"/>
      <c r="D53" s="541"/>
      <c r="E53" s="512"/>
      <c r="F53" s="164"/>
      <c r="G53" s="312"/>
      <c r="H53" s="530"/>
      <c r="I53" s="524"/>
      <c r="J53" s="419"/>
      <c r="K53" s="525"/>
      <c r="L53" s="524"/>
      <c r="M53" s="524"/>
      <c r="N53" s="523"/>
    </row>
    <row r="54" spans="1:14" x14ac:dyDescent="0.25">
      <c r="A54" s="174"/>
      <c r="B54" s="189"/>
      <c r="C54" s="189"/>
      <c r="D54" s="541"/>
      <c r="E54" s="512"/>
      <c r="F54" s="164"/>
      <c r="G54" s="312"/>
      <c r="H54" s="530"/>
      <c r="I54" s="524"/>
      <c r="J54" s="419"/>
      <c r="K54" s="525"/>
      <c r="L54" s="524"/>
      <c r="M54" s="524"/>
      <c r="N54" s="523"/>
    </row>
    <row r="55" spans="1:14" x14ac:dyDescent="0.25">
      <c r="A55" s="174"/>
      <c r="B55" s="189"/>
      <c r="C55" s="189"/>
      <c r="D55" s="548"/>
      <c r="E55" s="512"/>
      <c r="F55" s="164"/>
      <c r="G55" s="312"/>
      <c r="H55" s="530"/>
      <c r="I55" s="524"/>
      <c r="J55" s="419"/>
      <c r="K55" s="525"/>
      <c r="L55" s="524"/>
      <c r="M55" s="524"/>
      <c r="N55" s="523"/>
    </row>
    <row r="56" spans="1:14" x14ac:dyDescent="0.25">
      <c r="A56" s="174"/>
      <c r="B56" s="189"/>
      <c r="C56" s="189"/>
      <c r="D56" s="548"/>
      <c r="E56" s="512"/>
      <c r="F56" s="164"/>
      <c r="G56" s="312"/>
      <c r="H56" s="530"/>
      <c r="I56" s="524"/>
      <c r="J56" s="419"/>
      <c r="K56" s="525"/>
      <c r="L56" s="524"/>
      <c r="M56" s="524"/>
      <c r="N56" s="523"/>
    </row>
    <row r="57" spans="1:14" x14ac:dyDescent="0.25">
      <c r="A57" s="174"/>
      <c r="B57" s="189"/>
      <c r="C57" s="189"/>
      <c r="D57" s="548"/>
      <c r="E57" s="512"/>
      <c r="F57" s="164"/>
      <c r="G57" s="312"/>
      <c r="H57" s="530"/>
      <c r="I57" s="524"/>
      <c r="J57" s="419"/>
      <c r="K57" s="525"/>
      <c r="L57" s="524"/>
      <c r="M57" s="524"/>
      <c r="N57" s="523"/>
    </row>
    <row r="58" spans="1:14" x14ac:dyDescent="0.25">
      <c r="A58" s="174"/>
      <c r="B58" s="189"/>
      <c r="C58" s="189"/>
      <c r="D58" s="548"/>
      <c r="E58" s="512"/>
      <c r="F58" s="164"/>
      <c r="G58" s="312"/>
      <c r="H58" s="530"/>
      <c r="I58" s="524"/>
      <c r="J58" s="419"/>
      <c r="K58" s="525"/>
      <c r="L58" s="524"/>
      <c r="M58" s="524"/>
      <c r="N58" s="523"/>
    </row>
    <row r="59" spans="1:14" x14ac:dyDescent="0.25">
      <c r="A59" s="174"/>
      <c r="B59" s="189"/>
      <c r="C59" s="189"/>
      <c r="D59" s="548"/>
      <c r="E59" s="512"/>
      <c r="F59" s="164"/>
      <c r="G59" s="312"/>
      <c r="H59" s="530"/>
      <c r="I59" s="524"/>
      <c r="J59" s="419"/>
      <c r="K59" s="525"/>
      <c r="L59" s="524"/>
      <c r="M59" s="524"/>
      <c r="N59" s="523"/>
    </row>
    <row r="60" spans="1:14" x14ac:dyDescent="0.25">
      <c r="A60" s="174"/>
      <c r="B60" s="189"/>
      <c r="C60" s="189"/>
      <c r="D60" s="548"/>
      <c r="E60" s="512"/>
      <c r="F60" s="164"/>
      <c r="G60" s="312"/>
      <c r="H60" s="530"/>
      <c r="I60" s="524"/>
      <c r="J60" s="419"/>
      <c r="K60" s="525"/>
      <c r="L60" s="524"/>
      <c r="M60" s="524"/>
      <c r="N60" s="523"/>
    </row>
    <row r="61" spans="1:14" x14ac:dyDescent="0.25">
      <c r="A61" s="174"/>
      <c r="B61" s="189"/>
      <c r="C61" s="189"/>
      <c r="D61" s="548"/>
      <c r="E61" s="512"/>
      <c r="F61" s="164"/>
      <c r="G61" s="312"/>
      <c r="H61" s="530"/>
      <c r="I61" s="524"/>
      <c r="J61" s="419"/>
      <c r="K61" s="525"/>
      <c r="L61" s="524"/>
      <c r="M61" s="524"/>
      <c r="N61" s="523"/>
    </row>
    <row r="62" spans="1:14" x14ac:dyDescent="0.25">
      <c r="A62" s="174"/>
      <c r="B62" s="189"/>
      <c r="C62" s="189"/>
      <c r="D62" s="548"/>
      <c r="E62" s="512"/>
      <c r="F62" s="164"/>
      <c r="G62" s="312"/>
      <c r="H62" s="530"/>
      <c r="I62" s="524"/>
      <c r="J62" s="419"/>
      <c r="K62" s="525"/>
      <c r="L62" s="524"/>
      <c r="M62" s="524"/>
      <c r="N62" s="523"/>
    </row>
    <row r="63" spans="1:14" x14ac:dyDescent="0.25">
      <c r="A63" s="174"/>
      <c r="B63" s="189"/>
      <c r="C63" s="189"/>
      <c r="D63" s="548"/>
      <c r="E63" s="512"/>
      <c r="F63" s="164"/>
      <c r="G63" s="312"/>
      <c r="H63" s="530"/>
      <c r="I63" s="524"/>
      <c r="J63" s="419"/>
      <c r="K63" s="525"/>
      <c r="L63" s="524"/>
      <c r="M63" s="524"/>
      <c r="N63" s="523"/>
    </row>
    <row r="64" spans="1:14" x14ac:dyDescent="0.25">
      <c r="A64" s="174"/>
      <c r="B64" s="189"/>
      <c r="C64" s="189"/>
      <c r="D64" s="548"/>
      <c r="E64" s="512"/>
      <c r="F64" s="164"/>
      <c r="G64" s="312"/>
      <c r="H64" s="530"/>
      <c r="I64" s="524"/>
      <c r="J64" s="419"/>
      <c r="K64" s="525"/>
      <c r="L64" s="524"/>
      <c r="M64" s="524"/>
      <c r="N64" s="523"/>
    </row>
    <row r="65" spans="1:14" x14ac:dyDescent="0.25">
      <c r="A65" s="174"/>
      <c r="B65" s="189"/>
      <c r="C65" s="189"/>
      <c r="D65" s="548"/>
      <c r="E65" s="512"/>
      <c r="F65" s="164"/>
      <c r="G65" s="312"/>
      <c r="H65" s="530"/>
      <c r="I65" s="524"/>
      <c r="J65" s="419"/>
      <c r="K65" s="525"/>
      <c r="L65" s="524"/>
      <c r="M65" s="524"/>
      <c r="N65" s="523"/>
    </row>
    <row r="66" spans="1:14" x14ac:dyDescent="0.25">
      <c r="A66" s="174"/>
      <c r="B66" s="189"/>
      <c r="C66" s="189"/>
      <c r="D66" s="548"/>
      <c r="E66" s="512"/>
      <c r="F66" s="164"/>
      <c r="G66" s="312"/>
      <c r="H66" s="530"/>
      <c r="I66" s="524"/>
      <c r="J66" s="419"/>
      <c r="K66" s="525"/>
      <c r="L66" s="524"/>
      <c r="M66" s="524"/>
      <c r="N66" s="523"/>
    </row>
    <row r="67" spans="1:14" x14ac:dyDescent="0.25">
      <c r="A67" s="174"/>
      <c r="B67" s="189"/>
      <c r="C67" s="189"/>
      <c r="D67" s="548"/>
      <c r="E67" s="512"/>
      <c r="F67" s="164"/>
      <c r="G67" s="312"/>
      <c r="H67" s="530"/>
      <c r="I67" s="524"/>
      <c r="J67" s="419"/>
      <c r="K67" s="525"/>
      <c r="L67" s="524"/>
      <c r="M67" s="524"/>
      <c r="N67" s="523"/>
    </row>
    <row r="68" spans="1:14" x14ac:dyDescent="0.25">
      <c r="A68" s="174"/>
      <c r="B68" s="189"/>
      <c r="C68" s="189"/>
      <c r="D68" s="548"/>
      <c r="E68" s="512"/>
      <c r="F68" s="164"/>
      <c r="G68" s="312"/>
      <c r="H68" s="530"/>
      <c r="I68" s="524"/>
      <c r="J68" s="419"/>
      <c r="K68" s="525"/>
      <c r="L68" s="524"/>
      <c r="M68" s="524"/>
      <c r="N68" s="523"/>
    </row>
    <row r="69" spans="1:14" x14ac:dyDescent="0.25">
      <c r="A69" s="174"/>
      <c r="B69" s="189"/>
      <c r="C69" s="189"/>
      <c r="D69" s="548"/>
      <c r="E69" s="512"/>
      <c r="F69" s="164"/>
      <c r="G69" s="312"/>
      <c r="H69" s="530"/>
      <c r="I69" s="524"/>
      <c r="J69" s="419"/>
      <c r="K69" s="525"/>
      <c r="L69" s="524"/>
      <c r="M69" s="524"/>
      <c r="N69" s="523"/>
    </row>
    <row r="70" spans="1:14" x14ac:dyDescent="0.25">
      <c r="A70" s="174"/>
      <c r="B70" s="189"/>
      <c r="C70" s="189"/>
      <c r="D70" s="548"/>
      <c r="E70" s="512"/>
      <c r="F70" s="164"/>
      <c r="G70" s="312"/>
      <c r="H70" s="530"/>
      <c r="I70" s="524"/>
      <c r="J70" s="419"/>
      <c r="K70" s="525"/>
      <c r="L70" s="524"/>
      <c r="M70" s="524"/>
      <c r="N70" s="523"/>
    </row>
    <row r="71" spans="1:14" x14ac:dyDescent="0.25">
      <c r="A71" s="174"/>
      <c r="B71" s="175"/>
      <c r="C71" s="175"/>
      <c r="D71" s="176"/>
      <c r="E71" s="170"/>
      <c r="F71" s="152"/>
      <c r="G71" s="312"/>
      <c r="H71" s="501"/>
      <c r="I71" s="155"/>
      <c r="J71" s="419"/>
      <c r="K71" s="404"/>
      <c r="L71" s="155"/>
      <c r="M71" s="155"/>
      <c r="N71" s="157"/>
    </row>
    <row r="72" spans="1:14" x14ac:dyDescent="0.25">
      <c r="A72" s="174"/>
      <c r="B72" s="175"/>
      <c r="C72" s="175"/>
      <c r="D72" s="176"/>
      <c r="E72" s="170"/>
      <c r="F72" s="152"/>
      <c r="G72" s="312"/>
      <c r="H72" s="501"/>
      <c r="I72" s="155"/>
      <c r="J72" s="419"/>
      <c r="K72" s="404"/>
      <c r="L72" s="155"/>
      <c r="M72" s="155"/>
      <c r="N72" s="157"/>
    </row>
    <row r="73" spans="1:14" x14ac:dyDescent="0.25">
      <c r="A73" s="174"/>
      <c r="B73" s="175"/>
      <c r="C73" s="175"/>
      <c r="D73" s="176"/>
      <c r="E73" s="162"/>
      <c r="F73" s="152"/>
      <c r="G73" s="312"/>
      <c r="H73" s="501"/>
      <c r="I73" s="155"/>
      <c r="J73" s="419"/>
      <c r="K73" s="404"/>
      <c r="L73" s="155"/>
      <c r="M73" s="155"/>
      <c r="N73" s="157"/>
    </row>
    <row r="74" spans="1:14" x14ac:dyDescent="0.25">
      <c r="A74" s="174"/>
      <c r="B74" s="157"/>
      <c r="C74" s="157"/>
      <c r="D74" s="183"/>
      <c r="E74" s="170"/>
      <c r="F74" s="152"/>
      <c r="G74" s="312"/>
      <c r="H74" s="501"/>
      <c r="I74" s="155"/>
      <c r="J74" s="419"/>
      <c r="K74" s="404"/>
      <c r="L74" s="155"/>
      <c r="M74" s="155"/>
      <c r="N74" s="157"/>
    </row>
    <row r="75" spans="1:14" x14ac:dyDescent="0.25">
      <c r="A75" s="174"/>
      <c r="B75" s="157"/>
      <c r="C75" s="157"/>
      <c r="D75" s="183"/>
      <c r="E75" s="170"/>
      <c r="F75" s="152"/>
      <c r="G75" s="312"/>
      <c r="H75" s="501"/>
      <c r="I75" s="155"/>
      <c r="J75" s="419"/>
      <c r="K75" s="404"/>
      <c r="L75" s="155"/>
      <c r="M75" s="155"/>
      <c r="N75" s="157"/>
    </row>
    <row r="76" spans="1:14" ht="17.25" customHeight="1" x14ac:dyDescent="0.25">
      <c r="A76" s="174"/>
      <c r="B76" s="157"/>
      <c r="C76" s="157"/>
      <c r="D76" s="183"/>
      <c r="E76" s="162"/>
      <c r="F76" s="152"/>
      <c r="G76" s="312"/>
      <c r="H76" s="501"/>
      <c r="I76" s="155"/>
      <c r="J76" s="419"/>
      <c r="K76" s="404"/>
      <c r="L76" s="155"/>
      <c r="M76" s="155"/>
      <c r="N76" s="157"/>
    </row>
    <row r="77" spans="1:14" ht="17.25" customHeight="1" x14ac:dyDescent="0.25">
      <c r="A77" s="174"/>
      <c r="B77" s="157"/>
      <c r="C77" s="157"/>
      <c r="D77" s="183"/>
      <c r="E77" s="162"/>
      <c r="F77" s="152"/>
      <c r="G77" s="312"/>
      <c r="H77" s="501"/>
      <c r="I77" s="155"/>
      <c r="J77" s="419"/>
      <c r="K77" s="404"/>
      <c r="L77" s="155"/>
      <c r="M77" s="155"/>
      <c r="N77" s="157"/>
    </row>
    <row r="78" spans="1:14" ht="17.25" customHeight="1" x14ac:dyDescent="0.25">
      <c r="A78" s="174"/>
      <c r="B78" s="157"/>
      <c r="C78" s="157"/>
      <c r="D78" s="183"/>
      <c r="E78" s="162"/>
      <c r="F78" s="152"/>
      <c r="G78" s="312"/>
      <c r="H78" s="501"/>
      <c r="I78" s="155"/>
      <c r="J78" s="419"/>
      <c r="K78" s="404"/>
      <c r="L78" s="155"/>
      <c r="M78" s="155"/>
      <c r="N78" s="157"/>
    </row>
    <row r="79" spans="1:14" ht="17.25" customHeight="1" x14ac:dyDescent="0.25">
      <c r="A79" s="174"/>
      <c r="B79" s="157"/>
      <c r="C79" s="157"/>
      <c r="D79" s="183"/>
      <c r="E79" s="162"/>
      <c r="F79" s="152"/>
      <c r="G79" s="312"/>
      <c r="H79" s="501"/>
      <c r="I79" s="155"/>
      <c r="J79" s="419"/>
      <c r="K79" s="404"/>
      <c r="L79" s="155"/>
      <c r="M79" s="155"/>
      <c r="N79" s="157"/>
    </row>
    <row r="80" spans="1:14" ht="17.25" customHeight="1" x14ac:dyDescent="0.25">
      <c r="A80" s="174"/>
      <c r="B80" s="157"/>
      <c r="C80" s="157"/>
      <c r="D80" s="183"/>
      <c r="E80" s="162"/>
      <c r="F80" s="152"/>
      <c r="G80" s="312"/>
      <c r="H80" s="298"/>
      <c r="I80" s="155"/>
      <c r="J80" s="419"/>
      <c r="K80" s="404"/>
      <c r="L80" s="155"/>
      <c r="M80" s="155"/>
      <c r="N80" s="157"/>
    </row>
    <row r="81" spans="1:14" ht="17.25" customHeight="1" x14ac:dyDescent="0.25">
      <c r="A81" s="174"/>
      <c r="B81" s="157"/>
      <c r="C81" s="157"/>
      <c r="D81" s="183"/>
      <c r="E81" s="162"/>
      <c r="F81" s="152"/>
      <c r="G81" s="312"/>
      <c r="H81" s="298"/>
      <c r="I81" s="155"/>
      <c r="J81" s="419"/>
      <c r="K81" s="404"/>
      <c r="L81" s="155"/>
      <c r="M81" s="155"/>
      <c r="N81" s="157"/>
    </row>
    <row r="82" spans="1:14" ht="17.25" customHeight="1" x14ac:dyDescent="0.25">
      <c r="A82" s="174"/>
      <c r="B82" s="157"/>
      <c r="C82" s="157"/>
      <c r="D82" s="183"/>
      <c r="E82" s="162"/>
      <c r="F82" s="152"/>
      <c r="G82" s="312"/>
      <c r="H82" s="298"/>
      <c r="I82" s="155"/>
      <c r="J82" s="419"/>
      <c r="K82" s="404"/>
      <c r="L82" s="155"/>
      <c r="M82" s="155"/>
      <c r="N82" s="157"/>
    </row>
    <row r="83" spans="1:14" ht="17.25" customHeight="1" x14ac:dyDescent="0.25">
      <c r="A83" s="174"/>
      <c r="B83" s="157"/>
      <c r="C83" s="157"/>
      <c r="D83" s="183"/>
      <c r="E83" s="162"/>
      <c r="F83" s="152"/>
      <c r="G83" s="312"/>
      <c r="H83" s="298"/>
      <c r="I83" s="155"/>
      <c r="J83" s="419"/>
      <c r="K83" s="404"/>
      <c r="L83" s="155"/>
      <c r="M83" s="155"/>
      <c r="N83" s="157"/>
    </row>
    <row r="84" spans="1:14" x14ac:dyDescent="0.25">
      <c r="A84" s="174"/>
      <c r="B84" s="157"/>
      <c r="C84" s="157"/>
      <c r="D84" s="183"/>
      <c r="E84" s="170"/>
      <c r="F84" s="152"/>
      <c r="G84" s="312"/>
      <c r="H84" s="298"/>
      <c r="I84" s="155"/>
      <c r="J84" s="419"/>
      <c r="K84" s="404"/>
      <c r="L84" s="155"/>
      <c r="M84" s="155"/>
      <c r="N84" s="157"/>
    </row>
    <row r="85" spans="1:14" x14ac:dyDescent="0.25">
      <c r="A85" s="174"/>
      <c r="B85" s="157"/>
      <c r="C85" s="157"/>
      <c r="D85" s="183"/>
      <c r="E85" s="170"/>
      <c r="F85" s="152"/>
      <c r="G85" s="312"/>
      <c r="H85" s="298"/>
      <c r="I85" s="155"/>
      <c r="J85" s="419"/>
      <c r="K85" s="404"/>
      <c r="L85" s="155"/>
      <c r="M85" s="155"/>
      <c r="N85" s="157"/>
    </row>
    <row r="86" spans="1:14" x14ac:dyDescent="0.25">
      <c r="A86" s="174"/>
      <c r="B86" s="157"/>
      <c r="C86" s="157"/>
      <c r="D86" s="183"/>
      <c r="E86" s="170"/>
      <c r="F86" s="152"/>
      <c r="G86" s="312"/>
      <c r="H86" s="298"/>
      <c r="I86" s="155"/>
      <c r="J86" s="419"/>
      <c r="K86" s="404"/>
      <c r="L86" s="155"/>
      <c r="M86" s="155"/>
      <c r="N86" s="157"/>
    </row>
    <row r="87" spans="1:14" x14ac:dyDescent="0.25">
      <c r="A87" s="174"/>
      <c r="B87" s="157"/>
      <c r="C87" s="157"/>
      <c r="D87" s="183"/>
      <c r="E87" s="170"/>
      <c r="F87" s="152"/>
      <c r="G87" s="312"/>
      <c r="H87" s="298"/>
      <c r="I87" s="155"/>
      <c r="J87" s="419"/>
      <c r="K87" s="404"/>
      <c r="L87" s="155"/>
      <c r="M87" s="155"/>
      <c r="N87" s="157"/>
    </row>
    <row r="88" spans="1:14" x14ac:dyDescent="0.25">
      <c r="A88" s="174"/>
      <c r="B88" s="404"/>
      <c r="C88" s="404"/>
      <c r="D88" s="497"/>
      <c r="E88" s="162"/>
      <c r="F88" s="152"/>
      <c r="G88" s="312"/>
      <c r="H88" s="298"/>
      <c r="I88" s="155"/>
      <c r="J88" s="419"/>
      <c r="K88" s="404"/>
      <c r="L88" s="155"/>
      <c r="M88" s="155"/>
      <c r="N88" s="157"/>
    </row>
    <row r="89" spans="1:14" x14ac:dyDescent="0.25">
      <c r="A89" s="174"/>
      <c r="B89" s="404"/>
      <c r="C89" s="404"/>
      <c r="D89" s="497"/>
      <c r="E89" s="162"/>
      <c r="F89" s="152"/>
      <c r="G89" s="312"/>
      <c r="H89" s="298"/>
      <c r="I89" s="155"/>
      <c r="J89" s="419"/>
      <c r="K89" s="404"/>
      <c r="L89" s="155"/>
      <c r="M89" s="155"/>
      <c r="N89" s="157"/>
    </row>
    <row r="90" spans="1:14" x14ac:dyDescent="0.25">
      <c r="A90" s="174"/>
      <c r="B90" s="404"/>
      <c r="C90" s="404"/>
      <c r="D90" s="497"/>
      <c r="E90" s="162"/>
      <c r="F90" s="152"/>
      <c r="G90" s="312"/>
      <c r="H90" s="298"/>
      <c r="I90" s="155"/>
      <c r="J90" s="419"/>
      <c r="K90" s="404"/>
      <c r="L90" s="155"/>
      <c r="M90" s="155"/>
      <c r="N90" s="157"/>
    </row>
    <row r="91" spans="1:14" x14ac:dyDescent="0.25">
      <c r="A91" s="174"/>
      <c r="B91" s="404"/>
      <c r="C91" s="404"/>
      <c r="D91" s="497"/>
      <c r="E91" s="162"/>
      <c r="F91" s="152"/>
      <c r="G91" s="312"/>
      <c r="H91" s="298"/>
      <c r="I91" s="155"/>
      <c r="J91" s="419"/>
      <c r="K91" s="404"/>
      <c r="L91" s="155"/>
      <c r="M91" s="155"/>
      <c r="N91" s="157"/>
    </row>
    <row r="92" spans="1:14" x14ac:dyDescent="0.25">
      <c r="A92" s="174"/>
      <c r="B92" s="404"/>
      <c r="C92" s="404"/>
      <c r="D92" s="497"/>
      <c r="E92" s="162"/>
      <c r="F92" s="152"/>
      <c r="G92" s="312"/>
      <c r="H92" s="191"/>
      <c r="I92" s="155"/>
      <c r="J92" s="419"/>
      <c r="K92" s="404"/>
      <c r="L92" s="155"/>
      <c r="M92" s="155"/>
      <c r="N92" s="157"/>
    </row>
    <row r="93" spans="1:14" x14ac:dyDescent="0.25">
      <c r="A93" s="174"/>
      <c r="B93" s="404"/>
      <c r="C93" s="404"/>
      <c r="D93" s="497"/>
      <c r="E93" s="162"/>
      <c r="F93" s="152"/>
      <c r="G93" s="312"/>
      <c r="H93" s="191"/>
      <c r="I93" s="155"/>
      <c r="J93" s="419"/>
      <c r="K93" s="404"/>
      <c r="L93" s="155"/>
      <c r="M93" s="155"/>
      <c r="N93" s="157"/>
    </row>
    <row r="94" spans="1:14" x14ac:dyDescent="0.25">
      <c r="A94" s="174"/>
      <c r="B94" s="404"/>
      <c r="C94" s="404"/>
      <c r="D94" s="497"/>
      <c r="E94" s="161"/>
      <c r="F94" s="164"/>
      <c r="G94" s="312"/>
      <c r="H94" s="191"/>
      <c r="I94" s="155"/>
      <c r="J94" s="419"/>
      <c r="K94" s="404"/>
      <c r="L94" s="155"/>
      <c r="M94" s="155"/>
      <c r="N94" s="157"/>
    </row>
    <row r="95" spans="1:14" x14ac:dyDescent="0.25">
      <c r="A95" s="160"/>
      <c r="B95" s="404"/>
      <c r="C95" s="404"/>
      <c r="D95" s="497"/>
      <c r="E95" s="152"/>
      <c r="F95" s="152"/>
      <c r="G95" s="312"/>
      <c r="H95" s="191"/>
      <c r="I95" s="155"/>
      <c r="J95" s="419"/>
      <c r="K95" s="404"/>
      <c r="L95" s="155"/>
      <c r="M95" s="155"/>
      <c r="N95" s="157"/>
    </row>
    <row r="96" spans="1:14" x14ac:dyDescent="0.25">
      <c r="A96" s="174"/>
      <c r="B96" s="157"/>
      <c r="C96" s="157"/>
      <c r="D96" s="183"/>
      <c r="E96" s="170"/>
      <c r="F96" s="483"/>
      <c r="G96" s="312"/>
      <c r="H96" s="191"/>
      <c r="I96" s="155"/>
      <c r="J96" s="419"/>
      <c r="K96" s="404"/>
      <c r="L96" s="155"/>
      <c r="M96" s="155"/>
      <c r="N96" s="157"/>
    </row>
    <row r="97" spans="1:14" x14ac:dyDescent="0.25">
      <c r="A97" s="174"/>
      <c r="B97" s="157"/>
      <c r="C97" s="157"/>
      <c r="D97" s="183"/>
      <c r="E97" s="170"/>
      <c r="F97" s="400"/>
      <c r="G97" s="312"/>
      <c r="H97" s="191"/>
      <c r="I97" s="155"/>
      <c r="J97" s="419"/>
      <c r="K97" s="404"/>
      <c r="L97" s="155"/>
      <c r="M97" s="155"/>
      <c r="N97" s="157"/>
    </row>
    <row r="98" spans="1:14" x14ac:dyDescent="0.25">
      <c r="A98" s="174"/>
      <c r="B98" s="157"/>
      <c r="C98" s="157"/>
      <c r="D98" s="183"/>
      <c r="E98" s="170"/>
      <c r="F98" s="400"/>
      <c r="G98" s="312"/>
      <c r="H98" s="191"/>
      <c r="I98" s="155"/>
      <c r="J98" s="419"/>
      <c r="K98" s="404"/>
      <c r="L98" s="155"/>
      <c r="M98" s="155"/>
      <c r="N98" s="157"/>
    </row>
    <row r="99" spans="1:14" x14ac:dyDescent="0.25">
      <c r="A99" s="174"/>
      <c r="B99" s="157"/>
      <c r="C99" s="157"/>
      <c r="D99" s="183"/>
      <c r="E99" s="170"/>
      <c r="F99" s="400"/>
      <c r="G99" s="312"/>
      <c r="H99" s="191"/>
      <c r="I99" s="155"/>
      <c r="J99" s="419"/>
      <c r="K99" s="404"/>
      <c r="L99" s="155"/>
      <c r="M99" s="155"/>
      <c r="N99" s="157"/>
    </row>
    <row r="100" spans="1:14" x14ac:dyDescent="0.25">
      <c r="A100" s="174"/>
      <c r="B100" s="157"/>
      <c r="C100" s="157"/>
      <c r="D100" s="183"/>
      <c r="E100" s="170"/>
      <c r="F100" s="400"/>
      <c r="G100" s="312"/>
      <c r="H100" s="191"/>
      <c r="I100" s="155"/>
      <c r="J100" s="419"/>
      <c r="K100" s="404"/>
      <c r="L100" s="155"/>
      <c r="M100" s="155"/>
      <c r="N100" s="157"/>
    </row>
    <row r="101" spans="1:14" x14ac:dyDescent="0.25">
      <c r="A101" s="174"/>
      <c r="B101" s="157"/>
      <c r="C101" s="157"/>
      <c r="D101" s="183"/>
      <c r="E101" s="170"/>
      <c r="F101" s="400"/>
      <c r="G101" s="312"/>
      <c r="H101" s="191"/>
      <c r="I101" s="155"/>
      <c r="J101" s="419"/>
      <c r="K101" s="404"/>
      <c r="L101" s="155"/>
      <c r="M101" s="155"/>
      <c r="N101" s="157"/>
    </row>
    <row r="102" spans="1:14" x14ac:dyDescent="0.25">
      <c r="A102" s="160"/>
      <c r="B102" s="157"/>
      <c r="C102" s="157"/>
      <c r="D102" s="157"/>
      <c r="E102" s="170"/>
      <c r="F102" s="400"/>
      <c r="G102" s="312"/>
      <c r="H102" s="191"/>
      <c r="I102" s="155"/>
      <c r="J102" s="419"/>
      <c r="K102" s="404"/>
      <c r="L102" s="155"/>
      <c r="M102" s="155"/>
      <c r="N102" s="157"/>
    </row>
    <row r="103" spans="1:14" x14ac:dyDescent="0.25">
      <c r="A103" s="160"/>
      <c r="B103" s="155"/>
      <c r="C103" s="155"/>
      <c r="D103" s="155"/>
      <c r="E103" s="400"/>
      <c r="F103" s="400"/>
      <c r="G103" s="312"/>
      <c r="H103" s="191"/>
      <c r="I103" s="155"/>
      <c r="J103" s="419"/>
      <c r="K103" s="404"/>
      <c r="L103" s="155"/>
      <c r="M103" s="155"/>
      <c r="N103" s="157"/>
    </row>
    <row r="104" spans="1:14" x14ac:dyDescent="0.25">
      <c r="A104" s="160"/>
      <c r="B104" s="155"/>
      <c r="C104" s="155"/>
      <c r="D104" s="155"/>
      <c r="E104" s="170"/>
      <c r="F104" s="400"/>
      <c r="G104" s="312"/>
      <c r="H104" s="191"/>
      <c r="I104" s="155"/>
      <c r="J104" s="419"/>
      <c r="K104" s="404"/>
      <c r="L104" s="155"/>
      <c r="M104" s="155"/>
      <c r="N104" s="157"/>
    </row>
    <row r="105" spans="1:14" x14ac:dyDescent="0.25">
      <c r="A105" s="160"/>
      <c r="B105" s="155"/>
      <c r="C105" s="155"/>
      <c r="D105" s="155"/>
      <c r="E105" s="170"/>
      <c r="F105" s="400"/>
      <c r="G105" s="312"/>
      <c r="H105" s="191"/>
      <c r="I105" s="155"/>
      <c r="J105" s="419"/>
      <c r="K105" s="404"/>
      <c r="L105" s="155"/>
      <c r="M105" s="155"/>
      <c r="N105" s="157"/>
    </row>
    <row r="106" spans="1:14" x14ac:dyDescent="0.25">
      <c r="A106" s="160"/>
      <c r="B106" s="155"/>
      <c r="C106" s="155"/>
      <c r="D106" s="155" t="s">
        <v>119</v>
      </c>
      <c r="E106" s="400"/>
      <c r="F106" s="400"/>
      <c r="G106" s="312"/>
      <c r="H106" s="191"/>
      <c r="I106" s="155"/>
      <c r="J106" s="419"/>
      <c r="K106" s="404"/>
      <c r="L106" s="155"/>
      <c r="M106" s="155"/>
      <c r="N106" s="157"/>
    </row>
    <row r="107" spans="1:14" x14ac:dyDescent="0.25">
      <c r="A107" s="160"/>
      <c r="B107" s="155"/>
      <c r="C107" s="155"/>
      <c r="D107" s="155"/>
      <c r="E107" s="400"/>
      <c r="F107" s="400"/>
      <c r="G107" s="312"/>
      <c r="H107" s="191"/>
      <c r="I107" s="155"/>
      <c r="J107" s="419"/>
      <c r="K107" s="404"/>
      <c r="L107" s="155"/>
      <c r="M107" s="155"/>
      <c r="N107" s="157"/>
    </row>
    <row r="108" spans="1:14" x14ac:dyDescent="0.25">
      <c r="A108" s="160"/>
      <c r="B108" s="155"/>
      <c r="C108" s="155"/>
      <c r="D108" s="155"/>
      <c r="E108" s="400"/>
      <c r="F108" s="400"/>
      <c r="G108" s="312"/>
      <c r="H108" s="191"/>
      <c r="I108" s="155"/>
      <c r="J108" s="157"/>
      <c r="K108" s="404"/>
      <c r="L108" s="155"/>
      <c r="M108" s="155"/>
      <c r="N108" s="157"/>
    </row>
    <row r="109" spans="1:14" x14ac:dyDescent="0.25">
      <c r="A109" s="160"/>
      <c r="B109" s="155"/>
      <c r="C109" s="155"/>
      <c r="D109" s="155"/>
      <c r="E109" s="400"/>
      <c r="F109" s="400"/>
      <c r="G109" s="312"/>
      <c r="H109" s="191"/>
      <c r="I109" s="155"/>
      <c r="J109" s="157"/>
      <c r="K109" s="404"/>
      <c r="L109" s="155"/>
      <c r="M109" s="155"/>
      <c r="N109" s="157"/>
    </row>
    <row r="110" spans="1:14" x14ac:dyDescent="0.25">
      <c r="A110" s="160"/>
      <c r="B110" s="155"/>
      <c r="C110" s="155"/>
      <c r="D110" s="155"/>
      <c r="E110" s="400"/>
      <c r="F110" s="400"/>
      <c r="G110" s="312"/>
      <c r="H110" s="191"/>
      <c r="I110" s="155"/>
      <c r="J110" s="157"/>
      <c r="K110" s="404"/>
      <c r="L110" s="155"/>
      <c r="M110" s="155"/>
      <c r="N110" s="157"/>
    </row>
    <row r="111" spans="1:14" x14ac:dyDescent="0.25">
      <c r="A111" s="160"/>
      <c r="B111" s="155"/>
      <c r="C111" s="155"/>
      <c r="D111" s="155"/>
      <c r="E111" s="400"/>
      <c r="F111" s="400"/>
      <c r="G111" s="312"/>
      <c r="H111" s="191"/>
      <c r="I111" s="155"/>
      <c r="J111" s="157"/>
      <c r="K111" s="404"/>
      <c r="L111" s="155"/>
      <c r="M111" s="155"/>
      <c r="N111" s="157"/>
    </row>
    <row r="112" spans="1:14" x14ac:dyDescent="0.25">
      <c r="A112" s="160"/>
      <c r="B112" s="155"/>
      <c r="C112" s="155"/>
      <c r="D112" s="155"/>
      <c r="E112" s="400"/>
      <c r="F112" s="400"/>
      <c r="G112" s="312"/>
      <c r="H112" s="191"/>
      <c r="I112" s="155"/>
      <c r="J112" s="157"/>
      <c r="K112" s="404"/>
      <c r="L112" s="155"/>
      <c r="M112" s="155"/>
      <c r="N112" s="157"/>
    </row>
    <row r="113" spans="1:14" x14ac:dyDescent="0.25">
      <c r="A113" s="160"/>
      <c r="B113" s="155"/>
      <c r="C113" s="155"/>
      <c r="D113" s="155"/>
      <c r="E113" s="400"/>
      <c r="F113" s="400"/>
      <c r="G113" s="312"/>
      <c r="H113" s="191"/>
      <c r="I113" s="155"/>
      <c r="J113" s="157"/>
      <c r="K113" s="404"/>
      <c r="L113" s="155"/>
      <c r="M113" s="155"/>
      <c r="N113" s="157"/>
    </row>
    <row r="114" spans="1:14" x14ac:dyDescent="0.25">
      <c r="A114" s="160"/>
      <c r="B114" s="155"/>
      <c r="C114" s="155"/>
      <c r="D114" s="155"/>
      <c r="E114" s="400"/>
      <c r="F114" s="400"/>
      <c r="G114" s="312"/>
      <c r="H114" s="191"/>
      <c r="I114" s="155"/>
      <c r="J114" s="157"/>
      <c r="K114" s="404"/>
      <c r="L114" s="155"/>
      <c r="M114" s="155"/>
      <c r="N114" s="157"/>
    </row>
    <row r="115" spans="1:14" x14ac:dyDescent="0.25">
      <c r="A115" s="160"/>
      <c r="B115" s="155"/>
      <c r="C115" s="155"/>
      <c r="D115" s="155"/>
      <c r="E115" s="400"/>
      <c r="F115" s="400"/>
      <c r="G115" s="312"/>
      <c r="H115" s="191"/>
      <c r="I115" s="155"/>
      <c r="J115" s="157"/>
      <c r="K115" s="404"/>
      <c r="L115" s="155"/>
      <c r="M115" s="155"/>
      <c r="N115" s="157"/>
    </row>
    <row r="116" spans="1:14" x14ac:dyDescent="0.25">
      <c r="A116" s="160"/>
      <c r="B116" s="155"/>
      <c r="C116" s="155"/>
      <c r="D116" s="155"/>
      <c r="E116" s="400"/>
      <c r="F116" s="400"/>
      <c r="G116" s="312"/>
      <c r="H116" s="191"/>
      <c r="I116" s="155"/>
      <c r="J116" s="157"/>
      <c r="K116" s="404"/>
      <c r="L116" s="155"/>
      <c r="M116" s="155"/>
      <c r="N116" s="157"/>
    </row>
    <row r="117" spans="1:14" x14ac:dyDescent="0.25">
      <c r="A117" s="174"/>
      <c r="B117" s="155"/>
      <c r="C117" s="155"/>
      <c r="D117" s="155"/>
      <c r="E117" s="170"/>
      <c r="F117" s="492"/>
      <c r="G117" s="312"/>
      <c r="H117" s="191"/>
      <c r="I117" s="155"/>
      <c r="J117" s="157"/>
      <c r="K117" s="404"/>
      <c r="L117" s="155"/>
      <c r="M117" s="155"/>
      <c r="N117" s="157"/>
    </row>
    <row r="118" spans="1:14" x14ac:dyDescent="0.25">
      <c r="A118" s="174"/>
      <c r="B118" s="157"/>
      <c r="C118" s="157"/>
      <c r="D118" s="183"/>
      <c r="E118" s="170"/>
      <c r="F118" s="400"/>
      <c r="G118" s="312"/>
      <c r="H118" s="191"/>
      <c r="I118" s="155"/>
      <c r="J118" s="157"/>
      <c r="K118" s="404"/>
      <c r="L118" s="155"/>
      <c r="M118" s="155"/>
      <c r="N118" s="157"/>
    </row>
    <row r="119" spans="1:14" x14ac:dyDescent="0.25">
      <c r="A119" s="174"/>
      <c r="B119" s="157"/>
      <c r="C119" s="157"/>
      <c r="D119" s="183"/>
      <c r="E119" s="170"/>
      <c r="F119" s="400"/>
      <c r="G119" s="312"/>
      <c r="H119" s="191"/>
      <c r="I119" s="155"/>
      <c r="J119" s="157"/>
      <c r="K119" s="404"/>
      <c r="L119" s="155"/>
      <c r="M119" s="155"/>
      <c r="N119" s="157"/>
    </row>
    <row r="120" spans="1:14" x14ac:dyDescent="0.25">
      <c r="A120" s="174"/>
      <c r="B120" s="157"/>
      <c r="C120" s="157"/>
      <c r="D120" s="183"/>
      <c r="E120" s="170"/>
      <c r="F120" s="400"/>
      <c r="G120" s="312"/>
      <c r="H120" s="191"/>
      <c r="I120" s="155"/>
      <c r="J120" s="157"/>
      <c r="K120" s="404"/>
      <c r="L120" s="155"/>
      <c r="M120" s="155"/>
      <c r="N120" s="157"/>
    </row>
    <row r="121" spans="1:14" x14ac:dyDescent="0.25">
      <c r="A121" s="174"/>
      <c r="B121" s="157"/>
      <c r="C121" s="157"/>
      <c r="D121" s="183"/>
      <c r="E121" s="170"/>
      <c r="F121" s="400"/>
      <c r="G121" s="312"/>
      <c r="H121" s="191"/>
      <c r="I121" s="155"/>
      <c r="J121" s="157"/>
      <c r="K121" s="404"/>
      <c r="L121" s="155"/>
      <c r="M121" s="155"/>
      <c r="N121" s="157"/>
    </row>
    <row r="122" spans="1:14" x14ac:dyDescent="0.25">
      <c r="A122" s="174"/>
      <c r="B122" s="157"/>
      <c r="C122" s="157"/>
      <c r="D122" s="183"/>
      <c r="E122" s="170"/>
      <c r="F122" s="400"/>
      <c r="G122" s="312"/>
      <c r="H122" s="191"/>
      <c r="I122" s="155"/>
      <c r="J122" s="157"/>
      <c r="K122" s="404"/>
      <c r="L122" s="155"/>
      <c r="M122" s="155"/>
      <c r="N122" s="157"/>
    </row>
    <row r="123" spans="1:14" x14ac:dyDescent="0.25">
      <c r="A123" s="174"/>
      <c r="B123" s="157"/>
      <c r="C123" s="157"/>
      <c r="D123" s="183"/>
      <c r="E123" s="170"/>
      <c r="F123" s="400"/>
      <c r="G123" s="312"/>
      <c r="H123" s="191"/>
      <c r="I123" s="155"/>
      <c r="J123" s="157"/>
      <c r="K123" s="404"/>
      <c r="L123" s="155"/>
      <c r="M123" s="155"/>
      <c r="N123" s="157"/>
    </row>
    <row r="124" spans="1:14" x14ac:dyDescent="0.25">
      <c r="A124" s="174"/>
      <c r="B124" s="157"/>
      <c r="C124" s="157"/>
      <c r="D124" s="183"/>
      <c r="E124" s="170"/>
      <c r="F124" s="400"/>
      <c r="G124" s="312"/>
      <c r="H124" s="191"/>
      <c r="I124" s="155"/>
      <c r="J124" s="157"/>
      <c r="K124" s="404"/>
      <c r="L124" s="155"/>
      <c r="M124" s="155"/>
      <c r="N124" s="157"/>
    </row>
    <row r="125" spans="1:14" x14ac:dyDescent="0.25">
      <c r="A125" s="174"/>
      <c r="B125" s="157"/>
      <c r="C125" s="157"/>
      <c r="D125" s="183"/>
      <c r="E125" s="170"/>
      <c r="F125" s="400"/>
      <c r="G125" s="312"/>
      <c r="H125" s="191"/>
      <c r="I125" s="155"/>
      <c r="J125" s="157"/>
      <c r="K125" s="404"/>
      <c r="L125" s="155"/>
      <c r="M125" s="155"/>
      <c r="N125" s="157"/>
    </row>
    <row r="126" spans="1:14" x14ac:dyDescent="0.25">
      <c r="A126" s="174"/>
      <c r="B126" s="157"/>
      <c r="C126" s="157"/>
      <c r="D126" s="183"/>
      <c r="E126" s="170"/>
      <c r="F126" s="400"/>
      <c r="G126" s="312"/>
      <c r="H126" s="191"/>
      <c r="I126" s="155"/>
      <c r="J126" s="157"/>
      <c r="K126" s="404"/>
      <c r="L126" s="155"/>
      <c r="M126" s="155"/>
      <c r="N126" s="157"/>
    </row>
    <row r="127" spans="1:14" x14ac:dyDescent="0.25">
      <c r="A127" s="174"/>
      <c r="B127" s="157"/>
      <c r="C127" s="157"/>
      <c r="D127" s="183"/>
      <c r="E127" s="170"/>
      <c r="F127" s="400"/>
      <c r="G127" s="312"/>
      <c r="H127" s="191"/>
      <c r="I127" s="155"/>
      <c r="J127" s="157"/>
      <c r="K127" s="404"/>
      <c r="L127" s="155"/>
      <c r="M127" s="155"/>
      <c r="N127" s="157"/>
    </row>
    <row r="128" spans="1:14" x14ac:dyDescent="0.25">
      <c r="A128" s="174"/>
      <c r="B128" s="157"/>
      <c r="C128" s="157"/>
      <c r="D128" s="183"/>
      <c r="E128" s="170"/>
      <c r="F128" s="400"/>
      <c r="G128" s="312"/>
      <c r="H128" s="191"/>
      <c r="I128" s="155"/>
      <c r="J128" s="157"/>
      <c r="K128" s="404"/>
      <c r="L128" s="155"/>
      <c r="M128" s="155"/>
      <c r="N128" s="157"/>
    </row>
    <row r="129" spans="1:14" x14ac:dyDescent="0.25">
      <c r="A129" s="174"/>
      <c r="B129" s="157"/>
      <c r="C129" s="157"/>
      <c r="D129" s="183"/>
      <c r="E129" s="170"/>
      <c r="F129" s="400"/>
      <c r="G129" s="312"/>
      <c r="H129" s="191"/>
      <c r="I129" s="155"/>
      <c r="J129" s="157"/>
      <c r="K129" s="404"/>
      <c r="L129" s="155"/>
      <c r="M129" s="155"/>
      <c r="N129" s="157"/>
    </row>
    <row r="130" spans="1:14" x14ac:dyDescent="0.25">
      <c r="A130" s="174"/>
      <c r="B130" s="155"/>
      <c r="C130" s="155"/>
      <c r="D130" s="155"/>
      <c r="E130" s="400"/>
      <c r="F130" s="400"/>
      <c r="G130" s="312"/>
      <c r="H130" s="191"/>
      <c r="I130" s="155"/>
      <c r="J130" s="157"/>
      <c r="K130" s="404"/>
      <c r="L130" s="155"/>
      <c r="M130" s="155"/>
      <c r="N130" s="157"/>
    </row>
    <row r="131" spans="1:14" x14ac:dyDescent="0.25">
      <c r="A131" s="174"/>
      <c r="B131" s="155"/>
      <c r="C131" s="155"/>
      <c r="D131" s="155"/>
      <c r="E131" s="490"/>
      <c r="F131" s="490"/>
      <c r="G131" s="312"/>
      <c r="H131" s="191"/>
      <c r="I131" s="155"/>
      <c r="J131" s="157"/>
      <c r="K131" s="404"/>
      <c r="L131" s="155"/>
      <c r="M131" s="155"/>
      <c r="N131" s="157"/>
    </row>
    <row r="132" spans="1:14" x14ac:dyDescent="0.25">
      <c r="A132" s="174"/>
      <c r="B132" s="155"/>
      <c r="C132" s="155"/>
      <c r="D132" s="155"/>
      <c r="E132" s="490"/>
      <c r="F132" s="490"/>
      <c r="G132" s="312"/>
      <c r="H132" s="191"/>
      <c r="I132" s="155"/>
      <c r="J132" s="157"/>
      <c r="K132" s="404"/>
      <c r="L132" s="155"/>
      <c r="M132" s="155"/>
      <c r="N132" s="157"/>
    </row>
    <row r="133" spans="1:14" x14ac:dyDescent="0.25">
      <c r="A133" s="174"/>
      <c r="B133" s="155"/>
      <c r="C133" s="155"/>
      <c r="D133" s="167"/>
      <c r="E133" s="400"/>
      <c r="F133" s="400"/>
      <c r="G133" s="312"/>
      <c r="H133" s="191"/>
      <c r="I133" s="155"/>
      <c r="J133" s="157"/>
      <c r="K133" s="404"/>
      <c r="L133" s="155"/>
      <c r="M133" s="155"/>
      <c r="N133" s="157"/>
    </row>
    <row r="134" spans="1:14" x14ac:dyDescent="0.25">
      <c r="A134" s="174"/>
      <c r="B134" s="155"/>
      <c r="C134" s="155"/>
      <c r="D134" s="167"/>
      <c r="E134" s="400"/>
      <c r="F134" s="400"/>
      <c r="G134" s="312"/>
      <c r="H134" s="191"/>
      <c r="I134" s="155"/>
      <c r="J134" s="157"/>
      <c r="K134" s="404"/>
      <c r="L134" s="155"/>
      <c r="M134" s="155"/>
      <c r="N134" s="157"/>
    </row>
    <row r="135" spans="1:14" x14ac:dyDescent="0.25">
      <c r="A135" s="174"/>
      <c r="B135" s="155"/>
      <c r="C135" s="155"/>
      <c r="D135" s="167"/>
      <c r="E135" s="400"/>
      <c r="F135" s="400"/>
      <c r="G135" s="312"/>
      <c r="H135" s="191"/>
      <c r="I135" s="155"/>
      <c r="J135" s="157"/>
      <c r="K135" s="404"/>
      <c r="L135" s="155"/>
      <c r="M135" s="155"/>
      <c r="N135" s="157"/>
    </row>
    <row r="136" spans="1:14" x14ac:dyDescent="0.25">
      <c r="A136" s="155"/>
      <c r="B136" s="155"/>
      <c r="C136" s="155"/>
      <c r="D136" s="167"/>
      <c r="E136" s="517"/>
      <c r="F136" s="517"/>
      <c r="G136" s="516"/>
      <c r="H136" s="191"/>
      <c r="I136" s="155"/>
      <c r="J136" s="155"/>
      <c r="K136" s="404"/>
      <c r="L136" s="155"/>
      <c r="M136" s="155"/>
      <c r="N136" s="157"/>
    </row>
    <row r="137" spans="1:14" x14ac:dyDescent="0.25">
      <c r="A137" s="155"/>
      <c r="B137" s="155"/>
      <c r="C137" s="155"/>
      <c r="D137" s="167"/>
      <c r="E137" s="400"/>
      <c r="F137" s="400"/>
      <c r="G137" s="312"/>
      <c r="H137" s="191"/>
      <c r="I137" s="155"/>
      <c r="J137" s="155"/>
      <c r="K137" s="404"/>
      <c r="L137" s="155"/>
      <c r="M137" s="155"/>
      <c r="N137" s="157"/>
    </row>
    <row r="138" spans="1:14" x14ac:dyDescent="0.25">
      <c r="A138" s="155"/>
      <c r="B138" s="155"/>
      <c r="C138" s="155"/>
      <c r="D138" s="167"/>
      <c r="E138" s="346"/>
      <c r="F138" s="346"/>
      <c r="G138" s="346"/>
      <c r="H138" s="169"/>
      <c r="I138" s="155"/>
      <c r="J138" s="155"/>
      <c r="K138" s="155"/>
      <c r="L138" s="155"/>
      <c r="M138" s="155"/>
      <c r="N138" s="157"/>
    </row>
    <row r="139" spans="1:14" x14ac:dyDescent="0.25">
      <c r="A139" s="155"/>
      <c r="B139" s="155"/>
      <c r="C139" s="155"/>
      <c r="D139" s="155"/>
      <c r="E139" s="346"/>
      <c r="F139" s="346"/>
      <c r="G139" s="346"/>
      <c r="H139" s="155"/>
      <c r="I139" s="155"/>
      <c r="J139" s="155"/>
      <c r="K139" s="155"/>
      <c r="L139" s="155"/>
      <c r="M139" s="155"/>
      <c r="N139" s="157"/>
    </row>
    <row r="140" spans="1:14" x14ac:dyDescent="0.25">
      <c r="A140" s="155"/>
      <c r="B140" s="155"/>
      <c r="C140" s="155"/>
      <c r="D140" s="155"/>
      <c r="E140" s="346"/>
      <c r="F140" s="346"/>
      <c r="G140" s="346"/>
      <c r="H140" s="155"/>
      <c r="I140" s="155"/>
      <c r="J140" s="155"/>
      <c r="K140" s="155"/>
      <c r="L140" s="155"/>
      <c r="M140" s="155"/>
      <c r="N140" s="157"/>
    </row>
    <row r="141" spans="1:14" x14ac:dyDescent="0.25">
      <c r="A141" s="155"/>
      <c r="B141" s="155"/>
      <c r="C141" s="155"/>
      <c r="D141" s="155"/>
      <c r="E141" s="346"/>
      <c r="F141" s="346"/>
      <c r="G141" s="346"/>
      <c r="H141" s="155"/>
      <c r="I141" s="155"/>
      <c r="J141" s="155"/>
      <c r="K141" s="155"/>
      <c r="L141" s="155"/>
      <c r="M141" s="155"/>
      <c r="N141" s="157"/>
    </row>
    <row r="142" spans="1:14" x14ac:dyDescent="0.25">
      <c r="A142" s="155"/>
      <c r="B142" s="155"/>
      <c r="C142" s="155"/>
      <c r="D142" s="155"/>
      <c r="E142" s="346"/>
      <c r="F142" s="346"/>
      <c r="G142" s="346"/>
      <c r="H142" s="155"/>
      <c r="I142" s="155"/>
      <c r="J142" s="155"/>
      <c r="K142" s="155"/>
      <c r="L142" s="155"/>
      <c r="M142" s="155"/>
      <c r="N142" s="157"/>
    </row>
    <row r="143" spans="1:14" x14ac:dyDescent="0.25">
      <c r="A143" s="155"/>
      <c r="B143" s="155"/>
      <c r="C143" s="155"/>
      <c r="D143" s="155"/>
      <c r="E143" s="346"/>
      <c r="F143" s="346"/>
      <c r="G143" s="346"/>
      <c r="H143" s="155"/>
      <c r="I143" s="155"/>
      <c r="J143" s="155"/>
      <c r="K143" s="155"/>
      <c r="L143" s="155"/>
      <c r="M143" s="155"/>
      <c r="N143" s="157"/>
    </row>
    <row r="144" spans="1:14" x14ac:dyDescent="0.25">
      <c r="A144" s="17"/>
      <c r="B144" s="17"/>
      <c r="C144" s="17"/>
      <c r="D144" s="17"/>
      <c r="E144" s="314"/>
      <c r="F144" s="314"/>
      <c r="G144" s="314"/>
      <c r="H144" s="17"/>
      <c r="I144" s="17"/>
      <c r="J144" s="17"/>
      <c r="K144" s="17"/>
      <c r="L144" s="17"/>
      <c r="M144" s="17"/>
      <c r="N144" s="16"/>
    </row>
    <row r="145" spans="1:14" x14ac:dyDescent="0.25">
      <c r="A145" s="17"/>
      <c r="B145" s="17"/>
      <c r="C145" s="17"/>
      <c r="D145" s="17"/>
      <c r="E145" s="314"/>
      <c r="F145" s="314"/>
      <c r="G145" s="314"/>
      <c r="H145" s="17"/>
      <c r="I145" s="17"/>
      <c r="J145" s="17"/>
      <c r="K145" s="17"/>
      <c r="L145" s="17"/>
      <c r="M145" s="17"/>
      <c r="N145" s="16"/>
    </row>
    <row r="146" spans="1:14" x14ac:dyDescent="0.25">
      <c r="A146" s="17"/>
      <c r="B146" s="17"/>
      <c r="C146" s="17"/>
      <c r="D146" s="17"/>
      <c r="E146" s="314"/>
      <c r="F146" s="314"/>
      <c r="G146" s="314"/>
      <c r="H146" s="17"/>
      <c r="I146" s="17"/>
      <c r="J146" s="17"/>
      <c r="K146" s="17"/>
      <c r="L146" s="17"/>
      <c r="M146" s="17"/>
      <c r="N146" s="16"/>
    </row>
    <row r="147" spans="1:14" x14ac:dyDescent="0.25">
      <c r="A147" s="17"/>
      <c r="B147" s="17"/>
      <c r="C147" s="17"/>
      <c r="D147" s="17"/>
      <c r="E147" s="314"/>
      <c r="F147" s="314"/>
      <c r="G147" s="314"/>
      <c r="H147" s="17"/>
      <c r="I147" s="17"/>
      <c r="J147" s="17"/>
      <c r="K147" s="17"/>
      <c r="L147" s="17"/>
      <c r="M147" s="17"/>
      <c r="N147" s="16"/>
    </row>
  </sheetData>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topLeftCell="A90" zoomScaleNormal="100" workbookViewId="0">
      <selection activeCell="B109" sqref="B109"/>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13" bestFit="1" customWidth="1"/>
    <col min="6" max="6" width="15.85546875" style="313" customWidth="1"/>
    <col min="7" max="7" width="18.7109375" style="313"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75" t="s">
        <v>44</v>
      </c>
      <c r="B1" s="775"/>
      <c r="C1" s="775"/>
      <c r="D1" s="775"/>
      <c r="E1" s="775"/>
      <c r="F1" s="775"/>
      <c r="G1" s="775"/>
      <c r="H1" s="775"/>
      <c r="I1" s="775"/>
      <c r="J1" s="775"/>
      <c r="K1" s="775"/>
      <c r="L1" s="775"/>
      <c r="M1" s="775"/>
      <c r="N1" s="775"/>
    </row>
    <row r="2" spans="1:15" s="67" customFormat="1" ht="18.75" x14ac:dyDescent="0.25">
      <c r="A2" s="776" t="s">
        <v>127</v>
      </c>
      <c r="B2" s="776"/>
      <c r="C2" s="776"/>
      <c r="D2" s="776"/>
      <c r="E2" s="776"/>
      <c r="F2" s="776"/>
      <c r="G2" s="776"/>
      <c r="H2" s="776"/>
      <c r="I2" s="776"/>
      <c r="J2" s="776"/>
      <c r="K2" s="776"/>
      <c r="L2" s="776"/>
      <c r="M2" s="776"/>
      <c r="N2" s="776"/>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27">
        <v>44986</v>
      </c>
      <c r="B4" s="428" t="s">
        <v>149</v>
      </c>
      <c r="C4" s="428"/>
      <c r="D4" s="470"/>
      <c r="E4" s="471"/>
      <c r="F4" s="471"/>
      <c r="G4" s="472">
        <v>0</v>
      </c>
      <c r="H4" s="473"/>
      <c r="I4" s="474"/>
      <c r="J4" s="475"/>
      <c r="K4" s="476"/>
      <c r="L4" s="190"/>
      <c r="M4" s="477"/>
      <c r="N4" s="478"/>
    </row>
    <row r="5" spans="1:15" s="14" customFormat="1" ht="13.5" customHeight="1" x14ac:dyDescent="0.25">
      <c r="A5" s="502">
        <v>44986</v>
      </c>
      <c r="B5" s="503" t="s">
        <v>115</v>
      </c>
      <c r="C5" s="503" t="s">
        <v>49</v>
      </c>
      <c r="D5" s="504" t="s">
        <v>116</v>
      </c>
      <c r="E5" s="505"/>
      <c r="F5" s="505">
        <v>37000</v>
      </c>
      <c r="G5" s="506">
        <f>G4-E5+F5</f>
        <v>37000</v>
      </c>
      <c r="H5" s="507" t="s">
        <v>137</v>
      </c>
      <c r="I5" s="507" t="s">
        <v>18</v>
      </c>
      <c r="J5" s="509" t="s">
        <v>150</v>
      </c>
      <c r="K5" s="503" t="s">
        <v>64</v>
      </c>
      <c r="L5" s="503" t="s">
        <v>45</v>
      </c>
      <c r="M5" s="511"/>
      <c r="N5" s="510"/>
    </row>
    <row r="6" spans="1:15" s="14" customFormat="1" ht="13.5" customHeight="1" x14ac:dyDescent="0.25">
      <c r="A6" s="174">
        <v>44986</v>
      </c>
      <c r="B6" s="175" t="s">
        <v>117</v>
      </c>
      <c r="C6" s="175" t="s">
        <v>118</v>
      </c>
      <c r="D6" s="176" t="s">
        <v>116</v>
      </c>
      <c r="E6" s="152">
        <v>12000</v>
      </c>
      <c r="F6" s="152"/>
      <c r="G6" s="312">
        <f t="shared" ref="G6:G38" si="0">G5-E6+F6</f>
        <v>25000</v>
      </c>
      <c r="H6" s="298" t="s">
        <v>137</v>
      </c>
      <c r="I6" s="298" t="s">
        <v>18</v>
      </c>
      <c r="J6" s="419" t="s">
        <v>150</v>
      </c>
      <c r="K6" s="404" t="s">
        <v>64</v>
      </c>
      <c r="L6" s="404" t="s">
        <v>45</v>
      </c>
      <c r="M6" s="498"/>
      <c r="N6" s="499" t="s">
        <v>129</v>
      </c>
    </row>
    <row r="7" spans="1:15" x14ac:dyDescent="0.25">
      <c r="A7" s="174">
        <v>44986</v>
      </c>
      <c r="B7" s="175" t="s">
        <v>117</v>
      </c>
      <c r="C7" s="175" t="s">
        <v>118</v>
      </c>
      <c r="D7" s="176" t="s">
        <v>116</v>
      </c>
      <c r="E7" s="152">
        <v>5000</v>
      </c>
      <c r="F7" s="152"/>
      <c r="G7" s="312">
        <f>G6-E7+F7</f>
        <v>20000</v>
      </c>
      <c r="H7" s="298" t="s">
        <v>137</v>
      </c>
      <c r="I7" s="155" t="s">
        <v>18</v>
      </c>
      <c r="J7" s="419" t="s">
        <v>150</v>
      </c>
      <c r="K7" s="404" t="s">
        <v>64</v>
      </c>
      <c r="L7" s="155" t="s">
        <v>45</v>
      </c>
      <c r="M7" s="155"/>
      <c r="N7" s="499" t="s">
        <v>151</v>
      </c>
    </row>
    <row r="8" spans="1:15" x14ac:dyDescent="0.25">
      <c r="A8" s="174">
        <v>44986</v>
      </c>
      <c r="B8" s="175" t="s">
        <v>117</v>
      </c>
      <c r="C8" s="175" t="s">
        <v>118</v>
      </c>
      <c r="D8" s="176" t="s">
        <v>116</v>
      </c>
      <c r="E8" s="152">
        <v>5000</v>
      </c>
      <c r="F8" s="152"/>
      <c r="G8" s="312">
        <f t="shared" ref="G8:G14" si="1">G7-E8+F8</f>
        <v>15000</v>
      </c>
      <c r="H8" s="298" t="s">
        <v>137</v>
      </c>
      <c r="I8" s="155" t="s">
        <v>18</v>
      </c>
      <c r="J8" s="419" t="s">
        <v>150</v>
      </c>
      <c r="K8" s="404" t="s">
        <v>64</v>
      </c>
      <c r="L8" s="155" t="s">
        <v>45</v>
      </c>
      <c r="M8" s="155"/>
      <c r="N8" s="499" t="s">
        <v>152</v>
      </c>
    </row>
    <row r="9" spans="1:15" x14ac:dyDescent="0.25">
      <c r="A9" s="174">
        <v>44986</v>
      </c>
      <c r="B9" s="175" t="s">
        <v>117</v>
      </c>
      <c r="C9" s="175" t="s">
        <v>118</v>
      </c>
      <c r="D9" s="176" t="s">
        <v>116</v>
      </c>
      <c r="E9" s="152">
        <v>15000</v>
      </c>
      <c r="F9" s="152"/>
      <c r="G9" s="312">
        <f t="shared" si="1"/>
        <v>0</v>
      </c>
      <c r="H9" s="298" t="s">
        <v>137</v>
      </c>
      <c r="I9" s="155" t="s">
        <v>18</v>
      </c>
      <c r="J9" s="419" t="s">
        <v>150</v>
      </c>
      <c r="K9" s="404" t="s">
        <v>64</v>
      </c>
      <c r="L9" s="155" t="s">
        <v>45</v>
      </c>
      <c r="M9" s="155"/>
      <c r="N9" s="499" t="s">
        <v>132</v>
      </c>
    </row>
    <row r="10" spans="1:15" x14ac:dyDescent="0.25">
      <c r="A10" s="502">
        <v>44987</v>
      </c>
      <c r="B10" s="503" t="s">
        <v>115</v>
      </c>
      <c r="C10" s="503" t="s">
        <v>49</v>
      </c>
      <c r="D10" s="504" t="s">
        <v>116</v>
      </c>
      <c r="E10" s="505"/>
      <c r="F10" s="505">
        <v>37000</v>
      </c>
      <c r="G10" s="506">
        <f t="shared" si="1"/>
        <v>37000</v>
      </c>
      <c r="H10" s="507" t="s">
        <v>137</v>
      </c>
      <c r="I10" s="508" t="s">
        <v>18</v>
      </c>
      <c r="J10" s="509" t="s">
        <v>165</v>
      </c>
      <c r="K10" s="503" t="s">
        <v>64</v>
      </c>
      <c r="L10" s="508" t="s">
        <v>45</v>
      </c>
      <c r="M10" s="508"/>
      <c r="N10" s="510"/>
    </row>
    <row r="11" spans="1:15" x14ac:dyDescent="0.25">
      <c r="A11" s="174">
        <v>44987</v>
      </c>
      <c r="B11" s="175" t="s">
        <v>117</v>
      </c>
      <c r="C11" s="175" t="s">
        <v>118</v>
      </c>
      <c r="D11" s="176" t="s">
        <v>116</v>
      </c>
      <c r="E11" s="152">
        <v>13000</v>
      </c>
      <c r="F11" s="152"/>
      <c r="G11" s="312">
        <f t="shared" si="1"/>
        <v>24000</v>
      </c>
      <c r="H11" s="298" t="s">
        <v>137</v>
      </c>
      <c r="I11" s="155" t="s">
        <v>18</v>
      </c>
      <c r="J11" s="419" t="s">
        <v>165</v>
      </c>
      <c r="K11" s="404" t="s">
        <v>64</v>
      </c>
      <c r="L11" s="155" t="s">
        <v>45</v>
      </c>
      <c r="M11" s="155"/>
      <c r="N11" s="499" t="s">
        <v>129</v>
      </c>
    </row>
    <row r="12" spans="1:15" x14ac:dyDescent="0.25">
      <c r="A12" s="174">
        <v>44987</v>
      </c>
      <c r="B12" s="175" t="s">
        <v>117</v>
      </c>
      <c r="C12" s="175" t="s">
        <v>118</v>
      </c>
      <c r="D12" s="176" t="s">
        <v>116</v>
      </c>
      <c r="E12" s="152">
        <v>5000</v>
      </c>
      <c r="F12" s="152"/>
      <c r="G12" s="312">
        <f t="shared" si="1"/>
        <v>19000</v>
      </c>
      <c r="H12" s="298" t="s">
        <v>137</v>
      </c>
      <c r="I12" s="155" t="s">
        <v>18</v>
      </c>
      <c r="J12" s="419" t="s">
        <v>165</v>
      </c>
      <c r="K12" s="404" t="s">
        <v>64</v>
      </c>
      <c r="L12" s="155" t="s">
        <v>45</v>
      </c>
      <c r="M12" s="155"/>
      <c r="N12" s="499" t="s">
        <v>130</v>
      </c>
    </row>
    <row r="13" spans="1:15" x14ac:dyDescent="0.25">
      <c r="A13" s="174">
        <v>44987</v>
      </c>
      <c r="B13" s="175" t="s">
        <v>117</v>
      </c>
      <c r="C13" s="175" t="s">
        <v>118</v>
      </c>
      <c r="D13" s="176" t="s">
        <v>116</v>
      </c>
      <c r="E13" s="170">
        <v>5000</v>
      </c>
      <c r="F13" s="152"/>
      <c r="G13" s="312">
        <f t="shared" si="1"/>
        <v>14000</v>
      </c>
      <c r="H13" s="298" t="s">
        <v>137</v>
      </c>
      <c r="I13" s="155" t="s">
        <v>18</v>
      </c>
      <c r="J13" s="419" t="s">
        <v>165</v>
      </c>
      <c r="K13" s="404" t="s">
        <v>64</v>
      </c>
      <c r="L13" s="155" t="s">
        <v>45</v>
      </c>
      <c r="M13" s="155"/>
      <c r="N13" s="499" t="s">
        <v>131</v>
      </c>
    </row>
    <row r="14" spans="1:15" x14ac:dyDescent="0.25">
      <c r="A14" s="174">
        <v>44987</v>
      </c>
      <c r="B14" s="175" t="s">
        <v>117</v>
      </c>
      <c r="C14" s="175" t="s">
        <v>118</v>
      </c>
      <c r="D14" s="176" t="s">
        <v>116</v>
      </c>
      <c r="E14" s="170">
        <v>15000</v>
      </c>
      <c r="F14" s="162"/>
      <c r="G14" s="312">
        <f t="shared" si="1"/>
        <v>-1000</v>
      </c>
      <c r="H14" s="298" t="s">
        <v>137</v>
      </c>
      <c r="I14" s="185" t="s">
        <v>18</v>
      </c>
      <c r="J14" s="419" t="s">
        <v>165</v>
      </c>
      <c r="K14" s="189" t="s">
        <v>64</v>
      </c>
      <c r="L14" s="185" t="s">
        <v>45</v>
      </c>
      <c r="M14" s="185"/>
      <c r="N14" s="157" t="s">
        <v>132</v>
      </c>
    </row>
    <row r="15" spans="1:15" x14ac:dyDescent="0.25">
      <c r="A15" s="174">
        <v>44988</v>
      </c>
      <c r="B15" s="175" t="s">
        <v>138</v>
      </c>
      <c r="C15" s="175" t="s">
        <v>49</v>
      </c>
      <c r="D15" s="176" t="s">
        <v>116</v>
      </c>
      <c r="E15" s="170"/>
      <c r="F15" s="152">
        <v>1000</v>
      </c>
      <c r="G15" s="312">
        <f t="shared" si="0"/>
        <v>0</v>
      </c>
      <c r="H15" s="298" t="s">
        <v>137</v>
      </c>
      <c r="I15" s="155" t="s">
        <v>18</v>
      </c>
      <c r="J15" s="419" t="s">
        <v>165</v>
      </c>
      <c r="K15" s="404" t="s">
        <v>64</v>
      </c>
      <c r="L15" s="155" t="s">
        <v>45</v>
      </c>
      <c r="M15" s="155"/>
      <c r="N15" s="157"/>
    </row>
    <row r="16" spans="1:15" x14ac:dyDescent="0.25">
      <c r="A16" s="502">
        <v>44988</v>
      </c>
      <c r="B16" s="503" t="s">
        <v>115</v>
      </c>
      <c r="C16" s="503" t="s">
        <v>49</v>
      </c>
      <c r="D16" s="504" t="s">
        <v>116</v>
      </c>
      <c r="E16" s="565"/>
      <c r="F16" s="580">
        <v>28000</v>
      </c>
      <c r="G16" s="506">
        <f t="shared" si="0"/>
        <v>28000</v>
      </c>
      <c r="H16" s="507" t="s">
        <v>137</v>
      </c>
      <c r="I16" s="508" t="s">
        <v>18</v>
      </c>
      <c r="J16" s="509" t="s">
        <v>167</v>
      </c>
      <c r="K16" s="503" t="s">
        <v>64</v>
      </c>
      <c r="L16" s="508" t="s">
        <v>45</v>
      </c>
      <c r="M16" s="508"/>
      <c r="N16" s="566"/>
      <c r="O16" s="433"/>
    </row>
    <row r="17" spans="1:14" ht="15.75" customHeight="1" x14ac:dyDescent="0.25">
      <c r="A17" s="174">
        <v>44988</v>
      </c>
      <c r="B17" s="175" t="s">
        <v>117</v>
      </c>
      <c r="C17" s="175" t="s">
        <v>118</v>
      </c>
      <c r="D17" s="176" t="s">
        <v>116</v>
      </c>
      <c r="E17" s="181">
        <v>13000</v>
      </c>
      <c r="F17" s="162"/>
      <c r="G17" s="312">
        <f t="shared" si="0"/>
        <v>15000</v>
      </c>
      <c r="H17" s="298" t="s">
        <v>137</v>
      </c>
      <c r="I17" s="155" t="s">
        <v>18</v>
      </c>
      <c r="J17" s="419" t="s">
        <v>167</v>
      </c>
      <c r="K17" s="404" t="s">
        <v>64</v>
      </c>
      <c r="L17" s="155" t="s">
        <v>45</v>
      </c>
      <c r="M17" s="155"/>
      <c r="N17" s="157" t="s">
        <v>129</v>
      </c>
    </row>
    <row r="18" spans="1:14" x14ac:dyDescent="0.25">
      <c r="A18" s="174">
        <v>44988</v>
      </c>
      <c r="B18" s="175" t="s">
        <v>117</v>
      </c>
      <c r="C18" s="175" t="s">
        <v>118</v>
      </c>
      <c r="D18" s="176" t="s">
        <v>116</v>
      </c>
      <c r="E18" s="162">
        <v>15000</v>
      </c>
      <c r="F18" s="152"/>
      <c r="G18" s="312">
        <f t="shared" si="0"/>
        <v>0</v>
      </c>
      <c r="H18" s="298" t="s">
        <v>137</v>
      </c>
      <c r="I18" s="155" t="s">
        <v>18</v>
      </c>
      <c r="J18" s="419" t="s">
        <v>167</v>
      </c>
      <c r="K18" s="404" t="s">
        <v>64</v>
      </c>
      <c r="L18" s="155" t="s">
        <v>45</v>
      </c>
      <c r="M18" s="155"/>
      <c r="N18" s="157" t="s">
        <v>132</v>
      </c>
    </row>
    <row r="19" spans="1:14" x14ac:dyDescent="0.25">
      <c r="A19" s="502">
        <v>44991</v>
      </c>
      <c r="B19" s="503" t="s">
        <v>115</v>
      </c>
      <c r="C19" s="503" t="s">
        <v>49</v>
      </c>
      <c r="D19" s="504" t="s">
        <v>116</v>
      </c>
      <c r="E19" s="565"/>
      <c r="F19" s="505">
        <v>27000</v>
      </c>
      <c r="G19" s="506">
        <f t="shared" si="0"/>
        <v>27000</v>
      </c>
      <c r="H19" s="507" t="s">
        <v>137</v>
      </c>
      <c r="I19" s="508" t="s">
        <v>18</v>
      </c>
      <c r="J19" s="509" t="s">
        <v>195</v>
      </c>
      <c r="K19" s="503" t="s">
        <v>64</v>
      </c>
      <c r="L19" s="508" t="s">
        <v>45</v>
      </c>
      <c r="M19" s="508"/>
      <c r="N19" s="566"/>
    </row>
    <row r="20" spans="1:14" x14ac:dyDescent="0.25">
      <c r="A20" s="174">
        <v>44991</v>
      </c>
      <c r="B20" s="175" t="s">
        <v>117</v>
      </c>
      <c r="C20" s="175" t="s">
        <v>118</v>
      </c>
      <c r="D20" s="176" t="s">
        <v>116</v>
      </c>
      <c r="E20" s="170">
        <v>12000</v>
      </c>
      <c r="F20" s="152"/>
      <c r="G20" s="312">
        <f t="shared" si="0"/>
        <v>15000</v>
      </c>
      <c r="H20" s="298" t="s">
        <v>137</v>
      </c>
      <c r="I20" s="155" t="s">
        <v>18</v>
      </c>
      <c r="J20" s="419" t="s">
        <v>195</v>
      </c>
      <c r="K20" s="404" t="s">
        <v>64</v>
      </c>
      <c r="L20" s="155" t="s">
        <v>45</v>
      </c>
      <c r="M20" s="155"/>
      <c r="N20" s="157" t="s">
        <v>129</v>
      </c>
    </row>
    <row r="21" spans="1:14" x14ac:dyDescent="0.25">
      <c r="A21" s="174">
        <v>44991</v>
      </c>
      <c r="B21" s="175" t="s">
        <v>117</v>
      </c>
      <c r="C21" s="175" t="s">
        <v>118</v>
      </c>
      <c r="D21" s="176" t="s">
        <v>116</v>
      </c>
      <c r="E21" s="170">
        <v>15000</v>
      </c>
      <c r="F21" s="152"/>
      <c r="G21" s="312">
        <f>G20-E21+F21</f>
        <v>0</v>
      </c>
      <c r="H21" s="298" t="s">
        <v>137</v>
      </c>
      <c r="I21" s="155" t="s">
        <v>18</v>
      </c>
      <c r="J21" s="419" t="s">
        <v>195</v>
      </c>
      <c r="K21" s="404" t="s">
        <v>64</v>
      </c>
      <c r="L21" s="155" t="s">
        <v>45</v>
      </c>
      <c r="M21" s="155"/>
      <c r="N21" s="157" t="s">
        <v>132</v>
      </c>
    </row>
    <row r="22" spans="1:14" x14ac:dyDescent="0.25">
      <c r="A22" s="502">
        <v>44992</v>
      </c>
      <c r="B22" s="503" t="s">
        <v>115</v>
      </c>
      <c r="C22" s="503" t="s">
        <v>49</v>
      </c>
      <c r="D22" s="504" t="s">
        <v>116</v>
      </c>
      <c r="E22" s="565"/>
      <c r="F22" s="505">
        <v>41000</v>
      </c>
      <c r="G22" s="506">
        <f t="shared" si="0"/>
        <v>41000</v>
      </c>
      <c r="H22" s="507" t="s">
        <v>137</v>
      </c>
      <c r="I22" s="508" t="s">
        <v>18</v>
      </c>
      <c r="J22" s="509" t="s">
        <v>198</v>
      </c>
      <c r="K22" s="503" t="s">
        <v>64</v>
      </c>
      <c r="L22" s="508" t="s">
        <v>45</v>
      </c>
      <c r="M22" s="508"/>
      <c r="N22" s="566"/>
    </row>
    <row r="23" spans="1:14" x14ac:dyDescent="0.25">
      <c r="A23" s="174">
        <v>44992</v>
      </c>
      <c r="B23" s="175" t="s">
        <v>117</v>
      </c>
      <c r="C23" s="175" t="s">
        <v>118</v>
      </c>
      <c r="D23" s="176" t="s">
        <v>116</v>
      </c>
      <c r="E23" s="170">
        <v>12000</v>
      </c>
      <c r="F23" s="152"/>
      <c r="G23" s="312">
        <f t="shared" si="0"/>
        <v>29000</v>
      </c>
      <c r="H23" s="298" t="s">
        <v>137</v>
      </c>
      <c r="I23" s="155" t="s">
        <v>18</v>
      </c>
      <c r="J23" s="419" t="s">
        <v>198</v>
      </c>
      <c r="K23" s="404" t="s">
        <v>64</v>
      </c>
      <c r="L23" s="155" t="s">
        <v>45</v>
      </c>
      <c r="M23" s="155"/>
      <c r="N23" s="157" t="s">
        <v>129</v>
      </c>
    </row>
    <row r="24" spans="1:14" x14ac:dyDescent="0.25">
      <c r="A24" s="174">
        <v>44992</v>
      </c>
      <c r="B24" s="175" t="s">
        <v>117</v>
      </c>
      <c r="C24" s="175" t="s">
        <v>118</v>
      </c>
      <c r="D24" s="176" t="s">
        <v>116</v>
      </c>
      <c r="E24" s="170">
        <v>7000</v>
      </c>
      <c r="F24" s="152"/>
      <c r="G24" s="312">
        <f t="shared" si="0"/>
        <v>22000</v>
      </c>
      <c r="H24" s="298" t="s">
        <v>137</v>
      </c>
      <c r="I24" s="155" t="s">
        <v>18</v>
      </c>
      <c r="J24" s="419" t="s">
        <v>198</v>
      </c>
      <c r="K24" s="404" t="s">
        <v>64</v>
      </c>
      <c r="L24" s="155" t="s">
        <v>45</v>
      </c>
      <c r="M24" s="155"/>
      <c r="N24" s="157" t="s">
        <v>199</v>
      </c>
    </row>
    <row r="25" spans="1:14" x14ac:dyDescent="0.25">
      <c r="A25" s="174">
        <v>44992</v>
      </c>
      <c r="B25" s="175" t="s">
        <v>117</v>
      </c>
      <c r="C25" s="175" t="s">
        <v>118</v>
      </c>
      <c r="D25" s="176" t="s">
        <v>116</v>
      </c>
      <c r="E25" s="170">
        <v>7000</v>
      </c>
      <c r="F25" s="152"/>
      <c r="G25" s="312">
        <f t="shared" si="0"/>
        <v>15000</v>
      </c>
      <c r="H25" s="298" t="s">
        <v>137</v>
      </c>
      <c r="I25" s="155" t="s">
        <v>18</v>
      </c>
      <c r="J25" s="419" t="s">
        <v>198</v>
      </c>
      <c r="K25" s="404" t="s">
        <v>64</v>
      </c>
      <c r="L25" s="155" t="s">
        <v>45</v>
      </c>
      <c r="M25" s="155"/>
      <c r="N25" s="157" t="s">
        <v>200</v>
      </c>
    </row>
    <row r="26" spans="1:14" x14ac:dyDescent="0.25">
      <c r="A26" s="174">
        <v>44992</v>
      </c>
      <c r="B26" s="175" t="s">
        <v>117</v>
      </c>
      <c r="C26" s="175" t="s">
        <v>118</v>
      </c>
      <c r="D26" s="176" t="s">
        <v>116</v>
      </c>
      <c r="E26" s="162">
        <v>15000</v>
      </c>
      <c r="F26" s="152"/>
      <c r="G26" s="312">
        <f t="shared" si="0"/>
        <v>0</v>
      </c>
      <c r="H26" s="298" t="s">
        <v>137</v>
      </c>
      <c r="I26" s="155" t="s">
        <v>18</v>
      </c>
      <c r="J26" s="419" t="s">
        <v>198</v>
      </c>
      <c r="K26" s="404" t="s">
        <v>64</v>
      </c>
      <c r="L26" s="155" t="s">
        <v>45</v>
      </c>
      <c r="M26" s="155"/>
      <c r="N26" s="157" t="s">
        <v>132</v>
      </c>
    </row>
    <row r="27" spans="1:14" x14ac:dyDescent="0.25">
      <c r="A27" s="502">
        <v>44994</v>
      </c>
      <c r="B27" s="503" t="s">
        <v>115</v>
      </c>
      <c r="C27" s="503" t="s">
        <v>49</v>
      </c>
      <c r="D27" s="504" t="s">
        <v>116</v>
      </c>
      <c r="E27" s="567"/>
      <c r="F27" s="505">
        <v>38000</v>
      </c>
      <c r="G27" s="506">
        <f t="shared" si="0"/>
        <v>38000</v>
      </c>
      <c r="H27" s="507" t="s">
        <v>137</v>
      </c>
      <c r="I27" s="508" t="s">
        <v>18</v>
      </c>
      <c r="J27" s="509" t="s">
        <v>205</v>
      </c>
      <c r="K27" s="503" t="s">
        <v>64</v>
      </c>
      <c r="L27" s="508" t="s">
        <v>45</v>
      </c>
      <c r="M27" s="508"/>
      <c r="N27" s="566"/>
    </row>
    <row r="28" spans="1:14" x14ac:dyDescent="0.25">
      <c r="A28" s="174">
        <v>44994</v>
      </c>
      <c r="B28" s="175" t="s">
        <v>117</v>
      </c>
      <c r="C28" s="175" t="s">
        <v>118</v>
      </c>
      <c r="D28" s="176" t="s">
        <v>116</v>
      </c>
      <c r="E28" s="482">
        <v>13000</v>
      </c>
      <c r="F28" s="162"/>
      <c r="G28" s="311">
        <f t="shared" si="0"/>
        <v>25000</v>
      </c>
      <c r="H28" s="298" t="s">
        <v>137</v>
      </c>
      <c r="I28" s="185" t="s">
        <v>18</v>
      </c>
      <c r="J28" s="419" t="s">
        <v>205</v>
      </c>
      <c r="K28" s="189" t="s">
        <v>64</v>
      </c>
      <c r="L28" s="185" t="s">
        <v>45</v>
      </c>
      <c r="M28" s="185"/>
      <c r="N28" s="486" t="s">
        <v>129</v>
      </c>
    </row>
    <row r="29" spans="1:14" x14ac:dyDescent="0.25">
      <c r="A29" s="174">
        <v>44994</v>
      </c>
      <c r="B29" s="175" t="s">
        <v>117</v>
      </c>
      <c r="C29" s="175" t="s">
        <v>118</v>
      </c>
      <c r="D29" s="176" t="s">
        <v>116</v>
      </c>
      <c r="E29" s="482">
        <v>5000</v>
      </c>
      <c r="F29" s="162"/>
      <c r="G29" s="311">
        <f t="shared" si="0"/>
        <v>20000</v>
      </c>
      <c r="H29" s="298" t="s">
        <v>137</v>
      </c>
      <c r="I29" s="185" t="s">
        <v>18</v>
      </c>
      <c r="J29" s="419" t="s">
        <v>205</v>
      </c>
      <c r="K29" s="189" t="s">
        <v>64</v>
      </c>
      <c r="L29" s="185" t="s">
        <v>45</v>
      </c>
      <c r="M29" s="185"/>
      <c r="N29" s="486" t="s">
        <v>130</v>
      </c>
    </row>
    <row r="30" spans="1:14" x14ac:dyDescent="0.25">
      <c r="A30" s="174">
        <v>44994</v>
      </c>
      <c r="B30" s="175" t="s">
        <v>117</v>
      </c>
      <c r="C30" s="175" t="s">
        <v>118</v>
      </c>
      <c r="D30" s="176" t="s">
        <v>116</v>
      </c>
      <c r="E30" s="482">
        <v>5000</v>
      </c>
      <c r="F30" s="162"/>
      <c r="G30" s="311">
        <f t="shared" si="0"/>
        <v>15000</v>
      </c>
      <c r="H30" s="298" t="s">
        <v>137</v>
      </c>
      <c r="I30" s="185" t="s">
        <v>18</v>
      </c>
      <c r="J30" s="419" t="s">
        <v>205</v>
      </c>
      <c r="K30" s="189" t="s">
        <v>64</v>
      </c>
      <c r="L30" s="185" t="s">
        <v>45</v>
      </c>
      <c r="M30" s="185"/>
      <c r="N30" s="486" t="s">
        <v>131</v>
      </c>
    </row>
    <row r="31" spans="1:14" ht="15.75" customHeight="1" x14ac:dyDescent="0.25">
      <c r="A31" s="174">
        <v>44994</v>
      </c>
      <c r="B31" s="175" t="s">
        <v>117</v>
      </c>
      <c r="C31" s="175" t="s">
        <v>118</v>
      </c>
      <c r="D31" s="176" t="s">
        <v>116</v>
      </c>
      <c r="E31" s="170">
        <v>15000</v>
      </c>
      <c r="F31" s="162"/>
      <c r="G31" s="311">
        <f t="shared" si="0"/>
        <v>0</v>
      </c>
      <c r="H31" s="298" t="s">
        <v>137</v>
      </c>
      <c r="I31" s="185" t="s">
        <v>18</v>
      </c>
      <c r="J31" s="419" t="s">
        <v>205</v>
      </c>
      <c r="K31" s="189" t="s">
        <v>64</v>
      </c>
      <c r="L31" s="185" t="s">
        <v>45</v>
      </c>
      <c r="M31" s="185"/>
      <c r="N31" s="486" t="s">
        <v>132</v>
      </c>
    </row>
    <row r="32" spans="1:14" x14ac:dyDescent="0.25">
      <c r="A32" s="502">
        <v>44995</v>
      </c>
      <c r="B32" s="503" t="s">
        <v>115</v>
      </c>
      <c r="C32" s="503" t="s">
        <v>49</v>
      </c>
      <c r="D32" s="504" t="s">
        <v>116</v>
      </c>
      <c r="E32" s="567"/>
      <c r="F32" s="567">
        <v>28000</v>
      </c>
      <c r="G32" s="582">
        <f t="shared" si="0"/>
        <v>28000</v>
      </c>
      <c r="H32" s="507" t="s">
        <v>137</v>
      </c>
      <c r="I32" s="583" t="s">
        <v>18</v>
      </c>
      <c r="J32" s="509" t="s">
        <v>206</v>
      </c>
      <c r="K32" s="564" t="s">
        <v>64</v>
      </c>
      <c r="L32" s="583" t="s">
        <v>45</v>
      </c>
      <c r="M32" s="583"/>
      <c r="N32" s="584"/>
    </row>
    <row r="33" spans="1:14" x14ac:dyDescent="0.25">
      <c r="A33" s="174">
        <v>44995</v>
      </c>
      <c r="B33" s="175" t="s">
        <v>117</v>
      </c>
      <c r="C33" s="175" t="s">
        <v>118</v>
      </c>
      <c r="D33" s="176" t="s">
        <v>116</v>
      </c>
      <c r="E33" s="162">
        <v>13000</v>
      </c>
      <c r="F33" s="162"/>
      <c r="G33" s="311">
        <f t="shared" si="0"/>
        <v>15000</v>
      </c>
      <c r="H33" s="298" t="s">
        <v>137</v>
      </c>
      <c r="I33" s="185" t="s">
        <v>18</v>
      </c>
      <c r="J33" s="419" t="s">
        <v>206</v>
      </c>
      <c r="K33" s="189" t="s">
        <v>64</v>
      </c>
      <c r="L33" s="185" t="s">
        <v>45</v>
      </c>
      <c r="M33" s="185"/>
      <c r="N33" s="486"/>
    </row>
    <row r="34" spans="1:14" x14ac:dyDescent="0.25">
      <c r="A34" s="174">
        <v>44995</v>
      </c>
      <c r="B34" s="175" t="s">
        <v>117</v>
      </c>
      <c r="C34" s="175" t="s">
        <v>118</v>
      </c>
      <c r="D34" s="176" t="s">
        <v>116</v>
      </c>
      <c r="E34" s="162">
        <v>15000</v>
      </c>
      <c r="F34" s="162"/>
      <c r="G34" s="311">
        <f t="shared" si="0"/>
        <v>0</v>
      </c>
      <c r="H34" s="298" t="s">
        <v>137</v>
      </c>
      <c r="I34" s="185" t="s">
        <v>18</v>
      </c>
      <c r="J34" s="419" t="s">
        <v>206</v>
      </c>
      <c r="K34" s="189" t="s">
        <v>64</v>
      </c>
      <c r="L34" s="185" t="s">
        <v>45</v>
      </c>
      <c r="M34" s="185"/>
      <c r="N34" s="486"/>
    </row>
    <row r="35" spans="1:14" x14ac:dyDescent="0.25">
      <c r="A35" s="585">
        <v>44996</v>
      </c>
      <c r="B35" s="592" t="s">
        <v>115</v>
      </c>
      <c r="C35" s="592" t="s">
        <v>49</v>
      </c>
      <c r="D35" s="594" t="s">
        <v>116</v>
      </c>
      <c r="E35" s="586"/>
      <c r="F35" s="587">
        <v>30000</v>
      </c>
      <c r="G35" s="588">
        <f t="shared" si="0"/>
        <v>30000</v>
      </c>
      <c r="H35" s="589" t="s">
        <v>137</v>
      </c>
      <c r="I35" s="590" t="s">
        <v>18</v>
      </c>
      <c r="J35" s="591" t="s">
        <v>207</v>
      </c>
      <c r="K35" s="592" t="s">
        <v>64</v>
      </c>
      <c r="L35" s="590" t="s">
        <v>45</v>
      </c>
      <c r="M35" s="590"/>
      <c r="N35" s="593"/>
    </row>
    <row r="36" spans="1:14" x14ac:dyDescent="0.25">
      <c r="A36" s="174">
        <v>44996</v>
      </c>
      <c r="B36" s="175" t="s">
        <v>117</v>
      </c>
      <c r="C36" s="175" t="s">
        <v>118</v>
      </c>
      <c r="D36" s="176" t="s">
        <v>116</v>
      </c>
      <c r="E36" s="170">
        <v>15000</v>
      </c>
      <c r="F36" s="152"/>
      <c r="G36" s="312">
        <f t="shared" si="0"/>
        <v>15000</v>
      </c>
      <c r="H36" s="298" t="s">
        <v>137</v>
      </c>
      <c r="I36" s="155" t="s">
        <v>18</v>
      </c>
      <c r="J36" s="419" t="s">
        <v>207</v>
      </c>
      <c r="K36" s="404" t="s">
        <v>64</v>
      </c>
      <c r="L36" s="155" t="s">
        <v>45</v>
      </c>
      <c r="M36" s="155"/>
      <c r="N36" s="157" t="s">
        <v>129</v>
      </c>
    </row>
    <row r="37" spans="1:14" x14ac:dyDescent="0.25">
      <c r="A37" s="174">
        <v>44996</v>
      </c>
      <c r="B37" s="175" t="s">
        <v>117</v>
      </c>
      <c r="C37" s="175" t="s">
        <v>118</v>
      </c>
      <c r="D37" s="176" t="s">
        <v>116</v>
      </c>
      <c r="E37" s="170">
        <v>15000</v>
      </c>
      <c r="F37" s="152"/>
      <c r="G37" s="312">
        <f t="shared" si="0"/>
        <v>0</v>
      </c>
      <c r="H37" s="298" t="s">
        <v>137</v>
      </c>
      <c r="I37" s="155" t="s">
        <v>18</v>
      </c>
      <c r="J37" s="419" t="s">
        <v>207</v>
      </c>
      <c r="K37" s="404" t="s">
        <v>64</v>
      </c>
      <c r="L37" s="155" t="s">
        <v>45</v>
      </c>
      <c r="M37" s="155"/>
      <c r="N37" s="157" t="s">
        <v>132</v>
      </c>
    </row>
    <row r="38" spans="1:14" x14ac:dyDescent="0.25">
      <c r="A38" s="502">
        <v>44998</v>
      </c>
      <c r="B38" s="503" t="s">
        <v>115</v>
      </c>
      <c r="C38" s="503" t="s">
        <v>49</v>
      </c>
      <c r="D38" s="504" t="s">
        <v>116</v>
      </c>
      <c r="E38" s="565"/>
      <c r="F38" s="505">
        <v>38000</v>
      </c>
      <c r="G38" s="506">
        <f t="shared" si="0"/>
        <v>38000</v>
      </c>
      <c r="H38" s="507" t="s">
        <v>137</v>
      </c>
      <c r="I38" s="508" t="s">
        <v>18</v>
      </c>
      <c r="J38" s="509" t="s">
        <v>208</v>
      </c>
      <c r="K38" s="503" t="s">
        <v>64</v>
      </c>
      <c r="L38" s="508" t="s">
        <v>45</v>
      </c>
      <c r="M38" s="508"/>
      <c r="N38" s="566"/>
    </row>
    <row r="39" spans="1:14" x14ac:dyDescent="0.25">
      <c r="A39" s="174">
        <v>44998</v>
      </c>
      <c r="B39" s="175" t="s">
        <v>117</v>
      </c>
      <c r="C39" s="175" t="s">
        <v>118</v>
      </c>
      <c r="D39" s="176" t="s">
        <v>116</v>
      </c>
      <c r="E39" s="162">
        <v>15000</v>
      </c>
      <c r="F39" s="152"/>
      <c r="G39" s="312">
        <f>G38-E39+F39</f>
        <v>23000</v>
      </c>
      <c r="H39" s="298" t="s">
        <v>137</v>
      </c>
      <c r="I39" s="155" t="s">
        <v>18</v>
      </c>
      <c r="J39" s="419" t="s">
        <v>208</v>
      </c>
      <c r="K39" s="404" t="s">
        <v>64</v>
      </c>
      <c r="L39" s="155" t="s">
        <v>45</v>
      </c>
      <c r="M39" s="155"/>
      <c r="N39" s="157" t="s">
        <v>129</v>
      </c>
    </row>
    <row r="40" spans="1:14" x14ac:dyDescent="0.25">
      <c r="A40" s="174">
        <v>44998</v>
      </c>
      <c r="B40" s="175" t="s">
        <v>117</v>
      </c>
      <c r="C40" s="175" t="s">
        <v>118</v>
      </c>
      <c r="D40" s="480" t="s">
        <v>116</v>
      </c>
      <c r="E40" s="162">
        <v>5000</v>
      </c>
      <c r="F40" s="152"/>
      <c r="G40" s="312">
        <f t="shared" ref="G40:G41" si="2">G39-E40+F40</f>
        <v>18000</v>
      </c>
      <c r="H40" s="298" t="s">
        <v>137</v>
      </c>
      <c r="I40" s="155" t="s">
        <v>18</v>
      </c>
      <c r="J40" s="419" t="s">
        <v>208</v>
      </c>
      <c r="K40" s="404" t="s">
        <v>64</v>
      </c>
      <c r="L40" s="155" t="s">
        <v>45</v>
      </c>
      <c r="M40" s="155"/>
      <c r="N40" s="157" t="s">
        <v>130</v>
      </c>
    </row>
    <row r="41" spans="1:14" x14ac:dyDescent="0.25">
      <c r="A41" s="174">
        <v>44998</v>
      </c>
      <c r="B41" s="175" t="s">
        <v>117</v>
      </c>
      <c r="C41" s="175" t="s">
        <v>118</v>
      </c>
      <c r="D41" s="480" t="s">
        <v>116</v>
      </c>
      <c r="E41" s="162">
        <v>5000</v>
      </c>
      <c r="F41" s="152"/>
      <c r="G41" s="312">
        <f t="shared" si="2"/>
        <v>13000</v>
      </c>
      <c r="H41" s="298" t="s">
        <v>137</v>
      </c>
      <c r="I41" s="155" t="s">
        <v>18</v>
      </c>
      <c r="J41" s="419" t="s">
        <v>208</v>
      </c>
      <c r="K41" s="404" t="s">
        <v>64</v>
      </c>
      <c r="L41" s="155" t="s">
        <v>45</v>
      </c>
      <c r="M41" s="155"/>
      <c r="N41" s="157" t="s">
        <v>131</v>
      </c>
    </row>
    <row r="42" spans="1:14" x14ac:dyDescent="0.25">
      <c r="A42" s="174">
        <v>44998</v>
      </c>
      <c r="B42" s="175" t="s">
        <v>117</v>
      </c>
      <c r="C42" s="175" t="s">
        <v>118</v>
      </c>
      <c r="D42" s="480" t="s">
        <v>116</v>
      </c>
      <c r="E42" s="162">
        <v>15000</v>
      </c>
      <c r="F42" s="152"/>
      <c r="G42" s="312">
        <f>G41-E42+F42</f>
        <v>-2000</v>
      </c>
      <c r="H42" s="298" t="s">
        <v>137</v>
      </c>
      <c r="I42" s="155" t="s">
        <v>18</v>
      </c>
      <c r="J42" s="419" t="s">
        <v>208</v>
      </c>
      <c r="K42" s="404" t="s">
        <v>64</v>
      </c>
      <c r="L42" s="155" t="s">
        <v>45</v>
      </c>
      <c r="M42" s="155"/>
      <c r="N42" s="157" t="s">
        <v>132</v>
      </c>
    </row>
    <row r="43" spans="1:14" x14ac:dyDescent="0.25">
      <c r="A43" s="174">
        <v>44999</v>
      </c>
      <c r="B43" s="175" t="s">
        <v>138</v>
      </c>
      <c r="C43" s="175" t="s">
        <v>49</v>
      </c>
      <c r="D43" s="480" t="s">
        <v>116</v>
      </c>
      <c r="E43" s="162"/>
      <c r="F43" s="152">
        <v>2000</v>
      </c>
      <c r="G43" s="312">
        <f t="shared" ref="G43:G106" si="3">G42-E43+F43</f>
        <v>0</v>
      </c>
      <c r="H43" s="298" t="s">
        <v>137</v>
      </c>
      <c r="I43" s="155" t="s">
        <v>18</v>
      </c>
      <c r="J43" s="419" t="s">
        <v>208</v>
      </c>
      <c r="K43" s="404" t="s">
        <v>64</v>
      </c>
      <c r="L43" s="155" t="s">
        <v>45</v>
      </c>
      <c r="M43" s="155"/>
      <c r="N43" s="157"/>
    </row>
    <row r="44" spans="1:14" x14ac:dyDescent="0.25">
      <c r="A44" s="585">
        <v>44999</v>
      </c>
      <c r="B44" s="592" t="s">
        <v>115</v>
      </c>
      <c r="C44" s="592" t="s">
        <v>49</v>
      </c>
      <c r="D44" s="596" t="s">
        <v>116</v>
      </c>
      <c r="E44" s="597"/>
      <c r="F44" s="587">
        <v>28000</v>
      </c>
      <c r="G44" s="588">
        <f t="shared" si="3"/>
        <v>28000</v>
      </c>
      <c r="H44" s="589" t="s">
        <v>137</v>
      </c>
      <c r="I44" s="590" t="s">
        <v>18</v>
      </c>
      <c r="J44" s="591" t="s">
        <v>218</v>
      </c>
      <c r="K44" s="592" t="s">
        <v>64</v>
      </c>
      <c r="L44" s="590" t="s">
        <v>45</v>
      </c>
      <c r="M44" s="590"/>
      <c r="N44" s="593"/>
    </row>
    <row r="45" spans="1:14" x14ac:dyDescent="0.25">
      <c r="A45" s="174">
        <v>44999</v>
      </c>
      <c r="B45" s="175" t="s">
        <v>117</v>
      </c>
      <c r="C45" s="175" t="s">
        <v>118</v>
      </c>
      <c r="D45" s="480" t="s">
        <v>116</v>
      </c>
      <c r="E45" s="162">
        <v>13000</v>
      </c>
      <c r="F45" s="152"/>
      <c r="G45" s="312">
        <f t="shared" si="3"/>
        <v>15000</v>
      </c>
      <c r="H45" s="298" t="s">
        <v>137</v>
      </c>
      <c r="I45" s="155" t="s">
        <v>18</v>
      </c>
      <c r="J45" s="419" t="s">
        <v>218</v>
      </c>
      <c r="K45" s="404" t="s">
        <v>64</v>
      </c>
      <c r="L45" s="155" t="s">
        <v>45</v>
      </c>
      <c r="M45" s="155"/>
      <c r="N45" s="157" t="s">
        <v>219</v>
      </c>
    </row>
    <row r="46" spans="1:14" x14ac:dyDescent="0.25">
      <c r="A46" s="174">
        <v>44999</v>
      </c>
      <c r="B46" s="175" t="s">
        <v>117</v>
      </c>
      <c r="C46" s="175" t="s">
        <v>118</v>
      </c>
      <c r="D46" s="480" t="s">
        <v>116</v>
      </c>
      <c r="E46" s="162">
        <v>15000</v>
      </c>
      <c r="F46" s="152"/>
      <c r="G46" s="312">
        <f t="shared" si="3"/>
        <v>0</v>
      </c>
      <c r="H46" s="501" t="s">
        <v>137</v>
      </c>
      <c r="I46" s="155" t="s">
        <v>18</v>
      </c>
      <c r="J46" s="419" t="s">
        <v>218</v>
      </c>
      <c r="K46" s="175" t="s">
        <v>64</v>
      </c>
      <c r="L46" s="155" t="s">
        <v>45</v>
      </c>
      <c r="M46" s="155"/>
      <c r="N46" s="157" t="s">
        <v>132</v>
      </c>
    </row>
    <row r="47" spans="1:14" x14ac:dyDescent="0.25">
      <c r="A47" s="502">
        <v>45000</v>
      </c>
      <c r="B47" s="503" t="s">
        <v>115</v>
      </c>
      <c r="C47" s="503" t="s">
        <v>49</v>
      </c>
      <c r="D47" s="581" t="s">
        <v>116</v>
      </c>
      <c r="E47" s="567"/>
      <c r="F47" s="505">
        <v>38000</v>
      </c>
      <c r="G47" s="506">
        <f t="shared" si="3"/>
        <v>38000</v>
      </c>
      <c r="H47" s="507" t="s">
        <v>137</v>
      </c>
      <c r="I47" s="508" t="s">
        <v>18</v>
      </c>
      <c r="J47" s="509" t="s">
        <v>227</v>
      </c>
      <c r="K47" s="503" t="s">
        <v>64</v>
      </c>
      <c r="L47" s="508" t="s">
        <v>45</v>
      </c>
      <c r="M47" s="508"/>
      <c r="N47" s="566"/>
    </row>
    <row r="48" spans="1:14" x14ac:dyDescent="0.25">
      <c r="A48" s="174">
        <v>45000</v>
      </c>
      <c r="B48" s="175" t="s">
        <v>117</v>
      </c>
      <c r="C48" s="175" t="s">
        <v>118</v>
      </c>
      <c r="D48" s="480" t="s">
        <v>116</v>
      </c>
      <c r="E48" s="162">
        <v>15000</v>
      </c>
      <c r="F48" s="152"/>
      <c r="G48" s="312">
        <f t="shared" si="3"/>
        <v>23000</v>
      </c>
      <c r="H48" s="501" t="s">
        <v>137</v>
      </c>
      <c r="I48" s="155" t="s">
        <v>18</v>
      </c>
      <c r="J48" s="419" t="s">
        <v>227</v>
      </c>
      <c r="K48" s="175" t="s">
        <v>64</v>
      </c>
      <c r="L48" s="155" t="s">
        <v>45</v>
      </c>
      <c r="M48" s="155"/>
      <c r="N48" s="157" t="s">
        <v>129</v>
      </c>
    </row>
    <row r="49" spans="1:14" x14ac:dyDescent="0.25">
      <c r="A49" s="174">
        <v>45000</v>
      </c>
      <c r="B49" s="175" t="s">
        <v>117</v>
      </c>
      <c r="C49" s="175" t="s">
        <v>118</v>
      </c>
      <c r="D49" s="480" t="s">
        <v>116</v>
      </c>
      <c r="E49" s="162">
        <v>5000</v>
      </c>
      <c r="F49" s="152"/>
      <c r="G49" s="312">
        <f t="shared" si="3"/>
        <v>18000</v>
      </c>
      <c r="H49" s="501" t="s">
        <v>137</v>
      </c>
      <c r="I49" s="155" t="s">
        <v>18</v>
      </c>
      <c r="J49" s="419" t="s">
        <v>227</v>
      </c>
      <c r="K49" s="175" t="s">
        <v>64</v>
      </c>
      <c r="L49" s="155" t="s">
        <v>45</v>
      </c>
      <c r="M49" s="155"/>
      <c r="N49" s="157" t="s">
        <v>130</v>
      </c>
    </row>
    <row r="50" spans="1:14" x14ac:dyDescent="0.25">
      <c r="A50" s="174">
        <v>45000</v>
      </c>
      <c r="B50" s="175" t="s">
        <v>117</v>
      </c>
      <c r="C50" s="175" t="s">
        <v>118</v>
      </c>
      <c r="D50" s="480" t="s">
        <v>116</v>
      </c>
      <c r="E50" s="162">
        <v>5000</v>
      </c>
      <c r="F50" s="152"/>
      <c r="G50" s="312">
        <f t="shared" si="3"/>
        <v>13000</v>
      </c>
      <c r="H50" s="501" t="s">
        <v>137</v>
      </c>
      <c r="I50" s="155" t="s">
        <v>18</v>
      </c>
      <c r="J50" s="419" t="s">
        <v>227</v>
      </c>
      <c r="K50" s="175" t="s">
        <v>64</v>
      </c>
      <c r="L50" s="155" t="s">
        <v>45</v>
      </c>
      <c r="M50" s="155"/>
      <c r="N50" s="157" t="s">
        <v>131</v>
      </c>
    </row>
    <row r="51" spans="1:14" x14ac:dyDescent="0.25">
      <c r="A51" s="174">
        <v>45000</v>
      </c>
      <c r="B51" s="175" t="s">
        <v>117</v>
      </c>
      <c r="C51" s="175" t="s">
        <v>118</v>
      </c>
      <c r="D51" s="480" t="s">
        <v>116</v>
      </c>
      <c r="E51" s="162">
        <v>15000</v>
      </c>
      <c r="F51" s="152"/>
      <c r="G51" s="312">
        <f t="shared" si="3"/>
        <v>-2000</v>
      </c>
      <c r="H51" s="501" t="s">
        <v>137</v>
      </c>
      <c r="I51" s="155" t="s">
        <v>18</v>
      </c>
      <c r="J51" s="419" t="s">
        <v>227</v>
      </c>
      <c r="K51" s="175" t="s">
        <v>64</v>
      </c>
      <c r="L51" s="155" t="s">
        <v>45</v>
      </c>
      <c r="M51" s="155"/>
      <c r="N51" s="157" t="s">
        <v>191</v>
      </c>
    </row>
    <row r="52" spans="1:14" x14ac:dyDescent="0.25">
      <c r="A52" s="174">
        <v>45001</v>
      </c>
      <c r="B52" s="175" t="s">
        <v>138</v>
      </c>
      <c r="C52" s="175" t="s">
        <v>49</v>
      </c>
      <c r="D52" s="480" t="s">
        <v>116</v>
      </c>
      <c r="E52" s="162"/>
      <c r="F52" s="152">
        <v>2000</v>
      </c>
      <c r="G52" s="312">
        <f t="shared" si="3"/>
        <v>0</v>
      </c>
      <c r="H52" s="501" t="s">
        <v>137</v>
      </c>
      <c r="I52" s="155" t="s">
        <v>18</v>
      </c>
      <c r="J52" s="419" t="s">
        <v>227</v>
      </c>
      <c r="K52" s="175" t="s">
        <v>64</v>
      </c>
      <c r="L52" s="155" t="s">
        <v>45</v>
      </c>
      <c r="M52" s="155"/>
      <c r="N52" s="157"/>
    </row>
    <row r="53" spans="1:14" x14ac:dyDescent="0.25">
      <c r="A53" s="502">
        <v>45001</v>
      </c>
      <c r="B53" s="503" t="s">
        <v>115</v>
      </c>
      <c r="C53" s="503" t="s">
        <v>49</v>
      </c>
      <c r="D53" s="581" t="s">
        <v>116</v>
      </c>
      <c r="E53" s="567"/>
      <c r="F53" s="505">
        <v>38000</v>
      </c>
      <c r="G53" s="506">
        <f t="shared" si="3"/>
        <v>38000</v>
      </c>
      <c r="H53" s="507" t="s">
        <v>137</v>
      </c>
      <c r="I53" s="508" t="s">
        <v>18</v>
      </c>
      <c r="J53" s="509" t="s">
        <v>228</v>
      </c>
      <c r="K53" s="503" t="s">
        <v>64</v>
      </c>
      <c r="L53" s="508" t="s">
        <v>45</v>
      </c>
      <c r="M53" s="508"/>
      <c r="N53" s="566"/>
    </row>
    <row r="54" spans="1:14" x14ac:dyDescent="0.25">
      <c r="A54" s="174">
        <v>45001</v>
      </c>
      <c r="B54" s="175" t="s">
        <v>117</v>
      </c>
      <c r="C54" s="175" t="s">
        <v>118</v>
      </c>
      <c r="D54" s="480" t="s">
        <v>116</v>
      </c>
      <c r="E54" s="162">
        <v>13000</v>
      </c>
      <c r="F54" s="152"/>
      <c r="G54" s="312">
        <f t="shared" si="3"/>
        <v>25000</v>
      </c>
      <c r="H54" s="501" t="s">
        <v>137</v>
      </c>
      <c r="I54" s="155" t="s">
        <v>18</v>
      </c>
      <c r="J54" s="419" t="s">
        <v>228</v>
      </c>
      <c r="K54" s="175" t="s">
        <v>64</v>
      </c>
      <c r="L54" s="155" t="s">
        <v>45</v>
      </c>
      <c r="M54" s="155"/>
      <c r="N54" s="157" t="s">
        <v>129</v>
      </c>
    </row>
    <row r="55" spans="1:14" ht="18" customHeight="1" x14ac:dyDescent="0.25">
      <c r="A55" s="174">
        <v>45001</v>
      </c>
      <c r="B55" s="157" t="s">
        <v>117</v>
      </c>
      <c r="C55" s="157" t="s">
        <v>118</v>
      </c>
      <c r="D55" s="183" t="s">
        <v>116</v>
      </c>
      <c r="E55" s="162">
        <v>5000</v>
      </c>
      <c r="F55" s="152"/>
      <c r="G55" s="312">
        <f t="shared" si="3"/>
        <v>20000</v>
      </c>
      <c r="H55" s="501" t="s">
        <v>137</v>
      </c>
      <c r="I55" s="155" t="s">
        <v>18</v>
      </c>
      <c r="J55" s="419" t="s">
        <v>228</v>
      </c>
      <c r="K55" s="175" t="s">
        <v>64</v>
      </c>
      <c r="L55" s="155" t="s">
        <v>45</v>
      </c>
      <c r="M55" s="155"/>
      <c r="N55" s="157" t="s">
        <v>229</v>
      </c>
    </row>
    <row r="56" spans="1:14" ht="18" customHeight="1" x14ac:dyDescent="0.25">
      <c r="A56" s="174">
        <v>45001</v>
      </c>
      <c r="B56" s="157" t="s">
        <v>117</v>
      </c>
      <c r="C56" s="157" t="s">
        <v>118</v>
      </c>
      <c r="D56" s="183" t="s">
        <v>116</v>
      </c>
      <c r="E56" s="162">
        <v>5000</v>
      </c>
      <c r="F56" s="152"/>
      <c r="G56" s="312">
        <f t="shared" si="3"/>
        <v>15000</v>
      </c>
      <c r="H56" s="501" t="s">
        <v>137</v>
      </c>
      <c r="I56" s="155" t="s">
        <v>18</v>
      </c>
      <c r="J56" s="419" t="s">
        <v>228</v>
      </c>
      <c r="K56" s="175" t="s">
        <v>64</v>
      </c>
      <c r="L56" s="155" t="s">
        <v>45</v>
      </c>
      <c r="M56" s="155"/>
      <c r="N56" s="157" t="s">
        <v>230</v>
      </c>
    </row>
    <row r="57" spans="1:14" ht="18" customHeight="1" x14ac:dyDescent="0.25">
      <c r="A57" s="174">
        <v>45001</v>
      </c>
      <c r="B57" s="157" t="s">
        <v>117</v>
      </c>
      <c r="C57" s="157" t="s">
        <v>118</v>
      </c>
      <c r="D57" s="183" t="s">
        <v>116</v>
      </c>
      <c r="E57" s="162">
        <v>15000</v>
      </c>
      <c r="F57" s="152"/>
      <c r="G57" s="312">
        <f t="shared" si="3"/>
        <v>0</v>
      </c>
      <c r="H57" s="501" t="s">
        <v>137</v>
      </c>
      <c r="I57" s="155" t="s">
        <v>18</v>
      </c>
      <c r="J57" s="419" t="s">
        <v>228</v>
      </c>
      <c r="K57" s="175" t="s">
        <v>64</v>
      </c>
      <c r="L57" s="155" t="s">
        <v>45</v>
      </c>
      <c r="M57" s="155"/>
      <c r="N57" s="157" t="s">
        <v>231</v>
      </c>
    </row>
    <row r="58" spans="1:14" ht="18" customHeight="1" x14ac:dyDescent="0.25">
      <c r="A58" s="502">
        <v>45002</v>
      </c>
      <c r="B58" s="566" t="s">
        <v>115</v>
      </c>
      <c r="C58" s="566" t="s">
        <v>49</v>
      </c>
      <c r="D58" s="569" t="s">
        <v>116</v>
      </c>
      <c r="E58" s="567"/>
      <c r="F58" s="505">
        <v>28000</v>
      </c>
      <c r="G58" s="506">
        <f t="shared" si="3"/>
        <v>28000</v>
      </c>
      <c r="H58" s="507" t="s">
        <v>137</v>
      </c>
      <c r="I58" s="508" t="s">
        <v>18</v>
      </c>
      <c r="J58" s="509" t="s">
        <v>240</v>
      </c>
      <c r="K58" s="503" t="s">
        <v>64</v>
      </c>
      <c r="L58" s="508" t="s">
        <v>45</v>
      </c>
      <c r="M58" s="508"/>
      <c r="N58" s="566"/>
    </row>
    <row r="59" spans="1:14" ht="18" customHeight="1" x14ac:dyDescent="0.25">
      <c r="A59" s="174">
        <v>45002</v>
      </c>
      <c r="B59" s="157" t="s">
        <v>117</v>
      </c>
      <c r="C59" s="157" t="s">
        <v>118</v>
      </c>
      <c r="D59" s="183" t="s">
        <v>116</v>
      </c>
      <c r="E59" s="162">
        <v>13000</v>
      </c>
      <c r="F59" s="152"/>
      <c r="G59" s="312">
        <f t="shared" si="3"/>
        <v>15000</v>
      </c>
      <c r="H59" s="501" t="s">
        <v>137</v>
      </c>
      <c r="I59" s="155" t="s">
        <v>18</v>
      </c>
      <c r="J59" s="419" t="s">
        <v>240</v>
      </c>
      <c r="K59" s="175" t="s">
        <v>64</v>
      </c>
      <c r="L59" s="155" t="s">
        <v>45</v>
      </c>
      <c r="M59" s="155"/>
      <c r="N59" s="157" t="s">
        <v>129</v>
      </c>
    </row>
    <row r="60" spans="1:14" ht="18" customHeight="1" x14ac:dyDescent="0.25">
      <c r="A60" s="174">
        <v>45002</v>
      </c>
      <c r="B60" s="157" t="s">
        <v>117</v>
      </c>
      <c r="C60" s="157" t="s">
        <v>118</v>
      </c>
      <c r="D60" s="183" t="s">
        <v>116</v>
      </c>
      <c r="E60" s="162">
        <v>15000</v>
      </c>
      <c r="F60" s="152"/>
      <c r="G60" s="312">
        <f t="shared" si="3"/>
        <v>0</v>
      </c>
      <c r="H60" s="501" t="s">
        <v>137</v>
      </c>
      <c r="I60" s="155" t="s">
        <v>18</v>
      </c>
      <c r="J60" s="419" t="s">
        <v>240</v>
      </c>
      <c r="K60" s="175" t="s">
        <v>64</v>
      </c>
      <c r="L60" s="155" t="s">
        <v>45</v>
      </c>
      <c r="M60" s="155"/>
      <c r="N60" s="157" t="s">
        <v>132</v>
      </c>
    </row>
    <row r="61" spans="1:14" ht="18" customHeight="1" x14ac:dyDescent="0.25">
      <c r="A61" s="502">
        <v>45005</v>
      </c>
      <c r="B61" s="566" t="s">
        <v>115</v>
      </c>
      <c r="C61" s="566" t="s">
        <v>49</v>
      </c>
      <c r="D61" s="569" t="s">
        <v>116</v>
      </c>
      <c r="E61" s="567"/>
      <c r="F61" s="505">
        <v>28000</v>
      </c>
      <c r="G61" s="506">
        <f t="shared" si="3"/>
        <v>28000</v>
      </c>
      <c r="H61" s="507" t="s">
        <v>137</v>
      </c>
      <c r="I61" s="508" t="s">
        <v>18</v>
      </c>
      <c r="J61" s="509" t="s">
        <v>241</v>
      </c>
      <c r="K61" s="503" t="s">
        <v>64</v>
      </c>
      <c r="L61" s="508" t="s">
        <v>45</v>
      </c>
      <c r="M61" s="508"/>
      <c r="N61" s="566"/>
    </row>
    <row r="62" spans="1:14" ht="18" customHeight="1" x14ac:dyDescent="0.25">
      <c r="A62" s="174">
        <v>45005</v>
      </c>
      <c r="B62" s="157" t="s">
        <v>117</v>
      </c>
      <c r="C62" s="157" t="s">
        <v>117</v>
      </c>
      <c r="D62" s="183" t="s">
        <v>116</v>
      </c>
      <c r="E62" s="162">
        <v>15000</v>
      </c>
      <c r="F62" s="152"/>
      <c r="G62" s="312">
        <f t="shared" si="3"/>
        <v>13000</v>
      </c>
      <c r="H62" s="501" t="s">
        <v>137</v>
      </c>
      <c r="I62" s="155" t="s">
        <v>18</v>
      </c>
      <c r="J62" s="419" t="s">
        <v>241</v>
      </c>
      <c r="K62" s="175" t="s">
        <v>64</v>
      </c>
      <c r="L62" s="155" t="s">
        <v>45</v>
      </c>
      <c r="M62" s="155"/>
      <c r="N62" s="157" t="s">
        <v>129</v>
      </c>
    </row>
    <row r="63" spans="1:14" ht="18" customHeight="1" x14ac:dyDescent="0.25">
      <c r="A63" s="174">
        <v>45005</v>
      </c>
      <c r="B63" s="157" t="s">
        <v>117</v>
      </c>
      <c r="C63" s="157" t="s">
        <v>117</v>
      </c>
      <c r="D63" s="183" t="s">
        <v>116</v>
      </c>
      <c r="E63" s="162">
        <v>15000</v>
      </c>
      <c r="F63" s="152"/>
      <c r="G63" s="312">
        <f t="shared" si="3"/>
        <v>-2000</v>
      </c>
      <c r="H63" s="501" t="s">
        <v>137</v>
      </c>
      <c r="I63" s="155" t="s">
        <v>18</v>
      </c>
      <c r="J63" s="419" t="s">
        <v>241</v>
      </c>
      <c r="K63" s="175" t="s">
        <v>64</v>
      </c>
      <c r="L63" s="155" t="s">
        <v>45</v>
      </c>
      <c r="M63" s="155"/>
      <c r="N63" s="157" t="s">
        <v>132</v>
      </c>
    </row>
    <row r="64" spans="1:14" x14ac:dyDescent="0.25">
      <c r="A64" s="174">
        <v>45006</v>
      </c>
      <c r="B64" s="157" t="s">
        <v>138</v>
      </c>
      <c r="C64" s="157" t="s">
        <v>49</v>
      </c>
      <c r="D64" s="183" t="s">
        <v>116</v>
      </c>
      <c r="E64" s="170"/>
      <c r="F64" s="152">
        <v>2000</v>
      </c>
      <c r="G64" s="312">
        <f t="shared" si="3"/>
        <v>0</v>
      </c>
      <c r="H64" s="501" t="s">
        <v>137</v>
      </c>
      <c r="I64" s="155" t="s">
        <v>18</v>
      </c>
      <c r="J64" s="419" t="s">
        <v>241</v>
      </c>
      <c r="K64" s="404" t="s">
        <v>64</v>
      </c>
      <c r="L64" s="155" t="s">
        <v>45</v>
      </c>
      <c r="M64" s="155"/>
      <c r="N64" s="157"/>
    </row>
    <row r="65" spans="1:14" x14ac:dyDescent="0.25">
      <c r="A65" s="502">
        <v>45006</v>
      </c>
      <c r="B65" s="566" t="s">
        <v>115</v>
      </c>
      <c r="C65" s="566" t="s">
        <v>49</v>
      </c>
      <c r="D65" s="569" t="s">
        <v>116</v>
      </c>
      <c r="E65" s="565"/>
      <c r="F65" s="505">
        <v>80000</v>
      </c>
      <c r="G65" s="506">
        <f t="shared" si="3"/>
        <v>80000</v>
      </c>
      <c r="H65" s="507" t="s">
        <v>137</v>
      </c>
      <c r="I65" s="508" t="s">
        <v>18</v>
      </c>
      <c r="J65" s="509" t="s">
        <v>242</v>
      </c>
      <c r="K65" s="503" t="s">
        <v>64</v>
      </c>
      <c r="L65" s="508" t="s">
        <v>45</v>
      </c>
      <c r="M65" s="508"/>
      <c r="N65" s="566"/>
    </row>
    <row r="66" spans="1:14" x14ac:dyDescent="0.25">
      <c r="A66" s="174">
        <v>45006</v>
      </c>
      <c r="B66" s="157" t="s">
        <v>117</v>
      </c>
      <c r="C66" s="157" t="s">
        <v>118</v>
      </c>
      <c r="D66" s="183" t="s">
        <v>116</v>
      </c>
      <c r="E66" s="170">
        <v>13000</v>
      </c>
      <c r="F66" s="152"/>
      <c r="G66" s="312">
        <f t="shared" si="3"/>
        <v>67000</v>
      </c>
      <c r="H66" s="501" t="s">
        <v>137</v>
      </c>
      <c r="I66" s="155" t="s">
        <v>18</v>
      </c>
      <c r="J66" s="419" t="s">
        <v>242</v>
      </c>
      <c r="K66" s="404" t="s">
        <v>64</v>
      </c>
      <c r="L66" s="155" t="s">
        <v>45</v>
      </c>
      <c r="M66" s="155"/>
      <c r="N66" s="157" t="s">
        <v>129</v>
      </c>
    </row>
    <row r="67" spans="1:14" x14ac:dyDescent="0.25">
      <c r="A67" s="174">
        <v>45006</v>
      </c>
      <c r="B67" s="157" t="s">
        <v>117</v>
      </c>
      <c r="C67" s="157" t="s">
        <v>118</v>
      </c>
      <c r="D67" s="183" t="s">
        <v>116</v>
      </c>
      <c r="E67" s="170">
        <v>7000</v>
      </c>
      <c r="F67" s="152"/>
      <c r="G67" s="312">
        <f t="shared" si="3"/>
        <v>60000</v>
      </c>
      <c r="H67" s="501" t="s">
        <v>137</v>
      </c>
      <c r="I67" s="155" t="s">
        <v>18</v>
      </c>
      <c r="J67" s="419" t="s">
        <v>242</v>
      </c>
      <c r="K67" s="404" t="s">
        <v>64</v>
      </c>
      <c r="L67" s="155" t="s">
        <v>45</v>
      </c>
      <c r="M67" s="155"/>
      <c r="N67" s="157" t="s">
        <v>251</v>
      </c>
    </row>
    <row r="68" spans="1:14" x14ac:dyDescent="0.25">
      <c r="A68" s="174">
        <v>45006</v>
      </c>
      <c r="B68" s="157" t="s">
        <v>117</v>
      </c>
      <c r="C68" s="157" t="s">
        <v>118</v>
      </c>
      <c r="D68" s="183" t="s">
        <v>116</v>
      </c>
      <c r="E68" s="170">
        <v>7000</v>
      </c>
      <c r="F68" s="152"/>
      <c r="G68" s="312">
        <f t="shared" si="3"/>
        <v>53000</v>
      </c>
      <c r="H68" s="501" t="s">
        <v>137</v>
      </c>
      <c r="I68" s="155" t="s">
        <v>18</v>
      </c>
      <c r="J68" s="419" t="s">
        <v>242</v>
      </c>
      <c r="K68" s="404" t="s">
        <v>64</v>
      </c>
      <c r="L68" s="155" t="s">
        <v>45</v>
      </c>
      <c r="M68" s="155"/>
      <c r="N68" s="157" t="s">
        <v>252</v>
      </c>
    </row>
    <row r="69" spans="1:14" x14ac:dyDescent="0.25">
      <c r="A69" s="174">
        <v>45006</v>
      </c>
      <c r="B69" s="157" t="s">
        <v>117</v>
      </c>
      <c r="C69" s="157" t="s">
        <v>118</v>
      </c>
      <c r="D69" s="183" t="s">
        <v>116</v>
      </c>
      <c r="E69" s="170">
        <v>15000</v>
      </c>
      <c r="F69" s="152"/>
      <c r="G69" s="312">
        <f t="shared" si="3"/>
        <v>38000</v>
      </c>
      <c r="H69" s="501" t="s">
        <v>137</v>
      </c>
      <c r="I69" s="155" t="s">
        <v>18</v>
      </c>
      <c r="J69" s="419" t="s">
        <v>242</v>
      </c>
      <c r="K69" s="404" t="s">
        <v>64</v>
      </c>
      <c r="L69" s="155" t="s">
        <v>45</v>
      </c>
      <c r="M69" s="155"/>
      <c r="N69" s="157" t="s">
        <v>132</v>
      </c>
    </row>
    <row r="70" spans="1:14" x14ac:dyDescent="0.25">
      <c r="A70" s="174">
        <v>45007</v>
      </c>
      <c r="B70" s="157" t="s">
        <v>117</v>
      </c>
      <c r="C70" s="157" t="s">
        <v>118</v>
      </c>
      <c r="D70" s="183" t="s">
        <v>116</v>
      </c>
      <c r="E70" s="170">
        <v>15000</v>
      </c>
      <c r="F70" s="152"/>
      <c r="G70" s="312">
        <f t="shared" si="3"/>
        <v>23000</v>
      </c>
      <c r="H70" s="501" t="s">
        <v>137</v>
      </c>
      <c r="I70" s="155" t="s">
        <v>18</v>
      </c>
      <c r="J70" s="419" t="s">
        <v>242</v>
      </c>
      <c r="K70" s="404" t="s">
        <v>64</v>
      </c>
      <c r="L70" s="155" t="s">
        <v>45</v>
      </c>
      <c r="M70" s="155"/>
      <c r="N70" s="157" t="s">
        <v>129</v>
      </c>
    </row>
    <row r="71" spans="1:14" x14ac:dyDescent="0.25">
      <c r="A71" s="174">
        <v>45007</v>
      </c>
      <c r="B71" s="157" t="s">
        <v>117</v>
      </c>
      <c r="C71" s="157" t="s">
        <v>118</v>
      </c>
      <c r="D71" s="183" t="s">
        <v>116</v>
      </c>
      <c r="E71" s="162">
        <v>5000</v>
      </c>
      <c r="F71" s="152"/>
      <c r="G71" s="312">
        <f t="shared" si="3"/>
        <v>18000</v>
      </c>
      <c r="H71" s="501" t="s">
        <v>137</v>
      </c>
      <c r="I71" s="155" t="s">
        <v>18</v>
      </c>
      <c r="J71" s="419" t="s">
        <v>242</v>
      </c>
      <c r="K71" s="404" t="s">
        <v>64</v>
      </c>
      <c r="L71" s="155" t="s">
        <v>45</v>
      </c>
      <c r="M71" s="155"/>
      <c r="N71" s="157" t="s">
        <v>130</v>
      </c>
    </row>
    <row r="72" spans="1:14" x14ac:dyDescent="0.25">
      <c r="A72" s="174">
        <v>45007</v>
      </c>
      <c r="B72" s="157" t="s">
        <v>117</v>
      </c>
      <c r="C72" s="157" t="s">
        <v>118</v>
      </c>
      <c r="D72" s="183" t="s">
        <v>116</v>
      </c>
      <c r="E72" s="162">
        <v>5000</v>
      </c>
      <c r="F72" s="152"/>
      <c r="G72" s="312">
        <f t="shared" si="3"/>
        <v>13000</v>
      </c>
      <c r="H72" s="298" t="s">
        <v>137</v>
      </c>
      <c r="I72" s="155" t="s">
        <v>18</v>
      </c>
      <c r="J72" s="419" t="s">
        <v>242</v>
      </c>
      <c r="K72" s="404" t="s">
        <v>64</v>
      </c>
      <c r="L72" s="155" t="s">
        <v>45</v>
      </c>
      <c r="M72" s="155"/>
      <c r="N72" s="157" t="s">
        <v>131</v>
      </c>
    </row>
    <row r="73" spans="1:14" ht="15.75" customHeight="1" x14ac:dyDescent="0.25">
      <c r="A73" s="174">
        <v>45007</v>
      </c>
      <c r="B73" s="157" t="s">
        <v>117</v>
      </c>
      <c r="C73" s="157" t="s">
        <v>118</v>
      </c>
      <c r="D73" s="183" t="s">
        <v>116</v>
      </c>
      <c r="E73" s="162">
        <v>15000</v>
      </c>
      <c r="F73" s="152"/>
      <c r="G73" s="312">
        <f t="shared" si="3"/>
        <v>-2000</v>
      </c>
      <c r="H73" s="298" t="s">
        <v>137</v>
      </c>
      <c r="I73" s="155" t="s">
        <v>18</v>
      </c>
      <c r="J73" s="419" t="s">
        <v>242</v>
      </c>
      <c r="K73" s="404" t="s">
        <v>64</v>
      </c>
      <c r="L73" s="155" t="s">
        <v>45</v>
      </c>
      <c r="M73" s="155"/>
      <c r="N73" s="157" t="s">
        <v>132</v>
      </c>
    </row>
    <row r="74" spans="1:14" ht="15.75" customHeight="1" x14ac:dyDescent="0.25">
      <c r="A74" s="174">
        <v>45008</v>
      </c>
      <c r="B74" s="157" t="s">
        <v>138</v>
      </c>
      <c r="C74" s="157" t="s">
        <v>49</v>
      </c>
      <c r="D74" s="183" t="s">
        <v>116</v>
      </c>
      <c r="E74" s="162"/>
      <c r="F74" s="152">
        <v>2000</v>
      </c>
      <c r="G74" s="312">
        <f t="shared" si="3"/>
        <v>0</v>
      </c>
      <c r="H74" s="501" t="s">
        <v>137</v>
      </c>
      <c r="I74" s="155" t="s">
        <v>18</v>
      </c>
      <c r="J74" s="419" t="s">
        <v>242</v>
      </c>
      <c r="K74" s="404" t="s">
        <v>64</v>
      </c>
      <c r="L74" s="155" t="s">
        <v>45</v>
      </c>
      <c r="M74" s="155"/>
      <c r="N74" s="157"/>
    </row>
    <row r="75" spans="1:14" ht="15.75" customHeight="1" x14ac:dyDescent="0.25">
      <c r="A75" s="502">
        <v>45008</v>
      </c>
      <c r="B75" s="566" t="s">
        <v>115</v>
      </c>
      <c r="C75" s="566" t="s">
        <v>49</v>
      </c>
      <c r="D75" s="569" t="s">
        <v>116</v>
      </c>
      <c r="E75" s="567"/>
      <c r="F75" s="505">
        <v>28000</v>
      </c>
      <c r="G75" s="506">
        <f t="shared" si="3"/>
        <v>28000</v>
      </c>
      <c r="H75" s="507" t="s">
        <v>137</v>
      </c>
      <c r="I75" s="508" t="s">
        <v>18</v>
      </c>
      <c r="J75" s="509" t="s">
        <v>250</v>
      </c>
      <c r="K75" s="503" t="s">
        <v>64</v>
      </c>
      <c r="L75" s="508" t="s">
        <v>45</v>
      </c>
      <c r="M75" s="508"/>
      <c r="N75" s="566"/>
    </row>
    <row r="76" spans="1:14" ht="15.75" customHeight="1" x14ac:dyDescent="0.25">
      <c r="A76" s="174">
        <v>45008</v>
      </c>
      <c r="B76" s="157" t="s">
        <v>117</v>
      </c>
      <c r="C76" s="157" t="s">
        <v>118</v>
      </c>
      <c r="D76" s="183" t="s">
        <v>116</v>
      </c>
      <c r="E76" s="162">
        <v>13000</v>
      </c>
      <c r="F76" s="152"/>
      <c r="G76" s="312">
        <f t="shared" si="3"/>
        <v>15000</v>
      </c>
      <c r="H76" s="501" t="s">
        <v>137</v>
      </c>
      <c r="I76" s="155" t="s">
        <v>18</v>
      </c>
      <c r="J76" s="419" t="s">
        <v>250</v>
      </c>
      <c r="K76" s="404" t="s">
        <v>64</v>
      </c>
      <c r="L76" s="155" t="s">
        <v>45</v>
      </c>
      <c r="M76" s="155"/>
      <c r="N76" s="157" t="s">
        <v>129</v>
      </c>
    </row>
    <row r="77" spans="1:14" ht="15.75" customHeight="1" x14ac:dyDescent="0.25">
      <c r="A77" s="174">
        <v>45008</v>
      </c>
      <c r="B77" s="157" t="s">
        <v>117</v>
      </c>
      <c r="C77" s="157" t="s">
        <v>118</v>
      </c>
      <c r="D77" s="183" t="s">
        <v>116</v>
      </c>
      <c r="E77" s="162">
        <v>15000</v>
      </c>
      <c r="F77" s="152"/>
      <c r="G77" s="312">
        <f t="shared" si="3"/>
        <v>0</v>
      </c>
      <c r="H77" s="501" t="s">
        <v>137</v>
      </c>
      <c r="I77" s="155" t="s">
        <v>18</v>
      </c>
      <c r="J77" s="419" t="s">
        <v>250</v>
      </c>
      <c r="K77" s="404" t="s">
        <v>64</v>
      </c>
      <c r="L77" s="155" t="s">
        <v>45</v>
      </c>
      <c r="M77" s="155"/>
      <c r="N77" s="157" t="s">
        <v>132</v>
      </c>
    </row>
    <row r="78" spans="1:14" ht="15.75" customHeight="1" x14ac:dyDescent="0.25">
      <c r="A78" s="502">
        <v>45009</v>
      </c>
      <c r="B78" s="566" t="s">
        <v>115</v>
      </c>
      <c r="C78" s="566" t="s">
        <v>49</v>
      </c>
      <c r="D78" s="569" t="s">
        <v>116</v>
      </c>
      <c r="E78" s="567"/>
      <c r="F78" s="505">
        <v>28000</v>
      </c>
      <c r="G78" s="506">
        <f t="shared" si="3"/>
        <v>28000</v>
      </c>
      <c r="H78" s="507" t="s">
        <v>137</v>
      </c>
      <c r="I78" s="508" t="s">
        <v>18</v>
      </c>
      <c r="J78" s="509" t="s">
        <v>275</v>
      </c>
      <c r="K78" s="503" t="s">
        <v>64</v>
      </c>
      <c r="L78" s="508" t="s">
        <v>45</v>
      </c>
      <c r="M78" s="508"/>
      <c r="N78" s="566"/>
    </row>
    <row r="79" spans="1:14" ht="15.75" customHeight="1" x14ac:dyDescent="0.25">
      <c r="A79" s="174">
        <v>45009</v>
      </c>
      <c r="B79" s="157" t="s">
        <v>117</v>
      </c>
      <c r="C79" s="157" t="s">
        <v>118</v>
      </c>
      <c r="D79" s="183" t="s">
        <v>116</v>
      </c>
      <c r="E79" s="162">
        <v>13000</v>
      </c>
      <c r="F79" s="152"/>
      <c r="G79" s="312">
        <f t="shared" si="3"/>
        <v>15000</v>
      </c>
      <c r="H79" s="501" t="s">
        <v>137</v>
      </c>
      <c r="I79" s="155" t="s">
        <v>18</v>
      </c>
      <c r="J79" s="419" t="s">
        <v>275</v>
      </c>
      <c r="K79" s="404" t="s">
        <v>64</v>
      </c>
      <c r="L79" s="155" t="s">
        <v>45</v>
      </c>
      <c r="M79" s="155"/>
      <c r="N79" s="157" t="s">
        <v>129</v>
      </c>
    </row>
    <row r="80" spans="1:14" ht="15.75" customHeight="1" x14ac:dyDescent="0.25">
      <c r="A80" s="174">
        <v>45009</v>
      </c>
      <c r="B80" s="157" t="s">
        <v>117</v>
      </c>
      <c r="C80" s="157" t="s">
        <v>118</v>
      </c>
      <c r="D80" s="183" t="s">
        <v>116</v>
      </c>
      <c r="E80" s="162">
        <v>15000</v>
      </c>
      <c r="F80" s="152"/>
      <c r="G80" s="312">
        <f t="shared" si="3"/>
        <v>0</v>
      </c>
      <c r="H80" s="501" t="s">
        <v>137</v>
      </c>
      <c r="I80" s="155" t="s">
        <v>18</v>
      </c>
      <c r="J80" s="419" t="s">
        <v>275</v>
      </c>
      <c r="K80" s="404" t="s">
        <v>64</v>
      </c>
      <c r="L80" s="155" t="s">
        <v>45</v>
      </c>
      <c r="M80" s="155"/>
      <c r="N80" s="157" t="s">
        <v>132</v>
      </c>
    </row>
    <row r="81" spans="1:14" ht="15.75" customHeight="1" x14ac:dyDescent="0.25">
      <c r="A81" s="502">
        <v>45010</v>
      </c>
      <c r="B81" s="566" t="s">
        <v>115</v>
      </c>
      <c r="C81" s="566" t="s">
        <v>49</v>
      </c>
      <c r="D81" s="569" t="s">
        <v>116</v>
      </c>
      <c r="E81" s="567"/>
      <c r="F81" s="505">
        <v>30000</v>
      </c>
      <c r="G81" s="506">
        <f t="shared" si="3"/>
        <v>30000</v>
      </c>
      <c r="H81" s="507" t="s">
        <v>137</v>
      </c>
      <c r="I81" s="508" t="s">
        <v>18</v>
      </c>
      <c r="J81" s="509" t="s">
        <v>276</v>
      </c>
      <c r="K81" s="503" t="s">
        <v>64</v>
      </c>
      <c r="L81" s="508" t="s">
        <v>45</v>
      </c>
      <c r="M81" s="508"/>
      <c r="N81" s="566"/>
    </row>
    <row r="82" spans="1:14" ht="15.75" customHeight="1" x14ac:dyDescent="0.25">
      <c r="A82" s="174">
        <v>45010</v>
      </c>
      <c r="B82" s="157" t="s">
        <v>117</v>
      </c>
      <c r="C82" s="157" t="s">
        <v>118</v>
      </c>
      <c r="D82" s="183" t="s">
        <v>116</v>
      </c>
      <c r="E82" s="162">
        <v>15000</v>
      </c>
      <c r="F82" s="152"/>
      <c r="G82" s="312">
        <f t="shared" si="3"/>
        <v>15000</v>
      </c>
      <c r="H82" s="501" t="s">
        <v>137</v>
      </c>
      <c r="I82" s="155" t="s">
        <v>18</v>
      </c>
      <c r="J82" s="419" t="s">
        <v>276</v>
      </c>
      <c r="K82" s="404" t="s">
        <v>64</v>
      </c>
      <c r="L82" s="155" t="s">
        <v>45</v>
      </c>
      <c r="M82" s="155"/>
      <c r="N82" s="157" t="s">
        <v>129</v>
      </c>
    </row>
    <row r="83" spans="1:14" ht="15.75" customHeight="1" x14ac:dyDescent="0.25">
      <c r="A83" s="174">
        <v>45010</v>
      </c>
      <c r="B83" s="157" t="s">
        <v>117</v>
      </c>
      <c r="C83" s="157" t="s">
        <v>118</v>
      </c>
      <c r="D83" s="183" t="s">
        <v>116</v>
      </c>
      <c r="E83" s="162">
        <v>15000</v>
      </c>
      <c r="F83" s="152"/>
      <c r="G83" s="312">
        <f t="shared" si="3"/>
        <v>0</v>
      </c>
      <c r="H83" s="501" t="s">
        <v>137</v>
      </c>
      <c r="I83" s="155" t="s">
        <v>18</v>
      </c>
      <c r="J83" s="419" t="s">
        <v>276</v>
      </c>
      <c r="K83" s="404" t="s">
        <v>64</v>
      </c>
      <c r="L83" s="155" t="s">
        <v>45</v>
      </c>
      <c r="M83" s="155"/>
      <c r="N83" s="157" t="s">
        <v>132</v>
      </c>
    </row>
    <row r="84" spans="1:14" ht="15.75" customHeight="1" x14ac:dyDescent="0.25">
      <c r="A84" s="502">
        <v>45012</v>
      </c>
      <c r="B84" s="566" t="s">
        <v>115</v>
      </c>
      <c r="C84" s="566" t="s">
        <v>49</v>
      </c>
      <c r="D84" s="569" t="s">
        <v>116</v>
      </c>
      <c r="E84" s="567"/>
      <c r="F84" s="505">
        <v>28000</v>
      </c>
      <c r="G84" s="506">
        <f t="shared" si="3"/>
        <v>28000</v>
      </c>
      <c r="H84" s="507" t="s">
        <v>137</v>
      </c>
      <c r="I84" s="508" t="s">
        <v>18</v>
      </c>
      <c r="J84" s="509" t="s">
        <v>277</v>
      </c>
      <c r="K84" s="503" t="s">
        <v>64</v>
      </c>
      <c r="L84" s="508" t="s">
        <v>45</v>
      </c>
      <c r="M84" s="508"/>
      <c r="N84" s="566"/>
    </row>
    <row r="85" spans="1:14" ht="15.75" customHeight="1" x14ac:dyDescent="0.25">
      <c r="A85" s="174">
        <v>45012</v>
      </c>
      <c r="B85" s="157" t="s">
        <v>117</v>
      </c>
      <c r="C85" s="157" t="s">
        <v>118</v>
      </c>
      <c r="D85" s="183" t="s">
        <v>116</v>
      </c>
      <c r="E85" s="162">
        <v>13000</v>
      </c>
      <c r="F85" s="152"/>
      <c r="G85" s="312">
        <f t="shared" si="3"/>
        <v>15000</v>
      </c>
      <c r="H85" s="501" t="s">
        <v>137</v>
      </c>
      <c r="I85" s="155" t="s">
        <v>18</v>
      </c>
      <c r="J85" s="419" t="s">
        <v>277</v>
      </c>
      <c r="K85" s="404" t="s">
        <v>64</v>
      </c>
      <c r="L85" s="155" t="s">
        <v>45</v>
      </c>
      <c r="M85" s="155"/>
      <c r="N85" s="157" t="s">
        <v>129</v>
      </c>
    </row>
    <row r="86" spans="1:14" ht="15.75" customHeight="1" x14ac:dyDescent="0.25">
      <c r="A86" s="174">
        <v>45012</v>
      </c>
      <c r="B86" s="157" t="s">
        <v>117</v>
      </c>
      <c r="C86" s="157" t="s">
        <v>118</v>
      </c>
      <c r="D86" s="183" t="s">
        <v>116</v>
      </c>
      <c r="E86" s="162">
        <v>15000</v>
      </c>
      <c r="F86" s="152"/>
      <c r="G86" s="312">
        <f t="shared" si="3"/>
        <v>0</v>
      </c>
      <c r="H86" s="501" t="s">
        <v>137</v>
      </c>
      <c r="I86" s="155" t="s">
        <v>18</v>
      </c>
      <c r="J86" s="419" t="s">
        <v>277</v>
      </c>
      <c r="K86" s="404" t="s">
        <v>64</v>
      </c>
      <c r="L86" s="155" t="s">
        <v>45</v>
      </c>
      <c r="M86" s="155"/>
      <c r="N86" s="157" t="s">
        <v>132</v>
      </c>
    </row>
    <row r="87" spans="1:14" ht="15.75" customHeight="1" x14ac:dyDescent="0.25">
      <c r="A87" s="502">
        <v>45013</v>
      </c>
      <c r="B87" s="566" t="s">
        <v>115</v>
      </c>
      <c r="C87" s="566" t="s">
        <v>49</v>
      </c>
      <c r="D87" s="569" t="s">
        <v>116</v>
      </c>
      <c r="E87" s="567"/>
      <c r="F87" s="505">
        <v>42000</v>
      </c>
      <c r="G87" s="506">
        <f t="shared" si="3"/>
        <v>42000</v>
      </c>
      <c r="H87" s="507" t="s">
        <v>137</v>
      </c>
      <c r="I87" s="508" t="s">
        <v>18</v>
      </c>
      <c r="J87" s="509" t="s">
        <v>278</v>
      </c>
      <c r="K87" s="503" t="s">
        <v>64</v>
      </c>
      <c r="L87" s="508" t="s">
        <v>45</v>
      </c>
      <c r="M87" s="508"/>
      <c r="N87" s="566"/>
    </row>
    <row r="88" spans="1:14" ht="15.75" customHeight="1" x14ac:dyDescent="0.25">
      <c r="A88" s="174">
        <v>45013</v>
      </c>
      <c r="B88" s="157" t="s">
        <v>117</v>
      </c>
      <c r="C88" s="157" t="s">
        <v>118</v>
      </c>
      <c r="D88" s="183" t="s">
        <v>116</v>
      </c>
      <c r="E88" s="162">
        <v>13000</v>
      </c>
      <c r="F88" s="152"/>
      <c r="G88" s="312">
        <f t="shared" si="3"/>
        <v>29000</v>
      </c>
      <c r="H88" s="501" t="s">
        <v>137</v>
      </c>
      <c r="I88" s="155" t="s">
        <v>18</v>
      </c>
      <c r="J88" s="419" t="s">
        <v>278</v>
      </c>
      <c r="K88" s="404" t="s">
        <v>64</v>
      </c>
      <c r="L88" s="155" t="s">
        <v>45</v>
      </c>
      <c r="M88" s="155"/>
      <c r="N88" s="157" t="s">
        <v>129</v>
      </c>
    </row>
    <row r="89" spans="1:14" ht="15.75" customHeight="1" x14ac:dyDescent="0.25">
      <c r="A89" s="174">
        <v>45013</v>
      </c>
      <c r="B89" s="157" t="s">
        <v>117</v>
      </c>
      <c r="C89" s="157" t="s">
        <v>118</v>
      </c>
      <c r="D89" s="183" t="s">
        <v>116</v>
      </c>
      <c r="E89" s="162">
        <v>7000</v>
      </c>
      <c r="F89" s="152"/>
      <c r="G89" s="312">
        <f t="shared" si="3"/>
        <v>22000</v>
      </c>
      <c r="H89" s="501" t="s">
        <v>137</v>
      </c>
      <c r="I89" s="155" t="s">
        <v>18</v>
      </c>
      <c r="J89" s="419" t="s">
        <v>278</v>
      </c>
      <c r="K89" s="404" t="s">
        <v>64</v>
      </c>
      <c r="L89" s="155" t="s">
        <v>45</v>
      </c>
      <c r="M89" s="155"/>
      <c r="N89" s="157" t="s">
        <v>130</v>
      </c>
    </row>
    <row r="90" spans="1:14" ht="15.75" customHeight="1" x14ac:dyDescent="0.25">
      <c r="A90" s="174">
        <v>45013</v>
      </c>
      <c r="B90" s="157" t="s">
        <v>117</v>
      </c>
      <c r="C90" s="157" t="s">
        <v>118</v>
      </c>
      <c r="D90" s="183" t="s">
        <v>116</v>
      </c>
      <c r="E90" s="162">
        <v>7000</v>
      </c>
      <c r="F90" s="152"/>
      <c r="G90" s="312">
        <f t="shared" si="3"/>
        <v>15000</v>
      </c>
      <c r="H90" s="501" t="s">
        <v>137</v>
      </c>
      <c r="I90" s="155" t="s">
        <v>18</v>
      </c>
      <c r="J90" s="419" t="s">
        <v>278</v>
      </c>
      <c r="K90" s="404" t="s">
        <v>64</v>
      </c>
      <c r="L90" s="155" t="s">
        <v>45</v>
      </c>
      <c r="M90" s="155"/>
      <c r="N90" s="157" t="s">
        <v>131</v>
      </c>
    </row>
    <row r="91" spans="1:14" ht="15.75" customHeight="1" x14ac:dyDescent="0.25">
      <c r="A91" s="174">
        <v>45013</v>
      </c>
      <c r="B91" s="157" t="s">
        <v>117</v>
      </c>
      <c r="C91" s="157" t="s">
        <v>118</v>
      </c>
      <c r="D91" s="183" t="s">
        <v>116</v>
      </c>
      <c r="E91" s="162">
        <v>15000</v>
      </c>
      <c r="F91" s="152"/>
      <c r="G91" s="312">
        <f t="shared" si="3"/>
        <v>0</v>
      </c>
      <c r="H91" s="501" t="s">
        <v>137</v>
      </c>
      <c r="I91" s="155" t="s">
        <v>18</v>
      </c>
      <c r="J91" s="419" t="s">
        <v>278</v>
      </c>
      <c r="K91" s="404" t="s">
        <v>64</v>
      </c>
      <c r="L91" s="155" t="s">
        <v>45</v>
      </c>
      <c r="M91" s="155"/>
      <c r="N91" s="157" t="s">
        <v>132</v>
      </c>
    </row>
    <row r="92" spans="1:14" ht="15.75" customHeight="1" x14ac:dyDescent="0.25">
      <c r="A92" s="502">
        <v>45014</v>
      </c>
      <c r="B92" s="566" t="s">
        <v>115</v>
      </c>
      <c r="C92" s="566" t="s">
        <v>49</v>
      </c>
      <c r="D92" s="569" t="s">
        <v>116</v>
      </c>
      <c r="E92" s="567"/>
      <c r="F92" s="505">
        <v>38000</v>
      </c>
      <c r="G92" s="506">
        <f t="shared" si="3"/>
        <v>38000</v>
      </c>
      <c r="H92" s="507" t="s">
        <v>137</v>
      </c>
      <c r="I92" s="508" t="s">
        <v>18</v>
      </c>
      <c r="J92" s="509" t="s">
        <v>279</v>
      </c>
      <c r="K92" s="503" t="s">
        <v>64</v>
      </c>
      <c r="L92" s="508" t="s">
        <v>45</v>
      </c>
      <c r="M92" s="508"/>
      <c r="N92" s="566"/>
    </row>
    <row r="93" spans="1:14" ht="15.75" customHeight="1" x14ac:dyDescent="0.25">
      <c r="A93" s="174">
        <v>45014</v>
      </c>
      <c r="B93" s="157" t="s">
        <v>117</v>
      </c>
      <c r="C93" s="157" t="s">
        <v>118</v>
      </c>
      <c r="D93" s="183" t="s">
        <v>116</v>
      </c>
      <c r="E93" s="162">
        <v>13000</v>
      </c>
      <c r="F93" s="152"/>
      <c r="G93" s="312">
        <f t="shared" si="3"/>
        <v>25000</v>
      </c>
      <c r="H93" s="501" t="s">
        <v>137</v>
      </c>
      <c r="I93" s="155" t="s">
        <v>18</v>
      </c>
      <c r="J93" s="419" t="s">
        <v>279</v>
      </c>
      <c r="K93" s="404" t="s">
        <v>64</v>
      </c>
      <c r="L93" s="155" t="s">
        <v>45</v>
      </c>
      <c r="M93" s="155"/>
      <c r="N93" s="157" t="s">
        <v>129</v>
      </c>
    </row>
    <row r="94" spans="1:14" ht="15.75" customHeight="1" x14ac:dyDescent="0.25">
      <c r="A94" s="174">
        <v>45014</v>
      </c>
      <c r="B94" s="157" t="s">
        <v>117</v>
      </c>
      <c r="C94" s="157" t="s">
        <v>118</v>
      </c>
      <c r="D94" s="183" t="s">
        <v>116</v>
      </c>
      <c r="E94" s="162">
        <v>5000</v>
      </c>
      <c r="F94" s="152"/>
      <c r="G94" s="312">
        <f t="shared" si="3"/>
        <v>20000</v>
      </c>
      <c r="H94" s="501" t="s">
        <v>137</v>
      </c>
      <c r="I94" s="155" t="s">
        <v>18</v>
      </c>
      <c r="J94" s="419" t="s">
        <v>279</v>
      </c>
      <c r="K94" s="404" t="s">
        <v>64</v>
      </c>
      <c r="L94" s="155" t="s">
        <v>45</v>
      </c>
      <c r="M94" s="155"/>
      <c r="N94" s="157" t="s">
        <v>130</v>
      </c>
    </row>
    <row r="95" spans="1:14" ht="15.75" customHeight="1" x14ac:dyDescent="0.25">
      <c r="A95" s="174">
        <v>45014</v>
      </c>
      <c r="B95" s="157" t="s">
        <v>117</v>
      </c>
      <c r="C95" s="157" t="s">
        <v>118</v>
      </c>
      <c r="D95" s="183" t="s">
        <v>116</v>
      </c>
      <c r="E95" s="162">
        <v>5000</v>
      </c>
      <c r="F95" s="152"/>
      <c r="G95" s="312">
        <f t="shared" si="3"/>
        <v>15000</v>
      </c>
      <c r="H95" s="501" t="s">
        <v>137</v>
      </c>
      <c r="I95" s="155" t="s">
        <v>18</v>
      </c>
      <c r="J95" s="419" t="s">
        <v>279</v>
      </c>
      <c r="K95" s="404" t="s">
        <v>64</v>
      </c>
      <c r="L95" s="155" t="s">
        <v>45</v>
      </c>
      <c r="M95" s="155"/>
      <c r="N95" s="157" t="s">
        <v>131</v>
      </c>
    </row>
    <row r="96" spans="1:14" ht="15.75" customHeight="1" x14ac:dyDescent="0.25">
      <c r="A96" s="174">
        <v>45014</v>
      </c>
      <c r="B96" s="157" t="s">
        <v>117</v>
      </c>
      <c r="C96" s="157" t="s">
        <v>118</v>
      </c>
      <c r="D96" s="183" t="s">
        <v>116</v>
      </c>
      <c r="E96" s="162">
        <v>15000</v>
      </c>
      <c r="F96" s="152"/>
      <c r="G96" s="312">
        <f t="shared" si="3"/>
        <v>0</v>
      </c>
      <c r="H96" s="501" t="s">
        <v>137</v>
      </c>
      <c r="I96" s="155" t="s">
        <v>18</v>
      </c>
      <c r="J96" s="419" t="s">
        <v>279</v>
      </c>
      <c r="K96" s="404" t="s">
        <v>64</v>
      </c>
      <c r="L96" s="155" t="s">
        <v>45</v>
      </c>
      <c r="M96" s="155"/>
      <c r="N96" s="157" t="s">
        <v>281</v>
      </c>
    </row>
    <row r="97" spans="1:14" ht="15.75" customHeight="1" x14ac:dyDescent="0.25">
      <c r="A97" s="502">
        <v>45015</v>
      </c>
      <c r="B97" s="566" t="s">
        <v>115</v>
      </c>
      <c r="C97" s="566" t="s">
        <v>49</v>
      </c>
      <c r="D97" s="569" t="s">
        <v>116</v>
      </c>
      <c r="E97" s="567"/>
      <c r="F97" s="505">
        <v>45000</v>
      </c>
      <c r="G97" s="506">
        <f t="shared" si="3"/>
        <v>45000</v>
      </c>
      <c r="H97" s="507" t="s">
        <v>137</v>
      </c>
      <c r="I97" s="508" t="s">
        <v>18</v>
      </c>
      <c r="J97" s="509" t="s">
        <v>280</v>
      </c>
      <c r="K97" s="503" t="s">
        <v>64</v>
      </c>
      <c r="L97" s="508" t="s">
        <v>45</v>
      </c>
      <c r="M97" s="508"/>
      <c r="N97" s="566"/>
    </row>
    <row r="98" spans="1:14" ht="15.75" customHeight="1" x14ac:dyDescent="0.25">
      <c r="A98" s="174">
        <v>45015</v>
      </c>
      <c r="B98" s="157" t="s">
        <v>117</v>
      </c>
      <c r="C98" s="157" t="s">
        <v>118</v>
      </c>
      <c r="D98" s="183" t="s">
        <v>116</v>
      </c>
      <c r="E98" s="162">
        <v>13000</v>
      </c>
      <c r="F98" s="152"/>
      <c r="G98" s="312">
        <f t="shared" si="3"/>
        <v>32000</v>
      </c>
      <c r="H98" s="501" t="s">
        <v>137</v>
      </c>
      <c r="I98" s="155" t="s">
        <v>18</v>
      </c>
      <c r="J98" s="419" t="s">
        <v>280</v>
      </c>
      <c r="K98" s="404" t="s">
        <v>64</v>
      </c>
      <c r="L98" s="155" t="s">
        <v>45</v>
      </c>
      <c r="M98" s="155"/>
      <c r="N98" s="157" t="s">
        <v>129</v>
      </c>
    </row>
    <row r="99" spans="1:14" ht="15.75" customHeight="1" x14ac:dyDescent="0.25">
      <c r="A99" s="174">
        <v>45015</v>
      </c>
      <c r="B99" s="157" t="s">
        <v>117</v>
      </c>
      <c r="C99" s="157" t="s">
        <v>118</v>
      </c>
      <c r="D99" s="183" t="s">
        <v>116</v>
      </c>
      <c r="E99" s="162">
        <v>7000</v>
      </c>
      <c r="F99" s="152"/>
      <c r="G99" s="312">
        <f t="shared" si="3"/>
        <v>25000</v>
      </c>
      <c r="H99" s="501" t="s">
        <v>137</v>
      </c>
      <c r="I99" s="155" t="s">
        <v>18</v>
      </c>
      <c r="J99" s="419" t="s">
        <v>280</v>
      </c>
      <c r="K99" s="404" t="s">
        <v>64</v>
      </c>
      <c r="L99" s="155" t="s">
        <v>45</v>
      </c>
      <c r="M99" s="155"/>
      <c r="N99" s="157" t="s">
        <v>283</v>
      </c>
    </row>
    <row r="100" spans="1:14" ht="15.75" customHeight="1" x14ac:dyDescent="0.25">
      <c r="A100" s="174">
        <v>45015</v>
      </c>
      <c r="B100" s="157" t="s">
        <v>117</v>
      </c>
      <c r="C100" s="157" t="s">
        <v>118</v>
      </c>
      <c r="D100" s="183" t="s">
        <v>116</v>
      </c>
      <c r="E100" s="162">
        <v>5000</v>
      </c>
      <c r="F100" s="152"/>
      <c r="G100" s="312">
        <f t="shared" si="3"/>
        <v>20000</v>
      </c>
      <c r="H100" s="501" t="s">
        <v>137</v>
      </c>
      <c r="I100" s="155" t="s">
        <v>18</v>
      </c>
      <c r="J100" s="419" t="s">
        <v>280</v>
      </c>
      <c r="K100" s="404" t="s">
        <v>64</v>
      </c>
      <c r="L100" s="155" t="s">
        <v>45</v>
      </c>
      <c r="M100" s="155"/>
      <c r="N100" s="157" t="s">
        <v>284</v>
      </c>
    </row>
    <row r="101" spans="1:14" x14ac:dyDescent="0.25">
      <c r="A101" s="174">
        <v>45015</v>
      </c>
      <c r="B101" s="157" t="s">
        <v>117</v>
      </c>
      <c r="C101" s="157" t="s">
        <v>118</v>
      </c>
      <c r="D101" s="183" t="s">
        <v>116</v>
      </c>
      <c r="E101" s="170">
        <v>5000</v>
      </c>
      <c r="F101" s="152"/>
      <c r="G101" s="312">
        <f t="shared" si="3"/>
        <v>15000</v>
      </c>
      <c r="H101" s="501" t="s">
        <v>137</v>
      </c>
      <c r="I101" s="155" t="s">
        <v>18</v>
      </c>
      <c r="J101" s="419" t="s">
        <v>280</v>
      </c>
      <c r="K101" s="404" t="s">
        <v>64</v>
      </c>
      <c r="L101" s="155" t="s">
        <v>45</v>
      </c>
      <c r="M101" s="155"/>
      <c r="N101" s="157" t="s">
        <v>285</v>
      </c>
    </row>
    <row r="102" spans="1:14" x14ac:dyDescent="0.25">
      <c r="A102" s="174">
        <v>45015</v>
      </c>
      <c r="B102" s="157" t="s">
        <v>117</v>
      </c>
      <c r="C102" s="157" t="s">
        <v>118</v>
      </c>
      <c r="D102" s="183" t="s">
        <v>116</v>
      </c>
      <c r="E102" s="512">
        <v>5000</v>
      </c>
      <c r="F102" s="152"/>
      <c r="G102" s="312">
        <f t="shared" si="3"/>
        <v>10000</v>
      </c>
      <c r="H102" s="501" t="s">
        <v>137</v>
      </c>
      <c r="I102" s="155" t="s">
        <v>18</v>
      </c>
      <c r="J102" s="419" t="s">
        <v>280</v>
      </c>
      <c r="K102" s="404" t="s">
        <v>64</v>
      </c>
      <c r="L102" s="155" t="s">
        <v>45</v>
      </c>
      <c r="M102" s="155"/>
      <c r="N102" s="157" t="s">
        <v>132</v>
      </c>
    </row>
    <row r="103" spans="1:14" x14ac:dyDescent="0.25">
      <c r="A103" s="174">
        <v>45015</v>
      </c>
      <c r="B103" s="157" t="s">
        <v>117</v>
      </c>
      <c r="C103" s="157" t="s">
        <v>118</v>
      </c>
      <c r="D103" s="183" t="s">
        <v>116</v>
      </c>
      <c r="E103" s="512">
        <v>15000</v>
      </c>
      <c r="F103" s="152"/>
      <c r="G103" s="312">
        <f t="shared" si="3"/>
        <v>-5000</v>
      </c>
      <c r="H103" s="501" t="s">
        <v>137</v>
      </c>
      <c r="I103" s="155" t="s">
        <v>18</v>
      </c>
      <c r="J103" s="419" t="s">
        <v>280</v>
      </c>
      <c r="K103" s="404" t="s">
        <v>64</v>
      </c>
      <c r="L103" s="155" t="s">
        <v>45</v>
      </c>
      <c r="M103" s="155"/>
      <c r="N103" s="157"/>
    </row>
    <row r="104" spans="1:14" x14ac:dyDescent="0.25">
      <c r="A104" s="174">
        <v>45015</v>
      </c>
      <c r="B104" s="157" t="s">
        <v>138</v>
      </c>
      <c r="C104" s="157" t="s">
        <v>49</v>
      </c>
      <c r="D104" s="183" t="s">
        <v>116</v>
      </c>
      <c r="E104" s="512"/>
      <c r="F104" s="152">
        <v>5000</v>
      </c>
      <c r="G104" s="312">
        <f t="shared" si="3"/>
        <v>0</v>
      </c>
      <c r="H104" s="501" t="s">
        <v>137</v>
      </c>
      <c r="I104" s="155" t="s">
        <v>18</v>
      </c>
      <c r="J104" s="419" t="s">
        <v>280</v>
      </c>
      <c r="K104" s="404" t="s">
        <v>64</v>
      </c>
      <c r="L104" s="155" t="s">
        <v>45</v>
      </c>
      <c r="M104" s="155"/>
      <c r="N104" s="157"/>
    </row>
    <row r="105" spans="1:14" x14ac:dyDescent="0.25">
      <c r="A105" s="502">
        <v>45016</v>
      </c>
      <c r="B105" s="566" t="s">
        <v>115</v>
      </c>
      <c r="C105" s="566" t="s">
        <v>49</v>
      </c>
      <c r="D105" s="569" t="s">
        <v>116</v>
      </c>
      <c r="E105" s="612"/>
      <c r="F105" s="505">
        <v>28000</v>
      </c>
      <c r="G105" s="506">
        <f t="shared" si="3"/>
        <v>28000</v>
      </c>
      <c r="H105" s="507" t="s">
        <v>137</v>
      </c>
      <c r="I105" s="508" t="s">
        <v>18</v>
      </c>
      <c r="J105" s="509" t="s">
        <v>282</v>
      </c>
      <c r="K105" s="503" t="s">
        <v>64</v>
      </c>
      <c r="L105" s="508" t="s">
        <v>45</v>
      </c>
      <c r="M105" s="508"/>
      <c r="N105" s="566"/>
    </row>
    <row r="106" spans="1:14" x14ac:dyDescent="0.25">
      <c r="A106" s="174">
        <v>45016</v>
      </c>
      <c r="B106" s="157" t="s">
        <v>117</v>
      </c>
      <c r="C106" s="157" t="s">
        <v>118</v>
      </c>
      <c r="D106" s="183" t="s">
        <v>116</v>
      </c>
      <c r="E106" s="512">
        <v>13000</v>
      </c>
      <c r="F106" s="152"/>
      <c r="G106" s="312">
        <f t="shared" si="3"/>
        <v>15000</v>
      </c>
      <c r="H106" s="501" t="s">
        <v>137</v>
      </c>
      <c r="I106" s="155" t="s">
        <v>18</v>
      </c>
      <c r="J106" s="419" t="s">
        <v>282</v>
      </c>
      <c r="K106" s="175" t="s">
        <v>64</v>
      </c>
      <c r="L106" s="155" t="s">
        <v>45</v>
      </c>
      <c r="M106" s="155"/>
      <c r="N106" s="157" t="s">
        <v>129</v>
      </c>
    </row>
    <row r="107" spans="1:14" ht="15.75" thickBot="1" x14ac:dyDescent="0.3">
      <c r="A107" s="160">
        <v>45016</v>
      </c>
      <c r="B107" s="155" t="s">
        <v>117</v>
      </c>
      <c r="C107" s="155" t="s">
        <v>118</v>
      </c>
      <c r="D107" s="167" t="s">
        <v>116</v>
      </c>
      <c r="E107" s="512">
        <v>15000</v>
      </c>
      <c r="F107" s="610"/>
      <c r="G107" s="513">
        <f t="shared" ref="G107" si="4">G106-E107+F107</f>
        <v>0</v>
      </c>
      <c r="H107" s="501" t="s">
        <v>137</v>
      </c>
      <c r="I107" s="155" t="s">
        <v>18</v>
      </c>
      <c r="J107" s="419" t="s">
        <v>282</v>
      </c>
      <c r="K107" s="404" t="s">
        <v>64</v>
      </c>
      <c r="L107" s="155" t="s">
        <v>45</v>
      </c>
      <c r="M107" s="155"/>
      <c r="N107" s="157" t="s">
        <v>132</v>
      </c>
    </row>
    <row r="108" spans="1:14" ht="15.75" thickBot="1" x14ac:dyDescent="0.3">
      <c r="A108" s="155"/>
      <c r="B108" s="155"/>
      <c r="C108" s="155"/>
      <c r="D108" s="155"/>
      <c r="E108" s="611">
        <f>SUM(E4:E107)</f>
        <v>825000</v>
      </c>
      <c r="F108" s="611">
        <f>SUM(F4:F107)</f>
        <v>825000</v>
      </c>
      <c r="G108" s="613">
        <f>E108-F108</f>
        <v>0</v>
      </c>
      <c r="H108" s="169"/>
      <c r="I108" s="155"/>
      <c r="J108" s="155"/>
      <c r="K108" s="404" t="s">
        <v>64</v>
      </c>
      <c r="L108" s="155" t="s">
        <v>45</v>
      </c>
      <c r="M108" s="155"/>
      <c r="N108" s="157"/>
    </row>
    <row r="109" spans="1:14" x14ac:dyDescent="0.25">
      <c r="A109" s="155"/>
      <c r="B109" s="155"/>
      <c r="C109" s="155"/>
      <c r="D109" s="155"/>
      <c r="E109" s="543"/>
      <c r="F109" s="482"/>
      <c r="G109" s="491"/>
      <c r="H109" s="155"/>
      <c r="I109" s="155"/>
      <c r="J109" s="155"/>
      <c r="K109" s="404" t="s">
        <v>64</v>
      </c>
      <c r="L109" s="155" t="s">
        <v>45</v>
      </c>
      <c r="M109" s="155"/>
      <c r="N109" s="157"/>
    </row>
    <row r="110" spans="1:14" x14ac:dyDescent="0.25">
      <c r="A110" s="433"/>
      <c r="B110" s="433"/>
      <c r="C110" s="433"/>
      <c r="D110" s="433"/>
      <c r="E110" s="531"/>
      <c r="F110" s="545"/>
      <c r="G110" s="546"/>
      <c r="H110" s="433"/>
      <c r="I110" s="433"/>
      <c r="J110" s="433"/>
      <c r="K110" s="433"/>
      <c r="L110" s="433"/>
      <c r="M110" s="433"/>
      <c r="N110" s="437"/>
    </row>
    <row r="111" spans="1:14" x14ac:dyDescent="0.25">
      <c r="E111" s="544"/>
      <c r="F111" s="536"/>
    </row>
    <row r="112" spans="1:14" x14ac:dyDescent="0.25">
      <c r="E112" s="515"/>
      <c r="F112" s="536"/>
    </row>
    <row r="113" spans="5:6" x14ac:dyDescent="0.25">
      <c r="E113" s="515"/>
      <c r="F113" s="536"/>
    </row>
    <row r="114" spans="5:6" x14ac:dyDescent="0.25">
      <c r="E114" s="515"/>
      <c r="F114" s="536"/>
    </row>
    <row r="115" spans="5:6" x14ac:dyDescent="0.25">
      <c r="E115" s="515"/>
      <c r="F115" s="536"/>
    </row>
    <row r="116" spans="5:6" x14ac:dyDescent="0.25">
      <c r="E116" s="515"/>
      <c r="F116" s="536"/>
    </row>
    <row r="117" spans="5:6" x14ac:dyDescent="0.25">
      <c r="E117" s="515"/>
      <c r="F117" s="536"/>
    </row>
    <row r="118" spans="5:6" x14ac:dyDescent="0.25">
      <c r="E118" s="515"/>
      <c r="F118" s="536"/>
    </row>
    <row r="119" spans="5:6" x14ac:dyDescent="0.25">
      <c r="E119" s="515"/>
      <c r="F119" s="536"/>
    </row>
    <row r="120" spans="5:6" x14ac:dyDescent="0.25">
      <c r="E120" s="515"/>
      <c r="F120" s="536"/>
    </row>
    <row r="121" spans="5:6" x14ac:dyDescent="0.25">
      <c r="E121" s="515"/>
      <c r="F121" s="536"/>
    </row>
    <row r="122" spans="5:6" x14ac:dyDescent="0.25">
      <c r="E122" s="515"/>
      <c r="F122" s="536"/>
    </row>
    <row r="123" spans="5:6" x14ac:dyDescent="0.25">
      <c r="E123" s="515"/>
      <c r="F123" s="536"/>
    </row>
    <row r="124" spans="5:6" x14ac:dyDescent="0.25">
      <c r="E124" s="515"/>
    </row>
    <row r="125" spans="5:6" x14ac:dyDescent="0.25">
      <c r="E125" s="515"/>
    </row>
    <row r="126" spans="5:6" x14ac:dyDescent="0.25">
      <c r="E126" s="515"/>
    </row>
    <row r="127" spans="5:6" x14ac:dyDescent="0.25">
      <c r="E127" s="515"/>
    </row>
    <row r="128" spans="5:6" x14ac:dyDescent="0.25">
      <c r="E128" s="515"/>
    </row>
    <row r="129" spans="5:5" x14ac:dyDescent="0.25">
      <c r="E129" s="515"/>
    </row>
    <row r="130" spans="5:5" x14ac:dyDescent="0.25">
      <c r="E130" s="515"/>
    </row>
    <row r="131" spans="5:5" x14ac:dyDescent="0.25">
      <c r="E131" s="515"/>
    </row>
    <row r="132" spans="5:5" x14ac:dyDescent="0.25">
      <c r="E132" s="515"/>
    </row>
    <row r="133" spans="5:5" x14ac:dyDescent="0.25">
      <c r="E133" s="515"/>
    </row>
    <row r="134" spans="5:5" x14ac:dyDescent="0.25">
      <c r="E134" s="515"/>
    </row>
    <row r="135" spans="5:5" x14ac:dyDescent="0.25">
      <c r="E135" s="515"/>
    </row>
    <row r="136" spans="5:5" x14ac:dyDescent="0.25">
      <c r="E136" s="515"/>
    </row>
    <row r="137" spans="5:5" x14ac:dyDescent="0.25">
      <c r="E137" s="515"/>
    </row>
    <row r="138" spans="5:5" x14ac:dyDescent="0.25">
      <c r="E138" s="515"/>
    </row>
    <row r="139" spans="5:5" x14ac:dyDescent="0.25">
      <c r="E139" s="515"/>
    </row>
    <row r="140" spans="5:5" x14ac:dyDescent="0.25">
      <c r="E140" s="515"/>
    </row>
    <row r="141" spans="5:5" x14ac:dyDescent="0.25">
      <c r="E141" s="515"/>
    </row>
    <row r="142" spans="5:5" x14ac:dyDescent="0.25">
      <c r="E142" s="515"/>
    </row>
    <row r="143" spans="5:5" x14ac:dyDescent="0.25">
      <c r="E143" s="515"/>
    </row>
    <row r="144" spans="5:5" x14ac:dyDescent="0.25">
      <c r="E144" s="515"/>
    </row>
    <row r="145" spans="5:5" x14ac:dyDescent="0.25">
      <c r="E145" s="515"/>
    </row>
    <row r="146" spans="5:5" x14ac:dyDescent="0.25">
      <c r="E146" s="515"/>
    </row>
    <row r="147" spans="5:5" x14ac:dyDescent="0.25">
      <c r="E147" s="515"/>
    </row>
    <row r="148" spans="5:5" x14ac:dyDescent="0.25">
      <c r="E148" s="515"/>
    </row>
    <row r="149" spans="5:5" x14ac:dyDescent="0.25">
      <c r="E149" s="515"/>
    </row>
    <row r="150" spans="5:5" x14ac:dyDescent="0.25">
      <c r="E150" s="515"/>
    </row>
    <row r="151" spans="5:5" x14ac:dyDescent="0.25">
      <c r="E151" s="515"/>
    </row>
    <row r="152" spans="5:5" x14ac:dyDescent="0.25">
      <c r="E152" s="515"/>
    </row>
    <row r="153" spans="5:5" x14ac:dyDescent="0.25">
      <c r="E153" s="515"/>
    </row>
    <row r="154" spans="5:5" x14ac:dyDescent="0.25">
      <c r="E154" s="515"/>
    </row>
    <row r="155" spans="5:5" x14ac:dyDescent="0.25">
      <c r="E155" s="515"/>
    </row>
    <row r="156" spans="5:5" x14ac:dyDescent="0.25">
      <c r="E156" s="515"/>
    </row>
    <row r="157" spans="5:5" x14ac:dyDescent="0.25">
      <c r="E157" s="515"/>
    </row>
    <row r="158" spans="5:5" x14ac:dyDescent="0.25">
      <c r="E158" s="515"/>
    </row>
    <row r="159" spans="5:5" x14ac:dyDescent="0.25">
      <c r="E159" s="515"/>
    </row>
    <row r="160" spans="5:5" x14ac:dyDescent="0.25">
      <c r="E160" s="515"/>
    </row>
    <row r="161" spans="5:5" x14ac:dyDescent="0.25">
      <c r="E161" s="515"/>
    </row>
    <row r="162" spans="5:5" x14ac:dyDescent="0.25">
      <c r="E162" s="515"/>
    </row>
    <row r="163" spans="5:5" x14ac:dyDescent="0.25">
      <c r="E163" s="515"/>
    </row>
    <row r="164" spans="5:5" x14ac:dyDescent="0.25">
      <c r="E164" s="515"/>
    </row>
    <row r="165" spans="5:5" x14ac:dyDescent="0.25">
      <c r="E165" s="515"/>
    </row>
    <row r="166" spans="5:5" x14ac:dyDescent="0.25">
      <c r="E166" s="515"/>
    </row>
    <row r="167" spans="5:5" x14ac:dyDescent="0.25">
      <c r="E167" s="515"/>
    </row>
    <row r="168" spans="5:5" x14ac:dyDescent="0.25">
      <c r="E168" s="515"/>
    </row>
    <row r="169" spans="5:5" x14ac:dyDescent="0.25">
      <c r="E169" s="515"/>
    </row>
    <row r="170" spans="5:5" x14ac:dyDescent="0.25">
      <c r="E170" s="515"/>
    </row>
    <row r="171" spans="5:5" x14ac:dyDescent="0.25">
      <c r="E171" s="515"/>
    </row>
    <row r="172" spans="5:5" x14ac:dyDescent="0.25">
      <c r="E172" s="515"/>
    </row>
    <row r="173" spans="5:5" x14ac:dyDescent="0.25">
      <c r="E173" s="515"/>
    </row>
    <row r="174" spans="5:5" x14ac:dyDescent="0.25">
      <c r="E174" s="515"/>
    </row>
    <row r="175" spans="5:5" x14ac:dyDescent="0.25">
      <c r="E175" s="515"/>
    </row>
    <row r="176" spans="5:5" x14ac:dyDescent="0.25">
      <c r="E176" s="515"/>
    </row>
    <row r="177" spans="5:5" x14ac:dyDescent="0.25">
      <c r="E177" s="515"/>
    </row>
    <row r="178" spans="5:5" x14ac:dyDescent="0.25">
      <c r="E178" s="515"/>
    </row>
    <row r="179" spans="5:5" x14ac:dyDescent="0.25">
      <c r="E179" s="515"/>
    </row>
    <row r="180" spans="5:5" x14ac:dyDescent="0.25">
      <c r="E180" s="515"/>
    </row>
    <row r="181" spans="5:5" x14ac:dyDescent="0.25">
      <c r="E181" s="515"/>
    </row>
    <row r="182" spans="5:5" x14ac:dyDescent="0.25">
      <c r="E182" s="515"/>
    </row>
    <row r="183" spans="5:5" x14ac:dyDescent="0.25">
      <c r="E183" s="515"/>
    </row>
    <row r="184" spans="5:5" x14ac:dyDescent="0.25">
      <c r="E184" s="515"/>
    </row>
    <row r="185" spans="5:5" x14ac:dyDescent="0.25">
      <c r="E185" s="515"/>
    </row>
    <row r="186" spans="5:5" x14ac:dyDescent="0.25">
      <c r="E186" s="515"/>
    </row>
    <row r="187" spans="5:5" x14ac:dyDescent="0.25">
      <c r="E187" s="515"/>
    </row>
    <row r="188" spans="5:5" x14ac:dyDescent="0.25">
      <c r="E188" s="515"/>
    </row>
    <row r="189" spans="5:5" x14ac:dyDescent="0.25">
      <c r="E189" s="515"/>
    </row>
    <row r="190" spans="5:5" x14ac:dyDescent="0.25">
      <c r="E190" s="515"/>
    </row>
    <row r="191" spans="5:5" x14ac:dyDescent="0.25">
      <c r="E191" s="515"/>
    </row>
    <row r="192" spans="5:5" x14ac:dyDescent="0.25">
      <c r="E192" s="515"/>
    </row>
    <row r="193" spans="5:5" x14ac:dyDescent="0.25">
      <c r="E193" s="515"/>
    </row>
    <row r="194" spans="5:5" x14ac:dyDescent="0.25">
      <c r="E194" s="515"/>
    </row>
    <row r="195" spans="5:5" x14ac:dyDescent="0.25">
      <c r="E195" s="515"/>
    </row>
    <row r="196" spans="5:5" x14ac:dyDescent="0.25">
      <c r="E196" s="515"/>
    </row>
    <row r="197" spans="5:5" x14ac:dyDescent="0.25">
      <c r="E197" s="515"/>
    </row>
    <row r="198" spans="5:5" x14ac:dyDescent="0.25">
      <c r="E198" s="515"/>
    </row>
    <row r="199" spans="5:5" x14ac:dyDescent="0.25">
      <c r="E199" s="515"/>
    </row>
    <row r="200" spans="5:5" x14ac:dyDescent="0.25">
      <c r="E200" s="515"/>
    </row>
    <row r="201" spans="5:5" x14ac:dyDescent="0.25">
      <c r="E201" s="515"/>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85" zoomScaleNormal="85" workbookViewId="0">
      <selection activeCell="E19" sqref="E19"/>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75" t="s">
        <v>44</v>
      </c>
      <c r="B1" s="775"/>
      <c r="C1" s="775"/>
      <c r="D1" s="775"/>
      <c r="E1" s="775"/>
      <c r="F1" s="775"/>
      <c r="G1" s="775"/>
      <c r="H1" s="775"/>
      <c r="I1" s="775"/>
      <c r="J1" s="775"/>
      <c r="K1" s="775"/>
      <c r="L1" s="775"/>
      <c r="M1" s="775"/>
      <c r="N1" s="775"/>
    </row>
    <row r="2" spans="1:16" s="67" customFormat="1" ht="18.75" x14ac:dyDescent="0.25">
      <c r="A2" s="776" t="s">
        <v>61</v>
      </c>
      <c r="B2" s="776"/>
      <c r="C2" s="776"/>
      <c r="D2" s="776"/>
      <c r="E2" s="776"/>
      <c r="F2" s="776"/>
      <c r="G2" s="776"/>
      <c r="H2" s="776"/>
      <c r="I2" s="776"/>
      <c r="J2" s="776"/>
      <c r="K2" s="776"/>
      <c r="L2" s="776"/>
      <c r="M2" s="776"/>
      <c r="N2" s="776"/>
    </row>
    <row r="3" spans="1:16" s="67" customFormat="1" ht="45" x14ac:dyDescent="0.25">
      <c r="A3" s="406" t="s">
        <v>0</v>
      </c>
      <c r="B3" s="407" t="s">
        <v>5</v>
      </c>
      <c r="C3" s="407" t="s">
        <v>10</v>
      </c>
      <c r="D3" s="408" t="s">
        <v>8</v>
      </c>
      <c r="E3" s="408" t="s">
        <v>13</v>
      </c>
      <c r="F3" s="409" t="s">
        <v>34</v>
      </c>
      <c r="G3" s="408" t="s">
        <v>41</v>
      </c>
      <c r="H3" s="408" t="s">
        <v>2</v>
      </c>
      <c r="I3" s="408" t="s">
        <v>3</v>
      </c>
      <c r="J3" s="407" t="s">
        <v>9</v>
      </c>
      <c r="K3" s="407" t="s">
        <v>1</v>
      </c>
      <c r="L3" s="407" t="s">
        <v>4</v>
      </c>
      <c r="M3" s="407" t="s">
        <v>12</v>
      </c>
      <c r="N3" s="409" t="s">
        <v>11</v>
      </c>
    </row>
    <row r="4" spans="1:16" s="67" customFormat="1" x14ac:dyDescent="0.25">
      <c r="A4" s="186">
        <v>44986</v>
      </c>
      <c r="B4" s="171" t="s">
        <v>189</v>
      </c>
      <c r="C4" s="171"/>
      <c r="D4" s="172"/>
      <c r="E4" s="403"/>
      <c r="F4" s="457"/>
      <c r="G4" s="457">
        <v>0</v>
      </c>
      <c r="H4" s="458"/>
      <c r="I4" s="458"/>
      <c r="J4" s="459"/>
      <c r="K4" s="460"/>
      <c r="L4" s="460"/>
      <c r="M4" s="460"/>
      <c r="N4" s="461"/>
    </row>
    <row r="5" spans="1:16" s="14" customFormat="1" ht="18.75" customHeight="1" x14ac:dyDescent="0.25">
      <c r="A5" s="502">
        <v>44991</v>
      </c>
      <c r="B5" s="566" t="s">
        <v>115</v>
      </c>
      <c r="C5" s="566" t="s">
        <v>49</v>
      </c>
      <c r="D5" s="569" t="s">
        <v>14</v>
      </c>
      <c r="E5" s="565"/>
      <c r="F5" s="570">
        <v>160000</v>
      </c>
      <c r="G5" s="572">
        <f>G4-E5+F5</f>
        <v>160000</v>
      </c>
      <c r="H5" s="568"/>
      <c r="I5" s="573" t="s">
        <v>18</v>
      </c>
      <c r="J5" s="509" t="s">
        <v>307</v>
      </c>
      <c r="K5" s="574" t="s">
        <v>64</v>
      </c>
      <c r="L5" s="574" t="s">
        <v>58</v>
      </c>
      <c r="M5" s="575"/>
      <c r="N5" s="576"/>
      <c r="O5" s="562"/>
    </row>
    <row r="6" spans="1:16" s="75" customFormat="1" x14ac:dyDescent="0.25">
      <c r="A6" s="174">
        <v>44991</v>
      </c>
      <c r="B6" s="157" t="s">
        <v>134</v>
      </c>
      <c r="C6" s="157" t="s">
        <v>120</v>
      </c>
      <c r="D6" s="183" t="s">
        <v>14</v>
      </c>
      <c r="E6" s="170">
        <v>40000</v>
      </c>
      <c r="F6" s="162"/>
      <c r="G6" s="162">
        <f t="shared" ref="G6:G15" si="0">G5-E6+F6</f>
        <v>120000</v>
      </c>
      <c r="H6" s="414" t="s">
        <v>42</v>
      </c>
      <c r="I6" s="178" t="s">
        <v>18</v>
      </c>
      <c r="J6" s="419" t="s">
        <v>307</v>
      </c>
      <c r="K6" s="157" t="s">
        <v>64</v>
      </c>
      <c r="L6" s="157" t="s">
        <v>58</v>
      </c>
      <c r="M6" s="165"/>
      <c r="N6" s="166"/>
      <c r="O6" s="563"/>
    </row>
    <row r="7" spans="1:16" x14ac:dyDescent="0.25">
      <c r="A7" s="174">
        <v>44991</v>
      </c>
      <c r="B7" s="157" t="s">
        <v>135</v>
      </c>
      <c r="C7" s="157" t="s">
        <v>120</v>
      </c>
      <c r="D7" s="157" t="s">
        <v>116</v>
      </c>
      <c r="E7" s="181">
        <v>20000</v>
      </c>
      <c r="F7" s="162"/>
      <c r="G7" s="162">
        <f t="shared" si="0"/>
        <v>100000</v>
      </c>
      <c r="H7" s="414" t="s">
        <v>124</v>
      </c>
      <c r="I7" s="178" t="s">
        <v>18</v>
      </c>
      <c r="J7" s="419" t="s">
        <v>307</v>
      </c>
      <c r="K7" s="155" t="s">
        <v>64</v>
      </c>
      <c r="L7" s="155" t="s">
        <v>58</v>
      </c>
      <c r="M7" s="155"/>
      <c r="N7" s="157"/>
      <c r="O7" s="433"/>
      <c r="P7" s="433"/>
    </row>
    <row r="8" spans="1:16" x14ac:dyDescent="0.25">
      <c r="A8" s="174">
        <v>44991</v>
      </c>
      <c r="B8" s="157" t="s">
        <v>135</v>
      </c>
      <c r="C8" s="157" t="s">
        <v>120</v>
      </c>
      <c r="D8" s="157" t="s">
        <v>116</v>
      </c>
      <c r="E8" s="493">
        <v>20000</v>
      </c>
      <c r="F8" s="161"/>
      <c r="G8" s="161">
        <f t="shared" si="0"/>
        <v>80000</v>
      </c>
      <c r="H8" s="188" t="s">
        <v>137</v>
      </c>
      <c r="I8" s="178" t="s">
        <v>18</v>
      </c>
      <c r="J8" s="419" t="s">
        <v>307</v>
      </c>
      <c r="K8" s="155" t="s">
        <v>64</v>
      </c>
      <c r="L8" s="155" t="s">
        <v>58</v>
      </c>
      <c r="M8" s="155"/>
      <c r="N8" s="157"/>
      <c r="O8" s="433"/>
      <c r="P8" s="433"/>
    </row>
    <row r="9" spans="1:16" x14ac:dyDescent="0.25">
      <c r="A9" s="174">
        <v>44998</v>
      </c>
      <c r="B9" s="155" t="s">
        <v>134</v>
      </c>
      <c r="C9" s="157" t="s">
        <v>120</v>
      </c>
      <c r="D9" s="167" t="s">
        <v>14</v>
      </c>
      <c r="E9" s="162">
        <v>40000</v>
      </c>
      <c r="F9" s="162"/>
      <c r="G9" s="161">
        <f t="shared" si="0"/>
        <v>40000</v>
      </c>
      <c r="H9" s="169" t="s">
        <v>42</v>
      </c>
      <c r="I9" s="178" t="s">
        <v>18</v>
      </c>
      <c r="J9" s="419" t="s">
        <v>307</v>
      </c>
      <c r="K9" s="155" t="s">
        <v>64</v>
      </c>
      <c r="L9" s="155" t="s">
        <v>58</v>
      </c>
      <c r="M9" s="155"/>
      <c r="N9" s="157"/>
      <c r="O9" s="433"/>
      <c r="P9" s="433"/>
    </row>
    <row r="10" spans="1:16" x14ac:dyDescent="0.25">
      <c r="A10" s="174">
        <v>44998</v>
      </c>
      <c r="B10" s="157" t="s">
        <v>245</v>
      </c>
      <c r="C10" s="157" t="s">
        <v>120</v>
      </c>
      <c r="D10" s="183" t="s">
        <v>116</v>
      </c>
      <c r="E10" s="162">
        <v>20000</v>
      </c>
      <c r="F10" s="162"/>
      <c r="G10" s="161">
        <f t="shared" si="0"/>
        <v>20000</v>
      </c>
      <c r="H10" s="169" t="s">
        <v>137</v>
      </c>
      <c r="I10" s="178" t="s">
        <v>18</v>
      </c>
      <c r="J10" s="419" t="s">
        <v>307</v>
      </c>
      <c r="K10" s="155" t="s">
        <v>64</v>
      </c>
      <c r="L10" s="155" t="s">
        <v>58</v>
      </c>
      <c r="M10" s="155"/>
      <c r="N10" s="157"/>
      <c r="O10" s="433"/>
      <c r="P10" s="433"/>
    </row>
    <row r="11" spans="1:16" x14ac:dyDescent="0.25">
      <c r="A11" s="502">
        <v>45005</v>
      </c>
      <c r="B11" s="566" t="s">
        <v>115</v>
      </c>
      <c r="C11" s="566" t="s">
        <v>49</v>
      </c>
      <c r="D11" s="566" t="s">
        <v>14</v>
      </c>
      <c r="E11" s="567"/>
      <c r="F11" s="567">
        <v>160000</v>
      </c>
      <c r="G11" s="598">
        <f t="shared" si="0"/>
        <v>180000</v>
      </c>
      <c r="H11" s="599"/>
      <c r="I11" s="573" t="s">
        <v>18</v>
      </c>
      <c r="J11" s="578" t="s">
        <v>329</v>
      </c>
      <c r="K11" s="508" t="s">
        <v>64</v>
      </c>
      <c r="L11" s="508" t="s">
        <v>58</v>
      </c>
      <c r="M11" s="508"/>
      <c r="N11" s="566"/>
      <c r="O11" s="433"/>
      <c r="P11" s="433"/>
    </row>
    <row r="12" spans="1:16" x14ac:dyDescent="0.25">
      <c r="A12" s="174">
        <v>45005</v>
      </c>
      <c r="B12" s="157" t="s">
        <v>134</v>
      </c>
      <c r="C12" s="157" t="s">
        <v>120</v>
      </c>
      <c r="D12" s="157" t="s">
        <v>14</v>
      </c>
      <c r="E12" s="162">
        <v>40000</v>
      </c>
      <c r="F12" s="162"/>
      <c r="G12" s="161">
        <f t="shared" si="0"/>
        <v>140000</v>
      </c>
      <c r="H12" s="169" t="s">
        <v>42</v>
      </c>
      <c r="I12" s="178" t="s">
        <v>18</v>
      </c>
      <c r="J12" s="520" t="s">
        <v>329</v>
      </c>
      <c r="K12" s="155" t="s">
        <v>64</v>
      </c>
      <c r="L12" s="155" t="s">
        <v>58</v>
      </c>
      <c r="M12" s="155"/>
      <c r="N12" s="157"/>
      <c r="O12" s="433"/>
      <c r="P12" s="433"/>
    </row>
    <row r="13" spans="1:16" x14ac:dyDescent="0.25">
      <c r="A13" s="174">
        <v>45005</v>
      </c>
      <c r="B13" s="155" t="s">
        <v>245</v>
      </c>
      <c r="C13" s="157" t="s">
        <v>120</v>
      </c>
      <c r="D13" s="167" t="s">
        <v>116</v>
      </c>
      <c r="E13" s="162">
        <v>20000</v>
      </c>
      <c r="F13" s="162"/>
      <c r="G13" s="161">
        <f t="shared" si="0"/>
        <v>120000</v>
      </c>
      <c r="H13" s="169" t="s">
        <v>137</v>
      </c>
      <c r="I13" s="178" t="s">
        <v>18</v>
      </c>
      <c r="J13" s="520" t="s">
        <v>329</v>
      </c>
      <c r="K13" s="155" t="s">
        <v>64</v>
      </c>
      <c r="L13" s="155" t="s">
        <v>58</v>
      </c>
      <c r="M13" s="155"/>
      <c r="N13" s="157"/>
      <c r="O13" s="83"/>
    </row>
    <row r="14" spans="1:16" x14ac:dyDescent="0.25">
      <c r="A14" s="174">
        <v>45012</v>
      </c>
      <c r="B14" s="157" t="s">
        <v>134</v>
      </c>
      <c r="C14" s="157" t="s">
        <v>120</v>
      </c>
      <c r="D14" s="167" t="s">
        <v>14</v>
      </c>
      <c r="E14" s="162">
        <v>40000</v>
      </c>
      <c r="F14" s="162"/>
      <c r="G14" s="161">
        <f t="shared" si="0"/>
        <v>80000</v>
      </c>
      <c r="H14" s="169" t="s">
        <v>42</v>
      </c>
      <c r="I14" s="178" t="s">
        <v>18</v>
      </c>
      <c r="J14" s="520" t="s">
        <v>329</v>
      </c>
      <c r="K14" s="155" t="s">
        <v>64</v>
      </c>
      <c r="L14" s="155" t="s">
        <v>58</v>
      </c>
      <c r="M14" s="155"/>
      <c r="N14" s="157"/>
      <c r="O14" s="83"/>
    </row>
    <row r="15" spans="1:16" ht="15.75" thickBot="1" x14ac:dyDescent="0.3">
      <c r="A15" s="174">
        <v>45012</v>
      </c>
      <c r="B15" s="155" t="s">
        <v>245</v>
      </c>
      <c r="C15" s="157" t="s">
        <v>120</v>
      </c>
      <c r="D15" s="167" t="s">
        <v>116</v>
      </c>
      <c r="E15" s="162">
        <v>20000</v>
      </c>
      <c r="F15" s="162"/>
      <c r="G15" s="161">
        <f t="shared" si="0"/>
        <v>60000</v>
      </c>
      <c r="H15" s="169" t="s">
        <v>137</v>
      </c>
      <c r="I15" s="178" t="s">
        <v>18</v>
      </c>
      <c r="J15" s="520" t="s">
        <v>329</v>
      </c>
      <c r="K15" s="155" t="s">
        <v>64</v>
      </c>
      <c r="L15" s="155" t="s">
        <v>58</v>
      </c>
      <c r="M15" s="155"/>
      <c r="N15" s="157"/>
      <c r="O15" s="83"/>
    </row>
    <row r="16" spans="1:16" ht="15.75" thickBot="1" x14ac:dyDescent="0.3">
      <c r="A16" s="103"/>
      <c r="B16" s="103"/>
      <c r="C16" s="479"/>
      <c r="D16" s="514"/>
      <c r="E16" s="519">
        <f>SUM(E5:E15)</f>
        <v>260000</v>
      </c>
      <c r="F16" s="554">
        <f>SUM(F5:F15)</f>
        <v>320000</v>
      </c>
      <c r="G16" s="553">
        <f>F16-E16</f>
        <v>60000</v>
      </c>
      <c r="H16" s="479"/>
      <c r="I16" s="155"/>
      <c r="J16" s="189"/>
      <c r="K16" s="155"/>
      <c r="L16" s="155"/>
      <c r="M16" s="441"/>
      <c r="N16" s="442"/>
    </row>
    <row r="17" spans="1:14" x14ac:dyDescent="0.25">
      <c r="A17"/>
      <c r="B17"/>
      <c r="C17" s="169"/>
      <c r="D17" s="167"/>
      <c r="E17" s="179"/>
      <c r="F17" s="179"/>
      <c r="G17" s="494"/>
      <c r="H17" s="169"/>
      <c r="I17" s="155"/>
      <c r="J17" s="189"/>
      <c r="K17" s="155"/>
      <c r="L17" s="155"/>
      <c r="M17" s="155"/>
      <c r="N17" s="157"/>
    </row>
    <row r="18" spans="1:14" x14ac:dyDescent="0.25">
      <c r="A18" s="439" t="s">
        <v>106</v>
      </c>
      <c r="B18" t="s">
        <v>109</v>
      </c>
      <c r="C18" s="464"/>
      <c r="D18" s="465"/>
      <c r="E18" s="466"/>
      <c r="F18" s="466"/>
      <c r="G18" s="467"/>
      <c r="H18" s="169"/>
      <c r="I18" s="441"/>
      <c r="J18" s="189"/>
      <c r="K18" s="155"/>
      <c r="L18" s="155"/>
      <c r="M18" s="441"/>
      <c r="N18" s="442"/>
    </row>
    <row r="19" spans="1:14" x14ac:dyDescent="0.25">
      <c r="A19" s="182" t="s">
        <v>42</v>
      </c>
      <c r="B19" s="440">
        <v>160000</v>
      </c>
      <c r="C19" s="169"/>
      <c r="D19" s="167"/>
      <c r="E19" s="162"/>
      <c r="F19" s="162"/>
      <c r="G19" s="161"/>
      <c r="H19" s="169"/>
      <c r="I19" s="155"/>
      <c r="J19" s="189"/>
      <c r="K19" s="155"/>
      <c r="L19" s="155"/>
      <c r="M19" s="155"/>
      <c r="N19" s="157"/>
    </row>
    <row r="20" spans="1:14" x14ac:dyDescent="0.25">
      <c r="A20" s="182" t="s">
        <v>107</v>
      </c>
      <c r="B20" s="440"/>
      <c r="C20" s="169"/>
      <c r="D20" s="167"/>
      <c r="E20" s="162"/>
      <c r="F20" s="162"/>
      <c r="G20" s="161"/>
      <c r="H20" s="169"/>
      <c r="I20" s="155"/>
      <c r="J20" s="189"/>
      <c r="K20" s="155"/>
      <c r="L20" s="155"/>
      <c r="M20" s="155"/>
      <c r="N20" s="157"/>
    </row>
    <row r="21" spans="1:14" x14ac:dyDescent="0.25">
      <c r="A21" s="182" t="s">
        <v>124</v>
      </c>
      <c r="B21" s="440">
        <v>20000</v>
      </c>
      <c r="C21" s="169"/>
      <c r="D21" s="167"/>
      <c r="E21" s="162"/>
      <c r="F21" s="162"/>
      <c r="G21" s="161"/>
      <c r="H21" s="169"/>
      <c r="I21" s="155"/>
      <c r="J21" s="189"/>
      <c r="K21" s="155"/>
      <c r="L21" s="155"/>
      <c r="M21" s="155"/>
      <c r="N21" s="157"/>
    </row>
    <row r="22" spans="1:14" x14ac:dyDescent="0.25">
      <c r="A22" s="182" t="s">
        <v>137</v>
      </c>
      <c r="B22" s="440">
        <v>80000</v>
      </c>
      <c r="C22" s="169"/>
      <c r="D22" s="167"/>
      <c r="E22" s="162"/>
      <c r="F22" s="162"/>
      <c r="G22" s="161"/>
      <c r="H22" s="169"/>
      <c r="I22" s="155"/>
      <c r="J22" s="189"/>
      <c r="K22" s="155"/>
      <c r="L22" s="155"/>
      <c r="M22" s="155"/>
      <c r="N22" s="157"/>
    </row>
    <row r="23" spans="1:14" x14ac:dyDescent="0.25">
      <c r="A23" s="182" t="s">
        <v>108</v>
      </c>
      <c r="B23" s="440">
        <v>260000</v>
      </c>
      <c r="C23" s="169"/>
      <c r="D23" s="167"/>
      <c r="E23" s="162"/>
      <c r="F23" s="162"/>
      <c r="G23" s="161"/>
      <c r="H23" s="169"/>
      <c r="I23" s="155"/>
      <c r="J23" s="189"/>
      <c r="K23" s="155"/>
      <c r="L23" s="155"/>
      <c r="M23" s="155"/>
      <c r="N23" s="157"/>
    </row>
    <row r="24" spans="1:14" x14ac:dyDescent="0.25">
      <c r="A24"/>
      <c r="B24"/>
      <c r="C24" s="169"/>
      <c r="D24" s="167"/>
      <c r="E24" s="162"/>
      <c r="F24" s="162"/>
      <c r="G24" s="161"/>
      <c r="H24" s="169"/>
      <c r="I24" s="155"/>
      <c r="J24" s="189"/>
      <c r="K24" s="155"/>
      <c r="L24" s="155"/>
      <c r="M24" s="155"/>
      <c r="N24" s="157"/>
    </row>
    <row r="25" spans="1:14" x14ac:dyDescent="0.25">
      <c r="A25"/>
      <c r="B25"/>
      <c r="C25" s="169"/>
      <c r="D25" s="167"/>
      <c r="E25" s="162"/>
      <c r="F25" s="162"/>
      <c r="G25" s="161"/>
      <c r="H25" s="169"/>
      <c r="I25" s="155"/>
      <c r="J25" s="404"/>
      <c r="K25" s="155"/>
      <c r="L25" s="155"/>
      <c r="M25" s="155"/>
      <c r="N25" s="157"/>
    </row>
    <row r="26" spans="1:14" x14ac:dyDescent="0.25">
      <c r="A26"/>
      <c r="B26"/>
      <c r="C26" s="169"/>
      <c r="D26" s="155"/>
      <c r="E26" s="179"/>
      <c r="F26" s="179"/>
      <c r="G26" s="161"/>
      <c r="H26" s="155"/>
      <c r="I26" s="155"/>
      <c r="J26" s="404"/>
      <c r="K26" s="155"/>
      <c r="L26" s="155"/>
      <c r="M26" s="155"/>
      <c r="N26" s="157"/>
    </row>
    <row r="27" spans="1:14" x14ac:dyDescent="0.25">
      <c r="A27"/>
      <c r="B27"/>
      <c r="C27" s="169"/>
      <c r="D27" s="155"/>
      <c r="E27" s="162"/>
      <c r="F27" s="162"/>
      <c r="G27" s="161"/>
      <c r="H27" s="155"/>
      <c r="I27" s="155"/>
      <c r="J27" s="404"/>
      <c r="K27" s="155"/>
      <c r="L27" s="155"/>
      <c r="M27" s="155"/>
      <c r="N27" s="157"/>
    </row>
    <row r="28" spans="1:14" x14ac:dyDescent="0.25">
      <c r="A28"/>
      <c r="B28"/>
      <c r="C28" s="169"/>
      <c r="D28" s="155"/>
      <c r="E28" s="162"/>
      <c r="F28" s="162"/>
      <c r="G28" s="161"/>
      <c r="H28" s="155"/>
      <c r="I28" s="155"/>
      <c r="J28" s="404"/>
      <c r="K28" s="155"/>
      <c r="L28" s="155"/>
      <c r="M28" s="155"/>
      <c r="N28" s="157"/>
    </row>
    <row r="29" spans="1:14" x14ac:dyDescent="0.25">
      <c r="A29" s="182"/>
      <c r="B29" s="440"/>
      <c r="C29" s="169"/>
      <c r="D29" s="155"/>
      <c r="E29" s="162"/>
      <c r="F29" s="162"/>
      <c r="G29" s="161"/>
      <c r="H29" s="155"/>
      <c r="I29" s="155"/>
      <c r="J29" s="157"/>
      <c r="K29" s="155"/>
      <c r="L29" s="155"/>
      <c r="M29" s="155"/>
      <c r="N29" s="157"/>
    </row>
    <row r="30" spans="1:14" x14ac:dyDescent="0.25">
      <c r="A30" s="187"/>
      <c r="B30" s="155"/>
      <c r="C30" s="169"/>
      <c r="D30" s="155"/>
      <c r="E30" s="161"/>
      <c r="F30" s="161"/>
      <c r="G30" s="161"/>
      <c r="H30" s="155"/>
      <c r="I30" s="155"/>
      <c r="J30" s="157"/>
      <c r="K30" s="155"/>
      <c r="L30" s="155"/>
      <c r="M30" s="155"/>
      <c r="N30" s="157"/>
    </row>
    <row r="31" spans="1:14" x14ac:dyDescent="0.25">
      <c r="A31" s="187"/>
      <c r="B31" s="155"/>
      <c r="C31" s="169"/>
      <c r="D31" s="167"/>
      <c r="E31" s="162"/>
      <c r="F31" s="162"/>
      <c r="G31" s="161"/>
      <c r="H31" s="169"/>
      <c r="I31" s="155"/>
      <c r="J31" s="157"/>
      <c r="K31" s="155"/>
      <c r="L31" s="155"/>
      <c r="M31" s="155"/>
      <c r="N31" s="157"/>
    </row>
    <row r="32" spans="1:14" x14ac:dyDescent="0.25">
      <c r="A32" s="187"/>
      <c r="B32" s="155"/>
      <c r="C32" s="169"/>
      <c r="D32" s="167"/>
      <c r="E32" s="162"/>
      <c r="F32" s="162"/>
      <c r="G32" s="161"/>
      <c r="H32" s="169"/>
      <c r="I32" s="155"/>
      <c r="J32" s="157"/>
      <c r="K32" s="155"/>
      <c r="L32" s="155"/>
      <c r="M32" s="155"/>
      <c r="N32" s="157"/>
    </row>
    <row r="33" spans="1:14" x14ac:dyDescent="0.25">
      <c r="A33" s="187"/>
      <c r="B33" s="155"/>
      <c r="C33" s="169"/>
      <c r="D33" s="167"/>
      <c r="E33" s="162"/>
      <c r="F33" s="162"/>
      <c r="G33" s="161"/>
      <c r="H33" s="169"/>
      <c r="I33" s="155"/>
      <c r="J33" s="157"/>
      <c r="K33" s="155"/>
      <c r="L33" s="155"/>
      <c r="M33" s="155"/>
      <c r="N33" s="157"/>
    </row>
    <row r="34" spans="1:14" x14ac:dyDescent="0.25">
      <c r="A34" s="187"/>
      <c r="B34" s="155"/>
      <c r="C34" s="169"/>
      <c r="D34" s="167"/>
      <c r="E34" s="161"/>
      <c r="F34" s="161"/>
      <c r="G34" s="161"/>
      <c r="H34" s="169"/>
      <c r="I34" s="155"/>
      <c r="J34" s="157"/>
      <c r="K34" s="155"/>
      <c r="L34" s="155"/>
      <c r="M34" s="155"/>
      <c r="N34" s="157"/>
    </row>
    <row r="35" spans="1:14" x14ac:dyDescent="0.25">
      <c r="A35" s="156"/>
      <c r="B35" s="157"/>
      <c r="C35" s="157"/>
      <c r="D35" s="157"/>
      <c r="E35" s="431"/>
      <c r="F35" s="162"/>
      <c r="G35" s="161"/>
      <c r="H35" s="169"/>
      <c r="I35" s="155"/>
      <c r="J35" s="155"/>
      <c r="K35" s="155"/>
      <c r="L35" s="155"/>
      <c r="M35" s="155"/>
      <c r="N35" s="157"/>
    </row>
    <row r="36" spans="1:14" x14ac:dyDescent="0.25">
      <c r="A36" s="187"/>
      <c r="B36" s="405"/>
      <c r="C36" s="155"/>
      <c r="D36" s="155"/>
      <c r="E36" s="152"/>
      <c r="F36" s="155"/>
      <c r="G36" s="162"/>
      <c r="H36" s="155"/>
      <c r="I36" s="155"/>
      <c r="J36" s="155"/>
      <c r="K36" s="155"/>
      <c r="L36" s="155"/>
      <c r="M36" s="155"/>
      <c r="N36" s="157"/>
    </row>
    <row r="37" spans="1:14" x14ac:dyDescent="0.25">
      <c r="A37" s="187"/>
      <c r="B37" s="405"/>
      <c r="C37" s="155"/>
      <c r="D37" s="155"/>
      <c r="E37" s="152"/>
      <c r="F37" s="155"/>
      <c r="G37" s="162"/>
      <c r="H37" s="155"/>
      <c r="I37" s="155"/>
      <c r="J37" s="155"/>
      <c r="K37" s="155"/>
      <c r="L37" s="155"/>
      <c r="M37" s="155"/>
      <c r="N37" s="157"/>
    </row>
    <row r="38" spans="1:14" x14ac:dyDescent="0.25">
      <c r="A38" s="187"/>
      <c r="B38" s="405"/>
      <c r="C38" s="155"/>
      <c r="D38" s="155"/>
      <c r="E38" s="152"/>
      <c r="F38" s="155"/>
      <c r="G38" s="162"/>
      <c r="H38" s="155"/>
      <c r="I38" s="155"/>
      <c r="J38" s="155"/>
      <c r="K38" s="155"/>
      <c r="L38" s="155"/>
      <c r="M38" s="155"/>
      <c r="N38" s="157"/>
    </row>
    <row r="39" spans="1:14" ht="15.75" x14ac:dyDescent="0.25">
      <c r="A39" s="187"/>
      <c r="B39" s="429"/>
      <c r="C39" s="155"/>
      <c r="D39" s="420"/>
      <c r="E39" s="152"/>
      <c r="F39" s="155"/>
      <c r="G39" s="162"/>
      <c r="H39" s="420"/>
      <c r="I39" s="420"/>
      <c r="J39" s="420"/>
      <c r="K39" s="420"/>
      <c r="L39" s="420"/>
      <c r="M39" s="420"/>
      <c r="N39" s="421"/>
    </row>
    <row r="40" spans="1:14" x14ac:dyDescent="0.25">
      <c r="A40" s="187"/>
      <c r="B40" s="405"/>
      <c r="C40" s="155"/>
      <c r="D40" s="155"/>
      <c r="E40" s="152"/>
      <c r="F40" s="155"/>
      <c r="G40" s="162"/>
      <c r="H40" s="155"/>
      <c r="I40" s="155"/>
      <c r="J40" s="155"/>
      <c r="K40" s="155"/>
      <c r="L40" s="155"/>
      <c r="M40" s="155"/>
      <c r="N40" s="157"/>
    </row>
    <row r="41" spans="1:14" x14ac:dyDescent="0.25">
      <c r="A41" s="187"/>
      <c r="B41" s="405"/>
      <c r="C41" s="155"/>
      <c r="D41" s="155"/>
      <c r="E41" s="152"/>
      <c r="F41" s="155"/>
      <c r="G41" s="162"/>
      <c r="H41" s="155"/>
      <c r="I41" s="155"/>
      <c r="J41" s="155"/>
      <c r="K41" s="155"/>
      <c r="L41" s="155"/>
      <c r="M41" s="155"/>
      <c r="N41" s="157"/>
    </row>
    <row r="42" spans="1:14" ht="15.75" thickBot="1" x14ac:dyDescent="0.3">
      <c r="A42" s="187"/>
      <c r="B42" s="405"/>
      <c r="C42" s="155"/>
      <c r="D42" s="155"/>
      <c r="E42" s="161"/>
      <c r="F42" s="163"/>
      <c r="G42" s="161"/>
      <c r="H42" s="155"/>
      <c r="I42" s="155"/>
      <c r="J42" s="155"/>
      <c r="K42" s="155"/>
      <c r="L42" s="155"/>
      <c r="M42" s="155"/>
      <c r="N42" s="157"/>
    </row>
    <row r="43" spans="1:14" ht="15.75" thickBot="1" x14ac:dyDescent="0.3">
      <c r="A43" s="430"/>
      <c r="B43" s="430"/>
      <c r="C43" s="432"/>
      <c r="D43" s="433"/>
      <c r="E43" s="434"/>
      <c r="F43" s="435"/>
      <c r="G43" s="436"/>
      <c r="H43" s="433"/>
      <c r="I43" s="433"/>
      <c r="J43" s="433"/>
      <c r="K43" s="433"/>
      <c r="L43" s="433"/>
      <c r="M43" s="433"/>
      <c r="N43" s="437"/>
    </row>
    <row r="44" spans="1:14" x14ac:dyDescent="0.25">
      <c r="A44" s="430"/>
      <c r="B44" s="430"/>
      <c r="C44" s="432"/>
      <c r="D44" s="433"/>
      <c r="E44" s="433"/>
      <c r="F44" s="433"/>
      <c r="G44" s="438"/>
      <c r="H44" s="433"/>
      <c r="I44" s="433"/>
      <c r="J44" s="433"/>
      <c r="K44" s="433"/>
      <c r="L44" s="433"/>
      <c r="M44" s="433"/>
      <c r="N44" s="437"/>
    </row>
    <row r="45" spans="1:14" x14ac:dyDescent="0.25">
      <c r="A45"/>
      <c r="B45" s="300"/>
      <c r="C45"/>
      <c r="G45" s="415"/>
    </row>
    <row r="46" spans="1:14" x14ac:dyDescent="0.25">
      <c r="G46" s="415"/>
    </row>
    <row r="47" spans="1:14" x14ac:dyDescent="0.25">
      <c r="G47" s="415"/>
    </row>
    <row r="48" spans="1:14" x14ac:dyDescent="0.25">
      <c r="G48" s="415"/>
    </row>
    <row r="49" spans="1:7" x14ac:dyDescent="0.25">
      <c r="G49" s="415"/>
    </row>
    <row r="50" spans="1:7" x14ac:dyDescent="0.25">
      <c r="G50" s="415"/>
    </row>
    <row r="51" spans="1:7" x14ac:dyDescent="0.25">
      <c r="A51"/>
      <c r="B51"/>
      <c r="C51" s="273"/>
      <c r="G51" s="415"/>
    </row>
    <row r="52" spans="1:7" x14ac:dyDescent="0.25">
      <c r="A52"/>
      <c r="B52"/>
    </row>
    <row r="53" spans="1:7" x14ac:dyDescent="0.25">
      <c r="A53"/>
      <c r="B53"/>
    </row>
    <row r="54" spans="1:7" x14ac:dyDescent="0.25">
      <c r="A54"/>
      <c r="B54"/>
    </row>
    <row r="55" spans="1:7" x14ac:dyDescent="0.25">
      <c r="A55"/>
      <c r="B55"/>
    </row>
    <row r="56" spans="1:7" x14ac:dyDescent="0.25">
      <c r="A56"/>
      <c r="B56"/>
    </row>
    <row r="57" spans="1:7" x14ac:dyDescent="0.25">
      <c r="A57"/>
      <c r="B57"/>
    </row>
    <row r="58" spans="1:7" x14ac:dyDescent="0.25">
      <c r="A58"/>
      <c r="B58"/>
    </row>
    <row r="59" spans="1:7" x14ac:dyDescent="0.25">
      <c r="A59"/>
      <c r="B59"/>
    </row>
    <row r="60" spans="1:7" x14ac:dyDescent="0.25">
      <c r="A60"/>
      <c r="B60"/>
    </row>
    <row r="61" spans="1:7" x14ac:dyDescent="0.25">
      <c r="A61"/>
      <c r="B61"/>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1"/>
  <sheetViews>
    <sheetView workbookViewId="0">
      <selection activeCell="B14" sqref="B14"/>
    </sheetView>
  </sheetViews>
  <sheetFormatPr defaultRowHeight="15" x14ac:dyDescent="0.25"/>
  <cols>
    <col min="1" max="1" width="13.140625" customWidth="1"/>
    <col min="2" max="2" width="37.7109375" bestFit="1" customWidth="1"/>
    <col min="3" max="3" width="16.42578125" bestFit="1" customWidth="1"/>
  </cols>
  <sheetData>
    <row r="3" spans="1:3" x14ac:dyDescent="0.25">
      <c r="A3" s="439" t="s">
        <v>106</v>
      </c>
      <c r="B3" t="s">
        <v>109</v>
      </c>
      <c r="C3" t="s">
        <v>111</v>
      </c>
    </row>
    <row r="4" spans="1:3" x14ac:dyDescent="0.25">
      <c r="A4" s="182" t="s">
        <v>161</v>
      </c>
      <c r="B4" s="440">
        <v>6737660</v>
      </c>
      <c r="C4" s="440">
        <v>1769.9421301783568</v>
      </c>
    </row>
    <row r="5" spans="1:3" x14ac:dyDescent="0.25">
      <c r="A5" s="182" t="s">
        <v>181</v>
      </c>
      <c r="B5" s="440">
        <v>4000</v>
      </c>
      <c r="C5" s="440">
        <v>1.0443864229765014</v>
      </c>
    </row>
    <row r="6" spans="1:3" x14ac:dyDescent="0.25">
      <c r="A6" s="182" t="s">
        <v>124</v>
      </c>
      <c r="B6" s="440">
        <v>89000</v>
      </c>
      <c r="C6" s="440">
        <v>23.28826895061685</v>
      </c>
    </row>
    <row r="7" spans="1:3" x14ac:dyDescent="0.25">
      <c r="A7" s="182" t="s">
        <v>42</v>
      </c>
      <c r="B7" s="440">
        <v>1551700</v>
      </c>
      <c r="C7" s="440">
        <v>405.14360313315939</v>
      </c>
    </row>
    <row r="8" spans="1:3" x14ac:dyDescent="0.25">
      <c r="A8" s="182" t="s">
        <v>180</v>
      </c>
      <c r="B8" s="440">
        <v>9357554.6999999993</v>
      </c>
      <c r="C8" s="440">
        <v>2443.25</v>
      </c>
    </row>
    <row r="9" spans="1:3" x14ac:dyDescent="0.25">
      <c r="A9" s="182" t="s">
        <v>137</v>
      </c>
      <c r="B9" s="440">
        <v>905000</v>
      </c>
      <c r="C9" s="440">
        <v>236.2924281984337</v>
      </c>
    </row>
    <row r="10" spans="1:3" x14ac:dyDescent="0.25">
      <c r="A10" s="182" t="s">
        <v>107</v>
      </c>
      <c r="B10" s="440"/>
      <c r="C10" s="440">
        <v>0</v>
      </c>
    </row>
    <row r="11" spans="1:3" x14ac:dyDescent="0.25">
      <c r="A11" s="182" t="s">
        <v>108</v>
      </c>
      <c r="B11" s="440">
        <v>18644914.699999999</v>
      </c>
      <c r="C11" s="440">
        <v>4878.960816883543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N241"/>
  <sheetViews>
    <sheetView tabSelected="1" topLeftCell="A188" zoomScaleNormal="100" workbookViewId="0">
      <selection activeCell="G242" sqref="G242"/>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723" t="s">
        <v>142</v>
      </c>
      <c r="B1" s="723"/>
      <c r="C1" s="723"/>
      <c r="D1" s="723"/>
      <c r="E1" s="723"/>
      <c r="F1" s="723"/>
      <c r="G1" s="723"/>
      <c r="H1" s="723"/>
      <c r="I1" s="723"/>
      <c r="J1" s="723"/>
      <c r="K1" s="723"/>
      <c r="L1" s="723"/>
      <c r="M1" s="723"/>
      <c r="N1" s="723"/>
    </row>
    <row r="2" spans="1:14" s="2" customFormat="1" ht="69.95" customHeight="1" x14ac:dyDescent="0.25">
      <c r="A2" s="309" t="s">
        <v>0</v>
      </c>
      <c r="B2" s="303" t="s">
        <v>5</v>
      </c>
      <c r="C2" s="303" t="s">
        <v>10</v>
      </c>
      <c r="D2" s="304" t="s">
        <v>8</v>
      </c>
      <c r="E2" s="304" t="s">
        <v>13</v>
      </c>
      <c r="F2" s="305" t="s">
        <v>7</v>
      </c>
      <c r="G2" s="306" t="s">
        <v>6</v>
      </c>
      <c r="H2" s="304" t="s">
        <v>2</v>
      </c>
      <c r="I2" s="304" t="s">
        <v>114</v>
      </c>
      <c r="J2" s="303" t="s">
        <v>9</v>
      </c>
      <c r="K2" s="303" t="s">
        <v>1</v>
      </c>
      <c r="L2" s="303" t="s">
        <v>4</v>
      </c>
      <c r="M2" s="307" t="s">
        <v>12</v>
      </c>
      <c r="N2" s="308" t="s">
        <v>11</v>
      </c>
    </row>
    <row r="3" spans="1:14" s="2" customFormat="1" ht="15" customHeight="1" x14ac:dyDescent="0.25">
      <c r="A3" s="174">
        <v>44986</v>
      </c>
      <c r="B3" s="175" t="s">
        <v>144</v>
      </c>
      <c r="C3" s="175" t="s">
        <v>122</v>
      </c>
      <c r="D3" s="176" t="s">
        <v>81</v>
      </c>
      <c r="E3" s="587">
        <v>200000</v>
      </c>
      <c r="F3" s="347">
        <v>3830</v>
      </c>
      <c r="G3" s="311">
        <f>E3/F3</f>
        <v>52.219321148825067</v>
      </c>
      <c r="H3" s="188" t="s">
        <v>42</v>
      </c>
      <c r="I3" s="176" t="s">
        <v>44</v>
      </c>
      <c r="J3" s="520" t="s">
        <v>147</v>
      </c>
      <c r="K3" s="175" t="s">
        <v>64</v>
      </c>
      <c r="L3" s="175" t="s">
        <v>45</v>
      </c>
      <c r="M3" s="424"/>
      <c r="N3" s="348"/>
    </row>
    <row r="4" spans="1:14" s="2" customFormat="1" ht="15" customHeight="1" x14ac:dyDescent="0.25">
      <c r="A4" s="174">
        <v>44986</v>
      </c>
      <c r="B4" s="175" t="s">
        <v>117</v>
      </c>
      <c r="C4" s="175" t="s">
        <v>118</v>
      </c>
      <c r="D4" s="176" t="s">
        <v>14</v>
      </c>
      <c r="E4" s="587">
        <v>6000</v>
      </c>
      <c r="F4" s="347">
        <v>3830</v>
      </c>
      <c r="G4" s="311">
        <f t="shared" ref="G4:G84" si="0">E4/F4</f>
        <v>1.566579634464752</v>
      </c>
      <c r="H4" s="188" t="s">
        <v>42</v>
      </c>
      <c r="I4" s="176" t="s">
        <v>44</v>
      </c>
      <c r="J4" s="520" t="s">
        <v>146</v>
      </c>
      <c r="K4" s="175" t="s">
        <v>64</v>
      </c>
      <c r="L4" s="175" t="s">
        <v>45</v>
      </c>
      <c r="M4" s="424"/>
      <c r="N4" s="348"/>
    </row>
    <row r="5" spans="1:14" s="2" customFormat="1" ht="15" customHeight="1" x14ac:dyDescent="0.25">
      <c r="A5" s="174">
        <v>44986</v>
      </c>
      <c r="B5" s="175" t="s">
        <v>117</v>
      </c>
      <c r="C5" s="175" t="s">
        <v>118</v>
      </c>
      <c r="D5" s="176" t="s">
        <v>14</v>
      </c>
      <c r="E5" s="586">
        <v>6000</v>
      </c>
      <c r="F5" s="347">
        <v>3830</v>
      </c>
      <c r="G5" s="311">
        <f t="shared" si="0"/>
        <v>1.566579634464752</v>
      </c>
      <c r="H5" s="188" t="s">
        <v>42</v>
      </c>
      <c r="I5" s="176" t="s">
        <v>44</v>
      </c>
      <c r="J5" s="520" t="s">
        <v>146</v>
      </c>
      <c r="K5" s="175" t="s">
        <v>64</v>
      </c>
      <c r="L5" s="175" t="s">
        <v>45</v>
      </c>
      <c r="M5" s="424"/>
      <c r="N5" s="348"/>
    </row>
    <row r="6" spans="1:14" s="2" customFormat="1" ht="15" customHeight="1" x14ac:dyDescent="0.25">
      <c r="A6" s="174">
        <v>44986</v>
      </c>
      <c r="B6" s="175" t="s">
        <v>117</v>
      </c>
      <c r="C6" s="175" t="s">
        <v>118</v>
      </c>
      <c r="D6" s="176" t="s">
        <v>14</v>
      </c>
      <c r="E6" s="586">
        <v>4000</v>
      </c>
      <c r="F6" s="347">
        <v>3830</v>
      </c>
      <c r="G6" s="311">
        <f t="shared" si="0"/>
        <v>1.0443864229765014</v>
      </c>
      <c r="H6" s="188" t="s">
        <v>42</v>
      </c>
      <c r="I6" s="176" t="s">
        <v>44</v>
      </c>
      <c r="J6" s="520" t="s">
        <v>146</v>
      </c>
      <c r="K6" s="175" t="s">
        <v>64</v>
      </c>
      <c r="L6" s="175" t="s">
        <v>45</v>
      </c>
      <c r="M6" s="424"/>
      <c r="N6" s="348"/>
    </row>
    <row r="7" spans="1:14" s="2" customFormat="1" ht="15" customHeight="1" x14ac:dyDescent="0.25">
      <c r="A7" s="174">
        <v>44986</v>
      </c>
      <c r="B7" s="175" t="s">
        <v>117</v>
      </c>
      <c r="C7" s="175" t="s">
        <v>118</v>
      </c>
      <c r="D7" s="176" t="s">
        <v>116</v>
      </c>
      <c r="E7" s="587">
        <v>6000</v>
      </c>
      <c r="F7" s="347">
        <v>3830</v>
      </c>
      <c r="G7" s="311">
        <f t="shared" si="0"/>
        <v>1.566579634464752</v>
      </c>
      <c r="H7" s="188" t="s">
        <v>124</v>
      </c>
      <c r="I7" s="176" t="s">
        <v>44</v>
      </c>
      <c r="J7" s="419" t="s">
        <v>148</v>
      </c>
      <c r="K7" s="175" t="s">
        <v>64</v>
      </c>
      <c r="L7" s="175" t="s">
        <v>45</v>
      </c>
      <c r="M7" s="424"/>
      <c r="N7" s="348"/>
    </row>
    <row r="8" spans="1:14" s="2" customFormat="1" ht="15" customHeight="1" x14ac:dyDescent="0.25">
      <c r="A8" s="174">
        <v>44986</v>
      </c>
      <c r="B8" s="175" t="s">
        <v>117</v>
      </c>
      <c r="C8" s="175" t="s">
        <v>118</v>
      </c>
      <c r="D8" s="176" t="s">
        <v>116</v>
      </c>
      <c r="E8" s="587">
        <v>6000</v>
      </c>
      <c r="F8" s="347">
        <v>3830</v>
      </c>
      <c r="G8" s="311">
        <f t="shared" si="0"/>
        <v>1.566579634464752</v>
      </c>
      <c r="H8" s="188" t="s">
        <v>124</v>
      </c>
      <c r="I8" s="176" t="s">
        <v>44</v>
      </c>
      <c r="J8" s="419" t="s">
        <v>148</v>
      </c>
      <c r="K8" s="175" t="s">
        <v>64</v>
      </c>
      <c r="L8" s="175" t="s">
        <v>45</v>
      </c>
      <c r="M8" s="424"/>
      <c r="N8" s="348"/>
    </row>
    <row r="9" spans="1:14" s="2" customFormat="1" ht="15" customHeight="1" x14ac:dyDescent="0.25">
      <c r="A9" s="174">
        <v>44986</v>
      </c>
      <c r="B9" s="175" t="s">
        <v>117</v>
      </c>
      <c r="C9" s="175" t="s">
        <v>118</v>
      </c>
      <c r="D9" s="176" t="s">
        <v>116</v>
      </c>
      <c r="E9" s="587">
        <v>6000</v>
      </c>
      <c r="F9" s="347">
        <v>3830</v>
      </c>
      <c r="G9" s="311">
        <f t="shared" si="0"/>
        <v>1.566579634464752</v>
      </c>
      <c r="H9" s="188" t="s">
        <v>124</v>
      </c>
      <c r="I9" s="176" t="s">
        <v>44</v>
      </c>
      <c r="J9" s="419" t="s">
        <v>148</v>
      </c>
      <c r="K9" s="175" t="s">
        <v>64</v>
      </c>
      <c r="L9" s="175" t="s">
        <v>45</v>
      </c>
      <c r="M9" s="424"/>
      <c r="N9" s="348"/>
    </row>
    <row r="10" spans="1:14" s="2" customFormat="1" ht="15" customHeight="1" x14ac:dyDescent="0.25">
      <c r="A10" s="174">
        <v>44986</v>
      </c>
      <c r="B10" s="175" t="s">
        <v>117</v>
      </c>
      <c r="C10" s="175" t="s">
        <v>118</v>
      </c>
      <c r="D10" s="176" t="s">
        <v>116</v>
      </c>
      <c r="E10" s="597">
        <v>6000</v>
      </c>
      <c r="F10" s="347">
        <v>3830</v>
      </c>
      <c r="G10" s="311">
        <f t="shared" si="0"/>
        <v>1.566579634464752</v>
      </c>
      <c r="H10" s="188" t="s">
        <v>124</v>
      </c>
      <c r="I10" s="176" t="s">
        <v>44</v>
      </c>
      <c r="J10" s="419" t="s">
        <v>148</v>
      </c>
      <c r="K10" s="175" t="s">
        <v>64</v>
      </c>
      <c r="L10" s="175" t="s">
        <v>45</v>
      </c>
      <c r="M10" s="424"/>
      <c r="N10" s="348"/>
    </row>
    <row r="11" spans="1:14" s="2" customFormat="1" ht="15" customHeight="1" x14ac:dyDescent="0.25">
      <c r="A11" s="174">
        <v>44986</v>
      </c>
      <c r="B11" s="175" t="s">
        <v>117</v>
      </c>
      <c r="C11" s="175" t="s">
        <v>118</v>
      </c>
      <c r="D11" s="176" t="s">
        <v>116</v>
      </c>
      <c r="E11" s="587">
        <v>12000</v>
      </c>
      <c r="F11" s="347">
        <v>3830</v>
      </c>
      <c r="G11" s="311">
        <f t="shared" si="0"/>
        <v>3.133159268929504</v>
      </c>
      <c r="H11" s="188" t="s">
        <v>137</v>
      </c>
      <c r="I11" s="176" t="s">
        <v>44</v>
      </c>
      <c r="J11" s="419" t="s">
        <v>150</v>
      </c>
      <c r="K11" s="175" t="s">
        <v>64</v>
      </c>
      <c r="L11" s="175" t="s">
        <v>45</v>
      </c>
      <c r="M11" s="424"/>
      <c r="N11" s="348"/>
    </row>
    <row r="12" spans="1:14" s="2" customFormat="1" ht="15" customHeight="1" x14ac:dyDescent="0.25">
      <c r="A12" s="174">
        <v>44986</v>
      </c>
      <c r="B12" s="175" t="s">
        <v>117</v>
      </c>
      <c r="C12" s="175" t="s">
        <v>118</v>
      </c>
      <c r="D12" s="176" t="s">
        <v>116</v>
      </c>
      <c r="E12" s="587">
        <v>5000</v>
      </c>
      <c r="F12" s="347">
        <v>3830</v>
      </c>
      <c r="G12" s="311">
        <f t="shared" si="0"/>
        <v>1.3054830287206267</v>
      </c>
      <c r="H12" s="188" t="s">
        <v>137</v>
      </c>
      <c r="I12" s="176" t="s">
        <v>44</v>
      </c>
      <c r="J12" s="419" t="s">
        <v>150</v>
      </c>
      <c r="K12" s="175" t="s">
        <v>64</v>
      </c>
      <c r="L12" s="175" t="s">
        <v>45</v>
      </c>
      <c r="M12" s="424"/>
      <c r="N12" s="348"/>
    </row>
    <row r="13" spans="1:14" s="2" customFormat="1" ht="15" customHeight="1" x14ac:dyDescent="0.25">
      <c r="A13" s="174">
        <v>44986</v>
      </c>
      <c r="B13" s="175" t="s">
        <v>117</v>
      </c>
      <c r="C13" s="175" t="s">
        <v>118</v>
      </c>
      <c r="D13" s="176" t="s">
        <v>116</v>
      </c>
      <c r="E13" s="587">
        <v>5000</v>
      </c>
      <c r="F13" s="347">
        <v>3830</v>
      </c>
      <c r="G13" s="311">
        <f t="shared" si="0"/>
        <v>1.3054830287206267</v>
      </c>
      <c r="H13" s="188" t="s">
        <v>137</v>
      </c>
      <c r="I13" s="176" t="s">
        <v>44</v>
      </c>
      <c r="J13" s="419" t="s">
        <v>150</v>
      </c>
      <c r="K13" s="175" t="s">
        <v>64</v>
      </c>
      <c r="L13" s="175" t="s">
        <v>45</v>
      </c>
      <c r="M13" s="424"/>
      <c r="N13" s="348"/>
    </row>
    <row r="14" spans="1:14" s="2" customFormat="1" ht="15" customHeight="1" x14ac:dyDescent="0.25">
      <c r="A14" s="174">
        <v>44986</v>
      </c>
      <c r="B14" s="175" t="s">
        <v>117</v>
      </c>
      <c r="C14" s="175" t="s">
        <v>118</v>
      </c>
      <c r="D14" s="176" t="s">
        <v>116</v>
      </c>
      <c r="E14" s="587">
        <v>15000</v>
      </c>
      <c r="F14" s="347">
        <v>3830</v>
      </c>
      <c r="G14" s="311">
        <f t="shared" si="0"/>
        <v>3.9164490861618799</v>
      </c>
      <c r="H14" s="188" t="s">
        <v>137</v>
      </c>
      <c r="I14" s="176" t="s">
        <v>44</v>
      </c>
      <c r="J14" s="419" t="s">
        <v>150</v>
      </c>
      <c r="K14" s="175" t="s">
        <v>64</v>
      </c>
      <c r="L14" s="175" t="s">
        <v>45</v>
      </c>
      <c r="M14" s="424"/>
      <c r="N14" s="348"/>
    </row>
    <row r="15" spans="1:14" s="2" customFormat="1" ht="15" customHeight="1" x14ac:dyDescent="0.25">
      <c r="A15" s="174">
        <v>44986</v>
      </c>
      <c r="B15" s="175" t="s">
        <v>154</v>
      </c>
      <c r="C15" s="175" t="s">
        <v>156</v>
      </c>
      <c r="D15" s="176" t="s">
        <v>81</v>
      </c>
      <c r="E15" s="597">
        <v>12000</v>
      </c>
      <c r="F15" s="347">
        <v>3830</v>
      </c>
      <c r="G15" s="311">
        <f t="shared" si="0"/>
        <v>3.133159268929504</v>
      </c>
      <c r="H15" s="188" t="s">
        <v>42</v>
      </c>
      <c r="I15" s="176" t="s">
        <v>44</v>
      </c>
      <c r="J15" s="520" t="s">
        <v>158</v>
      </c>
      <c r="K15" s="175" t="s">
        <v>64</v>
      </c>
      <c r="L15" s="175" t="s">
        <v>45</v>
      </c>
      <c r="M15" s="424"/>
      <c r="N15" s="348"/>
    </row>
    <row r="16" spans="1:14" s="2" customFormat="1" ht="15" customHeight="1" x14ac:dyDescent="0.25">
      <c r="A16" s="174">
        <v>44986</v>
      </c>
      <c r="B16" s="175" t="s">
        <v>154</v>
      </c>
      <c r="C16" s="175" t="s">
        <v>156</v>
      </c>
      <c r="D16" s="176" t="s">
        <v>81</v>
      </c>
      <c r="E16" s="597">
        <v>12000</v>
      </c>
      <c r="F16" s="347">
        <v>3830</v>
      </c>
      <c r="G16" s="311">
        <f t="shared" si="0"/>
        <v>3.133159268929504</v>
      </c>
      <c r="H16" s="188" t="s">
        <v>42</v>
      </c>
      <c r="I16" s="176" t="s">
        <v>44</v>
      </c>
      <c r="J16" s="520" t="s">
        <v>297</v>
      </c>
      <c r="K16" s="175" t="s">
        <v>64</v>
      </c>
      <c r="L16" s="175" t="s">
        <v>45</v>
      </c>
      <c r="M16" s="424"/>
      <c r="N16" s="348"/>
    </row>
    <row r="17" spans="1:14" s="2" customFormat="1" ht="15" customHeight="1" x14ac:dyDescent="0.25">
      <c r="A17" s="174">
        <v>44986</v>
      </c>
      <c r="B17" s="175" t="s">
        <v>155</v>
      </c>
      <c r="C17" s="175" t="s">
        <v>156</v>
      </c>
      <c r="D17" s="176" t="s">
        <v>81</v>
      </c>
      <c r="E17" s="777">
        <v>17200</v>
      </c>
      <c r="F17" s="347">
        <v>3830</v>
      </c>
      <c r="G17" s="311">
        <f t="shared" si="0"/>
        <v>4.4908616187989558</v>
      </c>
      <c r="H17" s="188" t="s">
        <v>42</v>
      </c>
      <c r="I17" s="176" t="s">
        <v>44</v>
      </c>
      <c r="J17" s="520" t="s">
        <v>296</v>
      </c>
      <c r="K17" s="175" t="s">
        <v>64</v>
      </c>
      <c r="L17" s="175" t="s">
        <v>45</v>
      </c>
      <c r="M17" s="424"/>
      <c r="N17" s="348"/>
    </row>
    <row r="18" spans="1:14" s="2" customFormat="1" ht="15" customHeight="1" x14ac:dyDescent="0.25">
      <c r="A18" s="559">
        <v>44986</v>
      </c>
      <c r="B18" s="175" t="s">
        <v>159</v>
      </c>
      <c r="C18" s="175" t="s">
        <v>122</v>
      </c>
      <c r="D18" s="176" t="s">
        <v>81</v>
      </c>
      <c r="E18" s="778">
        <v>1888000</v>
      </c>
      <c r="F18" s="347">
        <v>3830</v>
      </c>
      <c r="G18" s="311">
        <f t="shared" si="0"/>
        <v>492.95039164490862</v>
      </c>
      <c r="H18" s="188" t="s">
        <v>161</v>
      </c>
      <c r="I18" s="176" t="s">
        <v>44</v>
      </c>
      <c r="J18" s="520" t="s">
        <v>298</v>
      </c>
      <c r="K18" s="175" t="s">
        <v>64</v>
      </c>
      <c r="L18" s="175" t="s">
        <v>45</v>
      </c>
      <c r="M18" s="424"/>
      <c r="N18" s="348"/>
    </row>
    <row r="19" spans="1:14" s="2" customFormat="1" ht="15" customHeight="1" x14ac:dyDescent="0.25">
      <c r="A19" s="559">
        <v>44986</v>
      </c>
      <c r="B19" s="184" t="s">
        <v>136</v>
      </c>
      <c r="C19" s="184" t="s">
        <v>160</v>
      </c>
      <c r="D19" s="485" t="s">
        <v>81</v>
      </c>
      <c r="E19" s="586">
        <v>3000</v>
      </c>
      <c r="F19" s="347">
        <v>3830</v>
      </c>
      <c r="G19" s="311">
        <f t="shared" si="0"/>
        <v>0.78328981723237601</v>
      </c>
      <c r="H19" s="188" t="s">
        <v>161</v>
      </c>
      <c r="I19" s="176" t="s">
        <v>44</v>
      </c>
      <c r="J19" s="419" t="s">
        <v>299</v>
      </c>
      <c r="K19" s="175" t="s">
        <v>64</v>
      </c>
      <c r="L19" s="175" t="s">
        <v>45</v>
      </c>
      <c r="M19" s="424"/>
      <c r="N19" s="348"/>
    </row>
    <row r="20" spans="1:14" s="2" customFormat="1" ht="15" customHeight="1" x14ac:dyDescent="0.25">
      <c r="A20" s="174">
        <v>44987</v>
      </c>
      <c r="B20" s="175" t="s">
        <v>117</v>
      </c>
      <c r="C20" s="175" t="s">
        <v>118</v>
      </c>
      <c r="D20" s="176" t="s">
        <v>116</v>
      </c>
      <c r="E20" s="587">
        <v>13000</v>
      </c>
      <c r="F20" s="347">
        <v>3830</v>
      </c>
      <c r="G20" s="311">
        <f t="shared" si="0"/>
        <v>3.3942558746736293</v>
      </c>
      <c r="H20" s="188" t="s">
        <v>137</v>
      </c>
      <c r="I20" s="176" t="s">
        <v>44</v>
      </c>
      <c r="J20" s="419" t="s">
        <v>165</v>
      </c>
      <c r="K20" s="175" t="s">
        <v>64</v>
      </c>
      <c r="L20" s="175" t="s">
        <v>45</v>
      </c>
      <c r="M20" s="424"/>
      <c r="N20" s="348"/>
    </row>
    <row r="21" spans="1:14" s="2" customFormat="1" ht="15" customHeight="1" x14ac:dyDescent="0.25">
      <c r="A21" s="174">
        <v>44987</v>
      </c>
      <c r="B21" s="175" t="s">
        <v>117</v>
      </c>
      <c r="C21" s="175" t="s">
        <v>118</v>
      </c>
      <c r="D21" s="176" t="s">
        <v>116</v>
      </c>
      <c r="E21" s="587">
        <v>5000</v>
      </c>
      <c r="F21" s="347">
        <v>3830</v>
      </c>
      <c r="G21" s="311">
        <f>E21/F21</f>
        <v>1.3054830287206267</v>
      </c>
      <c r="H21" s="188" t="s">
        <v>137</v>
      </c>
      <c r="I21" s="176" t="s">
        <v>44</v>
      </c>
      <c r="J21" s="419" t="s">
        <v>165</v>
      </c>
      <c r="K21" s="175" t="s">
        <v>64</v>
      </c>
      <c r="L21" s="175" t="s">
        <v>45</v>
      </c>
      <c r="M21" s="424"/>
      <c r="N21" s="348"/>
    </row>
    <row r="22" spans="1:14" s="2" customFormat="1" ht="15" customHeight="1" x14ac:dyDescent="0.25">
      <c r="A22" s="174">
        <v>44987</v>
      </c>
      <c r="B22" s="175" t="s">
        <v>117</v>
      </c>
      <c r="C22" s="175" t="s">
        <v>118</v>
      </c>
      <c r="D22" s="176" t="s">
        <v>116</v>
      </c>
      <c r="E22" s="586">
        <v>5000</v>
      </c>
      <c r="F22" s="347">
        <v>3830</v>
      </c>
      <c r="G22" s="311">
        <f t="shared" si="0"/>
        <v>1.3054830287206267</v>
      </c>
      <c r="H22" s="188" t="s">
        <v>137</v>
      </c>
      <c r="I22" s="176" t="s">
        <v>44</v>
      </c>
      <c r="J22" s="419" t="s">
        <v>165</v>
      </c>
      <c r="K22" s="175" t="s">
        <v>64</v>
      </c>
      <c r="L22" s="175" t="s">
        <v>45</v>
      </c>
      <c r="M22" s="424"/>
      <c r="N22" s="348"/>
    </row>
    <row r="23" spans="1:14" s="2" customFormat="1" ht="15" customHeight="1" x14ac:dyDescent="0.25">
      <c r="A23" s="174">
        <v>44987</v>
      </c>
      <c r="B23" s="175" t="s">
        <v>117</v>
      </c>
      <c r="C23" s="175" t="s">
        <v>118</v>
      </c>
      <c r="D23" s="176" t="s">
        <v>116</v>
      </c>
      <c r="E23" s="586">
        <v>15000</v>
      </c>
      <c r="F23" s="347">
        <v>3830</v>
      </c>
      <c r="G23" s="311">
        <f t="shared" si="0"/>
        <v>3.9164490861618799</v>
      </c>
      <c r="H23" s="188" t="s">
        <v>137</v>
      </c>
      <c r="I23" s="176" t="s">
        <v>44</v>
      </c>
      <c r="J23" s="419" t="s">
        <v>165</v>
      </c>
      <c r="K23" s="175" t="s">
        <v>64</v>
      </c>
      <c r="L23" s="175" t="s">
        <v>45</v>
      </c>
      <c r="M23" s="424"/>
      <c r="N23" s="348"/>
    </row>
    <row r="24" spans="1:14" s="2" customFormat="1" ht="15" customHeight="1" x14ac:dyDescent="0.25">
      <c r="A24" s="174">
        <v>44987</v>
      </c>
      <c r="B24" s="175" t="s">
        <v>117</v>
      </c>
      <c r="C24" s="175" t="s">
        <v>118</v>
      </c>
      <c r="D24" s="176" t="s">
        <v>116</v>
      </c>
      <c r="E24" s="587">
        <v>6000</v>
      </c>
      <c r="F24" s="347">
        <v>3830</v>
      </c>
      <c r="G24" s="311">
        <f t="shared" si="0"/>
        <v>1.566579634464752</v>
      </c>
      <c r="H24" s="188" t="s">
        <v>124</v>
      </c>
      <c r="I24" s="176" t="s">
        <v>44</v>
      </c>
      <c r="J24" s="419" t="s">
        <v>166</v>
      </c>
      <c r="K24" s="175" t="s">
        <v>64</v>
      </c>
      <c r="L24" s="175" t="s">
        <v>45</v>
      </c>
      <c r="M24" s="424"/>
      <c r="N24" s="348"/>
    </row>
    <row r="25" spans="1:14" s="2" customFormat="1" ht="15" customHeight="1" x14ac:dyDescent="0.25">
      <c r="A25" s="174">
        <v>44987</v>
      </c>
      <c r="B25" s="175" t="s">
        <v>117</v>
      </c>
      <c r="C25" s="175" t="s">
        <v>118</v>
      </c>
      <c r="D25" s="176" t="s">
        <v>116</v>
      </c>
      <c r="E25" s="587">
        <v>6000</v>
      </c>
      <c r="F25" s="347">
        <v>3830</v>
      </c>
      <c r="G25" s="311">
        <f t="shared" si="0"/>
        <v>1.566579634464752</v>
      </c>
      <c r="H25" s="188" t="s">
        <v>124</v>
      </c>
      <c r="I25" s="176" t="s">
        <v>44</v>
      </c>
      <c r="J25" s="419" t="s">
        <v>166</v>
      </c>
      <c r="K25" s="175" t="s">
        <v>64</v>
      </c>
      <c r="L25" s="175" t="s">
        <v>45</v>
      </c>
      <c r="M25" s="424"/>
      <c r="N25" s="348"/>
    </row>
    <row r="26" spans="1:14" s="2" customFormat="1" ht="15" customHeight="1" x14ac:dyDescent="0.25">
      <c r="A26" s="174">
        <v>44988</v>
      </c>
      <c r="B26" s="184" t="s">
        <v>117</v>
      </c>
      <c r="C26" s="184" t="s">
        <v>118</v>
      </c>
      <c r="D26" s="485" t="s">
        <v>116</v>
      </c>
      <c r="E26" s="586">
        <v>6000</v>
      </c>
      <c r="F26" s="347">
        <v>3830</v>
      </c>
      <c r="G26" s="311">
        <f t="shared" si="0"/>
        <v>1.566579634464752</v>
      </c>
      <c r="H26" s="188" t="s">
        <v>124</v>
      </c>
      <c r="I26" s="176" t="s">
        <v>44</v>
      </c>
      <c r="J26" s="419" t="s">
        <v>166</v>
      </c>
      <c r="K26" s="175" t="s">
        <v>64</v>
      </c>
      <c r="L26" s="175" t="s">
        <v>45</v>
      </c>
      <c r="M26" s="424"/>
      <c r="N26" s="348"/>
    </row>
    <row r="27" spans="1:14" s="2" customFormat="1" ht="15" customHeight="1" x14ac:dyDescent="0.25">
      <c r="A27" s="174">
        <v>44988</v>
      </c>
      <c r="B27" s="184" t="s">
        <v>117</v>
      </c>
      <c r="C27" s="184" t="s">
        <v>118</v>
      </c>
      <c r="D27" s="485" t="s">
        <v>116</v>
      </c>
      <c r="E27" s="586">
        <v>5000</v>
      </c>
      <c r="F27" s="347">
        <v>3830</v>
      </c>
      <c r="G27" s="311">
        <f t="shared" si="0"/>
        <v>1.3054830287206267</v>
      </c>
      <c r="H27" s="188" t="s">
        <v>124</v>
      </c>
      <c r="I27" s="176" t="s">
        <v>44</v>
      </c>
      <c r="J27" s="419" t="s">
        <v>166</v>
      </c>
      <c r="K27" s="175" t="s">
        <v>64</v>
      </c>
      <c r="L27" s="175" t="s">
        <v>45</v>
      </c>
      <c r="M27" s="424"/>
      <c r="N27" s="348"/>
    </row>
    <row r="28" spans="1:14" s="2" customFormat="1" ht="15" customHeight="1" x14ac:dyDescent="0.25">
      <c r="A28" s="174">
        <v>44988</v>
      </c>
      <c r="B28" s="175" t="s">
        <v>117</v>
      </c>
      <c r="C28" s="175" t="s">
        <v>118</v>
      </c>
      <c r="D28" s="176" t="s">
        <v>116</v>
      </c>
      <c r="E28" s="779">
        <v>13000</v>
      </c>
      <c r="F28" s="347">
        <v>3830</v>
      </c>
      <c r="G28" s="311">
        <f t="shared" si="0"/>
        <v>3.3942558746736293</v>
      </c>
      <c r="H28" s="188" t="s">
        <v>137</v>
      </c>
      <c r="I28" s="176" t="s">
        <v>44</v>
      </c>
      <c r="J28" s="419" t="s">
        <v>167</v>
      </c>
      <c r="K28" s="175" t="s">
        <v>64</v>
      </c>
      <c r="L28" s="175" t="s">
        <v>45</v>
      </c>
      <c r="M28" s="424"/>
      <c r="N28" s="348"/>
    </row>
    <row r="29" spans="1:14" s="2" customFormat="1" ht="15" customHeight="1" x14ac:dyDescent="0.25">
      <c r="A29" s="174">
        <v>44988</v>
      </c>
      <c r="B29" s="175" t="s">
        <v>117</v>
      </c>
      <c r="C29" s="175" t="s">
        <v>118</v>
      </c>
      <c r="D29" s="176" t="s">
        <v>116</v>
      </c>
      <c r="E29" s="597">
        <v>15000</v>
      </c>
      <c r="F29" s="347">
        <v>3830</v>
      </c>
      <c r="G29" s="311">
        <f t="shared" si="0"/>
        <v>3.9164490861618799</v>
      </c>
      <c r="H29" s="188" t="s">
        <v>137</v>
      </c>
      <c r="I29" s="176" t="s">
        <v>44</v>
      </c>
      <c r="J29" s="419" t="s">
        <v>167</v>
      </c>
      <c r="K29" s="175" t="s">
        <v>64</v>
      </c>
      <c r="L29" s="175" t="s">
        <v>45</v>
      </c>
      <c r="M29" s="424"/>
      <c r="N29" s="348"/>
    </row>
    <row r="30" spans="1:14" s="2" customFormat="1" ht="15" customHeight="1" x14ac:dyDescent="0.25">
      <c r="A30" s="174">
        <v>44989</v>
      </c>
      <c r="B30" s="175" t="s">
        <v>179</v>
      </c>
      <c r="C30" s="175" t="s">
        <v>160</v>
      </c>
      <c r="D30" s="176" t="s">
        <v>81</v>
      </c>
      <c r="E30" s="586">
        <f>F30*G30</f>
        <v>134050</v>
      </c>
      <c r="F30" s="347">
        <v>3830</v>
      </c>
      <c r="G30" s="311">
        <v>35</v>
      </c>
      <c r="H30" s="188" t="s">
        <v>180</v>
      </c>
      <c r="I30" s="176" t="s">
        <v>44</v>
      </c>
      <c r="J30" s="419" t="s">
        <v>300</v>
      </c>
      <c r="K30" s="175" t="s">
        <v>64</v>
      </c>
      <c r="L30" s="175" t="s">
        <v>45</v>
      </c>
      <c r="M30" s="424"/>
      <c r="N30" s="348"/>
    </row>
    <row r="31" spans="1:14" s="2" customFormat="1" ht="15" customHeight="1" x14ac:dyDescent="0.25">
      <c r="A31" s="174">
        <v>44991</v>
      </c>
      <c r="B31" s="175" t="s">
        <v>136</v>
      </c>
      <c r="C31" s="175" t="s">
        <v>160</v>
      </c>
      <c r="D31" s="176" t="s">
        <v>81</v>
      </c>
      <c r="E31" s="586">
        <v>2000</v>
      </c>
      <c r="F31" s="347">
        <v>3830</v>
      </c>
      <c r="G31" s="311">
        <f t="shared" si="0"/>
        <v>0.52219321148825071</v>
      </c>
      <c r="H31" s="188" t="s">
        <v>181</v>
      </c>
      <c r="I31" s="176" t="s">
        <v>44</v>
      </c>
      <c r="J31" s="419" t="s">
        <v>301</v>
      </c>
      <c r="K31" s="175" t="s">
        <v>64</v>
      </c>
      <c r="L31" s="175" t="s">
        <v>45</v>
      </c>
      <c r="M31" s="424"/>
      <c r="N31" s="348"/>
    </row>
    <row r="32" spans="1:14" s="2" customFormat="1" ht="15" customHeight="1" x14ac:dyDescent="0.25">
      <c r="A32" s="174">
        <v>44991</v>
      </c>
      <c r="B32" s="175" t="s">
        <v>136</v>
      </c>
      <c r="C32" s="175" t="s">
        <v>160</v>
      </c>
      <c r="D32" s="176" t="s">
        <v>81</v>
      </c>
      <c r="E32" s="586">
        <f>G32*F32</f>
        <v>1646.8999999999999</v>
      </c>
      <c r="F32" s="347">
        <v>3830</v>
      </c>
      <c r="G32" s="311">
        <v>0.43</v>
      </c>
      <c r="H32" s="188" t="s">
        <v>180</v>
      </c>
      <c r="I32" s="176" t="s">
        <v>44</v>
      </c>
      <c r="J32" s="419" t="s">
        <v>302</v>
      </c>
      <c r="K32" s="175" t="s">
        <v>64</v>
      </c>
      <c r="L32" s="175" t="s">
        <v>45</v>
      </c>
      <c r="M32" s="424"/>
      <c r="N32" s="348"/>
    </row>
    <row r="33" spans="1:14" s="2" customFormat="1" ht="15" customHeight="1" x14ac:dyDescent="0.25">
      <c r="A33" s="174">
        <v>44991</v>
      </c>
      <c r="B33" s="175" t="s">
        <v>136</v>
      </c>
      <c r="C33" s="175" t="s">
        <v>160</v>
      </c>
      <c r="D33" s="176" t="s">
        <v>81</v>
      </c>
      <c r="E33" s="586">
        <f>G33*F33</f>
        <v>27729.200000000001</v>
      </c>
      <c r="F33" s="347">
        <v>3830</v>
      </c>
      <c r="G33" s="311">
        <v>7.24</v>
      </c>
      <c r="H33" s="188" t="s">
        <v>180</v>
      </c>
      <c r="I33" s="176" t="s">
        <v>44</v>
      </c>
      <c r="J33" s="419" t="s">
        <v>303</v>
      </c>
      <c r="K33" s="175" t="s">
        <v>64</v>
      </c>
      <c r="L33" s="175" t="s">
        <v>45</v>
      </c>
      <c r="M33" s="424"/>
      <c r="N33" s="348"/>
    </row>
    <row r="34" spans="1:14" s="2" customFormat="1" ht="15" customHeight="1" x14ac:dyDescent="0.25">
      <c r="A34" s="174">
        <v>44991</v>
      </c>
      <c r="B34" s="175" t="s">
        <v>136</v>
      </c>
      <c r="C34" s="175" t="s">
        <v>160</v>
      </c>
      <c r="D34" s="176" t="s">
        <v>81</v>
      </c>
      <c r="E34" s="586">
        <v>20000</v>
      </c>
      <c r="F34" s="347">
        <v>3830</v>
      </c>
      <c r="G34" s="311">
        <f t="shared" si="0"/>
        <v>5.2219321148825069</v>
      </c>
      <c r="H34" s="188" t="s">
        <v>268</v>
      </c>
      <c r="I34" s="176" t="s">
        <v>44</v>
      </c>
      <c r="J34" s="419" t="s">
        <v>304</v>
      </c>
      <c r="K34" s="175" t="s">
        <v>64</v>
      </c>
      <c r="L34" s="175" t="s">
        <v>45</v>
      </c>
      <c r="M34" s="424"/>
      <c r="N34" s="348"/>
    </row>
    <row r="35" spans="1:14" s="2" customFormat="1" ht="15" customHeight="1" x14ac:dyDescent="0.25">
      <c r="A35" s="174">
        <v>44991</v>
      </c>
      <c r="B35" s="175" t="s">
        <v>182</v>
      </c>
      <c r="C35" s="175" t="s">
        <v>156</v>
      </c>
      <c r="D35" s="176" t="s">
        <v>81</v>
      </c>
      <c r="E35" s="586">
        <v>48000</v>
      </c>
      <c r="F35" s="347">
        <v>3830</v>
      </c>
      <c r="G35" s="311">
        <f t="shared" si="0"/>
        <v>12.532637075718016</v>
      </c>
      <c r="H35" s="188" t="s">
        <v>42</v>
      </c>
      <c r="I35" s="176" t="s">
        <v>44</v>
      </c>
      <c r="J35" s="616" t="s">
        <v>306</v>
      </c>
      <c r="K35" s="175" t="s">
        <v>64</v>
      </c>
      <c r="L35" s="175" t="s">
        <v>45</v>
      </c>
      <c r="M35" s="424"/>
      <c r="N35" s="348"/>
    </row>
    <row r="36" spans="1:14" s="2" customFormat="1" ht="15" customHeight="1" x14ac:dyDescent="0.25">
      <c r="A36" s="174">
        <v>44991</v>
      </c>
      <c r="B36" s="175" t="s">
        <v>183</v>
      </c>
      <c r="C36" s="175" t="s">
        <v>156</v>
      </c>
      <c r="D36" s="176" t="s">
        <v>81</v>
      </c>
      <c r="E36" s="586">
        <v>3500</v>
      </c>
      <c r="F36" s="347">
        <v>3830</v>
      </c>
      <c r="G36" s="311">
        <f t="shared" si="0"/>
        <v>0.91383812010443866</v>
      </c>
      <c r="H36" s="188" t="s">
        <v>42</v>
      </c>
      <c r="I36" s="176" t="s">
        <v>44</v>
      </c>
      <c r="J36" s="616" t="s">
        <v>306</v>
      </c>
      <c r="K36" s="175" t="s">
        <v>64</v>
      </c>
      <c r="L36" s="175" t="s">
        <v>45</v>
      </c>
      <c r="M36" s="424"/>
      <c r="N36" s="348"/>
    </row>
    <row r="37" spans="1:14" s="2" customFormat="1" ht="15" customHeight="1" x14ac:dyDescent="0.25">
      <c r="A37" s="174">
        <v>44991</v>
      </c>
      <c r="B37" s="175" t="s">
        <v>184</v>
      </c>
      <c r="C37" s="175" t="s">
        <v>156</v>
      </c>
      <c r="D37" s="176" t="s">
        <v>81</v>
      </c>
      <c r="E37" s="586">
        <v>10800</v>
      </c>
      <c r="F37" s="347">
        <v>3830</v>
      </c>
      <c r="G37" s="311">
        <f t="shared" si="0"/>
        <v>2.8198433420365534</v>
      </c>
      <c r="H37" s="188" t="s">
        <v>42</v>
      </c>
      <c r="I37" s="176" t="s">
        <v>44</v>
      </c>
      <c r="J37" s="616" t="s">
        <v>306</v>
      </c>
      <c r="K37" s="175" t="s">
        <v>64</v>
      </c>
      <c r="L37" s="175" t="s">
        <v>45</v>
      </c>
      <c r="M37" s="424"/>
      <c r="N37" s="348"/>
    </row>
    <row r="38" spans="1:14" s="2" customFormat="1" ht="15" customHeight="1" x14ac:dyDescent="0.25">
      <c r="A38" s="174">
        <v>44991</v>
      </c>
      <c r="B38" s="175" t="s">
        <v>185</v>
      </c>
      <c r="C38" s="175" t="s">
        <v>156</v>
      </c>
      <c r="D38" s="176" t="s">
        <v>81</v>
      </c>
      <c r="E38" s="587">
        <v>5000</v>
      </c>
      <c r="F38" s="347">
        <v>3830</v>
      </c>
      <c r="G38" s="311">
        <f t="shared" si="0"/>
        <v>1.3054830287206267</v>
      </c>
      <c r="H38" s="188" t="s">
        <v>42</v>
      </c>
      <c r="I38" s="176" t="s">
        <v>44</v>
      </c>
      <c r="J38" s="616" t="s">
        <v>306</v>
      </c>
      <c r="K38" s="175" t="s">
        <v>64</v>
      </c>
      <c r="L38" s="175" t="s">
        <v>45</v>
      </c>
      <c r="M38" s="424"/>
      <c r="N38" s="348"/>
    </row>
    <row r="39" spans="1:14" s="2" customFormat="1" ht="15" customHeight="1" x14ac:dyDescent="0.25">
      <c r="A39" s="174">
        <v>44991</v>
      </c>
      <c r="B39" s="175" t="s">
        <v>186</v>
      </c>
      <c r="C39" s="175" t="s">
        <v>156</v>
      </c>
      <c r="D39" s="176" t="s">
        <v>81</v>
      </c>
      <c r="E39" s="587">
        <v>1200</v>
      </c>
      <c r="F39" s="347">
        <v>3830</v>
      </c>
      <c r="G39" s="311">
        <f t="shared" si="0"/>
        <v>0.3133159268929504</v>
      </c>
      <c r="H39" s="188" t="s">
        <v>42</v>
      </c>
      <c r="I39" s="176" t="s">
        <v>44</v>
      </c>
      <c r="J39" s="616" t="s">
        <v>306</v>
      </c>
      <c r="K39" s="175" t="s">
        <v>64</v>
      </c>
      <c r="L39" s="175" t="s">
        <v>45</v>
      </c>
      <c r="M39" s="424"/>
      <c r="N39" s="348"/>
    </row>
    <row r="40" spans="1:14" s="2" customFormat="1" ht="15" customHeight="1" x14ac:dyDescent="0.25">
      <c r="A40" s="174">
        <v>44991</v>
      </c>
      <c r="B40" s="157" t="s">
        <v>134</v>
      </c>
      <c r="C40" s="157" t="s">
        <v>120</v>
      </c>
      <c r="D40" s="183" t="s">
        <v>14</v>
      </c>
      <c r="E40" s="586">
        <v>40000</v>
      </c>
      <c r="F40" s="347">
        <v>3830</v>
      </c>
      <c r="G40" s="311">
        <f t="shared" si="0"/>
        <v>10.443864229765014</v>
      </c>
      <c r="H40" s="188" t="s">
        <v>42</v>
      </c>
      <c r="I40" s="176" t="s">
        <v>44</v>
      </c>
      <c r="J40" s="419" t="s">
        <v>307</v>
      </c>
      <c r="K40" s="175" t="s">
        <v>64</v>
      </c>
      <c r="L40" s="175" t="s">
        <v>45</v>
      </c>
      <c r="M40" s="424"/>
      <c r="N40" s="348"/>
    </row>
    <row r="41" spans="1:14" s="2" customFormat="1" ht="15" customHeight="1" x14ac:dyDescent="0.25">
      <c r="A41" s="174">
        <v>44991</v>
      </c>
      <c r="B41" s="157" t="s">
        <v>135</v>
      </c>
      <c r="C41" s="157" t="s">
        <v>120</v>
      </c>
      <c r="D41" s="157" t="s">
        <v>116</v>
      </c>
      <c r="E41" s="779">
        <v>20000</v>
      </c>
      <c r="F41" s="347">
        <v>3830</v>
      </c>
      <c r="G41" s="311">
        <f t="shared" si="0"/>
        <v>5.2219321148825069</v>
      </c>
      <c r="H41" s="188" t="s">
        <v>124</v>
      </c>
      <c r="I41" s="176" t="s">
        <v>44</v>
      </c>
      <c r="J41" s="419" t="s">
        <v>307</v>
      </c>
      <c r="K41" s="175" t="s">
        <v>64</v>
      </c>
      <c r="L41" s="175" t="s">
        <v>45</v>
      </c>
      <c r="M41" s="424"/>
      <c r="N41" s="348"/>
    </row>
    <row r="42" spans="1:14" s="2" customFormat="1" ht="15" customHeight="1" x14ac:dyDescent="0.25">
      <c r="A42" s="174">
        <v>44991</v>
      </c>
      <c r="B42" s="157" t="s">
        <v>135</v>
      </c>
      <c r="C42" s="157" t="s">
        <v>120</v>
      </c>
      <c r="D42" s="157" t="s">
        <v>116</v>
      </c>
      <c r="E42" s="780">
        <v>20000</v>
      </c>
      <c r="F42" s="347">
        <v>3830</v>
      </c>
      <c r="G42" s="311">
        <f t="shared" si="0"/>
        <v>5.2219321148825069</v>
      </c>
      <c r="H42" s="188" t="s">
        <v>137</v>
      </c>
      <c r="I42" s="176" t="s">
        <v>44</v>
      </c>
      <c r="J42" s="419" t="s">
        <v>307</v>
      </c>
      <c r="K42" s="175" t="s">
        <v>64</v>
      </c>
      <c r="L42" s="175" t="s">
        <v>45</v>
      </c>
      <c r="M42" s="424"/>
      <c r="N42" s="348"/>
    </row>
    <row r="43" spans="1:14" s="2" customFormat="1" ht="15" customHeight="1" x14ac:dyDescent="0.25">
      <c r="A43" s="174">
        <v>44991</v>
      </c>
      <c r="B43" s="175" t="s">
        <v>117</v>
      </c>
      <c r="C43" s="175" t="s">
        <v>118</v>
      </c>
      <c r="D43" s="176" t="s">
        <v>14</v>
      </c>
      <c r="E43" s="586">
        <v>7000</v>
      </c>
      <c r="F43" s="347">
        <v>3830</v>
      </c>
      <c r="G43" s="311">
        <f>E43/F43</f>
        <v>1.8276762402088773</v>
      </c>
      <c r="H43" s="188" t="s">
        <v>42</v>
      </c>
      <c r="I43" s="176" t="s">
        <v>44</v>
      </c>
      <c r="J43" s="520" t="s">
        <v>190</v>
      </c>
      <c r="K43" s="175" t="s">
        <v>64</v>
      </c>
      <c r="L43" s="175" t="s">
        <v>45</v>
      </c>
      <c r="M43" s="424"/>
      <c r="N43" s="348"/>
    </row>
    <row r="44" spans="1:14" s="2" customFormat="1" ht="15" customHeight="1" x14ac:dyDescent="0.25">
      <c r="A44" s="174">
        <v>44991</v>
      </c>
      <c r="B44" s="175" t="s">
        <v>117</v>
      </c>
      <c r="C44" s="175" t="s">
        <v>118</v>
      </c>
      <c r="D44" s="176" t="s">
        <v>14</v>
      </c>
      <c r="E44" s="586">
        <v>4000</v>
      </c>
      <c r="F44" s="347">
        <v>3830</v>
      </c>
      <c r="G44" s="311">
        <f t="shared" si="0"/>
        <v>1.0443864229765014</v>
      </c>
      <c r="H44" s="188" t="s">
        <v>42</v>
      </c>
      <c r="I44" s="176" t="s">
        <v>44</v>
      </c>
      <c r="J44" s="520" t="s">
        <v>190</v>
      </c>
      <c r="K44" s="175" t="s">
        <v>64</v>
      </c>
      <c r="L44" s="175" t="s">
        <v>45</v>
      </c>
      <c r="M44" s="424"/>
      <c r="N44" s="348"/>
    </row>
    <row r="45" spans="1:14" s="2" customFormat="1" ht="15" customHeight="1" x14ac:dyDescent="0.25">
      <c r="A45" s="174">
        <v>44991</v>
      </c>
      <c r="B45" s="175" t="s">
        <v>117</v>
      </c>
      <c r="C45" s="175" t="s">
        <v>118</v>
      </c>
      <c r="D45" s="176" t="s">
        <v>14</v>
      </c>
      <c r="E45" s="586">
        <v>4000</v>
      </c>
      <c r="F45" s="347">
        <v>3830</v>
      </c>
      <c r="G45" s="311">
        <f t="shared" si="0"/>
        <v>1.0443864229765014</v>
      </c>
      <c r="H45" s="188" t="s">
        <v>42</v>
      </c>
      <c r="I45" s="176" t="s">
        <v>44</v>
      </c>
      <c r="J45" s="520" t="s">
        <v>190</v>
      </c>
      <c r="K45" s="175" t="s">
        <v>64</v>
      </c>
      <c r="L45" s="175" t="s">
        <v>45</v>
      </c>
      <c r="M45" s="424"/>
      <c r="N45" s="348"/>
    </row>
    <row r="46" spans="1:14" s="2" customFormat="1" ht="15" customHeight="1" x14ac:dyDescent="0.25">
      <c r="A46" s="174">
        <v>44991</v>
      </c>
      <c r="B46" s="184" t="s">
        <v>117</v>
      </c>
      <c r="C46" s="184" t="s">
        <v>118</v>
      </c>
      <c r="D46" s="485" t="s">
        <v>116</v>
      </c>
      <c r="E46" s="586">
        <v>5000</v>
      </c>
      <c r="F46" s="347">
        <v>3830</v>
      </c>
      <c r="G46" s="311">
        <f t="shared" si="0"/>
        <v>1.3054830287206267</v>
      </c>
      <c r="H46" s="188" t="s">
        <v>124</v>
      </c>
      <c r="I46" s="176" t="s">
        <v>44</v>
      </c>
      <c r="J46" s="419" t="s">
        <v>194</v>
      </c>
      <c r="K46" s="175" t="s">
        <v>64</v>
      </c>
      <c r="L46" s="175" t="s">
        <v>45</v>
      </c>
      <c r="M46" s="424"/>
      <c r="N46" s="348"/>
    </row>
    <row r="47" spans="1:14" s="2" customFormat="1" ht="15" customHeight="1" x14ac:dyDescent="0.25">
      <c r="A47" s="174">
        <v>44991</v>
      </c>
      <c r="B47" s="184" t="s">
        <v>117</v>
      </c>
      <c r="C47" s="184" t="s">
        <v>118</v>
      </c>
      <c r="D47" s="485" t="s">
        <v>116</v>
      </c>
      <c r="E47" s="586">
        <v>6000</v>
      </c>
      <c r="F47" s="347">
        <v>3830</v>
      </c>
      <c r="G47" s="311">
        <f t="shared" si="0"/>
        <v>1.566579634464752</v>
      </c>
      <c r="H47" s="188" t="s">
        <v>124</v>
      </c>
      <c r="I47" s="176" t="s">
        <v>44</v>
      </c>
      <c r="J47" s="419" t="s">
        <v>194</v>
      </c>
      <c r="K47" s="175" t="s">
        <v>64</v>
      </c>
      <c r="L47" s="175" t="s">
        <v>45</v>
      </c>
      <c r="M47" s="424"/>
      <c r="N47" s="348"/>
    </row>
    <row r="48" spans="1:14" s="2" customFormat="1" ht="15" customHeight="1" x14ac:dyDescent="0.25">
      <c r="A48" s="174">
        <v>44991</v>
      </c>
      <c r="B48" s="175" t="s">
        <v>117</v>
      </c>
      <c r="C48" s="175" t="s">
        <v>118</v>
      </c>
      <c r="D48" s="176" t="s">
        <v>116</v>
      </c>
      <c r="E48" s="586">
        <v>12000</v>
      </c>
      <c r="F48" s="347">
        <v>3830</v>
      </c>
      <c r="G48" s="311">
        <f t="shared" si="0"/>
        <v>3.133159268929504</v>
      </c>
      <c r="H48" s="188" t="s">
        <v>137</v>
      </c>
      <c r="I48" s="176" t="s">
        <v>44</v>
      </c>
      <c r="J48" s="419" t="s">
        <v>195</v>
      </c>
      <c r="K48" s="175" t="s">
        <v>64</v>
      </c>
      <c r="L48" s="175" t="s">
        <v>45</v>
      </c>
      <c r="M48" s="424"/>
      <c r="N48" s="348"/>
    </row>
    <row r="49" spans="1:14" s="2" customFormat="1" ht="15" customHeight="1" x14ac:dyDescent="0.25">
      <c r="A49" s="174">
        <v>44991</v>
      </c>
      <c r="B49" s="175" t="s">
        <v>117</v>
      </c>
      <c r="C49" s="175" t="s">
        <v>118</v>
      </c>
      <c r="D49" s="176" t="s">
        <v>116</v>
      </c>
      <c r="E49" s="586">
        <v>15000</v>
      </c>
      <c r="F49" s="347">
        <v>3830</v>
      </c>
      <c r="G49" s="311">
        <f t="shared" si="0"/>
        <v>3.9164490861618799</v>
      </c>
      <c r="H49" s="188" t="s">
        <v>137</v>
      </c>
      <c r="I49" s="176" t="s">
        <v>44</v>
      </c>
      <c r="J49" s="419" t="s">
        <v>195</v>
      </c>
      <c r="K49" s="175" t="s">
        <v>64</v>
      </c>
      <c r="L49" s="175" t="s">
        <v>45</v>
      </c>
      <c r="M49" s="424"/>
      <c r="N49" s="348"/>
    </row>
    <row r="50" spans="1:14" s="2" customFormat="1" ht="15" customHeight="1" x14ac:dyDescent="0.25">
      <c r="A50" s="174">
        <v>44992</v>
      </c>
      <c r="B50" s="175" t="s">
        <v>117</v>
      </c>
      <c r="C50" s="175" t="s">
        <v>118</v>
      </c>
      <c r="D50" s="176" t="s">
        <v>116</v>
      </c>
      <c r="E50" s="586">
        <v>12000</v>
      </c>
      <c r="F50" s="347">
        <v>3830</v>
      </c>
      <c r="G50" s="311">
        <f t="shared" si="0"/>
        <v>3.133159268929504</v>
      </c>
      <c r="H50" s="188" t="s">
        <v>137</v>
      </c>
      <c r="I50" s="176" t="s">
        <v>44</v>
      </c>
      <c r="J50" s="419" t="s">
        <v>198</v>
      </c>
      <c r="K50" s="175" t="s">
        <v>64</v>
      </c>
      <c r="L50" s="175" t="s">
        <v>45</v>
      </c>
      <c r="M50" s="424"/>
      <c r="N50" s="348"/>
    </row>
    <row r="51" spans="1:14" s="2" customFormat="1" ht="15" customHeight="1" x14ac:dyDescent="0.25">
      <c r="A51" s="174">
        <v>44992</v>
      </c>
      <c r="B51" s="175" t="s">
        <v>117</v>
      </c>
      <c r="C51" s="175" t="s">
        <v>118</v>
      </c>
      <c r="D51" s="176" t="s">
        <v>116</v>
      </c>
      <c r="E51" s="586">
        <v>7000</v>
      </c>
      <c r="F51" s="347">
        <v>3830</v>
      </c>
      <c r="G51" s="311">
        <f t="shared" si="0"/>
        <v>1.8276762402088773</v>
      </c>
      <c r="H51" s="188" t="s">
        <v>137</v>
      </c>
      <c r="I51" s="176" t="s">
        <v>44</v>
      </c>
      <c r="J51" s="419" t="s">
        <v>198</v>
      </c>
      <c r="K51" s="175" t="s">
        <v>64</v>
      </c>
      <c r="L51" s="175" t="s">
        <v>45</v>
      </c>
      <c r="M51" s="424"/>
      <c r="N51" s="348"/>
    </row>
    <row r="52" spans="1:14" s="2" customFormat="1" ht="15" customHeight="1" x14ac:dyDescent="0.25">
      <c r="A52" s="174">
        <v>44992</v>
      </c>
      <c r="B52" s="175" t="s">
        <v>117</v>
      </c>
      <c r="C52" s="175" t="s">
        <v>118</v>
      </c>
      <c r="D52" s="176" t="s">
        <v>116</v>
      </c>
      <c r="E52" s="586">
        <v>7000</v>
      </c>
      <c r="F52" s="347">
        <v>3830</v>
      </c>
      <c r="G52" s="311">
        <f t="shared" si="0"/>
        <v>1.8276762402088773</v>
      </c>
      <c r="H52" s="188" t="s">
        <v>137</v>
      </c>
      <c r="I52" s="176" t="s">
        <v>44</v>
      </c>
      <c r="J52" s="419" t="s">
        <v>198</v>
      </c>
      <c r="K52" s="175" t="s">
        <v>64</v>
      </c>
      <c r="L52" s="175" t="s">
        <v>45</v>
      </c>
      <c r="M52" s="424"/>
      <c r="N52" s="348"/>
    </row>
    <row r="53" spans="1:14" s="2" customFormat="1" ht="15" customHeight="1" x14ac:dyDescent="0.25">
      <c r="A53" s="174">
        <v>44992</v>
      </c>
      <c r="B53" s="175" t="s">
        <v>117</v>
      </c>
      <c r="C53" s="175" t="s">
        <v>118</v>
      </c>
      <c r="D53" s="176" t="s">
        <v>116</v>
      </c>
      <c r="E53" s="597">
        <v>15000</v>
      </c>
      <c r="F53" s="347">
        <v>3830</v>
      </c>
      <c r="G53" s="311">
        <f t="shared" si="0"/>
        <v>3.9164490861618799</v>
      </c>
      <c r="H53" s="188" t="s">
        <v>137</v>
      </c>
      <c r="I53" s="176" t="s">
        <v>44</v>
      </c>
      <c r="J53" s="419" t="s">
        <v>198</v>
      </c>
      <c r="K53" s="175" t="s">
        <v>64</v>
      </c>
      <c r="L53" s="175" t="s">
        <v>45</v>
      </c>
      <c r="M53" s="424"/>
      <c r="N53" s="348"/>
    </row>
    <row r="54" spans="1:14" s="2" customFormat="1" ht="15" customHeight="1" x14ac:dyDescent="0.25">
      <c r="A54" s="174">
        <v>44992</v>
      </c>
      <c r="B54" s="157" t="s">
        <v>202</v>
      </c>
      <c r="C54" s="157" t="s">
        <v>203</v>
      </c>
      <c r="D54" s="183" t="s">
        <v>14</v>
      </c>
      <c r="E54" s="586">
        <v>4000</v>
      </c>
      <c r="F54" s="347">
        <v>3830</v>
      </c>
      <c r="G54" s="311">
        <f t="shared" si="0"/>
        <v>1.0443864229765014</v>
      </c>
      <c r="H54" s="188" t="s">
        <v>42</v>
      </c>
      <c r="I54" s="176" t="s">
        <v>44</v>
      </c>
      <c r="J54" s="520" t="s">
        <v>313</v>
      </c>
      <c r="K54" s="175" t="s">
        <v>64</v>
      </c>
      <c r="L54" s="175" t="s">
        <v>45</v>
      </c>
      <c r="M54" s="424"/>
      <c r="N54" s="348"/>
    </row>
    <row r="55" spans="1:14" s="2" customFormat="1" ht="15" customHeight="1" x14ac:dyDescent="0.25">
      <c r="A55" s="174">
        <v>44992</v>
      </c>
      <c r="B55" s="175" t="s">
        <v>117</v>
      </c>
      <c r="C55" s="175" t="s">
        <v>118</v>
      </c>
      <c r="D55" s="176" t="s">
        <v>14</v>
      </c>
      <c r="E55" s="586">
        <v>8000</v>
      </c>
      <c r="F55" s="347">
        <v>3830</v>
      </c>
      <c r="G55" s="311">
        <f t="shared" si="0"/>
        <v>2.0887728459530028</v>
      </c>
      <c r="H55" s="188" t="s">
        <v>42</v>
      </c>
      <c r="I55" s="176" t="s">
        <v>44</v>
      </c>
      <c r="J55" s="520" t="s">
        <v>201</v>
      </c>
      <c r="K55" s="175" t="s">
        <v>64</v>
      </c>
      <c r="L55" s="175" t="s">
        <v>45</v>
      </c>
      <c r="M55" s="424"/>
      <c r="N55" s="348"/>
    </row>
    <row r="56" spans="1:14" s="2" customFormat="1" ht="15" customHeight="1" x14ac:dyDescent="0.25">
      <c r="A56" s="174">
        <v>44992</v>
      </c>
      <c r="B56" s="175" t="s">
        <v>117</v>
      </c>
      <c r="C56" s="175" t="s">
        <v>118</v>
      </c>
      <c r="D56" s="176" t="s">
        <v>14</v>
      </c>
      <c r="E56" s="586">
        <v>8000</v>
      </c>
      <c r="F56" s="347">
        <v>3830</v>
      </c>
      <c r="G56" s="311">
        <f t="shared" si="0"/>
        <v>2.0887728459530028</v>
      </c>
      <c r="H56" s="188" t="s">
        <v>42</v>
      </c>
      <c r="I56" s="176" t="s">
        <v>44</v>
      </c>
      <c r="J56" s="520" t="s">
        <v>201</v>
      </c>
      <c r="K56" s="175" t="s">
        <v>64</v>
      </c>
      <c r="L56" s="175" t="s">
        <v>45</v>
      </c>
      <c r="M56" s="424"/>
      <c r="N56" s="348"/>
    </row>
    <row r="57" spans="1:14" s="2" customFormat="1" ht="15" customHeight="1" x14ac:dyDescent="0.25">
      <c r="A57" s="174">
        <v>44992</v>
      </c>
      <c r="B57" s="175" t="s">
        <v>117</v>
      </c>
      <c r="C57" s="175" t="s">
        <v>118</v>
      </c>
      <c r="D57" s="176" t="s">
        <v>14</v>
      </c>
      <c r="E57" s="586">
        <v>4000</v>
      </c>
      <c r="F57" s="347">
        <v>3830</v>
      </c>
      <c r="G57" s="311">
        <f t="shared" si="0"/>
        <v>1.0443864229765014</v>
      </c>
      <c r="H57" s="188" t="s">
        <v>42</v>
      </c>
      <c r="I57" s="176" t="s">
        <v>44</v>
      </c>
      <c r="J57" s="520" t="s">
        <v>201</v>
      </c>
      <c r="K57" s="175" t="s">
        <v>64</v>
      </c>
      <c r="L57" s="175" t="s">
        <v>45</v>
      </c>
      <c r="M57" s="424"/>
      <c r="N57" s="348"/>
    </row>
    <row r="58" spans="1:14" s="2" customFormat="1" ht="15" customHeight="1" x14ac:dyDescent="0.25">
      <c r="A58" s="174">
        <v>44992</v>
      </c>
      <c r="B58" s="184" t="s">
        <v>117</v>
      </c>
      <c r="C58" s="184" t="s">
        <v>118</v>
      </c>
      <c r="D58" s="485" t="s">
        <v>116</v>
      </c>
      <c r="E58" s="586">
        <v>6000</v>
      </c>
      <c r="F58" s="347">
        <v>3710</v>
      </c>
      <c r="G58" s="311">
        <f t="shared" si="0"/>
        <v>1.6172506738544474</v>
      </c>
      <c r="H58" s="188" t="s">
        <v>124</v>
      </c>
      <c r="I58" s="176" t="s">
        <v>44</v>
      </c>
      <c r="J58" s="419" t="s">
        <v>204</v>
      </c>
      <c r="K58" s="175" t="s">
        <v>64</v>
      </c>
      <c r="L58" s="175" t="s">
        <v>45</v>
      </c>
      <c r="M58" s="424"/>
      <c r="N58" s="348"/>
    </row>
    <row r="59" spans="1:14" s="2" customFormat="1" ht="15" customHeight="1" x14ac:dyDescent="0.25">
      <c r="A59" s="174">
        <v>44992</v>
      </c>
      <c r="B59" s="184" t="s">
        <v>117</v>
      </c>
      <c r="C59" s="184" t="s">
        <v>118</v>
      </c>
      <c r="D59" s="485" t="s">
        <v>116</v>
      </c>
      <c r="E59" s="586">
        <v>5000</v>
      </c>
      <c r="F59" s="347">
        <v>3830</v>
      </c>
      <c r="G59" s="311">
        <f t="shared" si="0"/>
        <v>1.3054830287206267</v>
      </c>
      <c r="H59" s="188" t="s">
        <v>124</v>
      </c>
      <c r="I59" s="176" t="s">
        <v>44</v>
      </c>
      <c r="J59" s="419" t="s">
        <v>204</v>
      </c>
      <c r="K59" s="175" t="s">
        <v>64</v>
      </c>
      <c r="L59" s="175" t="s">
        <v>45</v>
      </c>
      <c r="M59" s="424"/>
      <c r="N59" s="348"/>
    </row>
    <row r="60" spans="1:14" s="2" customFormat="1" ht="15" customHeight="1" x14ac:dyDescent="0.25">
      <c r="A60" s="174">
        <v>44992</v>
      </c>
      <c r="B60" s="175" t="s">
        <v>211</v>
      </c>
      <c r="C60" s="175" t="s">
        <v>214</v>
      </c>
      <c r="D60" s="547" t="s">
        <v>81</v>
      </c>
      <c r="E60" s="586">
        <v>319000</v>
      </c>
      <c r="F60" s="347">
        <v>3830</v>
      </c>
      <c r="G60" s="311">
        <f t="shared" si="0"/>
        <v>83.289817232375981</v>
      </c>
      <c r="H60" s="188" t="s">
        <v>42</v>
      </c>
      <c r="I60" s="176" t="s">
        <v>44</v>
      </c>
      <c r="J60" s="520" t="s">
        <v>311</v>
      </c>
      <c r="K60" s="175" t="s">
        <v>64</v>
      </c>
      <c r="L60" s="175" t="s">
        <v>45</v>
      </c>
      <c r="M60" s="424"/>
      <c r="N60" s="348"/>
    </row>
    <row r="61" spans="1:14" s="2" customFormat="1" ht="15" customHeight="1" x14ac:dyDescent="0.25">
      <c r="A61" s="174">
        <v>44992</v>
      </c>
      <c r="B61" s="175" t="s">
        <v>212</v>
      </c>
      <c r="C61" s="175" t="s">
        <v>215</v>
      </c>
      <c r="D61" s="547" t="s">
        <v>81</v>
      </c>
      <c r="E61" s="586">
        <v>55200</v>
      </c>
      <c r="F61" s="347">
        <v>3830</v>
      </c>
      <c r="G61" s="311">
        <f t="shared" si="0"/>
        <v>14.412532637075717</v>
      </c>
      <c r="H61" s="188" t="s">
        <v>42</v>
      </c>
      <c r="I61" s="176" t="s">
        <v>44</v>
      </c>
      <c r="J61" s="520" t="s">
        <v>312</v>
      </c>
      <c r="K61" s="175" t="s">
        <v>64</v>
      </c>
      <c r="L61" s="175" t="s">
        <v>45</v>
      </c>
      <c r="M61" s="424"/>
      <c r="N61" s="348"/>
    </row>
    <row r="62" spans="1:14" s="2" customFormat="1" ht="15" customHeight="1" x14ac:dyDescent="0.25">
      <c r="A62" s="174">
        <v>44992</v>
      </c>
      <c r="B62" s="175" t="s">
        <v>213</v>
      </c>
      <c r="C62" s="175" t="s">
        <v>216</v>
      </c>
      <c r="D62" s="547" t="s">
        <v>81</v>
      </c>
      <c r="E62" s="586">
        <v>2600</v>
      </c>
      <c r="F62" s="347">
        <v>3830</v>
      </c>
      <c r="G62" s="311">
        <f t="shared" si="0"/>
        <v>0.6788511749347258</v>
      </c>
      <c r="H62" s="188" t="s">
        <v>42</v>
      </c>
      <c r="I62" s="176" t="s">
        <v>44</v>
      </c>
      <c r="J62" s="520" t="s">
        <v>312</v>
      </c>
      <c r="K62" s="175" t="s">
        <v>64</v>
      </c>
      <c r="L62" s="175" t="s">
        <v>45</v>
      </c>
      <c r="M62" s="424"/>
      <c r="N62" s="348"/>
    </row>
    <row r="63" spans="1:14" s="2" customFormat="1" ht="15" customHeight="1" x14ac:dyDescent="0.25">
      <c r="A63" s="174">
        <v>44994</v>
      </c>
      <c r="B63" s="175" t="s">
        <v>117</v>
      </c>
      <c r="C63" s="175" t="s">
        <v>118</v>
      </c>
      <c r="D63" s="176" t="s">
        <v>116</v>
      </c>
      <c r="E63" s="777">
        <v>13000</v>
      </c>
      <c r="F63" s="347">
        <v>3830</v>
      </c>
      <c r="G63" s="311">
        <f t="shared" si="0"/>
        <v>3.3942558746736293</v>
      </c>
      <c r="H63" s="188" t="s">
        <v>137</v>
      </c>
      <c r="I63" s="176" t="s">
        <v>44</v>
      </c>
      <c r="J63" s="419" t="s">
        <v>205</v>
      </c>
      <c r="K63" s="175" t="s">
        <v>64</v>
      </c>
      <c r="L63" s="175" t="s">
        <v>45</v>
      </c>
      <c r="M63" s="424"/>
      <c r="N63" s="348"/>
    </row>
    <row r="64" spans="1:14" s="2" customFormat="1" ht="15" customHeight="1" x14ac:dyDescent="0.25">
      <c r="A64" s="174">
        <v>44994</v>
      </c>
      <c r="B64" s="175" t="s">
        <v>117</v>
      </c>
      <c r="C64" s="175" t="s">
        <v>118</v>
      </c>
      <c r="D64" s="176" t="s">
        <v>116</v>
      </c>
      <c r="E64" s="777">
        <v>5000</v>
      </c>
      <c r="F64" s="347">
        <v>3830</v>
      </c>
      <c r="G64" s="311">
        <f t="shared" si="0"/>
        <v>1.3054830287206267</v>
      </c>
      <c r="H64" s="188" t="s">
        <v>137</v>
      </c>
      <c r="I64" s="176" t="s">
        <v>44</v>
      </c>
      <c r="J64" s="419" t="s">
        <v>205</v>
      </c>
      <c r="K64" s="175" t="s">
        <v>64</v>
      </c>
      <c r="L64" s="175" t="s">
        <v>45</v>
      </c>
      <c r="M64" s="424"/>
      <c r="N64" s="348"/>
    </row>
    <row r="65" spans="1:14" s="2" customFormat="1" ht="15" customHeight="1" x14ac:dyDescent="0.25">
      <c r="A65" s="174">
        <v>44994</v>
      </c>
      <c r="B65" s="175" t="s">
        <v>117</v>
      </c>
      <c r="C65" s="175" t="s">
        <v>118</v>
      </c>
      <c r="D65" s="176" t="s">
        <v>116</v>
      </c>
      <c r="E65" s="777">
        <v>5000</v>
      </c>
      <c r="F65" s="347">
        <v>3830</v>
      </c>
      <c r="G65" s="311">
        <f t="shared" si="0"/>
        <v>1.3054830287206267</v>
      </c>
      <c r="H65" s="188" t="s">
        <v>137</v>
      </c>
      <c r="I65" s="176" t="s">
        <v>44</v>
      </c>
      <c r="J65" s="419" t="s">
        <v>205</v>
      </c>
      <c r="K65" s="175" t="s">
        <v>64</v>
      </c>
      <c r="L65" s="175" t="s">
        <v>45</v>
      </c>
      <c r="M65" s="424"/>
      <c r="N65" s="348"/>
    </row>
    <row r="66" spans="1:14" s="2" customFormat="1" ht="15" customHeight="1" x14ac:dyDescent="0.25">
      <c r="A66" s="174">
        <v>44994</v>
      </c>
      <c r="B66" s="175" t="s">
        <v>117</v>
      </c>
      <c r="C66" s="175" t="s">
        <v>118</v>
      </c>
      <c r="D66" s="176" t="s">
        <v>116</v>
      </c>
      <c r="E66" s="586">
        <v>15000</v>
      </c>
      <c r="F66" s="347">
        <v>3830</v>
      </c>
      <c r="G66" s="311">
        <f t="shared" si="0"/>
        <v>3.9164490861618799</v>
      </c>
      <c r="H66" s="188" t="s">
        <v>137</v>
      </c>
      <c r="I66" s="176" t="s">
        <v>44</v>
      </c>
      <c r="J66" s="419" t="s">
        <v>205</v>
      </c>
      <c r="K66" s="175" t="s">
        <v>64</v>
      </c>
      <c r="L66" s="175" t="s">
        <v>45</v>
      </c>
      <c r="M66" s="424"/>
      <c r="N66" s="348"/>
    </row>
    <row r="67" spans="1:14" s="2" customFormat="1" ht="15" customHeight="1" x14ac:dyDescent="0.25">
      <c r="A67" s="174">
        <v>44995</v>
      </c>
      <c r="B67" s="175" t="s">
        <v>117</v>
      </c>
      <c r="C67" s="175" t="s">
        <v>118</v>
      </c>
      <c r="D67" s="176" t="s">
        <v>116</v>
      </c>
      <c r="E67" s="597">
        <v>13000</v>
      </c>
      <c r="F67" s="347">
        <v>3830</v>
      </c>
      <c r="G67" s="311">
        <f t="shared" si="0"/>
        <v>3.3942558746736293</v>
      </c>
      <c r="H67" s="188" t="s">
        <v>137</v>
      </c>
      <c r="I67" s="176" t="s">
        <v>44</v>
      </c>
      <c r="J67" s="419" t="s">
        <v>206</v>
      </c>
      <c r="K67" s="175" t="s">
        <v>64</v>
      </c>
      <c r="L67" s="175" t="s">
        <v>45</v>
      </c>
      <c r="M67" s="424"/>
      <c r="N67" s="348"/>
    </row>
    <row r="68" spans="1:14" s="2" customFormat="1" ht="15" customHeight="1" x14ac:dyDescent="0.25">
      <c r="A68" s="174">
        <v>44995</v>
      </c>
      <c r="B68" s="175" t="s">
        <v>117</v>
      </c>
      <c r="C68" s="175" t="s">
        <v>118</v>
      </c>
      <c r="D68" s="176" t="s">
        <v>116</v>
      </c>
      <c r="E68" s="597">
        <v>15000</v>
      </c>
      <c r="F68" s="347">
        <v>3830</v>
      </c>
      <c r="G68" s="311">
        <f t="shared" si="0"/>
        <v>3.9164490861618799</v>
      </c>
      <c r="H68" s="188" t="s">
        <v>137</v>
      </c>
      <c r="I68" s="176" t="s">
        <v>44</v>
      </c>
      <c r="J68" s="419" t="s">
        <v>206</v>
      </c>
      <c r="K68" s="175" t="s">
        <v>64</v>
      </c>
      <c r="L68" s="175" t="s">
        <v>45</v>
      </c>
      <c r="M68" s="424"/>
      <c r="N68" s="348"/>
    </row>
    <row r="69" spans="1:14" s="2" customFormat="1" ht="15" customHeight="1" x14ac:dyDescent="0.25">
      <c r="A69" s="174">
        <v>44995</v>
      </c>
      <c r="B69" s="175" t="s">
        <v>238</v>
      </c>
      <c r="C69" s="175" t="s">
        <v>215</v>
      </c>
      <c r="D69" s="176" t="s">
        <v>81</v>
      </c>
      <c r="E69" s="162">
        <f>G69*F69</f>
        <v>8808000</v>
      </c>
      <c r="F69" s="347">
        <v>3670</v>
      </c>
      <c r="G69" s="311">
        <v>2400</v>
      </c>
      <c r="H69" s="188" t="s">
        <v>180</v>
      </c>
      <c r="I69" s="176" t="s">
        <v>44</v>
      </c>
      <c r="J69" s="419" t="s">
        <v>314</v>
      </c>
      <c r="K69" s="175" t="s">
        <v>64</v>
      </c>
      <c r="L69" s="175" t="s">
        <v>45</v>
      </c>
      <c r="M69" s="424"/>
      <c r="N69" s="348"/>
    </row>
    <row r="70" spans="1:14" s="2" customFormat="1" ht="15" customHeight="1" x14ac:dyDescent="0.25">
      <c r="A70" s="174">
        <v>44995</v>
      </c>
      <c r="B70" s="175" t="s">
        <v>239</v>
      </c>
      <c r="C70" s="175" t="s">
        <v>160</v>
      </c>
      <c r="D70" s="176" t="s">
        <v>81</v>
      </c>
      <c r="E70" s="162">
        <f>G70*F70</f>
        <v>2128.6</v>
      </c>
      <c r="F70" s="347">
        <v>3670</v>
      </c>
      <c r="G70" s="311">
        <v>0.57999999999999996</v>
      </c>
      <c r="H70" s="188" t="s">
        <v>180</v>
      </c>
      <c r="I70" s="176" t="s">
        <v>44</v>
      </c>
      <c r="J70" s="419" t="s">
        <v>315</v>
      </c>
      <c r="K70" s="175" t="s">
        <v>64</v>
      </c>
      <c r="L70" s="175" t="s">
        <v>45</v>
      </c>
      <c r="M70" s="424"/>
      <c r="N70" s="348"/>
    </row>
    <row r="71" spans="1:14" s="2" customFormat="1" ht="15" customHeight="1" x14ac:dyDescent="0.25">
      <c r="A71" s="174">
        <v>44996</v>
      </c>
      <c r="B71" s="175" t="s">
        <v>117</v>
      </c>
      <c r="C71" s="175" t="s">
        <v>118</v>
      </c>
      <c r="D71" s="176" t="s">
        <v>116</v>
      </c>
      <c r="E71" s="586">
        <v>15000</v>
      </c>
      <c r="F71" s="347">
        <v>3830</v>
      </c>
      <c r="G71" s="311">
        <f t="shared" si="0"/>
        <v>3.9164490861618799</v>
      </c>
      <c r="H71" s="188" t="s">
        <v>137</v>
      </c>
      <c r="I71" s="176" t="s">
        <v>44</v>
      </c>
      <c r="J71" s="419" t="s">
        <v>207</v>
      </c>
      <c r="K71" s="175" t="s">
        <v>64</v>
      </c>
      <c r="L71" s="175" t="s">
        <v>45</v>
      </c>
      <c r="M71" s="424"/>
      <c r="N71" s="348"/>
    </row>
    <row r="72" spans="1:14" s="2" customFormat="1" ht="15" customHeight="1" x14ac:dyDescent="0.25">
      <c r="A72" s="174">
        <v>44996</v>
      </c>
      <c r="B72" s="175" t="s">
        <v>117</v>
      </c>
      <c r="C72" s="175" t="s">
        <v>118</v>
      </c>
      <c r="D72" s="176" t="s">
        <v>116</v>
      </c>
      <c r="E72" s="586">
        <v>15000</v>
      </c>
      <c r="F72" s="347">
        <v>3830</v>
      </c>
      <c r="G72" s="311">
        <f t="shared" si="0"/>
        <v>3.9164490861618799</v>
      </c>
      <c r="H72" s="188" t="s">
        <v>137</v>
      </c>
      <c r="I72" s="176" t="s">
        <v>44</v>
      </c>
      <c r="J72" s="419" t="s">
        <v>207</v>
      </c>
      <c r="K72" s="175" t="s">
        <v>64</v>
      </c>
      <c r="L72" s="175" t="s">
        <v>45</v>
      </c>
      <c r="M72" s="424"/>
      <c r="N72" s="348"/>
    </row>
    <row r="73" spans="1:14" s="2" customFormat="1" ht="15" customHeight="1" x14ac:dyDescent="0.25">
      <c r="A73" s="174">
        <v>44998</v>
      </c>
      <c r="B73" s="175" t="s">
        <v>117</v>
      </c>
      <c r="C73" s="175" t="s">
        <v>118</v>
      </c>
      <c r="D73" s="176" t="s">
        <v>116</v>
      </c>
      <c r="E73" s="597">
        <v>15000</v>
      </c>
      <c r="F73" s="347">
        <v>3830</v>
      </c>
      <c r="G73" s="311">
        <f t="shared" si="0"/>
        <v>3.9164490861618799</v>
      </c>
      <c r="H73" s="188" t="s">
        <v>137</v>
      </c>
      <c r="I73" s="176" t="s">
        <v>44</v>
      </c>
      <c r="J73" s="419" t="s">
        <v>208</v>
      </c>
      <c r="K73" s="175" t="s">
        <v>64</v>
      </c>
      <c r="L73" s="175" t="s">
        <v>45</v>
      </c>
      <c r="M73" s="424"/>
      <c r="N73" s="348"/>
    </row>
    <row r="74" spans="1:14" s="2" customFormat="1" ht="15" customHeight="1" x14ac:dyDescent="0.25">
      <c r="A74" s="174">
        <v>44998</v>
      </c>
      <c r="B74" s="175" t="s">
        <v>117</v>
      </c>
      <c r="C74" s="175" t="s">
        <v>118</v>
      </c>
      <c r="D74" s="480" t="s">
        <v>116</v>
      </c>
      <c r="E74" s="597">
        <v>5000</v>
      </c>
      <c r="F74" s="347">
        <v>3830</v>
      </c>
      <c r="G74" s="311">
        <f t="shared" si="0"/>
        <v>1.3054830287206267</v>
      </c>
      <c r="H74" s="188" t="s">
        <v>137</v>
      </c>
      <c r="I74" s="176" t="s">
        <v>44</v>
      </c>
      <c r="J74" s="419" t="s">
        <v>208</v>
      </c>
      <c r="K74" s="175" t="s">
        <v>64</v>
      </c>
      <c r="L74" s="175" t="s">
        <v>45</v>
      </c>
      <c r="M74" s="424"/>
      <c r="N74" s="348"/>
    </row>
    <row r="75" spans="1:14" s="2" customFormat="1" ht="15" customHeight="1" x14ac:dyDescent="0.25">
      <c r="A75" s="174">
        <v>44998</v>
      </c>
      <c r="B75" s="175" t="s">
        <v>117</v>
      </c>
      <c r="C75" s="175" t="s">
        <v>118</v>
      </c>
      <c r="D75" s="480" t="s">
        <v>116</v>
      </c>
      <c r="E75" s="597">
        <v>5000</v>
      </c>
      <c r="F75" s="347">
        <v>3830</v>
      </c>
      <c r="G75" s="311">
        <f t="shared" si="0"/>
        <v>1.3054830287206267</v>
      </c>
      <c r="H75" s="188" t="s">
        <v>137</v>
      </c>
      <c r="I75" s="176" t="s">
        <v>44</v>
      </c>
      <c r="J75" s="419" t="s">
        <v>208</v>
      </c>
      <c r="K75" s="175" t="s">
        <v>64</v>
      </c>
      <c r="L75" s="175" t="s">
        <v>45</v>
      </c>
      <c r="M75" s="424"/>
      <c r="N75" s="348"/>
    </row>
    <row r="76" spans="1:14" s="2" customFormat="1" ht="15" customHeight="1" x14ac:dyDescent="0.25">
      <c r="A76" s="174">
        <v>44998</v>
      </c>
      <c r="B76" s="175" t="s">
        <v>117</v>
      </c>
      <c r="C76" s="175" t="s">
        <v>118</v>
      </c>
      <c r="D76" s="480" t="s">
        <v>116</v>
      </c>
      <c r="E76" s="597">
        <v>15000</v>
      </c>
      <c r="F76" s="347">
        <v>3830</v>
      </c>
      <c r="G76" s="311">
        <f t="shared" si="0"/>
        <v>3.9164490861618799</v>
      </c>
      <c r="H76" s="188" t="s">
        <v>137</v>
      </c>
      <c r="I76" s="176" t="s">
        <v>44</v>
      </c>
      <c r="J76" s="419" t="s">
        <v>208</v>
      </c>
      <c r="K76" s="175" t="s">
        <v>64</v>
      </c>
      <c r="L76" s="175" t="s">
        <v>45</v>
      </c>
      <c r="M76" s="424"/>
      <c r="N76" s="348"/>
    </row>
    <row r="77" spans="1:14" s="2" customFormat="1" ht="15" customHeight="1" x14ac:dyDescent="0.25">
      <c r="A77" s="174">
        <v>44998</v>
      </c>
      <c r="B77" s="175" t="s">
        <v>117</v>
      </c>
      <c r="C77" s="175" t="s">
        <v>118</v>
      </c>
      <c r="D77" s="176" t="s">
        <v>14</v>
      </c>
      <c r="E77" s="586">
        <v>10000</v>
      </c>
      <c r="F77" s="347">
        <v>3830</v>
      </c>
      <c r="G77" s="311">
        <f t="shared" si="0"/>
        <v>2.6109660574412534</v>
      </c>
      <c r="H77" s="188" t="s">
        <v>42</v>
      </c>
      <c r="I77" s="176" t="s">
        <v>44</v>
      </c>
      <c r="J77" s="520" t="s">
        <v>210</v>
      </c>
      <c r="K77" s="175" t="s">
        <v>64</v>
      </c>
      <c r="L77" s="175" t="s">
        <v>45</v>
      </c>
      <c r="M77" s="424"/>
      <c r="N77" s="348"/>
    </row>
    <row r="78" spans="1:14" s="2" customFormat="1" ht="15" customHeight="1" x14ac:dyDescent="0.25">
      <c r="A78" s="174">
        <v>44998</v>
      </c>
      <c r="B78" s="175" t="s">
        <v>117</v>
      </c>
      <c r="C78" s="175" t="s">
        <v>118</v>
      </c>
      <c r="D78" s="176" t="s">
        <v>14</v>
      </c>
      <c r="E78" s="777">
        <v>10000</v>
      </c>
      <c r="F78" s="347">
        <v>3830</v>
      </c>
      <c r="G78" s="311">
        <f t="shared" si="0"/>
        <v>2.6109660574412534</v>
      </c>
      <c r="H78" s="419" t="s">
        <v>42</v>
      </c>
      <c r="I78" s="176" t="s">
        <v>44</v>
      </c>
      <c r="J78" s="520" t="s">
        <v>210</v>
      </c>
      <c r="K78" s="175" t="s">
        <v>64</v>
      </c>
      <c r="L78" s="175" t="s">
        <v>45</v>
      </c>
      <c r="M78" s="424"/>
      <c r="N78" s="348"/>
    </row>
    <row r="79" spans="1:14" s="2" customFormat="1" ht="15" customHeight="1" x14ac:dyDescent="0.25">
      <c r="A79" s="174">
        <v>44998</v>
      </c>
      <c r="B79" s="184" t="s">
        <v>117</v>
      </c>
      <c r="C79" s="157" t="s">
        <v>118</v>
      </c>
      <c r="D79" s="183" t="s">
        <v>14</v>
      </c>
      <c r="E79" s="597">
        <v>4000</v>
      </c>
      <c r="F79" s="347">
        <v>3830</v>
      </c>
      <c r="G79" s="311">
        <f t="shared" si="0"/>
        <v>1.0443864229765014</v>
      </c>
      <c r="H79" s="419" t="s">
        <v>42</v>
      </c>
      <c r="I79" s="176" t="s">
        <v>44</v>
      </c>
      <c r="J79" s="520" t="s">
        <v>210</v>
      </c>
      <c r="K79" s="175" t="s">
        <v>64</v>
      </c>
      <c r="L79" s="175" t="s">
        <v>45</v>
      </c>
      <c r="M79" s="424"/>
      <c r="N79" s="348"/>
    </row>
    <row r="80" spans="1:14" s="2" customFormat="1" ht="15" customHeight="1" x14ac:dyDescent="0.25">
      <c r="A80" s="174">
        <v>44998</v>
      </c>
      <c r="B80" s="184" t="s">
        <v>209</v>
      </c>
      <c r="C80" s="157" t="s">
        <v>203</v>
      </c>
      <c r="D80" s="183" t="s">
        <v>14</v>
      </c>
      <c r="E80" s="597">
        <v>20000</v>
      </c>
      <c r="F80" s="347">
        <v>3830</v>
      </c>
      <c r="G80" s="311">
        <f t="shared" si="0"/>
        <v>5.2219321148825069</v>
      </c>
      <c r="H80" s="419" t="s">
        <v>42</v>
      </c>
      <c r="I80" s="176" t="s">
        <v>44</v>
      </c>
      <c r="J80" s="520" t="s">
        <v>316</v>
      </c>
      <c r="K80" s="175" t="s">
        <v>64</v>
      </c>
      <c r="L80" s="175" t="s">
        <v>45</v>
      </c>
      <c r="M80" s="424"/>
      <c r="N80" s="348"/>
    </row>
    <row r="81" spans="1:14" s="2" customFormat="1" ht="15" customHeight="1" x14ac:dyDescent="0.25">
      <c r="A81" s="174">
        <v>44998</v>
      </c>
      <c r="B81" s="155" t="s">
        <v>134</v>
      </c>
      <c r="C81" s="157" t="s">
        <v>120</v>
      </c>
      <c r="D81" s="167" t="s">
        <v>14</v>
      </c>
      <c r="E81" s="597">
        <v>40000</v>
      </c>
      <c r="F81" s="347">
        <v>3830</v>
      </c>
      <c r="G81" s="311">
        <f t="shared" si="0"/>
        <v>10.443864229765014</v>
      </c>
      <c r="H81" s="419" t="s">
        <v>42</v>
      </c>
      <c r="I81" s="176" t="s">
        <v>44</v>
      </c>
      <c r="J81" s="419" t="s">
        <v>307</v>
      </c>
      <c r="K81" s="175" t="s">
        <v>64</v>
      </c>
      <c r="L81" s="175" t="s">
        <v>45</v>
      </c>
      <c r="M81" s="424"/>
      <c r="N81" s="348"/>
    </row>
    <row r="82" spans="1:14" s="2" customFormat="1" ht="15" customHeight="1" x14ac:dyDescent="0.25">
      <c r="A82" s="174">
        <v>44998</v>
      </c>
      <c r="B82" s="157" t="s">
        <v>245</v>
      </c>
      <c r="C82" s="157" t="s">
        <v>120</v>
      </c>
      <c r="D82" s="183" t="s">
        <v>116</v>
      </c>
      <c r="E82" s="597">
        <v>20000</v>
      </c>
      <c r="F82" s="347">
        <v>3830</v>
      </c>
      <c r="G82" s="311">
        <f t="shared" si="0"/>
        <v>5.2219321148825069</v>
      </c>
      <c r="H82" s="419" t="s">
        <v>137</v>
      </c>
      <c r="I82" s="176" t="s">
        <v>44</v>
      </c>
      <c r="J82" s="419" t="s">
        <v>307</v>
      </c>
      <c r="K82" s="175" t="s">
        <v>64</v>
      </c>
      <c r="L82" s="175" t="s">
        <v>45</v>
      </c>
      <c r="M82" s="424"/>
      <c r="N82" s="348"/>
    </row>
    <row r="83" spans="1:14" s="2" customFormat="1" ht="15" customHeight="1" x14ac:dyDescent="0.25">
      <c r="A83" s="174">
        <v>44998</v>
      </c>
      <c r="B83" s="157" t="s">
        <v>293</v>
      </c>
      <c r="C83" s="157" t="s">
        <v>122</v>
      </c>
      <c r="D83" s="183" t="s">
        <v>81</v>
      </c>
      <c r="E83" s="597">
        <v>50000</v>
      </c>
      <c r="F83" s="347">
        <v>3830</v>
      </c>
      <c r="G83" s="311">
        <f t="shared" si="0"/>
        <v>13.054830287206267</v>
      </c>
      <c r="H83" s="419" t="s">
        <v>42</v>
      </c>
      <c r="I83" s="176" t="s">
        <v>44</v>
      </c>
      <c r="J83" s="419" t="s">
        <v>320</v>
      </c>
      <c r="K83" s="175" t="s">
        <v>64</v>
      </c>
      <c r="L83" s="175" t="s">
        <v>45</v>
      </c>
      <c r="M83" s="424"/>
      <c r="N83" s="348"/>
    </row>
    <row r="84" spans="1:14" s="2" customFormat="1" ht="15" customHeight="1" x14ac:dyDescent="0.25">
      <c r="A84" s="174">
        <v>44999</v>
      </c>
      <c r="B84" s="175" t="s">
        <v>117</v>
      </c>
      <c r="C84" s="175" t="s">
        <v>118</v>
      </c>
      <c r="D84" s="480" t="s">
        <v>116</v>
      </c>
      <c r="E84" s="597">
        <v>13000</v>
      </c>
      <c r="F84" s="347">
        <v>3830</v>
      </c>
      <c r="G84" s="311">
        <f t="shared" si="0"/>
        <v>3.3942558746736293</v>
      </c>
      <c r="H84" s="419" t="s">
        <v>137</v>
      </c>
      <c r="I84" s="176" t="s">
        <v>44</v>
      </c>
      <c r="J84" s="419" t="s">
        <v>218</v>
      </c>
      <c r="K84" s="175" t="s">
        <v>64</v>
      </c>
      <c r="L84" s="175" t="s">
        <v>45</v>
      </c>
      <c r="M84" s="424"/>
      <c r="N84" s="348"/>
    </row>
    <row r="85" spans="1:14" s="2" customFormat="1" ht="15" customHeight="1" x14ac:dyDescent="0.25">
      <c r="A85" s="174">
        <v>44999</v>
      </c>
      <c r="B85" s="175" t="s">
        <v>117</v>
      </c>
      <c r="C85" s="175" t="s">
        <v>118</v>
      </c>
      <c r="D85" s="480" t="s">
        <v>116</v>
      </c>
      <c r="E85" s="597">
        <v>15000</v>
      </c>
      <c r="F85" s="347">
        <v>3830</v>
      </c>
      <c r="G85" s="311">
        <f t="shared" ref="G85:G206" si="1">E85/F85</f>
        <v>3.9164490861618799</v>
      </c>
      <c r="H85" s="188" t="s">
        <v>137</v>
      </c>
      <c r="I85" s="176" t="s">
        <v>44</v>
      </c>
      <c r="J85" s="419" t="s">
        <v>218</v>
      </c>
      <c r="K85" s="175" t="s">
        <v>64</v>
      </c>
      <c r="L85" s="175" t="s">
        <v>45</v>
      </c>
      <c r="M85" s="424"/>
      <c r="N85" s="348"/>
    </row>
    <row r="86" spans="1:14" s="2" customFormat="1" ht="15" customHeight="1" x14ac:dyDescent="0.25">
      <c r="A86" s="174">
        <v>45000</v>
      </c>
      <c r="B86" s="157" t="s">
        <v>222</v>
      </c>
      <c r="C86" s="157" t="s">
        <v>223</v>
      </c>
      <c r="D86" s="183" t="s">
        <v>14</v>
      </c>
      <c r="E86" s="586">
        <v>1211440</v>
      </c>
      <c r="F86" s="347">
        <v>3830</v>
      </c>
      <c r="G86" s="311">
        <f t="shared" si="1"/>
        <v>316.3028720626632</v>
      </c>
      <c r="H86" s="188" t="s">
        <v>268</v>
      </c>
      <c r="I86" s="176" t="s">
        <v>44</v>
      </c>
      <c r="J86" s="419" t="s">
        <v>321</v>
      </c>
      <c r="K86" s="175" t="s">
        <v>64</v>
      </c>
      <c r="L86" s="175" t="s">
        <v>45</v>
      </c>
      <c r="M86" s="424"/>
      <c r="N86" s="348"/>
    </row>
    <row r="87" spans="1:14" s="2" customFormat="1" ht="15" customHeight="1" x14ac:dyDescent="0.25">
      <c r="A87" s="559" t="s">
        <v>224</v>
      </c>
      <c r="B87" s="157" t="s">
        <v>136</v>
      </c>
      <c r="C87" s="157" t="s">
        <v>160</v>
      </c>
      <c r="D87" s="157" t="s">
        <v>81</v>
      </c>
      <c r="E87" s="780">
        <v>2500</v>
      </c>
      <c r="F87" s="347">
        <v>3830</v>
      </c>
      <c r="G87" s="311">
        <f t="shared" si="1"/>
        <v>0.65274151436031336</v>
      </c>
      <c r="H87" s="188" t="s">
        <v>268</v>
      </c>
      <c r="I87" s="176" t="s">
        <v>44</v>
      </c>
      <c r="J87" s="419" t="s">
        <v>322</v>
      </c>
      <c r="K87" s="175" t="s">
        <v>64</v>
      </c>
      <c r="L87" s="175" t="s">
        <v>45</v>
      </c>
      <c r="M87" s="424"/>
      <c r="N87" s="348"/>
    </row>
    <row r="88" spans="1:14" s="2" customFormat="1" ht="15" customHeight="1" x14ac:dyDescent="0.25">
      <c r="A88" s="174">
        <v>45000</v>
      </c>
      <c r="B88" s="157" t="s">
        <v>117</v>
      </c>
      <c r="C88" s="157" t="s">
        <v>118</v>
      </c>
      <c r="D88" s="183" t="s">
        <v>14</v>
      </c>
      <c r="E88" s="586">
        <v>7000</v>
      </c>
      <c r="F88" s="347">
        <v>3830</v>
      </c>
      <c r="G88" s="311">
        <f t="shared" si="1"/>
        <v>1.8276762402088773</v>
      </c>
      <c r="H88" s="188" t="s">
        <v>42</v>
      </c>
      <c r="I88" s="176" t="s">
        <v>44</v>
      </c>
      <c r="J88" s="419" t="s">
        <v>225</v>
      </c>
      <c r="K88" s="175" t="s">
        <v>64</v>
      </c>
      <c r="L88" s="175" t="s">
        <v>45</v>
      </c>
      <c r="M88" s="424"/>
      <c r="N88" s="348"/>
    </row>
    <row r="89" spans="1:14" s="2" customFormat="1" ht="15" customHeight="1" x14ac:dyDescent="0.25">
      <c r="A89" s="174">
        <v>45000</v>
      </c>
      <c r="B89" s="157" t="s">
        <v>117</v>
      </c>
      <c r="C89" s="157" t="s">
        <v>118</v>
      </c>
      <c r="D89" s="183" t="s">
        <v>14</v>
      </c>
      <c r="E89" s="586">
        <v>7000</v>
      </c>
      <c r="F89" s="347">
        <v>3830</v>
      </c>
      <c r="G89" s="311">
        <f t="shared" si="1"/>
        <v>1.8276762402088773</v>
      </c>
      <c r="H89" s="188" t="s">
        <v>42</v>
      </c>
      <c r="I89" s="176" t="s">
        <v>44</v>
      </c>
      <c r="J89" s="419" t="s">
        <v>225</v>
      </c>
      <c r="K89" s="175" t="s">
        <v>64</v>
      </c>
      <c r="L89" s="175" t="s">
        <v>45</v>
      </c>
      <c r="M89" s="424"/>
      <c r="N89" s="348"/>
    </row>
    <row r="90" spans="1:14" s="2" customFormat="1" ht="15" customHeight="1" x14ac:dyDescent="0.25">
      <c r="A90" s="174">
        <v>45000</v>
      </c>
      <c r="B90" s="175" t="s">
        <v>117</v>
      </c>
      <c r="C90" s="175" t="s">
        <v>118</v>
      </c>
      <c r="D90" s="480" t="s">
        <v>116</v>
      </c>
      <c r="E90" s="597">
        <v>15000</v>
      </c>
      <c r="F90" s="347">
        <v>3830</v>
      </c>
      <c r="G90" s="311">
        <f t="shared" si="1"/>
        <v>3.9164490861618799</v>
      </c>
      <c r="H90" s="188" t="s">
        <v>137</v>
      </c>
      <c r="I90" s="176" t="s">
        <v>44</v>
      </c>
      <c r="J90" s="419" t="s">
        <v>227</v>
      </c>
      <c r="K90" s="175" t="s">
        <v>64</v>
      </c>
      <c r="L90" s="175" t="s">
        <v>45</v>
      </c>
      <c r="M90" s="424"/>
      <c r="N90" s="348"/>
    </row>
    <row r="91" spans="1:14" s="2" customFormat="1" ht="15" customHeight="1" x14ac:dyDescent="0.25">
      <c r="A91" s="174">
        <v>45000</v>
      </c>
      <c r="B91" s="175" t="s">
        <v>117</v>
      </c>
      <c r="C91" s="175" t="s">
        <v>118</v>
      </c>
      <c r="D91" s="480" t="s">
        <v>116</v>
      </c>
      <c r="E91" s="597">
        <v>5000</v>
      </c>
      <c r="F91" s="347">
        <v>3830</v>
      </c>
      <c r="G91" s="311">
        <f t="shared" si="1"/>
        <v>1.3054830287206267</v>
      </c>
      <c r="H91" s="188" t="s">
        <v>137</v>
      </c>
      <c r="I91" s="176" t="s">
        <v>44</v>
      </c>
      <c r="J91" s="419" t="s">
        <v>227</v>
      </c>
      <c r="K91" s="175" t="s">
        <v>64</v>
      </c>
      <c r="L91" s="175" t="s">
        <v>45</v>
      </c>
      <c r="M91" s="424"/>
      <c r="N91" s="348"/>
    </row>
    <row r="92" spans="1:14" s="2" customFormat="1" ht="15" customHeight="1" x14ac:dyDescent="0.25">
      <c r="A92" s="174">
        <v>45000</v>
      </c>
      <c r="B92" s="175" t="s">
        <v>117</v>
      </c>
      <c r="C92" s="175" t="s">
        <v>118</v>
      </c>
      <c r="D92" s="480" t="s">
        <v>116</v>
      </c>
      <c r="E92" s="597">
        <v>5000</v>
      </c>
      <c r="F92" s="347">
        <v>3830</v>
      </c>
      <c r="G92" s="311">
        <f t="shared" si="1"/>
        <v>1.3054830287206267</v>
      </c>
      <c r="H92" s="188" t="s">
        <v>137</v>
      </c>
      <c r="I92" s="176" t="s">
        <v>44</v>
      </c>
      <c r="J92" s="419" t="s">
        <v>227</v>
      </c>
      <c r="K92" s="175" t="s">
        <v>64</v>
      </c>
      <c r="L92" s="175" t="s">
        <v>45</v>
      </c>
      <c r="M92" s="424"/>
      <c r="N92" s="348"/>
    </row>
    <row r="93" spans="1:14" s="2" customFormat="1" ht="15" customHeight="1" x14ac:dyDescent="0.25">
      <c r="A93" s="174">
        <v>45000</v>
      </c>
      <c r="B93" s="175" t="s">
        <v>117</v>
      </c>
      <c r="C93" s="175" t="s">
        <v>118</v>
      </c>
      <c r="D93" s="480" t="s">
        <v>116</v>
      </c>
      <c r="E93" s="597">
        <v>15000</v>
      </c>
      <c r="F93" s="347">
        <v>3830</v>
      </c>
      <c r="G93" s="311">
        <f t="shared" si="1"/>
        <v>3.9164490861618799</v>
      </c>
      <c r="H93" s="188" t="s">
        <v>137</v>
      </c>
      <c r="I93" s="176" t="s">
        <v>44</v>
      </c>
      <c r="J93" s="419" t="s">
        <v>227</v>
      </c>
      <c r="K93" s="175" t="s">
        <v>64</v>
      </c>
      <c r="L93" s="175" t="s">
        <v>45</v>
      </c>
      <c r="M93" s="424"/>
      <c r="N93" s="348"/>
    </row>
    <row r="94" spans="1:14" s="2" customFormat="1" ht="15" customHeight="1" x14ac:dyDescent="0.25">
      <c r="A94" s="174">
        <v>45001</v>
      </c>
      <c r="B94" s="175" t="s">
        <v>117</v>
      </c>
      <c r="C94" s="175" t="s">
        <v>118</v>
      </c>
      <c r="D94" s="480" t="s">
        <v>116</v>
      </c>
      <c r="E94" s="597">
        <v>13000</v>
      </c>
      <c r="F94" s="347">
        <v>3830</v>
      </c>
      <c r="G94" s="311">
        <f t="shared" si="1"/>
        <v>3.3942558746736293</v>
      </c>
      <c r="H94" s="188" t="s">
        <v>137</v>
      </c>
      <c r="I94" s="176" t="s">
        <v>44</v>
      </c>
      <c r="J94" s="419" t="s">
        <v>228</v>
      </c>
      <c r="K94" s="175" t="s">
        <v>64</v>
      </c>
      <c r="L94" s="175" t="s">
        <v>45</v>
      </c>
      <c r="M94" s="424"/>
      <c r="N94" s="348"/>
    </row>
    <row r="95" spans="1:14" s="2" customFormat="1" ht="15" customHeight="1" x14ac:dyDescent="0.25">
      <c r="A95" s="174">
        <v>45001</v>
      </c>
      <c r="B95" s="157" t="s">
        <v>117</v>
      </c>
      <c r="C95" s="157" t="s">
        <v>118</v>
      </c>
      <c r="D95" s="183" t="s">
        <v>116</v>
      </c>
      <c r="E95" s="597">
        <v>5000</v>
      </c>
      <c r="F95" s="347">
        <v>3830</v>
      </c>
      <c r="G95" s="311">
        <f t="shared" si="1"/>
        <v>1.3054830287206267</v>
      </c>
      <c r="H95" s="188" t="s">
        <v>137</v>
      </c>
      <c r="I95" s="176" t="s">
        <v>44</v>
      </c>
      <c r="J95" s="419" t="s">
        <v>228</v>
      </c>
      <c r="K95" s="175" t="s">
        <v>64</v>
      </c>
      <c r="L95" s="175" t="s">
        <v>45</v>
      </c>
      <c r="M95" s="424"/>
      <c r="N95" s="348"/>
    </row>
    <row r="96" spans="1:14" s="2" customFormat="1" ht="15" customHeight="1" x14ac:dyDescent="0.25">
      <c r="A96" s="174">
        <v>45001</v>
      </c>
      <c r="B96" s="157" t="s">
        <v>117</v>
      </c>
      <c r="C96" s="157" t="s">
        <v>118</v>
      </c>
      <c r="D96" s="183" t="s">
        <v>116</v>
      </c>
      <c r="E96" s="597">
        <v>5000</v>
      </c>
      <c r="F96" s="347">
        <v>3830</v>
      </c>
      <c r="G96" s="311">
        <f t="shared" si="1"/>
        <v>1.3054830287206267</v>
      </c>
      <c r="H96" s="188" t="s">
        <v>137</v>
      </c>
      <c r="I96" s="176" t="s">
        <v>44</v>
      </c>
      <c r="J96" s="419" t="s">
        <v>228</v>
      </c>
      <c r="K96" s="175" t="s">
        <v>64</v>
      </c>
      <c r="L96" s="175" t="s">
        <v>45</v>
      </c>
      <c r="M96" s="424"/>
      <c r="N96" s="348"/>
    </row>
    <row r="97" spans="1:14" s="2" customFormat="1" ht="15" customHeight="1" x14ac:dyDescent="0.25">
      <c r="A97" s="174">
        <v>45001</v>
      </c>
      <c r="B97" s="157" t="s">
        <v>117</v>
      </c>
      <c r="C97" s="157" t="s">
        <v>118</v>
      </c>
      <c r="D97" s="183" t="s">
        <v>116</v>
      </c>
      <c r="E97" s="597">
        <v>15000</v>
      </c>
      <c r="F97" s="347">
        <v>3830</v>
      </c>
      <c r="G97" s="311">
        <f t="shared" si="1"/>
        <v>3.9164490861618799</v>
      </c>
      <c r="H97" s="188" t="s">
        <v>137</v>
      </c>
      <c r="I97" s="176" t="s">
        <v>44</v>
      </c>
      <c r="J97" s="419" t="s">
        <v>228</v>
      </c>
      <c r="K97" s="175" t="s">
        <v>64</v>
      </c>
      <c r="L97" s="175" t="s">
        <v>45</v>
      </c>
      <c r="M97" s="424"/>
      <c r="N97" s="348"/>
    </row>
    <row r="98" spans="1:14" s="2" customFormat="1" ht="15" customHeight="1" x14ac:dyDescent="0.25">
      <c r="A98" s="174">
        <v>45001</v>
      </c>
      <c r="B98" s="157" t="s">
        <v>117</v>
      </c>
      <c r="C98" s="157" t="s">
        <v>118</v>
      </c>
      <c r="D98" s="183" t="s">
        <v>14</v>
      </c>
      <c r="E98" s="586">
        <v>10000</v>
      </c>
      <c r="F98" s="347">
        <v>3830</v>
      </c>
      <c r="G98" s="311">
        <f t="shared" si="1"/>
        <v>2.6109660574412534</v>
      </c>
      <c r="H98" s="188" t="s">
        <v>42</v>
      </c>
      <c r="I98" s="176" t="s">
        <v>44</v>
      </c>
      <c r="J98" s="520" t="s">
        <v>236</v>
      </c>
      <c r="K98" s="175" t="s">
        <v>64</v>
      </c>
      <c r="L98" s="175" t="s">
        <v>45</v>
      </c>
      <c r="M98" s="424"/>
      <c r="N98" s="348"/>
    </row>
    <row r="99" spans="1:14" s="2" customFormat="1" ht="15" customHeight="1" x14ac:dyDescent="0.25">
      <c r="A99" s="174">
        <v>45001</v>
      </c>
      <c r="B99" s="157" t="s">
        <v>117</v>
      </c>
      <c r="C99" s="157" t="s">
        <v>118</v>
      </c>
      <c r="D99" s="183" t="s">
        <v>14</v>
      </c>
      <c r="E99" s="586">
        <v>5000</v>
      </c>
      <c r="F99" s="347">
        <v>3830</v>
      </c>
      <c r="G99" s="311">
        <f t="shared" si="1"/>
        <v>1.3054830287206267</v>
      </c>
      <c r="H99" s="188" t="s">
        <v>42</v>
      </c>
      <c r="I99" s="176" t="s">
        <v>44</v>
      </c>
      <c r="J99" s="520" t="s">
        <v>236</v>
      </c>
      <c r="K99" s="175" t="s">
        <v>64</v>
      </c>
      <c r="L99" s="175" t="s">
        <v>45</v>
      </c>
      <c r="M99" s="424"/>
      <c r="N99" s="348"/>
    </row>
    <row r="100" spans="1:14" s="2" customFormat="1" ht="15" customHeight="1" x14ac:dyDescent="0.25">
      <c r="A100" s="174">
        <v>45001</v>
      </c>
      <c r="B100" s="175" t="s">
        <v>117</v>
      </c>
      <c r="C100" s="157" t="s">
        <v>118</v>
      </c>
      <c r="D100" s="480" t="s">
        <v>14</v>
      </c>
      <c r="E100" s="586">
        <v>7000</v>
      </c>
      <c r="F100" s="347">
        <v>3830</v>
      </c>
      <c r="G100" s="311">
        <f t="shared" si="1"/>
        <v>1.8276762402088773</v>
      </c>
      <c r="H100" s="188" t="s">
        <v>42</v>
      </c>
      <c r="I100" s="176" t="s">
        <v>44</v>
      </c>
      <c r="J100" s="520" t="s">
        <v>236</v>
      </c>
      <c r="K100" s="175" t="s">
        <v>64</v>
      </c>
      <c r="L100" s="175" t="s">
        <v>45</v>
      </c>
      <c r="M100" s="424"/>
      <c r="N100" s="348"/>
    </row>
    <row r="101" spans="1:14" s="2" customFormat="1" ht="15" customHeight="1" x14ac:dyDescent="0.25">
      <c r="A101" s="174">
        <v>45001</v>
      </c>
      <c r="B101" s="175" t="s">
        <v>235</v>
      </c>
      <c r="C101" s="175" t="s">
        <v>203</v>
      </c>
      <c r="D101" s="480" t="s">
        <v>14</v>
      </c>
      <c r="E101" s="586">
        <v>12000</v>
      </c>
      <c r="F101" s="347">
        <v>3830</v>
      </c>
      <c r="G101" s="311">
        <f t="shared" si="1"/>
        <v>3.133159268929504</v>
      </c>
      <c r="H101" s="188" t="s">
        <v>42</v>
      </c>
      <c r="I101" s="176" t="s">
        <v>44</v>
      </c>
      <c r="J101" s="419" t="s">
        <v>323</v>
      </c>
      <c r="K101" s="175" t="s">
        <v>64</v>
      </c>
      <c r="L101" s="175" t="s">
        <v>45</v>
      </c>
      <c r="M101" s="424"/>
      <c r="N101" s="348"/>
    </row>
    <row r="102" spans="1:14" s="2" customFormat="1" ht="15" customHeight="1" x14ac:dyDescent="0.25">
      <c r="A102" s="174">
        <v>45001</v>
      </c>
      <c r="B102" s="157" t="s">
        <v>234</v>
      </c>
      <c r="C102" s="157" t="s">
        <v>203</v>
      </c>
      <c r="D102" s="183" t="s">
        <v>14</v>
      </c>
      <c r="E102" s="586">
        <v>8000</v>
      </c>
      <c r="F102" s="347">
        <v>3830</v>
      </c>
      <c r="G102" s="311">
        <f t="shared" si="1"/>
        <v>2.0887728459530028</v>
      </c>
      <c r="H102" s="188" t="s">
        <v>42</v>
      </c>
      <c r="I102" s="176" t="s">
        <v>44</v>
      </c>
      <c r="J102" s="419" t="s">
        <v>323</v>
      </c>
      <c r="K102" s="175" t="s">
        <v>64</v>
      </c>
      <c r="L102" s="175" t="s">
        <v>45</v>
      </c>
      <c r="M102" s="424"/>
      <c r="N102" s="348"/>
    </row>
    <row r="103" spans="1:14" s="2" customFormat="1" ht="15" customHeight="1" x14ac:dyDescent="0.25">
      <c r="A103" s="174">
        <v>45001</v>
      </c>
      <c r="B103" s="175" t="s">
        <v>136</v>
      </c>
      <c r="C103" s="175" t="s">
        <v>160</v>
      </c>
      <c r="D103" s="480" t="s">
        <v>81</v>
      </c>
      <c r="E103" s="781">
        <v>2000</v>
      </c>
      <c r="F103" s="347">
        <v>3830</v>
      </c>
      <c r="G103" s="311">
        <f t="shared" si="1"/>
        <v>0.52219321148825071</v>
      </c>
      <c r="H103" s="188" t="s">
        <v>181</v>
      </c>
      <c r="I103" s="176" t="s">
        <v>44</v>
      </c>
      <c r="J103" s="419" t="s">
        <v>325</v>
      </c>
      <c r="K103" s="175" t="s">
        <v>64</v>
      </c>
      <c r="L103" s="175" t="s">
        <v>45</v>
      </c>
      <c r="M103" s="424"/>
      <c r="N103" s="348"/>
    </row>
    <row r="104" spans="1:14" s="2" customFormat="1" ht="15" customHeight="1" x14ac:dyDescent="0.25">
      <c r="A104" s="174">
        <v>45001</v>
      </c>
      <c r="B104" s="175" t="s">
        <v>269</v>
      </c>
      <c r="C104" s="175" t="s">
        <v>223</v>
      </c>
      <c r="D104" s="480" t="s">
        <v>14</v>
      </c>
      <c r="E104" s="781">
        <v>654720</v>
      </c>
      <c r="F104" s="347">
        <v>3830</v>
      </c>
      <c r="G104" s="311">
        <f t="shared" si="1"/>
        <v>170.94516971279373</v>
      </c>
      <c r="H104" s="188" t="s">
        <v>268</v>
      </c>
      <c r="I104" s="176" t="s">
        <v>44</v>
      </c>
      <c r="J104" s="419" t="s">
        <v>326</v>
      </c>
      <c r="K104" s="175" t="s">
        <v>64</v>
      </c>
      <c r="L104" s="175" t="s">
        <v>45</v>
      </c>
      <c r="M104" s="424"/>
      <c r="N104" s="348"/>
    </row>
    <row r="105" spans="1:14" s="2" customFormat="1" ht="15" customHeight="1" x14ac:dyDescent="0.25">
      <c r="A105" s="174">
        <v>45002</v>
      </c>
      <c r="B105" s="157" t="s">
        <v>117</v>
      </c>
      <c r="C105" s="157" t="s">
        <v>118</v>
      </c>
      <c r="D105" s="183" t="s">
        <v>116</v>
      </c>
      <c r="E105" s="597">
        <v>13000</v>
      </c>
      <c r="F105" s="347">
        <v>3830</v>
      </c>
      <c r="G105" s="311">
        <f t="shared" si="1"/>
        <v>3.3942558746736293</v>
      </c>
      <c r="H105" s="188" t="s">
        <v>137</v>
      </c>
      <c r="I105" s="176" t="s">
        <v>44</v>
      </c>
      <c r="J105" s="419" t="s">
        <v>240</v>
      </c>
      <c r="K105" s="175" t="s">
        <v>64</v>
      </c>
      <c r="L105" s="175" t="s">
        <v>45</v>
      </c>
      <c r="M105" s="424"/>
      <c r="N105" s="348"/>
    </row>
    <row r="106" spans="1:14" s="2" customFormat="1" ht="15" customHeight="1" x14ac:dyDescent="0.25">
      <c r="A106" s="174">
        <v>45002</v>
      </c>
      <c r="B106" s="157" t="s">
        <v>117</v>
      </c>
      <c r="C106" s="157" t="s">
        <v>118</v>
      </c>
      <c r="D106" s="183" t="s">
        <v>116</v>
      </c>
      <c r="E106" s="597">
        <v>15000</v>
      </c>
      <c r="F106" s="347">
        <v>3830</v>
      </c>
      <c r="G106" s="311">
        <f t="shared" si="1"/>
        <v>3.9164490861618799</v>
      </c>
      <c r="H106" s="188" t="s">
        <v>137</v>
      </c>
      <c r="I106" s="176" t="s">
        <v>44</v>
      </c>
      <c r="J106" s="419" t="s">
        <v>240</v>
      </c>
      <c r="K106" s="175" t="s">
        <v>64</v>
      </c>
      <c r="L106" s="175" t="s">
        <v>45</v>
      </c>
      <c r="M106" s="424"/>
      <c r="N106" s="348"/>
    </row>
    <row r="107" spans="1:14" s="2" customFormat="1" ht="15" customHeight="1" x14ac:dyDescent="0.25">
      <c r="A107" s="174">
        <v>45005</v>
      </c>
      <c r="B107" s="157" t="s">
        <v>117</v>
      </c>
      <c r="C107" s="157" t="s">
        <v>118</v>
      </c>
      <c r="D107" s="183" t="s">
        <v>116</v>
      </c>
      <c r="E107" s="597">
        <v>15000</v>
      </c>
      <c r="F107" s="347">
        <v>3830</v>
      </c>
      <c r="G107" s="311">
        <f t="shared" si="1"/>
        <v>3.9164490861618799</v>
      </c>
      <c r="H107" s="188" t="s">
        <v>137</v>
      </c>
      <c r="I107" s="176" t="s">
        <v>44</v>
      </c>
      <c r="J107" s="419" t="s">
        <v>241</v>
      </c>
      <c r="K107" s="175" t="s">
        <v>64</v>
      </c>
      <c r="L107" s="175" t="s">
        <v>45</v>
      </c>
      <c r="M107" s="424"/>
      <c r="N107" s="348"/>
    </row>
    <row r="108" spans="1:14" s="2" customFormat="1" ht="15" customHeight="1" x14ac:dyDescent="0.25">
      <c r="A108" s="174">
        <v>45005</v>
      </c>
      <c r="B108" s="157" t="s">
        <v>117</v>
      </c>
      <c r="C108" s="157" t="s">
        <v>118</v>
      </c>
      <c r="D108" s="183" t="s">
        <v>116</v>
      </c>
      <c r="E108" s="597">
        <v>15000</v>
      </c>
      <c r="F108" s="347">
        <v>3830</v>
      </c>
      <c r="G108" s="311">
        <f t="shared" si="1"/>
        <v>3.9164490861618799</v>
      </c>
      <c r="H108" s="188" t="s">
        <v>137</v>
      </c>
      <c r="I108" s="176" t="s">
        <v>44</v>
      </c>
      <c r="J108" s="419" t="s">
        <v>241</v>
      </c>
      <c r="K108" s="175" t="s">
        <v>64</v>
      </c>
      <c r="L108" s="175" t="s">
        <v>45</v>
      </c>
      <c r="M108" s="424"/>
      <c r="N108" s="348"/>
    </row>
    <row r="109" spans="1:14" s="2" customFormat="1" ht="15" customHeight="1" x14ac:dyDescent="0.25">
      <c r="A109" s="174">
        <v>45005</v>
      </c>
      <c r="B109" s="157" t="s">
        <v>243</v>
      </c>
      <c r="C109" s="157" t="s">
        <v>156</v>
      </c>
      <c r="D109" s="183" t="s">
        <v>81</v>
      </c>
      <c r="E109" s="586">
        <v>26000</v>
      </c>
      <c r="F109" s="347">
        <v>3830</v>
      </c>
      <c r="G109" s="311">
        <f t="shared" si="1"/>
        <v>6.7885117493472587</v>
      </c>
      <c r="H109" s="188" t="s">
        <v>42</v>
      </c>
      <c r="I109" s="176" t="s">
        <v>44</v>
      </c>
      <c r="J109" s="520" t="s">
        <v>328</v>
      </c>
      <c r="K109" s="175" t="s">
        <v>64</v>
      </c>
      <c r="L109" s="175" t="s">
        <v>45</v>
      </c>
      <c r="M109" s="424"/>
      <c r="N109" s="348"/>
    </row>
    <row r="110" spans="1:14" s="2" customFormat="1" ht="15" customHeight="1" x14ac:dyDescent="0.25">
      <c r="A110" s="174">
        <v>45005</v>
      </c>
      <c r="B110" s="157" t="s">
        <v>244</v>
      </c>
      <c r="C110" s="157" t="s">
        <v>156</v>
      </c>
      <c r="D110" s="183" t="s">
        <v>81</v>
      </c>
      <c r="E110" s="586">
        <v>23200</v>
      </c>
      <c r="F110" s="347">
        <v>3830</v>
      </c>
      <c r="G110" s="311">
        <f t="shared" si="1"/>
        <v>6.0574412532637076</v>
      </c>
      <c r="H110" s="188" t="s">
        <v>42</v>
      </c>
      <c r="I110" s="176" t="s">
        <v>44</v>
      </c>
      <c r="J110" s="520" t="s">
        <v>328</v>
      </c>
      <c r="K110" s="175" t="s">
        <v>64</v>
      </c>
      <c r="L110" s="175" t="s">
        <v>45</v>
      </c>
      <c r="M110" s="424"/>
      <c r="N110" s="348"/>
    </row>
    <row r="111" spans="1:14" s="2" customFormat="1" ht="15" customHeight="1" x14ac:dyDescent="0.25">
      <c r="A111" s="174">
        <v>45005</v>
      </c>
      <c r="B111" s="157" t="s">
        <v>134</v>
      </c>
      <c r="C111" s="157" t="s">
        <v>120</v>
      </c>
      <c r="D111" s="157" t="s">
        <v>14</v>
      </c>
      <c r="E111" s="597">
        <v>40000</v>
      </c>
      <c r="F111" s="347">
        <v>3830</v>
      </c>
      <c r="G111" s="311">
        <f t="shared" si="1"/>
        <v>10.443864229765014</v>
      </c>
      <c r="H111" s="188" t="s">
        <v>42</v>
      </c>
      <c r="I111" s="176" t="s">
        <v>44</v>
      </c>
      <c r="J111" s="520" t="s">
        <v>329</v>
      </c>
      <c r="K111" s="175" t="s">
        <v>64</v>
      </c>
      <c r="L111" s="175" t="s">
        <v>45</v>
      </c>
      <c r="M111" s="424"/>
      <c r="N111" s="348"/>
    </row>
    <row r="112" spans="1:14" s="2" customFormat="1" ht="15" customHeight="1" x14ac:dyDescent="0.25">
      <c r="A112" s="174">
        <v>45005</v>
      </c>
      <c r="B112" s="155" t="s">
        <v>245</v>
      </c>
      <c r="C112" s="157" t="s">
        <v>120</v>
      </c>
      <c r="D112" s="167" t="s">
        <v>116</v>
      </c>
      <c r="E112" s="597">
        <v>20000</v>
      </c>
      <c r="F112" s="347">
        <v>3830</v>
      </c>
      <c r="G112" s="311">
        <f t="shared" si="1"/>
        <v>5.2219321148825069</v>
      </c>
      <c r="H112" s="188" t="s">
        <v>137</v>
      </c>
      <c r="I112" s="176" t="s">
        <v>44</v>
      </c>
      <c r="J112" s="520" t="s">
        <v>329</v>
      </c>
      <c r="K112" s="175" t="s">
        <v>64</v>
      </c>
      <c r="L112" s="175" t="s">
        <v>45</v>
      </c>
      <c r="M112" s="424"/>
      <c r="N112" s="348"/>
    </row>
    <row r="113" spans="1:14" s="2" customFormat="1" ht="15" customHeight="1" x14ac:dyDescent="0.25">
      <c r="A113" s="174">
        <v>45005</v>
      </c>
      <c r="B113" s="157" t="s">
        <v>117</v>
      </c>
      <c r="C113" s="157" t="s">
        <v>118</v>
      </c>
      <c r="D113" s="183" t="s">
        <v>14</v>
      </c>
      <c r="E113" s="586">
        <v>13000</v>
      </c>
      <c r="F113" s="347">
        <v>3830</v>
      </c>
      <c r="G113" s="311">
        <f t="shared" si="1"/>
        <v>3.3942558746736293</v>
      </c>
      <c r="H113" s="188" t="s">
        <v>42</v>
      </c>
      <c r="I113" s="176" t="s">
        <v>44</v>
      </c>
      <c r="J113" s="520" t="s">
        <v>327</v>
      </c>
      <c r="K113" s="175" t="s">
        <v>64</v>
      </c>
      <c r="L113" s="175" t="s">
        <v>45</v>
      </c>
      <c r="M113" s="424"/>
      <c r="N113" s="348"/>
    </row>
    <row r="114" spans="1:14" s="2" customFormat="1" ht="15" customHeight="1" x14ac:dyDescent="0.25">
      <c r="A114" s="174">
        <v>45005</v>
      </c>
      <c r="B114" s="157" t="s">
        <v>117</v>
      </c>
      <c r="C114" s="157" t="s">
        <v>118</v>
      </c>
      <c r="D114" s="183" t="s">
        <v>14</v>
      </c>
      <c r="E114" s="586">
        <v>9000</v>
      </c>
      <c r="F114" s="347">
        <v>3830</v>
      </c>
      <c r="G114" s="311">
        <f t="shared" si="1"/>
        <v>2.3498694516971281</v>
      </c>
      <c r="H114" s="188" t="s">
        <v>42</v>
      </c>
      <c r="I114" s="176" t="s">
        <v>44</v>
      </c>
      <c r="J114" s="520" t="s">
        <v>327</v>
      </c>
      <c r="K114" s="175" t="s">
        <v>64</v>
      </c>
      <c r="L114" s="175" t="s">
        <v>45</v>
      </c>
      <c r="M114" s="424"/>
      <c r="N114" s="348"/>
    </row>
    <row r="115" spans="1:14" s="2" customFormat="1" ht="15" customHeight="1" x14ac:dyDescent="0.25">
      <c r="A115" s="174">
        <v>45005</v>
      </c>
      <c r="B115" s="157" t="s">
        <v>246</v>
      </c>
      <c r="C115" s="157" t="s">
        <v>203</v>
      </c>
      <c r="D115" s="183" t="s">
        <v>14</v>
      </c>
      <c r="E115" s="586">
        <v>12000</v>
      </c>
      <c r="F115" s="347">
        <v>3830</v>
      </c>
      <c r="G115" s="311">
        <f t="shared" si="1"/>
        <v>3.133159268929504</v>
      </c>
      <c r="H115" s="188" t="s">
        <v>42</v>
      </c>
      <c r="I115" s="176" t="s">
        <v>44</v>
      </c>
      <c r="J115" s="520" t="s">
        <v>331</v>
      </c>
      <c r="K115" s="175" t="s">
        <v>64</v>
      </c>
      <c r="L115" s="175" t="s">
        <v>45</v>
      </c>
      <c r="M115" s="424"/>
      <c r="N115" s="348"/>
    </row>
    <row r="116" spans="1:14" s="2" customFormat="1" ht="15" customHeight="1" x14ac:dyDescent="0.25">
      <c r="A116" s="174">
        <v>45005</v>
      </c>
      <c r="B116" s="157" t="s">
        <v>247</v>
      </c>
      <c r="C116" s="157" t="s">
        <v>203</v>
      </c>
      <c r="D116" s="183" t="s">
        <v>14</v>
      </c>
      <c r="E116" s="586">
        <v>2500</v>
      </c>
      <c r="F116" s="347">
        <v>3830</v>
      </c>
      <c r="G116" s="311">
        <f t="shared" si="1"/>
        <v>0.65274151436031336</v>
      </c>
      <c r="H116" s="188" t="s">
        <v>42</v>
      </c>
      <c r="I116" s="176" t="s">
        <v>44</v>
      </c>
      <c r="J116" s="520" t="s">
        <v>331</v>
      </c>
      <c r="K116" s="175" t="s">
        <v>64</v>
      </c>
      <c r="L116" s="175" t="s">
        <v>45</v>
      </c>
      <c r="M116" s="424"/>
      <c r="N116" s="348"/>
    </row>
    <row r="117" spans="1:14" s="2" customFormat="1" ht="15" customHeight="1" x14ac:dyDescent="0.25">
      <c r="A117" s="174">
        <v>45005</v>
      </c>
      <c r="B117" s="157" t="s">
        <v>294</v>
      </c>
      <c r="C117" s="157" t="s">
        <v>203</v>
      </c>
      <c r="D117" s="183" t="s">
        <v>14</v>
      </c>
      <c r="E117" s="586">
        <v>2000</v>
      </c>
      <c r="F117" s="347">
        <v>3830</v>
      </c>
      <c r="G117" s="311">
        <f t="shared" si="1"/>
        <v>0.52219321148825071</v>
      </c>
      <c r="H117" s="188" t="s">
        <v>42</v>
      </c>
      <c r="I117" s="176" t="s">
        <v>44</v>
      </c>
      <c r="J117" s="520" t="s">
        <v>331</v>
      </c>
      <c r="K117" s="175" t="s">
        <v>64</v>
      </c>
      <c r="L117" s="175" t="s">
        <v>45</v>
      </c>
      <c r="M117" s="424"/>
      <c r="N117" s="348"/>
    </row>
    <row r="118" spans="1:14" s="2" customFormat="1" ht="15" customHeight="1" x14ac:dyDescent="0.25">
      <c r="A118" s="174">
        <v>45005</v>
      </c>
      <c r="B118" s="157" t="s">
        <v>117</v>
      </c>
      <c r="C118" s="157" t="s">
        <v>118</v>
      </c>
      <c r="D118" s="183" t="s">
        <v>14</v>
      </c>
      <c r="E118" s="586">
        <v>4000</v>
      </c>
      <c r="F118" s="347">
        <v>3830</v>
      </c>
      <c r="G118" s="311">
        <f t="shared" si="1"/>
        <v>1.0443864229765014</v>
      </c>
      <c r="H118" s="188" t="s">
        <v>42</v>
      </c>
      <c r="I118" s="176" t="s">
        <v>44</v>
      </c>
      <c r="J118" s="520" t="s">
        <v>327</v>
      </c>
      <c r="K118" s="175" t="s">
        <v>64</v>
      </c>
      <c r="L118" s="175" t="s">
        <v>45</v>
      </c>
      <c r="M118" s="424"/>
      <c r="N118" s="348"/>
    </row>
    <row r="119" spans="1:14" s="2" customFormat="1" ht="15" customHeight="1" x14ac:dyDescent="0.25">
      <c r="A119" s="174">
        <v>45006</v>
      </c>
      <c r="B119" s="157" t="s">
        <v>117</v>
      </c>
      <c r="C119" s="157" t="s">
        <v>118</v>
      </c>
      <c r="D119" s="183" t="s">
        <v>116</v>
      </c>
      <c r="E119" s="586">
        <v>13000</v>
      </c>
      <c r="F119" s="347">
        <v>3830</v>
      </c>
      <c r="G119" s="311">
        <f t="shared" si="1"/>
        <v>3.3942558746736293</v>
      </c>
      <c r="H119" s="188" t="s">
        <v>137</v>
      </c>
      <c r="I119" s="176" t="s">
        <v>44</v>
      </c>
      <c r="J119" s="419" t="s">
        <v>242</v>
      </c>
      <c r="K119" s="175" t="s">
        <v>64</v>
      </c>
      <c r="L119" s="175" t="s">
        <v>45</v>
      </c>
      <c r="M119" s="424"/>
      <c r="N119" s="348"/>
    </row>
    <row r="120" spans="1:14" s="2" customFormat="1" ht="15" customHeight="1" x14ac:dyDescent="0.25">
      <c r="A120" s="174">
        <v>45006</v>
      </c>
      <c r="B120" s="157" t="s">
        <v>117</v>
      </c>
      <c r="C120" s="157" t="s">
        <v>118</v>
      </c>
      <c r="D120" s="183" t="s">
        <v>116</v>
      </c>
      <c r="E120" s="586">
        <v>7000</v>
      </c>
      <c r="F120" s="347">
        <v>3830</v>
      </c>
      <c r="G120" s="311">
        <f t="shared" si="1"/>
        <v>1.8276762402088773</v>
      </c>
      <c r="H120" s="188" t="s">
        <v>137</v>
      </c>
      <c r="I120" s="176" t="s">
        <v>44</v>
      </c>
      <c r="J120" s="419" t="s">
        <v>242</v>
      </c>
      <c r="K120" s="175" t="s">
        <v>64</v>
      </c>
      <c r="L120" s="175" t="s">
        <v>45</v>
      </c>
      <c r="M120" s="424"/>
      <c r="N120" s="348"/>
    </row>
    <row r="121" spans="1:14" s="2" customFormat="1" ht="15" customHeight="1" x14ac:dyDescent="0.25">
      <c r="A121" s="174">
        <v>45006</v>
      </c>
      <c r="B121" s="157" t="s">
        <v>117</v>
      </c>
      <c r="C121" s="157" t="s">
        <v>118</v>
      </c>
      <c r="D121" s="183" t="s">
        <v>116</v>
      </c>
      <c r="E121" s="586">
        <v>7000</v>
      </c>
      <c r="F121" s="347">
        <v>3830</v>
      </c>
      <c r="G121" s="311">
        <f t="shared" si="1"/>
        <v>1.8276762402088773</v>
      </c>
      <c r="H121" s="188" t="s">
        <v>137</v>
      </c>
      <c r="I121" s="176" t="s">
        <v>44</v>
      </c>
      <c r="J121" s="419" t="s">
        <v>242</v>
      </c>
      <c r="K121" s="175" t="s">
        <v>64</v>
      </c>
      <c r="L121" s="175" t="s">
        <v>45</v>
      </c>
      <c r="M121" s="424"/>
      <c r="N121" s="348"/>
    </row>
    <row r="122" spans="1:14" s="2" customFormat="1" ht="15" customHeight="1" x14ac:dyDescent="0.25">
      <c r="A122" s="174">
        <v>45006</v>
      </c>
      <c r="B122" s="157" t="s">
        <v>117</v>
      </c>
      <c r="C122" s="157" t="s">
        <v>118</v>
      </c>
      <c r="D122" s="183" t="s">
        <v>116</v>
      </c>
      <c r="E122" s="586">
        <v>15000</v>
      </c>
      <c r="F122" s="347">
        <v>3830</v>
      </c>
      <c r="G122" s="311">
        <f t="shared" si="1"/>
        <v>3.9164490861618799</v>
      </c>
      <c r="H122" s="188" t="s">
        <v>137</v>
      </c>
      <c r="I122" s="176" t="s">
        <v>44</v>
      </c>
      <c r="J122" s="419" t="s">
        <v>242</v>
      </c>
      <c r="K122" s="175" t="s">
        <v>64</v>
      </c>
      <c r="L122" s="175" t="s">
        <v>45</v>
      </c>
      <c r="M122" s="424"/>
      <c r="N122" s="348"/>
    </row>
    <row r="123" spans="1:14" s="2" customFormat="1" ht="15" customHeight="1" x14ac:dyDescent="0.25">
      <c r="A123" s="174">
        <v>45007</v>
      </c>
      <c r="B123" s="157" t="s">
        <v>117</v>
      </c>
      <c r="C123" s="157" t="s">
        <v>118</v>
      </c>
      <c r="D123" s="183" t="s">
        <v>116</v>
      </c>
      <c r="E123" s="586">
        <v>15000</v>
      </c>
      <c r="F123" s="347">
        <v>3830</v>
      </c>
      <c r="G123" s="311">
        <f t="shared" si="1"/>
        <v>3.9164490861618799</v>
      </c>
      <c r="H123" s="188" t="s">
        <v>137</v>
      </c>
      <c r="I123" s="176" t="s">
        <v>44</v>
      </c>
      <c r="J123" s="419" t="s">
        <v>242</v>
      </c>
      <c r="K123" s="175" t="s">
        <v>64</v>
      </c>
      <c r="L123" s="175" t="s">
        <v>45</v>
      </c>
      <c r="M123" s="424"/>
      <c r="N123" s="348"/>
    </row>
    <row r="124" spans="1:14" s="2" customFormat="1" ht="15" customHeight="1" x14ac:dyDescent="0.25">
      <c r="A124" s="174">
        <v>45007</v>
      </c>
      <c r="B124" s="157" t="s">
        <v>117</v>
      </c>
      <c r="C124" s="157" t="s">
        <v>118</v>
      </c>
      <c r="D124" s="183" t="s">
        <v>116</v>
      </c>
      <c r="E124" s="597">
        <v>5000</v>
      </c>
      <c r="F124" s="347">
        <v>3830</v>
      </c>
      <c r="G124" s="311">
        <f t="shared" si="1"/>
        <v>1.3054830287206267</v>
      </c>
      <c r="H124" s="188" t="s">
        <v>137</v>
      </c>
      <c r="I124" s="176" t="s">
        <v>44</v>
      </c>
      <c r="J124" s="419" t="s">
        <v>242</v>
      </c>
      <c r="K124" s="175" t="s">
        <v>64</v>
      </c>
      <c r="L124" s="175" t="s">
        <v>45</v>
      </c>
      <c r="M124" s="424"/>
      <c r="N124" s="348"/>
    </row>
    <row r="125" spans="1:14" s="2" customFormat="1" ht="15" customHeight="1" x14ac:dyDescent="0.25">
      <c r="A125" s="174">
        <v>45007</v>
      </c>
      <c r="B125" s="157" t="s">
        <v>117</v>
      </c>
      <c r="C125" s="157" t="s">
        <v>118</v>
      </c>
      <c r="D125" s="183" t="s">
        <v>116</v>
      </c>
      <c r="E125" s="597">
        <v>5000</v>
      </c>
      <c r="F125" s="347">
        <v>3830</v>
      </c>
      <c r="G125" s="311">
        <f t="shared" si="1"/>
        <v>1.3054830287206267</v>
      </c>
      <c r="H125" s="188" t="s">
        <v>137</v>
      </c>
      <c r="I125" s="176" t="s">
        <v>44</v>
      </c>
      <c r="J125" s="419" t="s">
        <v>242</v>
      </c>
      <c r="K125" s="175" t="s">
        <v>64</v>
      </c>
      <c r="L125" s="175" t="s">
        <v>45</v>
      </c>
      <c r="M125" s="424"/>
      <c r="N125" s="348"/>
    </row>
    <row r="126" spans="1:14" ht="14.25" customHeight="1" x14ac:dyDescent="0.25">
      <c r="A126" s="174">
        <v>45007</v>
      </c>
      <c r="B126" s="157" t="s">
        <v>117</v>
      </c>
      <c r="C126" s="157" t="s">
        <v>118</v>
      </c>
      <c r="D126" s="183" t="s">
        <v>116</v>
      </c>
      <c r="E126" s="597">
        <v>15000</v>
      </c>
      <c r="F126" s="347">
        <v>3830</v>
      </c>
      <c r="G126" s="311">
        <f t="shared" si="1"/>
        <v>3.9164490861618799</v>
      </c>
      <c r="H126" s="188" t="s">
        <v>137</v>
      </c>
      <c r="I126" s="176" t="s">
        <v>44</v>
      </c>
      <c r="J126" s="419" t="s">
        <v>242</v>
      </c>
      <c r="K126" s="175" t="s">
        <v>64</v>
      </c>
      <c r="L126" s="175" t="s">
        <v>45</v>
      </c>
      <c r="M126" s="487"/>
      <c r="N126" s="488"/>
    </row>
    <row r="127" spans="1:14" x14ac:dyDescent="0.25">
      <c r="A127" s="601">
        <v>45006</v>
      </c>
      <c r="B127" s="185" t="s">
        <v>253</v>
      </c>
      <c r="C127" s="185" t="s">
        <v>203</v>
      </c>
      <c r="D127" s="602" t="s">
        <v>14</v>
      </c>
      <c r="E127" s="782">
        <v>25000</v>
      </c>
      <c r="F127" s="347">
        <v>3830</v>
      </c>
      <c r="G127" s="311">
        <f t="shared" si="1"/>
        <v>6.5274151436031334</v>
      </c>
      <c r="H127" s="188" t="s">
        <v>42</v>
      </c>
      <c r="I127" s="176" t="s">
        <v>44</v>
      </c>
      <c r="J127" s="419" t="s">
        <v>335</v>
      </c>
      <c r="K127" s="175" t="s">
        <v>64</v>
      </c>
      <c r="L127" s="175" t="s">
        <v>45</v>
      </c>
      <c r="M127" s="462"/>
      <c r="N127" s="463"/>
    </row>
    <row r="128" spans="1:14" x14ac:dyDescent="0.25">
      <c r="A128" s="601">
        <v>45006</v>
      </c>
      <c r="B128" s="185" t="s">
        <v>254</v>
      </c>
      <c r="C128" s="185" t="s">
        <v>203</v>
      </c>
      <c r="D128" s="602" t="s">
        <v>14</v>
      </c>
      <c r="E128" s="782">
        <v>10000</v>
      </c>
      <c r="F128" s="347">
        <v>3830</v>
      </c>
      <c r="G128" s="311">
        <f t="shared" si="1"/>
        <v>2.6109660574412534</v>
      </c>
      <c r="H128" s="188" t="s">
        <v>42</v>
      </c>
      <c r="I128" s="176" t="s">
        <v>44</v>
      </c>
      <c r="J128" s="419" t="s">
        <v>335</v>
      </c>
      <c r="K128" s="175" t="s">
        <v>64</v>
      </c>
      <c r="L128" s="175" t="s">
        <v>45</v>
      </c>
      <c r="M128" s="462"/>
      <c r="N128" s="463"/>
    </row>
    <row r="129" spans="1:14" x14ac:dyDescent="0.25">
      <c r="A129" s="174">
        <v>45008</v>
      </c>
      <c r="B129" s="157" t="s">
        <v>117</v>
      </c>
      <c r="C129" s="157" t="s">
        <v>118</v>
      </c>
      <c r="D129" s="183" t="s">
        <v>14</v>
      </c>
      <c r="E129" s="586">
        <v>10000</v>
      </c>
      <c r="F129" s="347">
        <v>3830</v>
      </c>
      <c r="G129" s="311">
        <f t="shared" si="1"/>
        <v>2.6109660574412534</v>
      </c>
      <c r="H129" s="188" t="s">
        <v>42</v>
      </c>
      <c r="I129" s="176" t="s">
        <v>44</v>
      </c>
      <c r="J129" s="419" t="s">
        <v>332</v>
      </c>
      <c r="K129" s="175" t="s">
        <v>64</v>
      </c>
      <c r="L129" s="175" t="s">
        <v>45</v>
      </c>
      <c r="M129" s="462"/>
      <c r="N129" s="463"/>
    </row>
    <row r="130" spans="1:14" x14ac:dyDescent="0.25">
      <c r="A130" s="174">
        <v>45008</v>
      </c>
      <c r="B130" s="157" t="s">
        <v>117</v>
      </c>
      <c r="C130" s="157" t="s">
        <v>118</v>
      </c>
      <c r="D130" s="183" t="s">
        <v>116</v>
      </c>
      <c r="E130" s="597">
        <v>13000</v>
      </c>
      <c r="F130" s="347">
        <v>3830</v>
      </c>
      <c r="G130" s="311">
        <f t="shared" si="1"/>
        <v>3.3942558746736293</v>
      </c>
      <c r="H130" s="188" t="s">
        <v>137</v>
      </c>
      <c r="I130" s="176" t="s">
        <v>44</v>
      </c>
      <c r="J130" s="419" t="s">
        <v>250</v>
      </c>
      <c r="K130" s="175" t="s">
        <v>64</v>
      </c>
      <c r="L130" s="175" t="s">
        <v>45</v>
      </c>
      <c r="M130" s="462"/>
      <c r="N130" s="463"/>
    </row>
    <row r="131" spans="1:14" x14ac:dyDescent="0.25">
      <c r="A131" s="174">
        <v>45008</v>
      </c>
      <c r="B131" s="157" t="s">
        <v>117</v>
      </c>
      <c r="C131" s="157" t="s">
        <v>118</v>
      </c>
      <c r="D131" s="183" t="s">
        <v>116</v>
      </c>
      <c r="E131" s="597">
        <v>15000</v>
      </c>
      <c r="F131" s="347">
        <v>3830</v>
      </c>
      <c r="G131" s="311">
        <f t="shared" si="1"/>
        <v>3.9164490861618799</v>
      </c>
      <c r="H131" s="188" t="s">
        <v>137</v>
      </c>
      <c r="I131" s="176" t="s">
        <v>44</v>
      </c>
      <c r="J131" s="419" t="s">
        <v>250</v>
      </c>
      <c r="K131" s="175" t="s">
        <v>64</v>
      </c>
      <c r="L131" s="175" t="s">
        <v>45</v>
      </c>
      <c r="M131" s="462"/>
      <c r="N131" s="463"/>
    </row>
    <row r="132" spans="1:14" x14ac:dyDescent="0.25">
      <c r="A132" s="174">
        <v>45008</v>
      </c>
      <c r="B132" s="157" t="s">
        <v>117</v>
      </c>
      <c r="C132" s="157" t="s">
        <v>118</v>
      </c>
      <c r="D132" s="183" t="s">
        <v>14</v>
      </c>
      <c r="E132" s="586">
        <v>12000</v>
      </c>
      <c r="F132" s="347">
        <v>3830</v>
      </c>
      <c r="G132" s="311">
        <f t="shared" si="1"/>
        <v>3.133159268929504</v>
      </c>
      <c r="H132" s="188" t="s">
        <v>42</v>
      </c>
      <c r="I132" s="176" t="s">
        <v>44</v>
      </c>
      <c r="J132" s="419" t="s">
        <v>332</v>
      </c>
      <c r="K132" s="175" t="s">
        <v>64</v>
      </c>
      <c r="L132" s="175" t="s">
        <v>45</v>
      </c>
      <c r="M132" s="462"/>
      <c r="N132" s="463"/>
    </row>
    <row r="133" spans="1:14" x14ac:dyDescent="0.25">
      <c r="A133" s="174">
        <v>45008</v>
      </c>
      <c r="B133" s="157" t="s">
        <v>117</v>
      </c>
      <c r="C133" s="157" t="s">
        <v>118</v>
      </c>
      <c r="D133" s="183" t="s">
        <v>14</v>
      </c>
      <c r="E133" s="586">
        <v>7000</v>
      </c>
      <c r="F133" s="347">
        <v>3830</v>
      </c>
      <c r="G133" s="311">
        <f t="shared" si="1"/>
        <v>1.8276762402088773</v>
      </c>
      <c r="H133" s="188" t="s">
        <v>42</v>
      </c>
      <c r="I133" s="176" t="s">
        <v>44</v>
      </c>
      <c r="J133" s="419" t="s">
        <v>332</v>
      </c>
      <c r="K133" s="175" t="s">
        <v>64</v>
      </c>
      <c r="L133" s="175" t="s">
        <v>45</v>
      </c>
      <c r="M133" s="462"/>
      <c r="N133" s="463"/>
    </row>
    <row r="134" spans="1:14" hidden="1" x14ac:dyDescent="0.25">
      <c r="A134" s="174"/>
      <c r="B134" s="175"/>
      <c r="C134" s="175"/>
      <c r="D134" s="176"/>
      <c r="E134" s="162"/>
      <c r="F134" s="347">
        <v>3830</v>
      </c>
      <c r="G134" s="311">
        <f t="shared" si="1"/>
        <v>0</v>
      </c>
      <c r="H134" s="188"/>
      <c r="I134" s="176" t="s">
        <v>44</v>
      </c>
      <c r="J134" s="419"/>
      <c r="K134" s="175" t="s">
        <v>64</v>
      </c>
      <c r="L134" s="175" t="s">
        <v>45</v>
      </c>
      <c r="M134" s="462"/>
      <c r="N134" s="463"/>
    </row>
    <row r="135" spans="1:14" hidden="1" x14ac:dyDescent="0.25">
      <c r="A135" s="557"/>
      <c r="B135" s="486"/>
      <c r="C135" s="486"/>
      <c r="D135" s="558"/>
      <c r="E135" s="482"/>
      <c r="F135" s="347">
        <v>3830</v>
      </c>
      <c r="G135" s="311">
        <f t="shared" si="1"/>
        <v>0</v>
      </c>
      <c r="H135" s="188"/>
      <c r="I135" s="485" t="s">
        <v>44</v>
      </c>
      <c r="J135" s="419"/>
      <c r="K135" s="184" t="s">
        <v>64</v>
      </c>
      <c r="L135" s="184" t="s">
        <v>45</v>
      </c>
      <c r="M135" s="462"/>
      <c r="N135" s="463"/>
    </row>
    <row r="136" spans="1:14" x14ac:dyDescent="0.25">
      <c r="A136" s="174">
        <v>45009</v>
      </c>
      <c r="B136" s="157" t="s">
        <v>117</v>
      </c>
      <c r="C136" s="157" t="s">
        <v>118</v>
      </c>
      <c r="D136" s="183" t="s">
        <v>14</v>
      </c>
      <c r="E136" s="586">
        <v>7000</v>
      </c>
      <c r="F136" s="347">
        <v>3830</v>
      </c>
      <c r="G136" s="311">
        <f t="shared" si="1"/>
        <v>1.8276762402088773</v>
      </c>
      <c r="H136" s="188" t="s">
        <v>42</v>
      </c>
      <c r="I136" s="176" t="s">
        <v>44</v>
      </c>
      <c r="J136" s="419" t="s">
        <v>333</v>
      </c>
      <c r="K136" s="175" t="s">
        <v>64</v>
      </c>
      <c r="L136" s="175" t="s">
        <v>45</v>
      </c>
      <c r="M136" s="462"/>
      <c r="N136" s="463"/>
    </row>
    <row r="137" spans="1:14" x14ac:dyDescent="0.25">
      <c r="A137" s="174">
        <v>45009</v>
      </c>
      <c r="B137" s="157" t="s">
        <v>117</v>
      </c>
      <c r="C137" s="157" t="s">
        <v>118</v>
      </c>
      <c r="D137" s="183" t="s">
        <v>14</v>
      </c>
      <c r="E137" s="586">
        <v>5000</v>
      </c>
      <c r="F137" s="347">
        <v>3830</v>
      </c>
      <c r="G137" s="311">
        <f t="shared" si="1"/>
        <v>1.3054830287206267</v>
      </c>
      <c r="H137" s="188" t="s">
        <v>42</v>
      </c>
      <c r="I137" s="176" t="s">
        <v>44</v>
      </c>
      <c r="J137" s="419" t="s">
        <v>333</v>
      </c>
      <c r="K137" s="175" t="s">
        <v>64</v>
      </c>
      <c r="L137" s="175" t="s">
        <v>45</v>
      </c>
      <c r="M137" s="462"/>
      <c r="N137" s="463"/>
    </row>
    <row r="138" spans="1:14" hidden="1" x14ac:dyDescent="0.25">
      <c r="A138" s="174"/>
      <c r="B138" s="157"/>
      <c r="C138" s="157"/>
      <c r="D138" s="157"/>
      <c r="E138" s="162"/>
      <c r="F138" s="347">
        <v>3830</v>
      </c>
      <c r="G138" s="311">
        <f t="shared" si="1"/>
        <v>0</v>
      </c>
      <c r="H138" s="188"/>
      <c r="I138" s="176" t="s">
        <v>44</v>
      </c>
      <c r="J138" s="419"/>
      <c r="K138" s="175" t="s">
        <v>64</v>
      </c>
      <c r="L138" s="175" t="s">
        <v>45</v>
      </c>
      <c r="M138" s="462"/>
      <c r="N138" s="463"/>
    </row>
    <row r="139" spans="1:14" hidden="1" x14ac:dyDescent="0.25">
      <c r="A139" s="174"/>
      <c r="B139" s="155"/>
      <c r="C139" s="157"/>
      <c r="D139" s="167"/>
      <c r="E139" s="162"/>
      <c r="F139" s="347">
        <v>3830</v>
      </c>
      <c r="G139" s="311">
        <f t="shared" si="1"/>
        <v>0</v>
      </c>
      <c r="H139" s="188"/>
      <c r="I139" s="176" t="s">
        <v>44</v>
      </c>
      <c r="J139" s="419"/>
      <c r="K139" s="175" t="s">
        <v>64</v>
      </c>
      <c r="L139" s="175" t="s">
        <v>45</v>
      </c>
      <c r="M139" s="462"/>
      <c r="N139" s="463"/>
    </row>
    <row r="140" spans="1:14" hidden="1" x14ac:dyDescent="0.25">
      <c r="A140" s="174"/>
      <c r="B140" s="157"/>
      <c r="C140" s="157"/>
      <c r="D140" s="167"/>
      <c r="E140" s="162"/>
      <c r="F140" s="347">
        <v>3830</v>
      </c>
      <c r="G140" s="311">
        <f t="shared" si="1"/>
        <v>0</v>
      </c>
      <c r="H140" s="188"/>
      <c r="I140" s="176" t="s">
        <v>44</v>
      </c>
      <c r="J140" s="419"/>
      <c r="K140" s="175" t="s">
        <v>64</v>
      </c>
      <c r="L140" s="175" t="s">
        <v>45</v>
      </c>
      <c r="M140" s="462"/>
      <c r="N140" s="463"/>
    </row>
    <row r="141" spans="1:14" hidden="1" x14ac:dyDescent="0.25">
      <c r="A141" s="174"/>
      <c r="B141" s="175"/>
      <c r="C141" s="175"/>
      <c r="D141" s="480"/>
      <c r="E141" s="170"/>
      <c r="F141" s="347">
        <v>3830</v>
      </c>
      <c r="G141" s="311">
        <f t="shared" si="1"/>
        <v>0</v>
      </c>
      <c r="H141" s="188"/>
      <c r="I141" s="176" t="s">
        <v>44</v>
      </c>
      <c r="J141" s="419"/>
      <c r="K141" s="175" t="s">
        <v>64</v>
      </c>
      <c r="L141" s="175" t="s">
        <v>45</v>
      </c>
      <c r="M141" s="462"/>
      <c r="N141" s="463"/>
    </row>
    <row r="142" spans="1:14" hidden="1" x14ac:dyDescent="0.25">
      <c r="A142" s="174"/>
      <c r="B142" s="175"/>
      <c r="C142" s="175"/>
      <c r="D142" s="480"/>
      <c r="E142" s="181"/>
      <c r="F142" s="347">
        <v>3830</v>
      </c>
      <c r="G142" s="311">
        <f t="shared" si="1"/>
        <v>0</v>
      </c>
      <c r="H142" s="188"/>
      <c r="I142" s="176" t="s">
        <v>44</v>
      </c>
      <c r="J142" s="419"/>
      <c r="K142" s="175" t="s">
        <v>64</v>
      </c>
      <c r="L142" s="175" t="s">
        <v>45</v>
      </c>
      <c r="M142" s="462"/>
      <c r="N142" s="463"/>
    </row>
    <row r="143" spans="1:14" hidden="1" x14ac:dyDescent="0.25">
      <c r="A143" s="174"/>
      <c r="B143" s="175"/>
      <c r="C143" s="175"/>
      <c r="D143" s="176"/>
      <c r="E143" s="170"/>
      <c r="F143" s="347">
        <v>3830</v>
      </c>
      <c r="G143" s="311">
        <f t="shared" si="1"/>
        <v>0</v>
      </c>
      <c r="H143" s="489"/>
      <c r="I143" s="176" t="s">
        <v>44</v>
      </c>
      <c r="J143" s="419"/>
      <c r="K143" s="175" t="s">
        <v>64</v>
      </c>
      <c r="L143" s="175" t="s">
        <v>45</v>
      </c>
      <c r="M143" s="462"/>
      <c r="N143" s="463"/>
    </row>
    <row r="144" spans="1:14" hidden="1" x14ac:dyDescent="0.25">
      <c r="A144" s="174"/>
      <c r="B144" s="175"/>
      <c r="C144" s="175"/>
      <c r="D144" s="176"/>
      <c r="E144" s="170"/>
      <c r="F144" s="347">
        <v>3830</v>
      </c>
      <c r="G144" s="311">
        <f t="shared" si="1"/>
        <v>0</v>
      </c>
      <c r="H144" s="489"/>
      <c r="I144" s="176" t="s">
        <v>44</v>
      </c>
      <c r="J144" s="520"/>
      <c r="K144" s="175" t="s">
        <v>64</v>
      </c>
      <c r="L144" s="175" t="s">
        <v>45</v>
      </c>
      <c r="M144" s="462"/>
      <c r="N144" s="463"/>
    </row>
    <row r="145" spans="1:14" x14ac:dyDescent="0.25">
      <c r="A145" s="174">
        <v>45009</v>
      </c>
      <c r="B145" s="157" t="s">
        <v>117</v>
      </c>
      <c r="C145" s="157" t="s">
        <v>118</v>
      </c>
      <c r="D145" s="183" t="s">
        <v>116</v>
      </c>
      <c r="E145" s="597">
        <v>13000</v>
      </c>
      <c r="F145" s="347">
        <v>3830</v>
      </c>
      <c r="G145" s="311">
        <f t="shared" si="1"/>
        <v>3.3942558746736293</v>
      </c>
      <c r="H145" s="489" t="s">
        <v>137</v>
      </c>
      <c r="I145" s="176" t="s">
        <v>44</v>
      </c>
      <c r="J145" s="419" t="s">
        <v>275</v>
      </c>
      <c r="K145" s="175" t="s">
        <v>64</v>
      </c>
      <c r="L145" s="175" t="s">
        <v>45</v>
      </c>
      <c r="M145" s="462"/>
      <c r="N145" s="463"/>
    </row>
    <row r="146" spans="1:14" x14ac:dyDescent="0.25">
      <c r="A146" s="174">
        <v>45009</v>
      </c>
      <c r="B146" s="157" t="s">
        <v>117</v>
      </c>
      <c r="C146" s="157" t="s">
        <v>118</v>
      </c>
      <c r="D146" s="183" t="s">
        <v>116</v>
      </c>
      <c r="E146" s="597">
        <v>15000</v>
      </c>
      <c r="F146" s="347">
        <v>3830</v>
      </c>
      <c r="G146" s="311">
        <f t="shared" si="1"/>
        <v>3.9164490861618799</v>
      </c>
      <c r="H146" s="489" t="s">
        <v>137</v>
      </c>
      <c r="I146" s="176" t="s">
        <v>44</v>
      </c>
      <c r="J146" s="419" t="s">
        <v>275</v>
      </c>
      <c r="K146" s="175" t="s">
        <v>64</v>
      </c>
      <c r="L146" s="175" t="s">
        <v>45</v>
      </c>
      <c r="M146" s="462"/>
      <c r="N146" s="463"/>
    </row>
    <row r="147" spans="1:14" x14ac:dyDescent="0.25">
      <c r="A147" s="174">
        <v>45009</v>
      </c>
      <c r="B147" s="175" t="s">
        <v>270</v>
      </c>
      <c r="C147" s="175" t="s">
        <v>223</v>
      </c>
      <c r="D147" s="480" t="s">
        <v>14</v>
      </c>
      <c r="E147" s="586">
        <v>2009553.9</v>
      </c>
      <c r="F147" s="347">
        <v>3830</v>
      </c>
      <c r="G147" s="311">
        <f t="shared" si="1"/>
        <v>524.68770234986948</v>
      </c>
      <c r="H147" s="489" t="s">
        <v>268</v>
      </c>
      <c r="I147" s="176" t="s">
        <v>44</v>
      </c>
      <c r="J147" s="419" t="s">
        <v>337</v>
      </c>
      <c r="K147" s="175" t="s">
        <v>64</v>
      </c>
      <c r="L147" s="175" t="s">
        <v>45</v>
      </c>
      <c r="M147" s="462"/>
      <c r="N147" s="463"/>
    </row>
    <row r="148" spans="1:14" x14ac:dyDescent="0.25">
      <c r="A148" s="174">
        <v>45009</v>
      </c>
      <c r="B148" s="175" t="s">
        <v>270</v>
      </c>
      <c r="C148" s="175" t="s">
        <v>223</v>
      </c>
      <c r="D148" s="480" t="s">
        <v>14</v>
      </c>
      <c r="E148" s="170">
        <v>925446.1</v>
      </c>
      <c r="F148" s="347">
        <v>3670</v>
      </c>
      <c r="G148" s="311">
        <f t="shared" si="1"/>
        <v>252.16514986376021</v>
      </c>
      <c r="H148" s="489" t="s">
        <v>268</v>
      </c>
      <c r="I148" s="176" t="s">
        <v>44</v>
      </c>
      <c r="J148" s="419"/>
      <c r="K148" s="175" t="s">
        <v>64</v>
      </c>
      <c r="L148" s="175" t="s">
        <v>45</v>
      </c>
      <c r="M148" s="462"/>
      <c r="N148" s="463"/>
    </row>
    <row r="149" spans="1:14" x14ac:dyDescent="0.25">
      <c r="A149" s="174">
        <v>45009</v>
      </c>
      <c r="B149" s="175" t="s">
        <v>169</v>
      </c>
      <c r="C149" s="175" t="s">
        <v>160</v>
      </c>
      <c r="D149" s="480" t="s">
        <v>81</v>
      </c>
      <c r="E149" s="170">
        <v>3000</v>
      </c>
      <c r="F149" s="347">
        <v>3670</v>
      </c>
      <c r="G149" s="311">
        <f t="shared" si="1"/>
        <v>0.81743869209809261</v>
      </c>
      <c r="H149" s="489" t="s">
        <v>268</v>
      </c>
      <c r="I149" s="176" t="s">
        <v>44</v>
      </c>
      <c r="J149" s="419" t="s">
        <v>338</v>
      </c>
      <c r="K149" s="175" t="s">
        <v>64</v>
      </c>
      <c r="L149" s="175" t="s">
        <v>45</v>
      </c>
      <c r="M149" s="462"/>
      <c r="N149" s="463"/>
    </row>
    <row r="150" spans="1:14" x14ac:dyDescent="0.25">
      <c r="A150" s="174">
        <v>45010</v>
      </c>
      <c r="B150" s="157" t="s">
        <v>117</v>
      </c>
      <c r="C150" s="157" t="s">
        <v>118</v>
      </c>
      <c r="D150" s="183" t="s">
        <v>116</v>
      </c>
      <c r="E150" s="162">
        <v>15000</v>
      </c>
      <c r="F150" s="347">
        <v>3670</v>
      </c>
      <c r="G150" s="311">
        <f t="shared" si="1"/>
        <v>4.0871934604904636</v>
      </c>
      <c r="H150" s="489" t="s">
        <v>137</v>
      </c>
      <c r="I150" s="176" t="s">
        <v>44</v>
      </c>
      <c r="J150" s="419" t="s">
        <v>276</v>
      </c>
      <c r="K150" s="175" t="s">
        <v>64</v>
      </c>
      <c r="L150" s="175" t="s">
        <v>45</v>
      </c>
      <c r="M150" s="462"/>
      <c r="N150" s="463"/>
    </row>
    <row r="151" spans="1:14" x14ac:dyDescent="0.25">
      <c r="A151" s="174">
        <v>45010</v>
      </c>
      <c r="B151" s="157" t="s">
        <v>117</v>
      </c>
      <c r="C151" s="157" t="s">
        <v>118</v>
      </c>
      <c r="D151" s="183" t="s">
        <v>116</v>
      </c>
      <c r="E151" s="162">
        <v>15000</v>
      </c>
      <c r="F151" s="347">
        <v>3670</v>
      </c>
      <c r="G151" s="311">
        <f t="shared" si="1"/>
        <v>4.0871934604904636</v>
      </c>
      <c r="H151" s="489" t="s">
        <v>137</v>
      </c>
      <c r="I151" s="176" t="s">
        <v>44</v>
      </c>
      <c r="J151" s="419" t="s">
        <v>276</v>
      </c>
      <c r="K151" s="175" t="s">
        <v>64</v>
      </c>
      <c r="L151" s="175" t="s">
        <v>45</v>
      </c>
      <c r="M151" s="462"/>
      <c r="N151" s="463"/>
    </row>
    <row r="152" spans="1:14" x14ac:dyDescent="0.25">
      <c r="A152" s="174">
        <v>45012</v>
      </c>
      <c r="B152" s="157" t="s">
        <v>134</v>
      </c>
      <c r="C152" s="157" t="s">
        <v>120</v>
      </c>
      <c r="D152" s="167" t="s">
        <v>14</v>
      </c>
      <c r="E152" s="162">
        <v>40000</v>
      </c>
      <c r="F152" s="347">
        <v>3670</v>
      </c>
      <c r="G152" s="311">
        <f t="shared" si="1"/>
        <v>10.899182561307901</v>
      </c>
      <c r="H152" s="489" t="s">
        <v>42</v>
      </c>
      <c r="I152" s="176" t="s">
        <v>44</v>
      </c>
      <c r="J152" s="419" t="s">
        <v>329</v>
      </c>
      <c r="K152" s="175" t="s">
        <v>64</v>
      </c>
      <c r="L152" s="175" t="s">
        <v>45</v>
      </c>
      <c r="M152" s="462"/>
      <c r="N152" s="463"/>
    </row>
    <row r="153" spans="1:14" x14ac:dyDescent="0.25">
      <c r="A153" s="174">
        <v>45012</v>
      </c>
      <c r="B153" s="155" t="s">
        <v>245</v>
      </c>
      <c r="C153" s="157" t="s">
        <v>120</v>
      </c>
      <c r="D153" s="167" t="s">
        <v>116</v>
      </c>
      <c r="E153" s="162">
        <v>20000</v>
      </c>
      <c r="F153" s="347">
        <v>3670</v>
      </c>
      <c r="G153" s="311">
        <f t="shared" si="1"/>
        <v>5.4495912806539506</v>
      </c>
      <c r="H153" s="489" t="s">
        <v>137</v>
      </c>
      <c r="I153" s="176" t="s">
        <v>44</v>
      </c>
      <c r="J153" s="419" t="s">
        <v>339</v>
      </c>
      <c r="K153" s="175" t="s">
        <v>64</v>
      </c>
      <c r="L153" s="175" t="s">
        <v>45</v>
      </c>
      <c r="M153" s="462"/>
      <c r="N153" s="463"/>
    </row>
    <row r="154" spans="1:14" x14ac:dyDescent="0.25">
      <c r="A154" s="174">
        <v>45012</v>
      </c>
      <c r="B154" s="157" t="s">
        <v>117</v>
      </c>
      <c r="C154" s="157" t="s">
        <v>118</v>
      </c>
      <c r="D154" s="183" t="s">
        <v>116</v>
      </c>
      <c r="E154" s="162">
        <v>13000</v>
      </c>
      <c r="F154" s="347">
        <v>3670</v>
      </c>
      <c r="G154" s="311">
        <f t="shared" si="1"/>
        <v>3.542234332425068</v>
      </c>
      <c r="H154" s="489" t="s">
        <v>137</v>
      </c>
      <c r="I154" s="176" t="s">
        <v>44</v>
      </c>
      <c r="J154" s="419" t="s">
        <v>277</v>
      </c>
      <c r="K154" s="175" t="s">
        <v>64</v>
      </c>
      <c r="L154" s="175" t="s">
        <v>45</v>
      </c>
      <c r="M154" s="462"/>
      <c r="N154" s="463"/>
    </row>
    <row r="155" spans="1:14" x14ac:dyDescent="0.25">
      <c r="A155" s="174">
        <v>45012</v>
      </c>
      <c r="B155" s="157" t="s">
        <v>117</v>
      </c>
      <c r="C155" s="157" t="s">
        <v>118</v>
      </c>
      <c r="D155" s="183" t="s">
        <v>116</v>
      </c>
      <c r="E155" s="162">
        <v>15000</v>
      </c>
      <c r="F155" s="347">
        <v>3670</v>
      </c>
      <c r="G155" s="311">
        <f t="shared" si="1"/>
        <v>4.0871934604904636</v>
      </c>
      <c r="H155" s="489" t="s">
        <v>137</v>
      </c>
      <c r="I155" s="176" t="s">
        <v>44</v>
      </c>
      <c r="J155" s="419" t="s">
        <v>277</v>
      </c>
      <c r="K155" s="175" t="s">
        <v>64</v>
      </c>
      <c r="L155" s="175" t="s">
        <v>45</v>
      </c>
      <c r="M155" s="462"/>
      <c r="N155" s="463"/>
    </row>
    <row r="156" spans="1:14" x14ac:dyDescent="0.25">
      <c r="A156" s="174">
        <v>45013</v>
      </c>
      <c r="B156" s="157" t="s">
        <v>117</v>
      </c>
      <c r="C156" s="157" t="s">
        <v>118</v>
      </c>
      <c r="D156" s="183" t="s">
        <v>116</v>
      </c>
      <c r="E156" s="162">
        <v>13000</v>
      </c>
      <c r="F156" s="347">
        <v>3670</v>
      </c>
      <c r="G156" s="311">
        <f t="shared" si="1"/>
        <v>3.542234332425068</v>
      </c>
      <c r="H156" s="489" t="s">
        <v>137</v>
      </c>
      <c r="I156" s="176" t="s">
        <v>44</v>
      </c>
      <c r="J156" s="419" t="s">
        <v>278</v>
      </c>
      <c r="K156" s="175" t="s">
        <v>64</v>
      </c>
      <c r="L156" s="175" t="s">
        <v>45</v>
      </c>
      <c r="M156" s="462"/>
      <c r="N156" s="463"/>
    </row>
    <row r="157" spans="1:14" x14ac:dyDescent="0.25">
      <c r="A157" s="174">
        <v>45013</v>
      </c>
      <c r="B157" s="157" t="s">
        <v>117</v>
      </c>
      <c r="C157" s="157" t="s">
        <v>118</v>
      </c>
      <c r="D157" s="183" t="s">
        <v>116</v>
      </c>
      <c r="E157" s="162">
        <v>7000</v>
      </c>
      <c r="F157" s="347">
        <v>3670</v>
      </c>
      <c r="G157" s="311">
        <f t="shared" si="1"/>
        <v>1.9073569482288828</v>
      </c>
      <c r="H157" s="489" t="s">
        <v>137</v>
      </c>
      <c r="I157" s="176" t="s">
        <v>44</v>
      </c>
      <c r="J157" s="419" t="s">
        <v>278</v>
      </c>
      <c r="K157" s="175" t="s">
        <v>64</v>
      </c>
      <c r="L157" s="175" t="s">
        <v>45</v>
      </c>
      <c r="M157" s="462"/>
      <c r="N157" s="463"/>
    </row>
    <row r="158" spans="1:14" x14ac:dyDescent="0.25">
      <c r="A158" s="174">
        <v>45013</v>
      </c>
      <c r="B158" s="157" t="s">
        <v>117</v>
      </c>
      <c r="C158" s="157" t="s">
        <v>118</v>
      </c>
      <c r="D158" s="183" t="s">
        <v>116</v>
      </c>
      <c r="E158" s="162">
        <v>7000</v>
      </c>
      <c r="F158" s="347">
        <v>3670</v>
      </c>
      <c r="G158" s="311">
        <f t="shared" si="1"/>
        <v>1.9073569482288828</v>
      </c>
      <c r="H158" s="489" t="s">
        <v>137</v>
      </c>
      <c r="I158" s="176" t="s">
        <v>44</v>
      </c>
      <c r="J158" s="419" t="s">
        <v>278</v>
      </c>
      <c r="K158" s="175" t="s">
        <v>64</v>
      </c>
      <c r="L158" s="175" t="s">
        <v>45</v>
      </c>
      <c r="M158" s="462"/>
      <c r="N158" s="463"/>
    </row>
    <row r="159" spans="1:14" x14ac:dyDescent="0.25">
      <c r="A159" s="174">
        <v>45013</v>
      </c>
      <c r="B159" s="157" t="s">
        <v>117</v>
      </c>
      <c r="C159" s="157" t="s">
        <v>118</v>
      </c>
      <c r="D159" s="183" t="s">
        <v>116</v>
      </c>
      <c r="E159" s="162">
        <v>15000</v>
      </c>
      <c r="F159" s="347">
        <v>3670</v>
      </c>
      <c r="G159" s="311">
        <f t="shared" si="1"/>
        <v>4.0871934604904636</v>
      </c>
      <c r="H159" s="489" t="s">
        <v>137</v>
      </c>
      <c r="I159" s="176" t="s">
        <v>44</v>
      </c>
      <c r="J159" s="419" t="s">
        <v>278</v>
      </c>
      <c r="K159" s="175" t="s">
        <v>64</v>
      </c>
      <c r="L159" s="175" t="s">
        <v>45</v>
      </c>
      <c r="M159" s="462"/>
      <c r="N159" s="463"/>
    </row>
    <row r="160" spans="1:14" x14ac:dyDescent="0.25">
      <c r="A160" s="174">
        <v>45013</v>
      </c>
      <c r="B160" s="157" t="s">
        <v>117</v>
      </c>
      <c r="C160" s="157" t="s">
        <v>118</v>
      </c>
      <c r="D160" s="183" t="s">
        <v>14</v>
      </c>
      <c r="E160" s="170">
        <v>11000</v>
      </c>
      <c r="F160" s="347">
        <v>3670</v>
      </c>
      <c r="G160" s="311">
        <f t="shared" si="1"/>
        <v>2.9972752043596729</v>
      </c>
      <c r="H160" s="489" t="s">
        <v>42</v>
      </c>
      <c r="I160" s="176" t="s">
        <v>44</v>
      </c>
      <c r="J160" s="419" t="s">
        <v>342</v>
      </c>
      <c r="K160" s="175" t="s">
        <v>64</v>
      </c>
      <c r="L160" s="175" t="s">
        <v>45</v>
      </c>
      <c r="M160" s="462"/>
      <c r="N160" s="463"/>
    </row>
    <row r="161" spans="1:14" x14ac:dyDescent="0.25">
      <c r="A161" s="174">
        <v>45013</v>
      </c>
      <c r="B161" s="157" t="s">
        <v>117</v>
      </c>
      <c r="C161" s="157" t="s">
        <v>118</v>
      </c>
      <c r="D161" s="183" t="s">
        <v>14</v>
      </c>
      <c r="E161" s="170">
        <v>20000</v>
      </c>
      <c r="F161" s="347">
        <v>3670</v>
      </c>
      <c r="G161" s="311">
        <f t="shared" si="1"/>
        <v>5.4495912806539506</v>
      </c>
      <c r="H161" s="489" t="s">
        <v>42</v>
      </c>
      <c r="I161" s="176" t="s">
        <v>44</v>
      </c>
      <c r="J161" s="419" t="s">
        <v>342</v>
      </c>
      <c r="K161" s="175" t="s">
        <v>64</v>
      </c>
      <c r="L161" s="175" t="s">
        <v>45</v>
      </c>
      <c r="M161" s="462"/>
      <c r="N161" s="463"/>
    </row>
    <row r="162" spans="1:14" x14ac:dyDescent="0.25">
      <c r="A162" s="174">
        <v>45013</v>
      </c>
      <c r="B162" s="157" t="s">
        <v>117</v>
      </c>
      <c r="C162" s="157" t="s">
        <v>118</v>
      </c>
      <c r="D162" s="183" t="s">
        <v>14</v>
      </c>
      <c r="E162" s="170">
        <v>14000</v>
      </c>
      <c r="F162" s="347">
        <v>3670</v>
      </c>
      <c r="G162" s="311">
        <f t="shared" si="1"/>
        <v>3.8147138964577656</v>
      </c>
      <c r="H162" s="489" t="s">
        <v>42</v>
      </c>
      <c r="I162" s="176" t="s">
        <v>44</v>
      </c>
      <c r="J162" s="419" t="s">
        <v>342</v>
      </c>
      <c r="K162" s="175" t="s">
        <v>64</v>
      </c>
      <c r="L162" s="175" t="s">
        <v>45</v>
      </c>
      <c r="M162" s="462"/>
      <c r="N162" s="463"/>
    </row>
    <row r="163" spans="1:14" hidden="1" x14ac:dyDescent="0.25">
      <c r="A163" s="174"/>
      <c r="B163" s="175"/>
      <c r="C163" s="175"/>
      <c r="D163" s="480"/>
      <c r="E163" s="512"/>
      <c r="F163" s="347">
        <v>3830</v>
      </c>
      <c r="G163" s="311">
        <f t="shared" si="1"/>
        <v>0</v>
      </c>
      <c r="H163" s="496"/>
      <c r="I163" s="485" t="s">
        <v>44</v>
      </c>
      <c r="J163" s="419"/>
      <c r="K163" s="184" t="s">
        <v>64</v>
      </c>
      <c r="L163" s="184" t="s">
        <v>45</v>
      </c>
      <c r="M163" s="462"/>
      <c r="N163" s="463"/>
    </row>
    <row r="164" spans="1:14" hidden="1" x14ac:dyDescent="0.25">
      <c r="A164" s="557"/>
      <c r="B164" s="486"/>
      <c r="C164" s="486"/>
      <c r="D164" s="558"/>
      <c r="E164" s="482"/>
      <c r="F164" s="347">
        <v>3830</v>
      </c>
      <c r="G164" s="311">
        <f t="shared" si="1"/>
        <v>0</v>
      </c>
      <c r="H164" s="496"/>
      <c r="I164" s="485" t="s">
        <v>44</v>
      </c>
      <c r="J164" s="419"/>
      <c r="K164" s="184" t="s">
        <v>64</v>
      </c>
      <c r="L164" s="184" t="s">
        <v>45</v>
      </c>
      <c r="M164" s="495"/>
      <c r="N164" s="488"/>
    </row>
    <row r="165" spans="1:14" hidden="1" x14ac:dyDescent="0.25">
      <c r="A165" s="557"/>
      <c r="B165" s="486"/>
      <c r="C165" s="486"/>
      <c r="D165" s="558"/>
      <c r="E165" s="482"/>
      <c r="F165" s="347">
        <v>3830</v>
      </c>
      <c r="G165" s="311">
        <f t="shared" si="1"/>
        <v>0</v>
      </c>
      <c r="H165" s="489"/>
      <c r="I165" s="176" t="s">
        <v>44</v>
      </c>
      <c r="J165" s="419"/>
      <c r="K165" s="175" t="s">
        <v>64</v>
      </c>
      <c r="L165" s="175" t="s">
        <v>45</v>
      </c>
      <c r="M165" s="462"/>
      <c r="N165" s="463"/>
    </row>
    <row r="166" spans="1:14" hidden="1" x14ac:dyDescent="0.25">
      <c r="A166" s="557"/>
      <c r="B166" s="486"/>
      <c r="C166" s="486"/>
      <c r="D166" s="558"/>
      <c r="E166" s="482"/>
      <c r="F166" s="347">
        <v>3830</v>
      </c>
      <c r="G166" s="311">
        <f t="shared" si="1"/>
        <v>0</v>
      </c>
      <c r="H166" s="489"/>
      <c r="I166" s="176" t="s">
        <v>44</v>
      </c>
      <c r="J166" s="419"/>
      <c r="K166" s="175" t="s">
        <v>64</v>
      </c>
      <c r="L166" s="175" t="s">
        <v>45</v>
      </c>
      <c r="M166" s="462"/>
      <c r="N166" s="463"/>
    </row>
    <row r="167" spans="1:14" hidden="1" x14ac:dyDescent="0.25">
      <c r="A167" s="557"/>
      <c r="B167" s="486"/>
      <c r="C167" s="486"/>
      <c r="D167" s="558"/>
      <c r="E167" s="482"/>
      <c r="F167" s="347">
        <v>3830</v>
      </c>
      <c r="G167" s="311">
        <f t="shared" si="1"/>
        <v>0</v>
      </c>
      <c r="H167" s="489"/>
      <c r="I167" s="176" t="s">
        <v>44</v>
      </c>
      <c r="J167" s="419"/>
      <c r="K167" s="175" t="s">
        <v>64</v>
      </c>
      <c r="L167" s="175" t="s">
        <v>45</v>
      </c>
      <c r="M167" s="462"/>
      <c r="N167" s="463"/>
    </row>
    <row r="168" spans="1:14" ht="18" customHeight="1" x14ac:dyDescent="0.25">
      <c r="A168" s="557">
        <v>45014</v>
      </c>
      <c r="B168" s="604" t="s">
        <v>117</v>
      </c>
      <c r="C168" s="604" t="s">
        <v>118</v>
      </c>
      <c r="D168" s="605" t="s">
        <v>14</v>
      </c>
      <c r="E168" s="531">
        <v>7000</v>
      </c>
      <c r="F168" s="347">
        <v>3670</v>
      </c>
      <c r="G168" s="311">
        <f t="shared" si="1"/>
        <v>1.9073569482288828</v>
      </c>
      <c r="H168" s="496" t="s">
        <v>42</v>
      </c>
      <c r="I168" s="485" t="s">
        <v>44</v>
      </c>
      <c r="J168" s="419" t="s">
        <v>340</v>
      </c>
      <c r="K168" s="184" t="s">
        <v>64</v>
      </c>
      <c r="L168" s="184" t="s">
        <v>45</v>
      </c>
      <c r="M168" s="495"/>
      <c r="N168" s="488"/>
    </row>
    <row r="169" spans="1:14" ht="18.75" customHeight="1" x14ac:dyDescent="0.25">
      <c r="A169" s="557">
        <v>45014</v>
      </c>
      <c r="B169" s="604" t="s">
        <v>117</v>
      </c>
      <c r="C169" s="604" t="s">
        <v>118</v>
      </c>
      <c r="D169" s="605" t="s">
        <v>14</v>
      </c>
      <c r="E169" s="531">
        <v>7000</v>
      </c>
      <c r="F169" s="347">
        <v>3670</v>
      </c>
      <c r="G169" s="311">
        <f t="shared" si="1"/>
        <v>1.9073569482288828</v>
      </c>
      <c r="H169" s="496" t="s">
        <v>42</v>
      </c>
      <c r="I169" s="485" t="s">
        <v>44</v>
      </c>
      <c r="J169" s="419" t="s">
        <v>340</v>
      </c>
      <c r="K169" s="184" t="s">
        <v>64</v>
      </c>
      <c r="L169" s="184" t="s">
        <v>45</v>
      </c>
      <c r="M169" s="495"/>
      <c r="N169" s="488"/>
    </row>
    <row r="170" spans="1:14" hidden="1" x14ac:dyDescent="0.25">
      <c r="A170" s="557"/>
      <c r="B170" s="486"/>
      <c r="C170" s="486"/>
      <c r="D170" s="558"/>
      <c r="E170" s="482"/>
      <c r="F170" s="347">
        <v>3830</v>
      </c>
      <c r="G170" s="311">
        <f t="shared" si="1"/>
        <v>0</v>
      </c>
      <c r="H170" s="496"/>
      <c r="I170" s="485" t="s">
        <v>44</v>
      </c>
      <c r="J170" s="419"/>
      <c r="K170" s="184" t="s">
        <v>64</v>
      </c>
      <c r="L170" s="184" t="s">
        <v>45</v>
      </c>
      <c r="M170" s="495"/>
      <c r="N170" s="488"/>
    </row>
    <row r="171" spans="1:14" hidden="1" x14ac:dyDescent="0.25">
      <c r="A171" s="174"/>
      <c r="B171" s="157"/>
      <c r="C171" s="157"/>
      <c r="D171" s="183"/>
      <c r="E171" s="170"/>
      <c r="F171" s="347">
        <v>3830</v>
      </c>
      <c r="G171" s="311">
        <f t="shared" si="1"/>
        <v>0</v>
      </c>
      <c r="H171" s="496"/>
      <c r="I171" s="485" t="s">
        <v>44</v>
      </c>
      <c r="J171" s="419"/>
      <c r="K171" s="184" t="s">
        <v>64</v>
      </c>
      <c r="L171" s="184" t="s">
        <v>45</v>
      </c>
      <c r="M171" s="495"/>
      <c r="N171" s="488"/>
    </row>
    <row r="172" spans="1:14" hidden="1" x14ac:dyDescent="0.25">
      <c r="A172" s="174"/>
      <c r="B172" s="157"/>
      <c r="C172" s="157"/>
      <c r="D172" s="183"/>
      <c r="E172" s="170"/>
      <c r="F172" s="347">
        <v>3830</v>
      </c>
      <c r="G172" s="311">
        <f t="shared" si="1"/>
        <v>0</v>
      </c>
      <c r="H172" s="496"/>
      <c r="I172" s="485" t="s">
        <v>44</v>
      </c>
      <c r="J172" s="419"/>
      <c r="K172" s="184" t="s">
        <v>64</v>
      </c>
      <c r="L172" s="184" t="s">
        <v>45</v>
      </c>
      <c r="M172" s="495"/>
      <c r="N172" s="488"/>
    </row>
    <row r="173" spans="1:14" hidden="1" x14ac:dyDescent="0.25">
      <c r="A173" s="174"/>
      <c r="B173" s="175"/>
      <c r="C173" s="175"/>
      <c r="D173" s="480"/>
      <c r="E173" s="170"/>
      <c r="F173" s="347">
        <v>3830</v>
      </c>
      <c r="G173" s="311">
        <f t="shared" si="1"/>
        <v>0</v>
      </c>
      <c r="H173" s="489"/>
      <c r="I173" s="176" t="s">
        <v>44</v>
      </c>
      <c r="J173" s="419"/>
      <c r="K173" s="175" t="s">
        <v>64</v>
      </c>
      <c r="L173" s="175" t="s">
        <v>45</v>
      </c>
      <c r="M173" s="495"/>
      <c r="N173" s="488"/>
    </row>
    <row r="174" spans="1:14" hidden="1" x14ac:dyDescent="0.25">
      <c r="A174" s="174"/>
      <c r="B174" s="175"/>
      <c r="C174" s="175"/>
      <c r="D174" s="480"/>
      <c r="E174" s="170"/>
      <c r="F174" s="347">
        <v>3830</v>
      </c>
      <c r="G174" s="311">
        <f t="shared" si="1"/>
        <v>0</v>
      </c>
      <c r="H174" s="489"/>
      <c r="I174" s="176" t="s">
        <v>44</v>
      </c>
      <c r="J174" s="419"/>
      <c r="K174" s="175" t="s">
        <v>64</v>
      </c>
      <c r="L174" s="175" t="s">
        <v>45</v>
      </c>
      <c r="M174" s="495"/>
      <c r="N174" s="488"/>
    </row>
    <row r="175" spans="1:14" hidden="1" x14ac:dyDescent="0.25">
      <c r="A175" s="174"/>
      <c r="B175" s="175"/>
      <c r="C175" s="175"/>
      <c r="D175" s="480"/>
      <c r="E175" s="170"/>
      <c r="F175" s="347">
        <v>3830</v>
      </c>
      <c r="G175" s="311">
        <f t="shared" si="1"/>
        <v>0</v>
      </c>
      <c r="H175" s="489"/>
      <c r="I175" s="176" t="s">
        <v>44</v>
      </c>
      <c r="J175" s="419"/>
      <c r="K175" s="175" t="s">
        <v>64</v>
      </c>
      <c r="L175" s="175" t="s">
        <v>45</v>
      </c>
      <c r="M175" s="495"/>
      <c r="N175" s="488"/>
    </row>
    <row r="176" spans="1:14" x14ac:dyDescent="0.25">
      <c r="A176" s="174">
        <v>45014</v>
      </c>
      <c r="B176" s="157" t="s">
        <v>117</v>
      </c>
      <c r="C176" s="157" t="s">
        <v>118</v>
      </c>
      <c r="D176" s="183" t="s">
        <v>116</v>
      </c>
      <c r="E176" s="162">
        <v>13000</v>
      </c>
      <c r="F176" s="347">
        <v>3670</v>
      </c>
      <c r="G176" s="311">
        <f t="shared" si="1"/>
        <v>3.542234332425068</v>
      </c>
      <c r="H176" s="489" t="s">
        <v>137</v>
      </c>
      <c r="I176" s="176" t="s">
        <v>44</v>
      </c>
      <c r="J176" s="419" t="s">
        <v>279</v>
      </c>
      <c r="K176" s="175" t="s">
        <v>64</v>
      </c>
      <c r="L176" s="175" t="s">
        <v>45</v>
      </c>
      <c r="M176" s="495"/>
      <c r="N176" s="488"/>
    </row>
    <row r="177" spans="1:14" x14ac:dyDescent="0.25">
      <c r="A177" s="174">
        <v>45014</v>
      </c>
      <c r="B177" s="157" t="s">
        <v>117</v>
      </c>
      <c r="C177" s="157" t="s">
        <v>118</v>
      </c>
      <c r="D177" s="183" t="s">
        <v>116</v>
      </c>
      <c r="E177" s="162">
        <v>5000</v>
      </c>
      <c r="F177" s="347">
        <v>3670</v>
      </c>
      <c r="G177" s="311">
        <f t="shared" si="1"/>
        <v>1.3623978201634876</v>
      </c>
      <c r="H177" s="489" t="s">
        <v>137</v>
      </c>
      <c r="I177" s="176" t="s">
        <v>44</v>
      </c>
      <c r="J177" s="419" t="s">
        <v>279</v>
      </c>
      <c r="K177" s="175" t="s">
        <v>64</v>
      </c>
      <c r="L177" s="175" t="s">
        <v>45</v>
      </c>
      <c r="M177" s="495"/>
      <c r="N177" s="488"/>
    </row>
    <row r="178" spans="1:14" x14ac:dyDescent="0.25">
      <c r="A178" s="174">
        <v>45014</v>
      </c>
      <c r="B178" s="157" t="s">
        <v>117</v>
      </c>
      <c r="C178" s="157" t="s">
        <v>118</v>
      </c>
      <c r="D178" s="183" t="s">
        <v>116</v>
      </c>
      <c r="E178" s="162">
        <v>5000</v>
      </c>
      <c r="F178" s="347">
        <v>3670</v>
      </c>
      <c r="G178" s="311">
        <f t="shared" si="1"/>
        <v>1.3623978201634876</v>
      </c>
      <c r="H178" s="489" t="s">
        <v>137</v>
      </c>
      <c r="I178" s="176" t="s">
        <v>44</v>
      </c>
      <c r="J178" s="419" t="s">
        <v>279</v>
      </c>
      <c r="K178" s="175" t="s">
        <v>64</v>
      </c>
      <c r="L178" s="175" t="s">
        <v>45</v>
      </c>
      <c r="M178" s="495"/>
      <c r="N178" s="488"/>
    </row>
    <row r="179" spans="1:14" x14ac:dyDescent="0.25">
      <c r="A179" s="174">
        <v>45014</v>
      </c>
      <c r="B179" s="157" t="s">
        <v>117</v>
      </c>
      <c r="C179" s="157" t="s">
        <v>118</v>
      </c>
      <c r="D179" s="183" t="s">
        <v>116</v>
      </c>
      <c r="E179" s="162">
        <v>15000</v>
      </c>
      <c r="F179" s="347">
        <v>3670</v>
      </c>
      <c r="G179" s="311">
        <f t="shared" si="1"/>
        <v>4.0871934604904636</v>
      </c>
      <c r="H179" s="489" t="s">
        <v>137</v>
      </c>
      <c r="I179" s="176" t="s">
        <v>44</v>
      </c>
      <c r="J179" s="419" t="s">
        <v>279</v>
      </c>
      <c r="K179" s="175" t="s">
        <v>64</v>
      </c>
      <c r="L179" s="175" t="s">
        <v>45</v>
      </c>
      <c r="M179" s="495"/>
      <c r="N179" s="488"/>
    </row>
    <row r="180" spans="1:14" x14ac:dyDescent="0.25">
      <c r="A180" s="174">
        <v>45014</v>
      </c>
      <c r="B180" s="157" t="s">
        <v>169</v>
      </c>
      <c r="C180" s="157" t="s">
        <v>160</v>
      </c>
      <c r="D180" s="183" t="s">
        <v>81</v>
      </c>
      <c r="E180" s="162">
        <v>20000</v>
      </c>
      <c r="F180" s="347">
        <v>3670</v>
      </c>
      <c r="G180" s="311">
        <f t="shared" si="1"/>
        <v>5.4495912806539506</v>
      </c>
      <c r="H180" s="489" t="s">
        <v>268</v>
      </c>
      <c r="I180" s="176" t="s">
        <v>44</v>
      </c>
      <c r="J180" s="419" t="s">
        <v>344</v>
      </c>
      <c r="K180" s="175" t="s">
        <v>64</v>
      </c>
      <c r="L180" s="175" t="s">
        <v>45</v>
      </c>
      <c r="M180" s="495"/>
      <c r="N180" s="488"/>
    </row>
    <row r="181" spans="1:14" x14ac:dyDescent="0.25">
      <c r="A181" s="601">
        <v>45014</v>
      </c>
      <c r="B181" s="185" t="s">
        <v>289</v>
      </c>
      <c r="C181" s="185" t="s">
        <v>203</v>
      </c>
      <c r="D181" s="602" t="s">
        <v>14</v>
      </c>
      <c r="E181" s="603">
        <v>4000</v>
      </c>
      <c r="F181" s="347">
        <v>3670</v>
      </c>
      <c r="G181" s="311">
        <f t="shared" si="1"/>
        <v>1.0899182561307903</v>
      </c>
      <c r="H181" s="614" t="s">
        <v>42</v>
      </c>
      <c r="I181" s="176" t="s">
        <v>44</v>
      </c>
      <c r="J181" s="419" t="s">
        <v>343</v>
      </c>
      <c r="K181" s="175" t="s">
        <v>64</v>
      </c>
      <c r="L181" s="175" t="s">
        <v>45</v>
      </c>
      <c r="M181" s="495"/>
      <c r="N181" s="488"/>
    </row>
    <row r="182" spans="1:14" x14ac:dyDescent="0.25">
      <c r="A182" s="601">
        <v>45014</v>
      </c>
      <c r="B182" s="185" t="s">
        <v>290</v>
      </c>
      <c r="C182" s="185" t="s">
        <v>203</v>
      </c>
      <c r="D182" s="602" t="s">
        <v>14</v>
      </c>
      <c r="E182" s="603">
        <v>7000</v>
      </c>
      <c r="F182" s="347">
        <v>3670</v>
      </c>
      <c r="G182" s="311">
        <f t="shared" si="1"/>
        <v>1.9073569482288828</v>
      </c>
      <c r="H182" s="614" t="s">
        <v>42</v>
      </c>
      <c r="I182" s="176" t="s">
        <v>44</v>
      </c>
      <c r="J182" s="419" t="s">
        <v>343</v>
      </c>
      <c r="K182" s="175" t="s">
        <v>64</v>
      </c>
      <c r="L182" s="175" t="s">
        <v>45</v>
      </c>
      <c r="M182" s="495"/>
      <c r="N182" s="488"/>
    </row>
    <row r="183" spans="1:14" x14ac:dyDescent="0.25">
      <c r="A183" s="174">
        <v>45015</v>
      </c>
      <c r="B183" s="157" t="s">
        <v>117</v>
      </c>
      <c r="C183" s="157" t="s">
        <v>118</v>
      </c>
      <c r="D183" s="183" t="s">
        <v>116</v>
      </c>
      <c r="E183" s="162">
        <v>13000</v>
      </c>
      <c r="F183" s="347">
        <v>3670</v>
      </c>
      <c r="G183" s="311">
        <f t="shared" si="1"/>
        <v>3.542234332425068</v>
      </c>
      <c r="H183" s="419" t="s">
        <v>137</v>
      </c>
      <c r="I183" s="176" t="s">
        <v>44</v>
      </c>
      <c r="J183" s="419" t="s">
        <v>280</v>
      </c>
      <c r="K183" s="175" t="s">
        <v>64</v>
      </c>
      <c r="L183" s="175" t="s">
        <v>45</v>
      </c>
      <c r="M183" s="495"/>
      <c r="N183" s="488"/>
    </row>
    <row r="184" spans="1:14" x14ac:dyDescent="0.25">
      <c r="A184" s="174">
        <v>45015</v>
      </c>
      <c r="B184" s="157" t="s">
        <v>117</v>
      </c>
      <c r="C184" s="157" t="s">
        <v>118</v>
      </c>
      <c r="D184" s="183" t="s">
        <v>116</v>
      </c>
      <c r="E184" s="162">
        <v>7000</v>
      </c>
      <c r="F184" s="347">
        <v>3670</v>
      </c>
      <c r="G184" s="311">
        <f t="shared" si="1"/>
        <v>1.9073569482288828</v>
      </c>
      <c r="H184" s="419" t="s">
        <v>137</v>
      </c>
      <c r="I184" s="176" t="s">
        <v>44</v>
      </c>
      <c r="J184" s="419" t="s">
        <v>280</v>
      </c>
      <c r="K184" s="175" t="s">
        <v>64</v>
      </c>
      <c r="L184" s="175" t="s">
        <v>45</v>
      </c>
      <c r="M184" s="495"/>
      <c r="N184" s="488"/>
    </row>
    <row r="185" spans="1:14" x14ac:dyDescent="0.25">
      <c r="A185" s="174">
        <v>45015</v>
      </c>
      <c r="B185" s="157" t="s">
        <v>117</v>
      </c>
      <c r="C185" s="157" t="s">
        <v>118</v>
      </c>
      <c r="D185" s="183" t="s">
        <v>116</v>
      </c>
      <c r="E185" s="162">
        <v>5000</v>
      </c>
      <c r="F185" s="347">
        <v>3670</v>
      </c>
      <c r="G185" s="311">
        <f t="shared" si="1"/>
        <v>1.3623978201634876</v>
      </c>
      <c r="H185" s="419" t="s">
        <v>137</v>
      </c>
      <c r="I185" s="176" t="s">
        <v>44</v>
      </c>
      <c r="J185" s="419" t="s">
        <v>280</v>
      </c>
      <c r="K185" s="175" t="s">
        <v>64</v>
      </c>
      <c r="L185" s="175" t="s">
        <v>45</v>
      </c>
      <c r="M185" s="495"/>
      <c r="N185" s="488"/>
    </row>
    <row r="186" spans="1:14" x14ac:dyDescent="0.25">
      <c r="A186" s="174">
        <v>45015</v>
      </c>
      <c r="B186" s="157" t="s">
        <v>117</v>
      </c>
      <c r="C186" s="157" t="s">
        <v>118</v>
      </c>
      <c r="D186" s="183" t="s">
        <v>116</v>
      </c>
      <c r="E186" s="170">
        <v>5000</v>
      </c>
      <c r="F186" s="347">
        <v>3670</v>
      </c>
      <c r="G186" s="311">
        <f t="shared" si="1"/>
        <v>1.3623978201634876</v>
      </c>
      <c r="H186" s="419" t="s">
        <v>137</v>
      </c>
      <c r="I186" s="176" t="s">
        <v>44</v>
      </c>
      <c r="J186" s="419" t="s">
        <v>280</v>
      </c>
      <c r="K186" s="175" t="s">
        <v>64</v>
      </c>
      <c r="L186" s="175" t="s">
        <v>45</v>
      </c>
      <c r="M186" s="495"/>
      <c r="N186" s="488"/>
    </row>
    <row r="187" spans="1:14" x14ac:dyDescent="0.25">
      <c r="A187" s="174">
        <v>45015</v>
      </c>
      <c r="B187" s="157" t="s">
        <v>117</v>
      </c>
      <c r="C187" s="157" t="s">
        <v>118</v>
      </c>
      <c r="D187" s="183" t="s">
        <v>116</v>
      </c>
      <c r="E187" s="512">
        <v>5000</v>
      </c>
      <c r="F187" s="347">
        <v>3670</v>
      </c>
      <c r="G187" s="311">
        <f t="shared" si="1"/>
        <v>1.3623978201634876</v>
      </c>
      <c r="H187" s="419" t="s">
        <v>137</v>
      </c>
      <c r="I187" s="176" t="s">
        <v>44</v>
      </c>
      <c r="J187" s="419" t="s">
        <v>280</v>
      </c>
      <c r="K187" s="175" t="s">
        <v>64</v>
      </c>
      <c r="L187" s="175" t="s">
        <v>45</v>
      </c>
      <c r="M187" s="495"/>
      <c r="N187" s="488"/>
    </row>
    <row r="188" spans="1:14" x14ac:dyDescent="0.25">
      <c r="A188" s="174">
        <v>45015</v>
      </c>
      <c r="B188" s="157" t="s">
        <v>117</v>
      </c>
      <c r="C188" s="157" t="s">
        <v>118</v>
      </c>
      <c r="D188" s="183" t="s">
        <v>116</v>
      </c>
      <c r="E188" s="512">
        <v>15000</v>
      </c>
      <c r="F188" s="347">
        <v>3670</v>
      </c>
      <c r="G188" s="311">
        <f t="shared" si="1"/>
        <v>4.0871934604904636</v>
      </c>
      <c r="H188" s="419" t="s">
        <v>137</v>
      </c>
      <c r="I188" s="176" t="s">
        <v>44</v>
      </c>
      <c r="J188" s="419" t="s">
        <v>280</v>
      </c>
      <c r="K188" s="175" t="s">
        <v>64</v>
      </c>
      <c r="L188" s="175" t="s">
        <v>45</v>
      </c>
      <c r="M188" s="495"/>
      <c r="N188" s="488"/>
    </row>
    <row r="189" spans="1:14" x14ac:dyDescent="0.25">
      <c r="A189" s="174">
        <v>45107</v>
      </c>
      <c r="B189" s="157" t="s">
        <v>117</v>
      </c>
      <c r="C189" s="157" t="s">
        <v>118</v>
      </c>
      <c r="D189" s="183" t="s">
        <v>14</v>
      </c>
      <c r="E189" s="170">
        <v>9000</v>
      </c>
      <c r="F189" s="347">
        <v>3670</v>
      </c>
      <c r="G189" s="311">
        <f t="shared" si="1"/>
        <v>2.4523160762942777</v>
      </c>
      <c r="H189" s="489" t="s">
        <v>42</v>
      </c>
      <c r="I189" s="176" t="s">
        <v>44</v>
      </c>
      <c r="J189" s="419" t="s">
        <v>341</v>
      </c>
      <c r="K189" s="175" t="s">
        <v>64</v>
      </c>
      <c r="L189" s="175" t="s">
        <v>45</v>
      </c>
      <c r="M189" s="495"/>
      <c r="N189" s="488"/>
    </row>
    <row r="190" spans="1:14" x14ac:dyDescent="0.25">
      <c r="A190" s="174">
        <v>45015</v>
      </c>
      <c r="B190" s="157" t="s">
        <v>117</v>
      </c>
      <c r="C190" s="157" t="s">
        <v>118</v>
      </c>
      <c r="D190" s="183" t="s">
        <v>14</v>
      </c>
      <c r="E190" s="170">
        <v>7000</v>
      </c>
      <c r="F190" s="347">
        <v>3670</v>
      </c>
      <c r="G190" s="311">
        <f t="shared" si="1"/>
        <v>1.9073569482288828</v>
      </c>
      <c r="H190" s="489" t="s">
        <v>42</v>
      </c>
      <c r="I190" s="176" t="s">
        <v>44</v>
      </c>
      <c r="J190" s="419" t="s">
        <v>347</v>
      </c>
      <c r="K190" s="175" t="s">
        <v>64</v>
      </c>
      <c r="L190" s="175" t="s">
        <v>45</v>
      </c>
      <c r="M190" s="495"/>
      <c r="N190" s="488"/>
    </row>
    <row r="191" spans="1:14" x14ac:dyDescent="0.25">
      <c r="A191" s="557">
        <v>45016</v>
      </c>
      <c r="B191" s="486" t="s">
        <v>287</v>
      </c>
      <c r="C191" s="486" t="s">
        <v>122</v>
      </c>
      <c r="D191" s="558" t="s">
        <v>81</v>
      </c>
      <c r="E191" s="482">
        <v>200000</v>
      </c>
      <c r="F191" s="347">
        <v>3670</v>
      </c>
      <c r="G191" s="311">
        <f t="shared" si="1"/>
        <v>54.495912806539508</v>
      </c>
      <c r="H191" s="489" t="s">
        <v>42</v>
      </c>
      <c r="I191" s="176" t="s">
        <v>44</v>
      </c>
      <c r="J191" s="419" t="s">
        <v>348</v>
      </c>
      <c r="K191" s="175" t="s">
        <v>64</v>
      </c>
      <c r="L191" s="175" t="s">
        <v>45</v>
      </c>
      <c r="M191" s="495"/>
      <c r="N191" s="488"/>
    </row>
    <row r="192" spans="1:14" x14ac:dyDescent="0.25">
      <c r="A192" s="557">
        <v>45016</v>
      </c>
      <c r="B192" s="486" t="s">
        <v>288</v>
      </c>
      <c r="C192" s="486" t="s">
        <v>215</v>
      </c>
      <c r="D192" s="558" t="s">
        <v>81</v>
      </c>
      <c r="E192" s="482">
        <v>44600</v>
      </c>
      <c r="F192" s="347">
        <v>3670</v>
      </c>
      <c r="G192" s="311">
        <f t="shared" si="1"/>
        <v>12.15258855585831</v>
      </c>
      <c r="H192" s="489" t="s">
        <v>42</v>
      </c>
      <c r="I192" s="176" t="s">
        <v>44</v>
      </c>
      <c r="J192" s="419" t="s">
        <v>351</v>
      </c>
      <c r="K192" s="175" t="s">
        <v>64</v>
      </c>
      <c r="L192" s="175" t="s">
        <v>45</v>
      </c>
      <c r="M192" s="495"/>
      <c r="N192" s="488"/>
    </row>
    <row r="193" spans="1:14" x14ac:dyDescent="0.25">
      <c r="A193" s="557">
        <v>45016</v>
      </c>
      <c r="B193" s="157" t="s">
        <v>172</v>
      </c>
      <c r="C193" s="157" t="s">
        <v>216</v>
      </c>
      <c r="D193" s="183" t="s">
        <v>81</v>
      </c>
      <c r="E193" s="170">
        <v>1900</v>
      </c>
      <c r="F193" s="347">
        <v>3670</v>
      </c>
      <c r="G193" s="311">
        <f t="shared" si="1"/>
        <v>0.51771117166212532</v>
      </c>
      <c r="H193" s="489" t="s">
        <v>42</v>
      </c>
      <c r="I193" s="176" t="s">
        <v>44</v>
      </c>
      <c r="J193" s="419" t="s">
        <v>351</v>
      </c>
      <c r="K193" s="175" t="s">
        <v>64</v>
      </c>
      <c r="L193" s="175" t="s">
        <v>45</v>
      </c>
      <c r="M193" s="495"/>
      <c r="N193" s="488"/>
    </row>
    <row r="194" spans="1:14" x14ac:dyDescent="0.25">
      <c r="A194" s="174">
        <v>45016</v>
      </c>
      <c r="B194" s="157" t="s">
        <v>117</v>
      </c>
      <c r="C194" s="157" t="s">
        <v>118</v>
      </c>
      <c r="D194" s="183" t="s">
        <v>116</v>
      </c>
      <c r="E194" s="512">
        <v>13000</v>
      </c>
      <c r="F194" s="347">
        <v>3670</v>
      </c>
      <c r="G194" s="311">
        <f t="shared" si="1"/>
        <v>3.542234332425068</v>
      </c>
      <c r="H194" s="489" t="s">
        <v>137</v>
      </c>
      <c r="I194" s="176" t="s">
        <v>44</v>
      </c>
      <c r="J194" s="520" t="s">
        <v>282</v>
      </c>
      <c r="K194" s="175" t="s">
        <v>64</v>
      </c>
      <c r="L194" s="175" t="s">
        <v>45</v>
      </c>
      <c r="M194" s="495"/>
      <c r="N194" s="488"/>
    </row>
    <row r="195" spans="1:14" ht="15.75" thickBot="1" x14ac:dyDescent="0.3">
      <c r="A195" s="160">
        <v>45016</v>
      </c>
      <c r="B195" s="155" t="s">
        <v>117</v>
      </c>
      <c r="C195" s="155" t="s">
        <v>118</v>
      </c>
      <c r="D195" s="167" t="s">
        <v>116</v>
      </c>
      <c r="E195" s="512">
        <v>15000</v>
      </c>
      <c r="F195" s="347">
        <v>3670</v>
      </c>
      <c r="G195" s="311">
        <f t="shared" si="1"/>
        <v>4.0871934604904636</v>
      </c>
      <c r="H195" s="489" t="s">
        <v>137</v>
      </c>
      <c r="I195" s="176" t="s">
        <v>44</v>
      </c>
      <c r="J195" s="520" t="s">
        <v>282</v>
      </c>
      <c r="K195" s="175" t="s">
        <v>64</v>
      </c>
      <c r="L195" s="175" t="s">
        <v>45</v>
      </c>
      <c r="M195" s="495"/>
      <c r="N195" s="488"/>
    </row>
    <row r="196" spans="1:14" ht="15.75" hidden="1" thickBot="1" x14ac:dyDescent="0.3">
      <c r="A196" s="174"/>
      <c r="B196" s="175"/>
      <c r="C196" s="175"/>
      <c r="D196" s="176"/>
      <c r="E196" s="162"/>
      <c r="F196" s="347">
        <v>3830</v>
      </c>
      <c r="G196" s="311">
        <f t="shared" si="1"/>
        <v>0</v>
      </c>
      <c r="H196" s="489"/>
      <c r="I196" s="176" t="s">
        <v>44</v>
      </c>
      <c r="J196" s="419"/>
      <c r="K196" s="175" t="s">
        <v>64</v>
      </c>
      <c r="L196" s="175" t="s">
        <v>45</v>
      </c>
      <c r="M196" s="495"/>
      <c r="N196" s="488"/>
    </row>
    <row r="197" spans="1:14" ht="15.75" hidden="1" thickBot="1" x14ac:dyDescent="0.3">
      <c r="A197" s="174"/>
      <c r="B197" s="175"/>
      <c r="C197" s="175"/>
      <c r="D197" s="176"/>
      <c r="E197" s="170"/>
      <c r="F197" s="347">
        <v>3830</v>
      </c>
      <c r="G197" s="311">
        <f t="shared" si="1"/>
        <v>0</v>
      </c>
      <c r="H197" s="489"/>
      <c r="I197" s="176" t="s">
        <v>44</v>
      </c>
      <c r="J197" s="419"/>
      <c r="K197" s="175" t="s">
        <v>64</v>
      </c>
      <c r="L197" s="175" t="s">
        <v>45</v>
      </c>
      <c r="M197" s="495"/>
      <c r="N197" s="488"/>
    </row>
    <row r="198" spans="1:14" ht="15.75" hidden="1" thickBot="1" x14ac:dyDescent="0.3">
      <c r="A198" s="174"/>
      <c r="B198" s="175"/>
      <c r="C198" s="175"/>
      <c r="D198" s="176"/>
      <c r="E198" s="170"/>
      <c r="F198" s="347">
        <v>3830</v>
      </c>
      <c r="G198" s="311">
        <f t="shared" si="1"/>
        <v>0</v>
      </c>
      <c r="H198" s="489"/>
      <c r="I198" s="176" t="s">
        <v>44</v>
      </c>
      <c r="J198" s="419"/>
      <c r="K198" s="175" t="s">
        <v>64</v>
      </c>
      <c r="L198" s="175" t="s">
        <v>45</v>
      </c>
      <c r="M198" s="495"/>
      <c r="N198" s="488"/>
    </row>
    <row r="199" spans="1:14" ht="15.75" hidden="1" thickBot="1" x14ac:dyDescent="0.3">
      <c r="A199" s="174"/>
      <c r="B199" s="175"/>
      <c r="C199" s="175"/>
      <c r="D199" s="480"/>
      <c r="E199" s="170"/>
      <c r="F199" s="347">
        <v>3830</v>
      </c>
      <c r="G199" s="311">
        <f t="shared" si="1"/>
        <v>0</v>
      </c>
      <c r="H199" s="489"/>
      <c r="I199" s="176" t="s">
        <v>44</v>
      </c>
      <c r="J199" s="419"/>
      <c r="K199" s="175" t="s">
        <v>64</v>
      </c>
      <c r="L199" s="175" t="s">
        <v>45</v>
      </c>
      <c r="M199" s="495"/>
      <c r="N199" s="488"/>
    </row>
    <row r="200" spans="1:14" ht="15.75" hidden="1" thickBot="1" x14ac:dyDescent="0.3">
      <c r="A200" s="174"/>
      <c r="B200" s="175"/>
      <c r="C200" s="175"/>
      <c r="D200" s="480"/>
      <c r="E200" s="170"/>
      <c r="F200" s="347">
        <v>3830</v>
      </c>
      <c r="G200" s="311">
        <f t="shared" si="1"/>
        <v>0</v>
      </c>
      <c r="H200" s="489"/>
      <c r="I200" s="176" t="s">
        <v>44</v>
      </c>
      <c r="J200" s="419"/>
      <c r="K200" s="175" t="s">
        <v>64</v>
      </c>
      <c r="L200" s="175" t="s">
        <v>45</v>
      </c>
      <c r="M200" s="495"/>
      <c r="N200" s="488"/>
    </row>
    <row r="201" spans="1:14" ht="15.75" hidden="1" thickBot="1" x14ac:dyDescent="0.3">
      <c r="A201" s="174"/>
      <c r="B201" s="175"/>
      <c r="C201" s="175"/>
      <c r="D201" s="480"/>
      <c r="E201" s="170"/>
      <c r="F201" s="347">
        <v>3830</v>
      </c>
      <c r="G201" s="311">
        <f t="shared" si="1"/>
        <v>0</v>
      </c>
      <c r="H201" s="489"/>
      <c r="I201" s="176" t="s">
        <v>44</v>
      </c>
      <c r="J201" s="419"/>
      <c r="K201" s="175" t="s">
        <v>64</v>
      </c>
      <c r="L201" s="175" t="s">
        <v>45</v>
      </c>
      <c r="M201" s="495"/>
      <c r="N201" s="488"/>
    </row>
    <row r="202" spans="1:14" ht="15.75" hidden="1" thickBot="1" x14ac:dyDescent="0.3">
      <c r="A202" s="174"/>
      <c r="B202" s="175"/>
      <c r="C202" s="175"/>
      <c r="D202" s="480"/>
      <c r="E202" s="170"/>
      <c r="F202" s="347">
        <v>3830</v>
      </c>
      <c r="G202" s="311">
        <f t="shared" si="1"/>
        <v>0</v>
      </c>
      <c r="H202" s="489"/>
      <c r="I202" s="176" t="s">
        <v>44</v>
      </c>
      <c r="J202" s="419"/>
      <c r="K202" s="175" t="s">
        <v>64</v>
      </c>
      <c r="L202" s="175" t="s">
        <v>45</v>
      </c>
      <c r="M202" s="495"/>
      <c r="N202" s="488"/>
    </row>
    <row r="203" spans="1:14" ht="15.75" hidden="1" thickBot="1" x14ac:dyDescent="0.3">
      <c r="A203" s="174"/>
      <c r="B203" s="157"/>
      <c r="C203" s="157"/>
      <c r="D203" s="183"/>
      <c r="E203" s="170"/>
      <c r="F203" s="347">
        <v>3830</v>
      </c>
      <c r="G203" s="311">
        <f t="shared" si="1"/>
        <v>0</v>
      </c>
      <c r="H203" s="489"/>
      <c r="I203" s="176" t="s">
        <v>44</v>
      </c>
      <c r="J203" s="419"/>
      <c r="K203" s="175" t="s">
        <v>64</v>
      </c>
      <c r="L203" s="175" t="s">
        <v>45</v>
      </c>
      <c r="M203" s="495"/>
      <c r="N203" s="488"/>
    </row>
    <row r="204" spans="1:14" ht="15.75" hidden="1" thickBot="1" x14ac:dyDescent="0.3">
      <c r="A204" s="174"/>
      <c r="B204" s="157"/>
      <c r="C204" s="157"/>
      <c r="D204" s="183"/>
      <c r="E204" s="170"/>
      <c r="F204" s="347">
        <v>3830</v>
      </c>
      <c r="G204" s="311">
        <f t="shared" si="1"/>
        <v>0</v>
      </c>
      <c r="H204" s="489"/>
      <c r="I204" s="176" t="s">
        <v>44</v>
      </c>
      <c r="J204" s="419"/>
      <c r="K204" s="175" t="s">
        <v>64</v>
      </c>
      <c r="L204" s="175" t="s">
        <v>45</v>
      </c>
      <c r="M204" s="495"/>
      <c r="N204" s="488"/>
    </row>
    <row r="205" spans="1:14" ht="15.75" hidden="1" thickBot="1" x14ac:dyDescent="0.3">
      <c r="A205" s="174"/>
      <c r="B205" s="157"/>
      <c r="C205" s="157"/>
      <c r="D205" s="183"/>
      <c r="E205" s="170"/>
      <c r="F205" s="347">
        <v>3830</v>
      </c>
      <c r="G205" s="311">
        <f t="shared" si="1"/>
        <v>0</v>
      </c>
      <c r="H205" s="489"/>
      <c r="I205" s="176" t="s">
        <v>44</v>
      </c>
      <c r="J205" s="419"/>
      <c r="K205" s="175" t="s">
        <v>64</v>
      </c>
      <c r="L205" s="175" t="s">
        <v>45</v>
      </c>
      <c r="M205" s="495"/>
      <c r="N205" s="488"/>
    </row>
    <row r="206" spans="1:14" ht="15.75" hidden="1" thickBot="1" x14ac:dyDescent="0.3">
      <c r="A206" s="174"/>
      <c r="B206" s="157"/>
      <c r="C206" s="157"/>
      <c r="D206" s="183"/>
      <c r="E206" s="170"/>
      <c r="F206" s="347">
        <v>3830</v>
      </c>
      <c r="G206" s="311">
        <f t="shared" si="1"/>
        <v>0</v>
      </c>
      <c r="H206" s="496"/>
      <c r="I206" s="176" t="s">
        <v>44</v>
      </c>
      <c r="J206" s="419"/>
      <c r="K206" s="175" t="s">
        <v>64</v>
      </c>
      <c r="L206" s="175" t="s">
        <v>45</v>
      </c>
      <c r="M206" s="462"/>
      <c r="N206" s="463"/>
    </row>
    <row r="207" spans="1:14" ht="14.25" hidden="1" customHeight="1" x14ac:dyDescent="0.3">
      <c r="A207" s="557"/>
      <c r="B207" s="486"/>
      <c r="C207" s="486"/>
      <c r="D207" s="558"/>
      <c r="E207" s="482"/>
      <c r="F207" s="347">
        <v>3830</v>
      </c>
      <c r="G207" s="311">
        <f t="shared" ref="G207:G235" si="2">E207/F207</f>
        <v>0</v>
      </c>
      <c r="H207" s="496"/>
      <c r="I207" s="485" t="s">
        <v>44</v>
      </c>
      <c r="J207" s="419"/>
      <c r="K207" s="184" t="s">
        <v>64</v>
      </c>
      <c r="L207" s="184" t="s">
        <v>45</v>
      </c>
      <c r="M207" s="495"/>
      <c r="N207" s="488"/>
    </row>
    <row r="208" spans="1:14" ht="14.25" hidden="1" customHeight="1" x14ac:dyDescent="0.3">
      <c r="A208" s="557"/>
      <c r="B208" s="486"/>
      <c r="C208" s="486"/>
      <c r="D208" s="558"/>
      <c r="E208" s="482"/>
      <c r="F208" s="347">
        <v>3830</v>
      </c>
      <c r="G208" s="311">
        <f t="shared" si="2"/>
        <v>0</v>
      </c>
      <c r="H208" s="496"/>
      <c r="I208" s="485" t="s">
        <v>44</v>
      </c>
      <c r="J208" s="419"/>
      <c r="K208" s="184" t="s">
        <v>64</v>
      </c>
      <c r="L208" s="184" t="s">
        <v>45</v>
      </c>
      <c r="M208" s="495"/>
      <c r="N208" s="488"/>
    </row>
    <row r="209" spans="1:14" ht="15.75" hidden="1" thickBot="1" x14ac:dyDescent="0.3">
      <c r="A209" s="174"/>
      <c r="B209" s="175"/>
      <c r="C209" s="175"/>
      <c r="D209" s="480"/>
      <c r="E209" s="170"/>
      <c r="F209" s="347">
        <v>3830</v>
      </c>
      <c r="G209" s="311">
        <f t="shared" si="2"/>
        <v>0</v>
      </c>
      <c r="H209" s="496"/>
      <c r="I209" s="176" t="s">
        <v>44</v>
      </c>
      <c r="J209" s="419"/>
      <c r="K209" s="175" t="s">
        <v>64</v>
      </c>
      <c r="L209" s="175" t="s">
        <v>45</v>
      </c>
      <c r="M209" s="462"/>
      <c r="N209" s="463"/>
    </row>
    <row r="210" spans="1:14" ht="15.75" hidden="1" thickBot="1" x14ac:dyDescent="0.3">
      <c r="A210" s="174"/>
      <c r="B210" s="175"/>
      <c r="C210" s="175"/>
      <c r="D210" s="480"/>
      <c r="E210" s="170"/>
      <c r="F210" s="347">
        <v>3830</v>
      </c>
      <c r="G210" s="311">
        <f t="shared" si="2"/>
        <v>0</v>
      </c>
      <c r="H210" s="496"/>
      <c r="I210" s="176" t="s">
        <v>44</v>
      </c>
      <c r="J210" s="419"/>
      <c r="K210" s="175" t="s">
        <v>64</v>
      </c>
      <c r="L210" s="175" t="s">
        <v>45</v>
      </c>
      <c r="M210" s="462"/>
      <c r="N210" s="463"/>
    </row>
    <row r="211" spans="1:14" ht="15.75" hidden="1" thickBot="1" x14ac:dyDescent="0.3">
      <c r="A211" s="174"/>
      <c r="B211" s="175"/>
      <c r="C211" s="175"/>
      <c r="D211" s="480"/>
      <c r="E211" s="162"/>
      <c r="F211" s="347">
        <v>3830</v>
      </c>
      <c r="G211" s="311">
        <f t="shared" si="2"/>
        <v>0</v>
      </c>
      <c r="H211" s="496"/>
      <c r="I211" s="176" t="s">
        <v>44</v>
      </c>
      <c r="J211" s="419"/>
      <c r="K211" s="175" t="s">
        <v>64</v>
      </c>
      <c r="L211" s="175" t="s">
        <v>45</v>
      </c>
      <c r="M211" s="462"/>
      <c r="N211" s="463"/>
    </row>
    <row r="212" spans="1:14" ht="15.75" hidden="1" thickBot="1" x14ac:dyDescent="0.3">
      <c r="A212" s="174"/>
      <c r="B212" s="175"/>
      <c r="C212" s="175"/>
      <c r="D212" s="480"/>
      <c r="E212" s="162"/>
      <c r="F212" s="347">
        <v>3830</v>
      </c>
      <c r="G212" s="311">
        <f t="shared" si="2"/>
        <v>0</v>
      </c>
      <c r="H212" s="496"/>
      <c r="I212" s="176" t="s">
        <v>44</v>
      </c>
      <c r="J212" s="419"/>
      <c r="K212" s="175" t="s">
        <v>64</v>
      </c>
      <c r="L212" s="175" t="s">
        <v>45</v>
      </c>
      <c r="M212" s="462"/>
      <c r="N212" s="463"/>
    </row>
    <row r="213" spans="1:14" ht="15.75" hidden="1" thickBot="1" x14ac:dyDescent="0.3">
      <c r="A213" s="557"/>
      <c r="B213" s="486"/>
      <c r="C213" s="486"/>
      <c r="D213" s="558"/>
      <c r="E213" s="482"/>
      <c r="F213" s="347">
        <v>3830</v>
      </c>
      <c r="G213" s="311">
        <f t="shared" si="2"/>
        <v>0</v>
      </c>
      <c r="H213" s="496"/>
      <c r="I213" s="485" t="s">
        <v>44</v>
      </c>
      <c r="J213" s="419"/>
      <c r="K213" s="184" t="s">
        <v>64</v>
      </c>
      <c r="L213" s="184" t="s">
        <v>45</v>
      </c>
      <c r="M213" s="495"/>
      <c r="N213" s="488"/>
    </row>
    <row r="214" spans="1:14" ht="15.75" hidden="1" thickBot="1" x14ac:dyDescent="0.3">
      <c r="A214" s="557"/>
      <c r="B214" s="486"/>
      <c r="C214" s="486"/>
      <c r="D214" s="558"/>
      <c r="E214" s="482"/>
      <c r="F214" s="347">
        <v>3830</v>
      </c>
      <c r="G214" s="311">
        <f t="shared" si="2"/>
        <v>0</v>
      </c>
      <c r="H214" s="496"/>
      <c r="I214" s="485" t="s">
        <v>44</v>
      </c>
      <c r="J214" s="419"/>
      <c r="K214" s="184" t="s">
        <v>64</v>
      </c>
      <c r="L214" s="184" t="s">
        <v>45</v>
      </c>
      <c r="M214" s="495"/>
      <c r="N214" s="488"/>
    </row>
    <row r="215" spans="1:14" ht="15.75" hidden="1" thickBot="1" x14ac:dyDescent="0.3">
      <c r="A215" s="557"/>
      <c r="B215" s="486"/>
      <c r="C215" s="486"/>
      <c r="D215" s="558"/>
      <c r="E215" s="482"/>
      <c r="F215" s="347">
        <v>3830</v>
      </c>
      <c r="G215" s="311">
        <f t="shared" si="2"/>
        <v>0</v>
      </c>
      <c r="H215" s="496"/>
      <c r="I215" s="485" t="s">
        <v>44</v>
      </c>
      <c r="J215" s="419"/>
      <c r="K215" s="184" t="s">
        <v>64</v>
      </c>
      <c r="L215" s="184" t="s">
        <v>45</v>
      </c>
      <c r="M215" s="495"/>
      <c r="N215" s="488"/>
    </row>
    <row r="216" spans="1:14" ht="17.25" hidden="1" customHeight="1" x14ac:dyDescent="0.3">
      <c r="A216" s="557"/>
      <c r="B216" s="486"/>
      <c r="C216" s="486"/>
      <c r="D216" s="558"/>
      <c r="E216" s="482"/>
      <c r="F216" s="347">
        <v>3830</v>
      </c>
      <c r="G216" s="311">
        <f t="shared" si="2"/>
        <v>0</v>
      </c>
      <c r="H216" s="496"/>
      <c r="I216" s="485" t="s">
        <v>44</v>
      </c>
      <c r="J216" s="419"/>
      <c r="K216" s="184" t="s">
        <v>64</v>
      </c>
      <c r="L216" s="184" t="s">
        <v>45</v>
      </c>
      <c r="M216" s="495"/>
      <c r="N216" s="488"/>
    </row>
    <row r="217" spans="1:14" ht="15.75" hidden="1" thickBot="1" x14ac:dyDescent="0.3">
      <c r="A217" s="174"/>
      <c r="B217" s="175"/>
      <c r="C217" s="175"/>
      <c r="D217" s="480"/>
      <c r="E217" s="170"/>
      <c r="F217" s="347">
        <v>3830</v>
      </c>
      <c r="G217" s="311">
        <f t="shared" si="2"/>
        <v>0</v>
      </c>
      <c r="H217" s="496"/>
      <c r="I217" s="176" t="s">
        <v>44</v>
      </c>
      <c r="J217" s="419"/>
      <c r="K217" s="175" t="s">
        <v>64</v>
      </c>
      <c r="L217" s="175" t="s">
        <v>45</v>
      </c>
      <c r="M217" s="462"/>
      <c r="N217" s="463"/>
    </row>
    <row r="218" spans="1:14" ht="15.75" hidden="1" thickBot="1" x14ac:dyDescent="0.3">
      <c r="A218" s="174"/>
      <c r="B218" s="175"/>
      <c r="C218" s="175"/>
      <c r="D218" s="480"/>
      <c r="E218" s="170"/>
      <c r="F218" s="347">
        <v>3830</v>
      </c>
      <c r="G218" s="311">
        <f t="shared" si="2"/>
        <v>0</v>
      </c>
      <c r="H218" s="496"/>
      <c r="I218" s="176" t="s">
        <v>44</v>
      </c>
      <c r="J218" s="419"/>
      <c r="K218" s="175" t="s">
        <v>64</v>
      </c>
      <c r="L218" s="175" t="s">
        <v>45</v>
      </c>
      <c r="M218" s="462"/>
      <c r="N218" s="463"/>
    </row>
    <row r="219" spans="1:14" ht="15.75" hidden="1" thickBot="1" x14ac:dyDescent="0.3">
      <c r="A219" s="174"/>
      <c r="B219" s="175"/>
      <c r="C219" s="175"/>
      <c r="D219" s="480"/>
      <c r="E219" s="162"/>
      <c r="F219" s="347">
        <v>3830</v>
      </c>
      <c r="G219" s="311">
        <f t="shared" si="2"/>
        <v>0</v>
      </c>
      <c r="H219" s="496"/>
      <c r="I219" s="176" t="s">
        <v>44</v>
      </c>
      <c r="J219" s="419"/>
      <c r="K219" s="175" t="s">
        <v>64</v>
      </c>
      <c r="L219" s="175" t="s">
        <v>45</v>
      </c>
      <c r="M219" s="462"/>
      <c r="N219" s="463"/>
    </row>
    <row r="220" spans="1:14" ht="15.75" hidden="1" thickBot="1" x14ac:dyDescent="0.3">
      <c r="A220" s="174"/>
      <c r="B220" s="175"/>
      <c r="C220" s="175"/>
      <c r="D220" s="480"/>
      <c r="E220" s="162"/>
      <c r="F220" s="347">
        <v>3830</v>
      </c>
      <c r="G220" s="311">
        <f t="shared" si="2"/>
        <v>0</v>
      </c>
      <c r="H220" s="496"/>
      <c r="I220" s="176" t="s">
        <v>44</v>
      </c>
      <c r="J220" s="419"/>
      <c r="K220" s="175" t="s">
        <v>64</v>
      </c>
      <c r="L220" s="175" t="s">
        <v>45</v>
      </c>
      <c r="M220" s="462"/>
      <c r="N220" s="463"/>
    </row>
    <row r="221" spans="1:14" ht="15.75" hidden="1" thickBot="1" x14ac:dyDescent="0.3">
      <c r="A221" s="174"/>
      <c r="B221" s="175"/>
      <c r="C221" s="175"/>
      <c r="D221" s="480"/>
      <c r="E221" s="170"/>
      <c r="F221" s="347">
        <v>3830</v>
      </c>
      <c r="G221" s="311">
        <f t="shared" si="2"/>
        <v>0</v>
      </c>
      <c r="H221" s="496"/>
      <c r="I221" s="176" t="s">
        <v>44</v>
      </c>
      <c r="J221" s="419"/>
      <c r="K221" s="175" t="s">
        <v>64</v>
      </c>
      <c r="L221" s="175" t="s">
        <v>45</v>
      </c>
      <c r="M221" s="462"/>
      <c r="N221" s="463"/>
    </row>
    <row r="222" spans="1:14" ht="15.75" hidden="1" thickBot="1" x14ac:dyDescent="0.3">
      <c r="A222" s="174"/>
      <c r="B222" s="175"/>
      <c r="C222" s="175"/>
      <c r="D222" s="480"/>
      <c r="E222" s="170"/>
      <c r="F222" s="347">
        <v>3830</v>
      </c>
      <c r="G222" s="311">
        <f t="shared" si="2"/>
        <v>0</v>
      </c>
      <c r="H222" s="496"/>
      <c r="I222" s="176" t="s">
        <v>44</v>
      </c>
      <c r="J222" s="419"/>
      <c r="K222" s="175" t="s">
        <v>64</v>
      </c>
      <c r="L222" s="175" t="s">
        <v>45</v>
      </c>
      <c r="M222" s="462"/>
      <c r="N222" s="463"/>
    </row>
    <row r="223" spans="1:14" ht="15.75" hidden="1" thickBot="1" x14ac:dyDescent="0.3">
      <c r="A223" s="174"/>
      <c r="B223" s="175"/>
      <c r="C223" s="175"/>
      <c r="D223" s="480"/>
      <c r="E223" s="162"/>
      <c r="F223" s="347">
        <v>3830</v>
      </c>
      <c r="G223" s="311">
        <f t="shared" si="2"/>
        <v>0</v>
      </c>
      <c r="H223" s="496"/>
      <c r="I223" s="176" t="s">
        <v>44</v>
      </c>
      <c r="J223" s="419"/>
      <c r="K223" s="175" t="s">
        <v>64</v>
      </c>
      <c r="L223" s="175" t="s">
        <v>45</v>
      </c>
      <c r="M223" s="462"/>
      <c r="N223" s="463"/>
    </row>
    <row r="224" spans="1:14" ht="15.75" hidden="1" thickBot="1" x14ac:dyDescent="0.3">
      <c r="A224" s="174"/>
      <c r="B224" s="157"/>
      <c r="C224" s="157"/>
      <c r="D224" s="183"/>
      <c r="E224" s="170"/>
      <c r="F224" s="347">
        <v>3830</v>
      </c>
      <c r="G224" s="311">
        <f t="shared" si="2"/>
        <v>0</v>
      </c>
      <c r="H224" s="496"/>
      <c r="I224" s="176" t="s">
        <v>44</v>
      </c>
      <c r="J224" s="419"/>
      <c r="K224" s="175" t="s">
        <v>64</v>
      </c>
      <c r="L224" s="175" t="s">
        <v>45</v>
      </c>
      <c r="M224" s="462"/>
      <c r="N224" s="463"/>
    </row>
    <row r="225" spans="1:14" ht="15.75" hidden="1" thickBot="1" x14ac:dyDescent="0.3">
      <c r="A225" s="174"/>
      <c r="B225" s="155"/>
      <c r="C225" s="157"/>
      <c r="D225" s="167"/>
      <c r="E225" s="162"/>
      <c r="F225" s="347">
        <v>3830</v>
      </c>
      <c r="G225" s="311">
        <f t="shared" si="2"/>
        <v>0</v>
      </c>
      <c r="H225" s="496"/>
      <c r="I225" s="176" t="s">
        <v>44</v>
      </c>
      <c r="J225" s="419"/>
      <c r="K225" s="175" t="s">
        <v>64</v>
      </c>
      <c r="L225" s="175" t="s">
        <v>45</v>
      </c>
      <c r="M225" s="462"/>
      <c r="N225" s="463"/>
    </row>
    <row r="226" spans="1:14" ht="15.75" hidden="1" thickBot="1" x14ac:dyDescent="0.3">
      <c r="A226" s="174"/>
      <c r="B226" s="157"/>
      <c r="C226" s="157"/>
      <c r="D226" s="167"/>
      <c r="E226" s="162"/>
      <c r="F226" s="347">
        <v>3830</v>
      </c>
      <c r="G226" s="311">
        <f t="shared" si="2"/>
        <v>0</v>
      </c>
      <c r="H226" s="496"/>
      <c r="I226" s="176" t="s">
        <v>44</v>
      </c>
      <c r="J226" s="419"/>
      <c r="K226" s="175" t="s">
        <v>64</v>
      </c>
      <c r="L226" s="175" t="s">
        <v>45</v>
      </c>
      <c r="M226" s="462"/>
      <c r="N226" s="463"/>
    </row>
    <row r="227" spans="1:14" ht="15.75" hidden="1" thickBot="1" x14ac:dyDescent="0.3">
      <c r="A227" s="174"/>
      <c r="B227" s="155"/>
      <c r="C227" s="157"/>
      <c r="D227" s="167"/>
      <c r="E227" s="162"/>
      <c r="F227" s="347">
        <v>3830</v>
      </c>
      <c r="G227" s="311">
        <f t="shared" si="2"/>
        <v>0</v>
      </c>
      <c r="H227" s="496"/>
      <c r="I227" s="176" t="s">
        <v>44</v>
      </c>
      <c r="J227" s="419"/>
      <c r="K227" s="175" t="s">
        <v>64</v>
      </c>
      <c r="L227" s="175" t="s">
        <v>45</v>
      </c>
      <c r="M227" s="462"/>
      <c r="N227" s="463"/>
    </row>
    <row r="228" spans="1:14" ht="15.75" hidden="1" thickBot="1" x14ac:dyDescent="0.3">
      <c r="A228" s="174"/>
      <c r="B228" s="157"/>
      <c r="C228" s="157"/>
      <c r="D228" s="183"/>
      <c r="E228" s="162"/>
      <c r="F228" s="347">
        <v>3830</v>
      </c>
      <c r="G228" s="311">
        <f t="shared" si="2"/>
        <v>0</v>
      </c>
      <c r="H228" s="496"/>
      <c r="I228" s="176" t="s">
        <v>44</v>
      </c>
      <c r="J228" s="419"/>
      <c r="K228" s="175" t="s">
        <v>64</v>
      </c>
      <c r="L228" s="175" t="s">
        <v>45</v>
      </c>
      <c r="M228" s="462"/>
      <c r="N228" s="463"/>
    </row>
    <row r="229" spans="1:14" ht="15.75" hidden="1" thickBot="1" x14ac:dyDescent="0.3">
      <c r="A229" s="174"/>
      <c r="B229" s="157"/>
      <c r="C229" s="157"/>
      <c r="D229" s="183"/>
      <c r="E229" s="162"/>
      <c r="F229" s="347">
        <v>3830</v>
      </c>
      <c r="G229" s="311">
        <f t="shared" si="2"/>
        <v>0</v>
      </c>
      <c r="H229" s="489"/>
      <c r="I229" s="176" t="s">
        <v>44</v>
      </c>
      <c r="J229" s="419"/>
      <c r="K229" s="175" t="s">
        <v>64</v>
      </c>
      <c r="L229" s="175" t="s">
        <v>45</v>
      </c>
      <c r="M229" s="462"/>
      <c r="N229" s="463"/>
    </row>
    <row r="230" spans="1:14" ht="15.75" hidden="1" thickBot="1" x14ac:dyDescent="0.3">
      <c r="A230" s="174"/>
      <c r="B230" s="157"/>
      <c r="C230" s="157"/>
      <c r="D230" s="183"/>
      <c r="E230" s="170"/>
      <c r="F230" s="347">
        <v>3830</v>
      </c>
      <c r="G230" s="311">
        <f t="shared" si="2"/>
        <v>0</v>
      </c>
      <c r="H230" s="489"/>
      <c r="I230" s="176" t="s">
        <v>44</v>
      </c>
      <c r="J230" s="419"/>
      <c r="K230" s="175" t="s">
        <v>64</v>
      </c>
      <c r="L230" s="175" t="s">
        <v>45</v>
      </c>
      <c r="M230" s="462"/>
      <c r="N230" s="463"/>
    </row>
    <row r="231" spans="1:14" ht="15.75" hidden="1" thickBot="1" x14ac:dyDescent="0.3">
      <c r="A231" s="174"/>
      <c r="B231" s="157"/>
      <c r="C231" s="157"/>
      <c r="D231" s="183"/>
      <c r="E231" s="170"/>
      <c r="F231" s="347">
        <v>3830</v>
      </c>
      <c r="G231" s="311">
        <f t="shared" si="2"/>
        <v>0</v>
      </c>
      <c r="H231" s="489"/>
      <c r="I231" s="176" t="s">
        <v>44</v>
      </c>
      <c r="J231" s="419"/>
      <c r="K231" s="175" t="s">
        <v>64</v>
      </c>
      <c r="L231" s="175" t="s">
        <v>45</v>
      </c>
      <c r="M231" s="462"/>
      <c r="N231" s="463"/>
    </row>
    <row r="232" spans="1:14" ht="15.75" hidden="1" thickBot="1" x14ac:dyDescent="0.3">
      <c r="A232" s="174"/>
      <c r="B232" s="175"/>
      <c r="C232" s="175"/>
      <c r="D232" s="480"/>
      <c r="E232" s="170"/>
      <c r="F232" s="347">
        <v>3830</v>
      </c>
      <c r="G232" s="311">
        <f t="shared" si="2"/>
        <v>0</v>
      </c>
      <c r="H232" s="489"/>
      <c r="I232" s="176" t="s">
        <v>44</v>
      </c>
      <c r="J232" s="419"/>
      <c r="K232" s="175" t="s">
        <v>64</v>
      </c>
      <c r="L232" s="175" t="s">
        <v>45</v>
      </c>
      <c r="M232" s="462"/>
      <c r="N232" s="463"/>
    </row>
    <row r="233" spans="1:14" ht="15.75" hidden="1" thickBot="1" x14ac:dyDescent="0.3">
      <c r="A233" s="174"/>
      <c r="B233" s="175"/>
      <c r="C233" s="175"/>
      <c r="D233" s="480"/>
      <c r="E233" s="170"/>
      <c r="F233" s="347">
        <v>3830</v>
      </c>
      <c r="G233" s="311">
        <f t="shared" si="2"/>
        <v>0</v>
      </c>
      <c r="H233" s="489"/>
      <c r="I233" s="176" t="s">
        <v>44</v>
      </c>
      <c r="J233" s="419"/>
      <c r="K233" s="175" t="s">
        <v>64</v>
      </c>
      <c r="L233" s="175" t="s">
        <v>45</v>
      </c>
      <c r="M233" s="462"/>
      <c r="N233" s="463"/>
    </row>
    <row r="234" spans="1:14" ht="15.75" hidden="1" thickBot="1" x14ac:dyDescent="0.3">
      <c r="A234" s="174"/>
      <c r="B234" s="175"/>
      <c r="C234" s="175"/>
      <c r="D234" s="480"/>
      <c r="E234" s="512"/>
      <c r="F234" s="347">
        <v>3830</v>
      </c>
      <c r="G234" s="311">
        <f t="shared" si="2"/>
        <v>0</v>
      </c>
      <c r="H234" s="489"/>
      <c r="I234" s="176" t="s">
        <v>44</v>
      </c>
      <c r="J234" s="419"/>
      <c r="K234" s="175" t="s">
        <v>64</v>
      </c>
      <c r="L234" s="175" t="s">
        <v>45</v>
      </c>
      <c r="M234" s="462"/>
      <c r="N234" s="463"/>
    </row>
    <row r="235" spans="1:14" ht="15.75" hidden="1" thickBot="1" x14ac:dyDescent="0.3">
      <c r="A235" s="174"/>
      <c r="B235" s="175"/>
      <c r="C235" s="175"/>
      <c r="D235" s="480"/>
      <c r="E235" s="512"/>
      <c r="F235" s="347">
        <v>3830</v>
      </c>
      <c r="G235" s="311">
        <f t="shared" si="2"/>
        <v>0</v>
      </c>
      <c r="H235" s="419"/>
      <c r="I235" s="176" t="s">
        <v>44</v>
      </c>
      <c r="J235" s="419"/>
      <c r="K235" s="175" t="s">
        <v>64</v>
      </c>
      <c r="L235" s="175" t="s">
        <v>45</v>
      </c>
      <c r="M235" s="462"/>
      <c r="N235" s="463"/>
    </row>
    <row r="236" spans="1:14" ht="27.75" hidden="1" customHeight="1" x14ac:dyDescent="0.3">
      <c r="A236" s="560"/>
      <c r="B236" s="462"/>
      <c r="C236" s="462"/>
      <c r="D236" s="561"/>
      <c r="E236" s="609">
        <f>SUM(E3:E235)</f>
        <v>18260914.699999999</v>
      </c>
      <c r="F236" s="609"/>
      <c r="G236" s="609">
        <f>SUM(G3:G235)</f>
        <v>4885.9214958769962</v>
      </c>
      <c r="H236" s="561"/>
      <c r="I236" s="462"/>
      <c r="J236" s="462"/>
      <c r="K236" s="184"/>
      <c r="L236" s="184"/>
      <c r="M236" s="462"/>
      <c r="N236" s="463"/>
    </row>
    <row r="237" spans="1:14" ht="15.75" thickBot="1" x14ac:dyDescent="0.3">
      <c r="E237" s="537">
        <f>SUM(E3:E195)</f>
        <v>18260914.699999999</v>
      </c>
      <c r="F237" s="538"/>
      <c r="G237" s="539">
        <f>SUM(G3:G195)</f>
        <v>4885.9214958769962</v>
      </c>
    </row>
    <row r="239" spans="1:14" x14ac:dyDescent="0.25">
      <c r="D239" s="577"/>
    </row>
    <row r="240" spans="1:14" x14ac:dyDescent="0.25">
      <c r="D240" s="577"/>
    </row>
    <row r="241" spans="4:4" x14ac:dyDescent="0.25">
      <c r="D241" s="577"/>
    </row>
  </sheetData>
  <autoFilter ref="A2:N236">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E20" sqref="E20"/>
    </sheetView>
  </sheetViews>
  <sheetFormatPr defaultRowHeight="15" x14ac:dyDescent="0.25"/>
  <cols>
    <col min="1" max="1" width="13.140625" customWidth="1"/>
    <col min="2" max="2" width="36.5703125" customWidth="1"/>
    <col min="3" max="3" width="15.85546875" customWidth="1"/>
    <col min="4" max="4" width="17.5703125" customWidth="1"/>
    <col min="5" max="6" width="5" customWidth="1"/>
    <col min="7" max="30" width="6" customWidth="1"/>
    <col min="31" max="40" width="7" customWidth="1"/>
    <col min="41" max="41" width="7.28515625" customWidth="1"/>
    <col min="42" max="42" width="11.28515625" bestFit="1" customWidth="1"/>
  </cols>
  <sheetData>
    <row r="3" spans="1:4" x14ac:dyDescent="0.25">
      <c r="A3" s="439" t="s">
        <v>106</v>
      </c>
      <c r="B3" t="s">
        <v>113</v>
      </c>
      <c r="C3" t="s">
        <v>112</v>
      </c>
    </row>
    <row r="4" spans="1:4" x14ac:dyDescent="0.25">
      <c r="A4" s="182" t="s">
        <v>65</v>
      </c>
      <c r="B4" s="440">
        <v>320000</v>
      </c>
      <c r="C4" s="440"/>
      <c r="D4" s="532">
        <f>GETPIVOTDATA("Sum of spent in national currency (Ugx)",$A$3,"Name","Airtime")-GETPIVOTDATA("Sum of Received",$A$3,"Name","Airtime")</f>
        <v>320000</v>
      </c>
    </row>
    <row r="5" spans="1:4" x14ac:dyDescent="0.25">
      <c r="A5" s="182" t="s">
        <v>124</v>
      </c>
      <c r="B5" s="440">
        <v>69000</v>
      </c>
      <c r="C5" s="440"/>
      <c r="D5" s="532">
        <f>GETPIVOTDATA("Sum of spent in national currency (Ugx)",$A$3,"Name","Collins")-GETPIVOTDATA("Sum of Received",$A$3,"Name","Collins")</f>
        <v>69000</v>
      </c>
    </row>
    <row r="6" spans="1:4" x14ac:dyDescent="0.25">
      <c r="A6" s="182" t="s">
        <v>42</v>
      </c>
      <c r="B6" s="440">
        <v>1407000</v>
      </c>
      <c r="C6" s="440">
        <v>46800</v>
      </c>
      <c r="D6" s="532">
        <f>GETPIVOTDATA("Sum of spent in national currency (Ugx)",$A$3,"Name","Lydia")-GETPIVOTDATA("Sum of Received",$A$3,"Name","Lydia")</f>
        <v>1360200</v>
      </c>
    </row>
    <row r="7" spans="1:4" x14ac:dyDescent="0.25">
      <c r="A7" s="182" t="s">
        <v>107</v>
      </c>
      <c r="B7" s="440"/>
      <c r="C7" s="440">
        <v>4909000</v>
      </c>
      <c r="D7" s="532"/>
    </row>
    <row r="8" spans="1:4" x14ac:dyDescent="0.25">
      <c r="A8" s="182" t="s">
        <v>137</v>
      </c>
      <c r="B8" s="440">
        <v>825000</v>
      </c>
      <c r="C8" s="440"/>
      <c r="D8" s="532">
        <f>GETPIVOTDATA("Sum of spent in national currency (Ugx)",$A$3,"Name","Deborah")-GETPIVOTDATA("Sum of Received",$A$3,"Name","Deborah")</f>
        <v>825000</v>
      </c>
    </row>
    <row r="9" spans="1:4" x14ac:dyDescent="0.25">
      <c r="A9" s="182" t="s">
        <v>108</v>
      </c>
      <c r="B9" s="440">
        <v>2621000</v>
      </c>
      <c r="C9" s="440">
        <v>4955800</v>
      </c>
      <c r="D9" s="532"/>
    </row>
    <row r="10" spans="1:4" x14ac:dyDescent="0.25">
      <c r="C10" s="300">
        <f>GETPIVOTDATA("Sum of Received",$A$3,"Name","Collins")+GETPIVOTDATA("Sum of Received",$A$3,"Name","Lydia")+GETPIVOTDATA("Sum of Received",$A$3,"Name","Deborah")</f>
        <v>46800</v>
      </c>
      <c r="D10" s="532"/>
    </row>
    <row r="11" spans="1:4" x14ac:dyDescent="0.25">
      <c r="D11" s="532"/>
    </row>
    <row r="12" spans="1:4" x14ac:dyDescent="0.25">
      <c r="D12" s="532"/>
    </row>
    <row r="15" spans="1:4" x14ac:dyDescent="0.25">
      <c r="C15" s="53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482"/>
  <sheetViews>
    <sheetView workbookViewId="0">
      <pane xSplit="1" ySplit="2" topLeftCell="D53" activePane="bottomRight" state="frozen"/>
      <selection pane="topRight" activeCell="B1" sqref="B1"/>
      <selection pane="bottomLeft" activeCell="A4" sqref="A4"/>
      <selection pane="bottomRight" activeCell="J66" sqref="J66"/>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724" t="s">
        <v>143</v>
      </c>
      <c r="B1" s="724"/>
      <c r="C1" s="724"/>
      <c r="D1" s="724"/>
      <c r="E1" s="724"/>
      <c r="F1" s="724"/>
      <c r="G1" s="724"/>
      <c r="H1" s="724"/>
      <c r="I1" s="724"/>
      <c r="J1" s="724"/>
      <c r="K1" s="724"/>
      <c r="L1" s="724"/>
      <c r="M1" s="724"/>
      <c r="N1" s="724"/>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96"/>
    </row>
    <row r="3" spans="1:15" s="14" customFormat="1" x14ac:dyDescent="0.25">
      <c r="A3" s="102">
        <v>44986</v>
      </c>
      <c r="B3" s="101" t="s">
        <v>141</v>
      </c>
      <c r="C3" s="401"/>
      <c r="D3" s="401"/>
      <c r="E3" s="402"/>
      <c r="F3" s="173"/>
      <c r="G3" s="173">
        <v>923146</v>
      </c>
      <c r="H3" s="21"/>
      <c r="I3" s="315" t="s">
        <v>18</v>
      </c>
      <c r="J3" s="423"/>
      <c r="K3" s="315" t="s">
        <v>64</v>
      </c>
      <c r="L3" s="315" t="s">
        <v>58</v>
      </c>
      <c r="M3" s="32"/>
      <c r="N3" s="32"/>
      <c r="O3" s="297"/>
    </row>
    <row r="4" spans="1:15" s="14" customFormat="1" x14ac:dyDescent="0.25">
      <c r="A4" s="174">
        <v>44986</v>
      </c>
      <c r="B4" s="175" t="s">
        <v>128</v>
      </c>
      <c r="C4" s="175" t="s">
        <v>49</v>
      </c>
      <c r="D4" s="176" t="s">
        <v>14</v>
      </c>
      <c r="E4" s="152">
        <v>200000</v>
      </c>
      <c r="F4" s="152"/>
      <c r="G4" s="159">
        <f>G3-E4+F4</f>
        <v>723146</v>
      </c>
      <c r="H4" s="177" t="s">
        <v>42</v>
      </c>
      <c r="I4" s="177" t="s">
        <v>18</v>
      </c>
      <c r="J4" s="520" t="s">
        <v>145</v>
      </c>
      <c r="K4" s="177" t="s">
        <v>64</v>
      </c>
      <c r="L4" s="177" t="s">
        <v>58</v>
      </c>
      <c r="M4" s="177"/>
      <c r="N4" s="177"/>
      <c r="O4" s="297"/>
    </row>
    <row r="5" spans="1:15" s="14" customFormat="1" x14ac:dyDescent="0.25">
      <c r="A5" s="174">
        <v>44986</v>
      </c>
      <c r="B5" s="175" t="s">
        <v>128</v>
      </c>
      <c r="C5" s="175" t="s">
        <v>49</v>
      </c>
      <c r="D5" s="176" t="s">
        <v>14</v>
      </c>
      <c r="E5" s="158">
        <v>16000</v>
      </c>
      <c r="F5" s="152"/>
      <c r="G5" s="159">
        <f t="shared" ref="G5:G68" si="0">G4-E5+F5</f>
        <v>707146</v>
      </c>
      <c r="H5" s="192" t="s">
        <v>42</v>
      </c>
      <c r="I5" s="315" t="s">
        <v>18</v>
      </c>
      <c r="J5" s="520" t="s">
        <v>146</v>
      </c>
      <c r="K5" s="315" t="s">
        <v>64</v>
      </c>
      <c r="L5" s="315" t="s">
        <v>58</v>
      </c>
      <c r="M5" s="193"/>
      <c r="N5" s="315"/>
      <c r="O5" s="297"/>
    </row>
    <row r="6" spans="1:15" s="14" customFormat="1" x14ac:dyDescent="0.25">
      <c r="A6" s="174">
        <v>44986</v>
      </c>
      <c r="B6" s="175" t="s">
        <v>128</v>
      </c>
      <c r="C6" s="175" t="s">
        <v>49</v>
      </c>
      <c r="D6" s="176" t="s">
        <v>116</v>
      </c>
      <c r="E6" s="158">
        <v>24000</v>
      </c>
      <c r="F6" s="164"/>
      <c r="G6" s="159">
        <f t="shared" si="0"/>
        <v>683146</v>
      </c>
      <c r="H6" s="270" t="s">
        <v>124</v>
      </c>
      <c r="I6" s="315" t="s">
        <v>18</v>
      </c>
      <c r="J6" s="520" t="s">
        <v>148</v>
      </c>
      <c r="K6" s="315" t="s">
        <v>64</v>
      </c>
      <c r="L6" s="315" t="s">
        <v>58</v>
      </c>
      <c r="M6" s="193"/>
      <c r="N6" s="315"/>
      <c r="O6" s="297"/>
    </row>
    <row r="7" spans="1:15" s="14" customFormat="1" x14ac:dyDescent="0.25">
      <c r="A7" s="174">
        <v>44986</v>
      </c>
      <c r="B7" s="175" t="s">
        <v>128</v>
      </c>
      <c r="C7" s="175" t="s">
        <v>49</v>
      </c>
      <c r="D7" s="176" t="s">
        <v>14</v>
      </c>
      <c r="E7" s="158">
        <v>44000</v>
      </c>
      <c r="F7" s="164"/>
      <c r="G7" s="159">
        <f t="shared" si="0"/>
        <v>639146</v>
      </c>
      <c r="H7" s="270" t="s">
        <v>42</v>
      </c>
      <c r="I7" s="315" t="s">
        <v>18</v>
      </c>
      <c r="J7" s="419" t="s">
        <v>153</v>
      </c>
      <c r="K7" s="315" t="s">
        <v>64</v>
      </c>
      <c r="L7" s="315" t="s">
        <v>58</v>
      </c>
      <c r="M7" s="193"/>
      <c r="N7" s="315"/>
      <c r="O7" s="297"/>
    </row>
    <row r="8" spans="1:15" s="14" customFormat="1" x14ac:dyDescent="0.25">
      <c r="A8" s="559">
        <v>44986</v>
      </c>
      <c r="B8" s="175" t="s">
        <v>128</v>
      </c>
      <c r="C8" s="175" t="s">
        <v>49</v>
      </c>
      <c r="D8" s="176" t="s">
        <v>116</v>
      </c>
      <c r="E8" s="158">
        <v>37000</v>
      </c>
      <c r="F8" s="164"/>
      <c r="G8" s="159">
        <f t="shared" si="0"/>
        <v>602146</v>
      </c>
      <c r="H8" s="270" t="s">
        <v>137</v>
      </c>
      <c r="I8" s="315" t="s">
        <v>18</v>
      </c>
      <c r="J8" s="419" t="s">
        <v>150</v>
      </c>
      <c r="K8" s="315" t="s">
        <v>64</v>
      </c>
      <c r="L8" s="315" t="s">
        <v>58</v>
      </c>
      <c r="M8" s="193"/>
      <c r="N8" s="315"/>
      <c r="O8" s="297"/>
    </row>
    <row r="9" spans="1:15" s="14" customFormat="1" x14ac:dyDescent="0.25">
      <c r="A9" s="559">
        <v>44986</v>
      </c>
      <c r="B9" s="175" t="s">
        <v>133</v>
      </c>
      <c r="C9" s="175" t="s">
        <v>49</v>
      </c>
      <c r="D9" s="176" t="s">
        <v>14</v>
      </c>
      <c r="E9" s="158"/>
      <c r="F9" s="164">
        <v>10000</v>
      </c>
      <c r="G9" s="159">
        <f t="shared" si="0"/>
        <v>612146</v>
      </c>
      <c r="H9" s="270" t="s">
        <v>42</v>
      </c>
      <c r="I9" s="315" t="s">
        <v>18</v>
      </c>
      <c r="J9" s="419" t="s">
        <v>305</v>
      </c>
      <c r="K9" s="315" t="s">
        <v>64</v>
      </c>
      <c r="L9" s="315" t="s">
        <v>58</v>
      </c>
      <c r="M9" s="193"/>
      <c r="N9" s="315"/>
      <c r="O9" s="297"/>
    </row>
    <row r="10" spans="1:15" s="14" customFormat="1" x14ac:dyDescent="0.25">
      <c r="A10" s="559">
        <v>44987</v>
      </c>
      <c r="B10" s="175" t="s">
        <v>128</v>
      </c>
      <c r="C10" s="175" t="s">
        <v>49</v>
      </c>
      <c r="D10" s="176" t="s">
        <v>116</v>
      </c>
      <c r="E10" s="158">
        <v>37000</v>
      </c>
      <c r="F10" s="164"/>
      <c r="G10" s="159">
        <f t="shared" si="0"/>
        <v>575146</v>
      </c>
      <c r="H10" s="270" t="s">
        <v>137</v>
      </c>
      <c r="I10" s="315" t="s">
        <v>18</v>
      </c>
      <c r="J10" s="419" t="s">
        <v>165</v>
      </c>
      <c r="K10" s="315" t="s">
        <v>64</v>
      </c>
      <c r="L10" s="315" t="s">
        <v>58</v>
      </c>
      <c r="M10" s="193"/>
      <c r="N10" s="315"/>
      <c r="O10" s="297"/>
    </row>
    <row r="11" spans="1:15" s="14" customFormat="1" x14ac:dyDescent="0.25">
      <c r="A11" s="559">
        <v>44988</v>
      </c>
      <c r="B11" s="175" t="s">
        <v>128</v>
      </c>
      <c r="C11" s="175" t="s">
        <v>49</v>
      </c>
      <c r="D11" s="176" t="s">
        <v>116</v>
      </c>
      <c r="E11" s="158">
        <v>23000</v>
      </c>
      <c r="F11" s="152"/>
      <c r="G11" s="159">
        <f t="shared" si="0"/>
        <v>552146</v>
      </c>
      <c r="H11" s="270" t="s">
        <v>124</v>
      </c>
      <c r="I11" s="315" t="s">
        <v>18</v>
      </c>
      <c r="J11" s="419" t="s">
        <v>166</v>
      </c>
      <c r="K11" s="315" t="s">
        <v>64</v>
      </c>
      <c r="L11" s="315" t="s">
        <v>58</v>
      </c>
      <c r="M11" s="193"/>
      <c r="N11" s="315"/>
      <c r="O11" s="297"/>
    </row>
    <row r="12" spans="1:15" s="14" customFormat="1" x14ac:dyDescent="0.25">
      <c r="A12" s="559">
        <v>44988</v>
      </c>
      <c r="B12" s="175" t="s">
        <v>128</v>
      </c>
      <c r="C12" s="175" t="s">
        <v>49</v>
      </c>
      <c r="D12" s="176" t="s">
        <v>116</v>
      </c>
      <c r="E12" s="158">
        <v>28000</v>
      </c>
      <c r="F12" s="164"/>
      <c r="G12" s="159">
        <f t="shared" si="0"/>
        <v>524146</v>
      </c>
      <c r="H12" s="270" t="s">
        <v>137</v>
      </c>
      <c r="I12" s="315" t="s">
        <v>18</v>
      </c>
      <c r="J12" s="419" t="s">
        <v>167</v>
      </c>
      <c r="K12" s="315" t="s">
        <v>64</v>
      </c>
      <c r="L12" s="315" t="s">
        <v>58</v>
      </c>
      <c r="M12" s="193"/>
      <c r="N12" s="315"/>
      <c r="O12" s="297"/>
    </row>
    <row r="13" spans="1:15" s="14" customFormat="1" x14ac:dyDescent="0.25">
      <c r="A13" s="559">
        <v>44988</v>
      </c>
      <c r="B13" s="175" t="s">
        <v>138</v>
      </c>
      <c r="C13" s="175" t="s">
        <v>49</v>
      </c>
      <c r="D13" s="176" t="s">
        <v>116</v>
      </c>
      <c r="E13" s="158">
        <v>1000</v>
      </c>
      <c r="F13" s="164"/>
      <c r="G13" s="159">
        <f t="shared" si="0"/>
        <v>523146</v>
      </c>
      <c r="H13" s="270" t="s">
        <v>137</v>
      </c>
      <c r="I13" s="315" t="s">
        <v>18</v>
      </c>
      <c r="J13" s="419" t="s">
        <v>165</v>
      </c>
      <c r="K13" s="315" t="s">
        <v>64</v>
      </c>
      <c r="L13" s="315" t="s">
        <v>58</v>
      </c>
      <c r="M13" s="193"/>
      <c r="N13" s="315"/>
      <c r="O13" s="297"/>
    </row>
    <row r="14" spans="1:15" s="14" customFormat="1" x14ac:dyDescent="0.25">
      <c r="A14" s="559">
        <v>44991</v>
      </c>
      <c r="B14" s="175" t="s">
        <v>128</v>
      </c>
      <c r="C14" s="175" t="s">
        <v>49</v>
      </c>
      <c r="D14" s="176" t="s">
        <v>14</v>
      </c>
      <c r="E14" s="158">
        <v>78000</v>
      </c>
      <c r="F14" s="164"/>
      <c r="G14" s="159">
        <f t="shared" si="0"/>
        <v>445146</v>
      </c>
      <c r="H14" s="270" t="s">
        <v>42</v>
      </c>
      <c r="I14" s="315" t="s">
        <v>18</v>
      </c>
      <c r="J14" s="419" t="s">
        <v>187</v>
      </c>
      <c r="K14" s="315" t="s">
        <v>64</v>
      </c>
      <c r="L14" s="315" t="s">
        <v>58</v>
      </c>
      <c r="M14" s="193"/>
      <c r="N14" s="315"/>
      <c r="O14" s="297"/>
    </row>
    <row r="15" spans="1:15" s="14" customFormat="1" x14ac:dyDescent="0.25">
      <c r="A15" s="174">
        <v>44991</v>
      </c>
      <c r="B15" s="175" t="s">
        <v>128</v>
      </c>
      <c r="C15" s="175" t="s">
        <v>49</v>
      </c>
      <c r="D15" s="176" t="s">
        <v>14</v>
      </c>
      <c r="E15" s="426">
        <v>160000</v>
      </c>
      <c r="F15" s="152"/>
      <c r="G15" s="159">
        <f t="shared" si="0"/>
        <v>285146</v>
      </c>
      <c r="H15" s="270" t="s">
        <v>65</v>
      </c>
      <c r="I15" s="315" t="s">
        <v>18</v>
      </c>
      <c r="J15" s="419" t="s">
        <v>188</v>
      </c>
      <c r="K15" s="315" t="s">
        <v>64</v>
      </c>
      <c r="L15" s="315" t="s">
        <v>58</v>
      </c>
      <c r="M15" s="177"/>
      <c r="N15" s="177"/>
      <c r="O15" s="297"/>
    </row>
    <row r="16" spans="1:15" s="14" customFormat="1" x14ac:dyDescent="0.25">
      <c r="A16" s="174">
        <v>44991</v>
      </c>
      <c r="B16" s="175" t="s">
        <v>133</v>
      </c>
      <c r="C16" s="175" t="s">
        <v>49</v>
      </c>
      <c r="D16" s="176" t="s">
        <v>14</v>
      </c>
      <c r="E16" s="426"/>
      <c r="F16" s="168">
        <v>9500</v>
      </c>
      <c r="G16" s="159">
        <f t="shared" si="0"/>
        <v>294646</v>
      </c>
      <c r="H16" s="270" t="s">
        <v>42</v>
      </c>
      <c r="I16" s="315" t="s">
        <v>18</v>
      </c>
      <c r="J16" s="419" t="s">
        <v>187</v>
      </c>
      <c r="K16" s="315" t="s">
        <v>64</v>
      </c>
      <c r="L16" s="315" t="s">
        <v>58</v>
      </c>
      <c r="M16" s="177"/>
      <c r="N16" s="177"/>
      <c r="O16" s="297"/>
    </row>
    <row r="17" spans="1:15" s="14" customFormat="1" x14ac:dyDescent="0.25">
      <c r="A17" s="174">
        <v>44991</v>
      </c>
      <c r="B17" s="175" t="s">
        <v>128</v>
      </c>
      <c r="C17" s="175" t="s">
        <v>49</v>
      </c>
      <c r="D17" s="176" t="s">
        <v>14</v>
      </c>
      <c r="E17" s="426">
        <v>15000</v>
      </c>
      <c r="F17" s="168"/>
      <c r="G17" s="159">
        <f t="shared" si="0"/>
        <v>279646</v>
      </c>
      <c r="H17" s="270" t="s">
        <v>42</v>
      </c>
      <c r="I17" s="315" t="s">
        <v>18</v>
      </c>
      <c r="J17" s="520" t="s">
        <v>190</v>
      </c>
      <c r="K17" s="315" t="s">
        <v>64</v>
      </c>
      <c r="L17" s="315" t="s">
        <v>58</v>
      </c>
      <c r="M17" s="177"/>
      <c r="N17" s="177"/>
      <c r="O17" s="297"/>
    </row>
    <row r="18" spans="1:15" s="14" customFormat="1" x14ac:dyDescent="0.25">
      <c r="A18" s="174">
        <v>44991</v>
      </c>
      <c r="B18" s="175" t="s">
        <v>128</v>
      </c>
      <c r="C18" s="175" t="s">
        <v>49</v>
      </c>
      <c r="D18" s="176" t="s">
        <v>116</v>
      </c>
      <c r="E18" s="426">
        <v>11000</v>
      </c>
      <c r="F18" s="168"/>
      <c r="G18" s="159">
        <f t="shared" si="0"/>
        <v>268646</v>
      </c>
      <c r="H18" s="270" t="s">
        <v>124</v>
      </c>
      <c r="I18" s="315" t="s">
        <v>18</v>
      </c>
      <c r="J18" s="419" t="s">
        <v>194</v>
      </c>
      <c r="K18" s="315" t="s">
        <v>64</v>
      </c>
      <c r="L18" s="315" t="s">
        <v>58</v>
      </c>
      <c r="M18" s="177"/>
      <c r="N18" s="177"/>
      <c r="O18" s="297"/>
    </row>
    <row r="19" spans="1:15" s="14" customFormat="1" x14ac:dyDescent="0.25">
      <c r="A19" s="174">
        <v>44991</v>
      </c>
      <c r="B19" s="175" t="s">
        <v>128</v>
      </c>
      <c r="C19" s="175" t="s">
        <v>49</v>
      </c>
      <c r="D19" s="176" t="s">
        <v>116</v>
      </c>
      <c r="E19" s="426">
        <v>27000</v>
      </c>
      <c r="F19" s="168"/>
      <c r="G19" s="159">
        <f t="shared" si="0"/>
        <v>241646</v>
      </c>
      <c r="H19" s="270" t="s">
        <v>137</v>
      </c>
      <c r="I19" s="315" t="s">
        <v>18</v>
      </c>
      <c r="J19" s="419" t="s">
        <v>195</v>
      </c>
      <c r="K19" s="315" t="s">
        <v>64</v>
      </c>
      <c r="L19" s="315" t="s">
        <v>58</v>
      </c>
      <c r="M19" s="177"/>
      <c r="N19" s="177"/>
      <c r="O19" s="297"/>
    </row>
    <row r="20" spans="1:15" s="14" customFormat="1" x14ac:dyDescent="0.25">
      <c r="A20" s="174">
        <v>44991</v>
      </c>
      <c r="B20" s="175" t="s">
        <v>196</v>
      </c>
      <c r="C20" s="175" t="s">
        <v>197</v>
      </c>
      <c r="D20" s="176"/>
      <c r="E20" s="426"/>
      <c r="F20" s="168">
        <v>3144000</v>
      </c>
      <c r="G20" s="159">
        <f t="shared" si="0"/>
        <v>3385646</v>
      </c>
      <c r="H20" s="270"/>
      <c r="I20" s="315" t="s">
        <v>18</v>
      </c>
      <c r="J20" s="419" t="s">
        <v>308</v>
      </c>
      <c r="K20" s="315" t="s">
        <v>64</v>
      </c>
      <c r="L20" s="315" t="s">
        <v>58</v>
      </c>
      <c r="M20" s="177"/>
      <c r="N20" s="177"/>
      <c r="O20" s="297"/>
    </row>
    <row r="21" spans="1:15" s="14" customFormat="1" x14ac:dyDescent="0.25">
      <c r="A21" s="174">
        <v>44992</v>
      </c>
      <c r="B21" s="175" t="s">
        <v>128</v>
      </c>
      <c r="C21" s="175" t="s">
        <v>49</v>
      </c>
      <c r="D21" s="176" t="s">
        <v>14</v>
      </c>
      <c r="E21" s="426">
        <v>319000</v>
      </c>
      <c r="F21" s="168"/>
      <c r="G21" s="159">
        <f t="shared" si="0"/>
        <v>3066646</v>
      </c>
      <c r="H21" s="270" t="s">
        <v>42</v>
      </c>
      <c r="I21" s="315" t="s">
        <v>18</v>
      </c>
      <c r="J21" s="419" t="s">
        <v>309</v>
      </c>
      <c r="K21" s="315" t="s">
        <v>64</v>
      </c>
      <c r="L21" s="315" t="s">
        <v>58</v>
      </c>
      <c r="M21" s="177"/>
      <c r="N21" s="177"/>
      <c r="O21" s="297"/>
    </row>
    <row r="22" spans="1:15" s="14" customFormat="1" x14ac:dyDescent="0.25">
      <c r="A22" s="174">
        <v>44992</v>
      </c>
      <c r="B22" s="175" t="s">
        <v>128</v>
      </c>
      <c r="C22" s="175" t="s">
        <v>49</v>
      </c>
      <c r="D22" s="176" t="s">
        <v>14</v>
      </c>
      <c r="E22" s="426">
        <v>59000</v>
      </c>
      <c r="F22" s="168"/>
      <c r="G22" s="159">
        <f t="shared" si="0"/>
        <v>3007646</v>
      </c>
      <c r="H22" s="270" t="s">
        <v>42</v>
      </c>
      <c r="I22" s="315" t="s">
        <v>18</v>
      </c>
      <c r="J22" s="419" t="s">
        <v>310</v>
      </c>
      <c r="K22" s="315" t="s">
        <v>64</v>
      </c>
      <c r="L22" s="315" t="s">
        <v>58</v>
      </c>
      <c r="M22" s="177"/>
      <c r="N22" s="177"/>
      <c r="O22" s="297"/>
    </row>
    <row r="23" spans="1:15" s="14" customFormat="1" x14ac:dyDescent="0.25">
      <c r="A23" s="174">
        <v>44992</v>
      </c>
      <c r="B23" s="175" t="s">
        <v>128</v>
      </c>
      <c r="C23" s="175" t="s">
        <v>49</v>
      </c>
      <c r="D23" s="176" t="s">
        <v>116</v>
      </c>
      <c r="E23" s="426">
        <v>41000</v>
      </c>
      <c r="F23" s="168"/>
      <c r="G23" s="159">
        <f t="shared" si="0"/>
        <v>2966646</v>
      </c>
      <c r="H23" s="270" t="s">
        <v>137</v>
      </c>
      <c r="I23" s="315" t="s">
        <v>18</v>
      </c>
      <c r="J23" s="419" t="s">
        <v>198</v>
      </c>
      <c r="K23" s="315" t="s">
        <v>64</v>
      </c>
      <c r="L23" s="315" t="s">
        <v>58</v>
      </c>
      <c r="M23" s="177"/>
      <c r="N23" s="177"/>
      <c r="O23" s="297"/>
    </row>
    <row r="24" spans="1:15" s="14" customFormat="1" x14ac:dyDescent="0.25">
      <c r="A24" s="174">
        <v>44992</v>
      </c>
      <c r="B24" s="175" t="s">
        <v>128</v>
      </c>
      <c r="C24" s="175" t="s">
        <v>49</v>
      </c>
      <c r="D24" s="176" t="s">
        <v>116</v>
      </c>
      <c r="E24" s="426">
        <v>37000</v>
      </c>
      <c r="F24" s="168"/>
      <c r="G24" s="159">
        <f t="shared" si="0"/>
        <v>2929646</v>
      </c>
      <c r="H24" s="270" t="s">
        <v>42</v>
      </c>
      <c r="I24" s="315" t="s">
        <v>18</v>
      </c>
      <c r="J24" s="419" t="s">
        <v>201</v>
      </c>
      <c r="K24" s="315" t="s">
        <v>64</v>
      </c>
      <c r="L24" s="315" t="s">
        <v>58</v>
      </c>
      <c r="M24" s="177"/>
      <c r="N24" s="177"/>
      <c r="O24" s="297"/>
    </row>
    <row r="25" spans="1:15" s="14" customFormat="1" x14ac:dyDescent="0.25">
      <c r="A25" s="174">
        <v>44992</v>
      </c>
      <c r="B25" s="175" t="s">
        <v>128</v>
      </c>
      <c r="C25" s="175" t="s">
        <v>49</v>
      </c>
      <c r="D25" s="176" t="s">
        <v>116</v>
      </c>
      <c r="E25" s="426">
        <v>11000</v>
      </c>
      <c r="F25" s="168"/>
      <c r="G25" s="159">
        <f t="shared" si="0"/>
        <v>2918646</v>
      </c>
      <c r="H25" s="270" t="s">
        <v>124</v>
      </c>
      <c r="I25" s="315" t="s">
        <v>18</v>
      </c>
      <c r="J25" s="419" t="s">
        <v>204</v>
      </c>
      <c r="K25" s="315" t="s">
        <v>64</v>
      </c>
      <c r="L25" s="315" t="s">
        <v>58</v>
      </c>
      <c r="M25" s="177"/>
      <c r="N25" s="177"/>
      <c r="O25" s="297"/>
    </row>
    <row r="26" spans="1:15" s="14" customFormat="1" x14ac:dyDescent="0.25">
      <c r="A26" s="174">
        <v>44994</v>
      </c>
      <c r="B26" s="175" t="s">
        <v>128</v>
      </c>
      <c r="C26" s="175" t="s">
        <v>49</v>
      </c>
      <c r="D26" s="176" t="s">
        <v>116</v>
      </c>
      <c r="E26" s="426">
        <v>38000</v>
      </c>
      <c r="F26" s="168"/>
      <c r="G26" s="159">
        <f t="shared" si="0"/>
        <v>2880646</v>
      </c>
      <c r="H26" s="270" t="s">
        <v>137</v>
      </c>
      <c r="I26" s="315" t="s">
        <v>18</v>
      </c>
      <c r="J26" s="419" t="s">
        <v>205</v>
      </c>
      <c r="K26" s="315" t="s">
        <v>64</v>
      </c>
      <c r="L26" s="315" t="s">
        <v>58</v>
      </c>
      <c r="M26" s="177"/>
      <c r="N26" s="177"/>
      <c r="O26" s="297"/>
    </row>
    <row r="27" spans="1:15" s="14" customFormat="1" x14ac:dyDescent="0.25">
      <c r="A27" s="174">
        <v>44994</v>
      </c>
      <c r="B27" s="175" t="s">
        <v>133</v>
      </c>
      <c r="C27" s="175" t="s">
        <v>49</v>
      </c>
      <c r="D27" s="176" t="s">
        <v>14</v>
      </c>
      <c r="E27" s="426"/>
      <c r="F27" s="168">
        <v>13000</v>
      </c>
      <c r="G27" s="159">
        <f t="shared" si="0"/>
        <v>2893646</v>
      </c>
      <c r="H27" s="270" t="s">
        <v>42</v>
      </c>
      <c r="I27" s="315" t="s">
        <v>18</v>
      </c>
      <c r="J27" s="520" t="s">
        <v>201</v>
      </c>
      <c r="K27" s="315" t="s">
        <v>64</v>
      </c>
      <c r="L27" s="315" t="s">
        <v>58</v>
      </c>
      <c r="M27" s="177"/>
      <c r="N27" s="177"/>
      <c r="O27" s="297"/>
    </row>
    <row r="28" spans="1:15" s="14" customFormat="1" x14ac:dyDescent="0.25">
      <c r="A28" s="174">
        <v>44995</v>
      </c>
      <c r="B28" s="175" t="s">
        <v>128</v>
      </c>
      <c r="C28" s="175" t="s">
        <v>49</v>
      </c>
      <c r="D28" s="176" t="s">
        <v>116</v>
      </c>
      <c r="E28" s="426">
        <v>28000</v>
      </c>
      <c r="F28" s="168"/>
      <c r="G28" s="159">
        <f t="shared" si="0"/>
        <v>2865646</v>
      </c>
      <c r="H28" s="270" t="s">
        <v>137</v>
      </c>
      <c r="I28" s="315" t="s">
        <v>18</v>
      </c>
      <c r="J28" s="419" t="s">
        <v>206</v>
      </c>
      <c r="K28" s="315" t="s">
        <v>64</v>
      </c>
      <c r="L28" s="315" t="s">
        <v>58</v>
      </c>
      <c r="M28" s="177"/>
      <c r="N28" s="177"/>
      <c r="O28" s="297"/>
    </row>
    <row r="29" spans="1:15" s="14" customFormat="1" x14ac:dyDescent="0.25">
      <c r="A29" s="174">
        <v>44996</v>
      </c>
      <c r="B29" s="175" t="s">
        <v>128</v>
      </c>
      <c r="C29" s="175" t="s">
        <v>49</v>
      </c>
      <c r="D29" s="176" t="s">
        <v>116</v>
      </c>
      <c r="E29" s="426">
        <v>30000</v>
      </c>
      <c r="F29" s="168"/>
      <c r="G29" s="159">
        <f t="shared" si="0"/>
        <v>2835646</v>
      </c>
      <c r="H29" s="270" t="s">
        <v>137</v>
      </c>
      <c r="I29" s="315" t="s">
        <v>18</v>
      </c>
      <c r="J29" s="419" t="s">
        <v>207</v>
      </c>
      <c r="K29" s="315" t="s">
        <v>64</v>
      </c>
      <c r="L29" s="315" t="s">
        <v>58</v>
      </c>
      <c r="M29" s="177"/>
      <c r="N29" s="177"/>
      <c r="O29" s="297"/>
    </row>
    <row r="30" spans="1:15" s="14" customFormat="1" x14ac:dyDescent="0.25">
      <c r="A30" s="174">
        <v>44998</v>
      </c>
      <c r="B30" s="175" t="s">
        <v>128</v>
      </c>
      <c r="C30" s="175" t="s">
        <v>49</v>
      </c>
      <c r="D30" s="547" t="s">
        <v>116</v>
      </c>
      <c r="E30" s="426">
        <v>38000</v>
      </c>
      <c r="F30" s="168"/>
      <c r="G30" s="159">
        <f t="shared" si="0"/>
        <v>2797646</v>
      </c>
      <c r="H30" s="270" t="s">
        <v>137</v>
      </c>
      <c r="I30" s="315" t="s">
        <v>18</v>
      </c>
      <c r="J30" s="419" t="s">
        <v>208</v>
      </c>
      <c r="K30" s="315" t="s">
        <v>64</v>
      </c>
      <c r="L30" s="315" t="s">
        <v>58</v>
      </c>
      <c r="M30" s="177"/>
      <c r="N30" s="177"/>
      <c r="O30" s="297"/>
    </row>
    <row r="31" spans="1:15" s="14" customFormat="1" x14ac:dyDescent="0.25">
      <c r="A31" s="174">
        <v>44998</v>
      </c>
      <c r="B31" s="175" t="s">
        <v>128</v>
      </c>
      <c r="C31" s="175" t="s">
        <v>49</v>
      </c>
      <c r="D31" s="547" t="s">
        <v>14</v>
      </c>
      <c r="E31" s="426">
        <v>42000</v>
      </c>
      <c r="F31" s="168"/>
      <c r="G31" s="159">
        <f t="shared" si="0"/>
        <v>2755646</v>
      </c>
      <c r="H31" s="270" t="s">
        <v>42</v>
      </c>
      <c r="I31" s="315" t="s">
        <v>18</v>
      </c>
      <c r="J31" s="520" t="s">
        <v>210</v>
      </c>
      <c r="K31" s="315" t="s">
        <v>64</v>
      </c>
      <c r="L31" s="315" t="s">
        <v>58</v>
      </c>
      <c r="M31" s="177"/>
      <c r="N31" s="177"/>
      <c r="O31" s="297"/>
    </row>
    <row r="32" spans="1:15" s="14" customFormat="1" x14ac:dyDescent="0.25">
      <c r="A32" s="174">
        <v>44998</v>
      </c>
      <c r="B32" s="175" t="s">
        <v>128</v>
      </c>
      <c r="C32" s="175" t="s">
        <v>49</v>
      </c>
      <c r="D32" s="547" t="s">
        <v>14</v>
      </c>
      <c r="E32" s="426">
        <v>50000</v>
      </c>
      <c r="F32" s="168"/>
      <c r="G32" s="159">
        <f t="shared" si="0"/>
        <v>2705646</v>
      </c>
      <c r="H32" s="270" t="s">
        <v>42</v>
      </c>
      <c r="I32" s="315" t="s">
        <v>18</v>
      </c>
      <c r="J32" s="419" t="s">
        <v>319</v>
      </c>
      <c r="K32" s="315" t="s">
        <v>64</v>
      </c>
      <c r="L32" s="315" t="s">
        <v>58</v>
      </c>
      <c r="M32" s="177"/>
      <c r="N32" s="177"/>
      <c r="O32" s="297"/>
    </row>
    <row r="33" spans="1:15" s="14" customFormat="1" x14ac:dyDescent="0.25">
      <c r="A33" s="174">
        <v>44999</v>
      </c>
      <c r="B33" s="175" t="s">
        <v>138</v>
      </c>
      <c r="C33" s="175" t="s">
        <v>49</v>
      </c>
      <c r="D33" s="419" t="s">
        <v>116</v>
      </c>
      <c r="E33" s="426">
        <v>2000</v>
      </c>
      <c r="F33" s="168"/>
      <c r="G33" s="159">
        <f t="shared" si="0"/>
        <v>2703646</v>
      </c>
      <c r="H33" s="270" t="s">
        <v>137</v>
      </c>
      <c r="I33" s="315" t="s">
        <v>18</v>
      </c>
      <c r="J33" s="419" t="s">
        <v>208</v>
      </c>
      <c r="K33" s="315" t="s">
        <v>64</v>
      </c>
      <c r="L33" s="315" t="s">
        <v>58</v>
      </c>
      <c r="M33" s="177"/>
      <c r="N33" s="177"/>
      <c r="O33" s="297"/>
    </row>
    <row r="34" spans="1:15" s="14" customFormat="1" x14ac:dyDescent="0.25">
      <c r="A34" s="174">
        <v>44999</v>
      </c>
      <c r="B34" s="175" t="s">
        <v>128</v>
      </c>
      <c r="C34" s="175" t="s">
        <v>49</v>
      </c>
      <c r="D34" s="176" t="s">
        <v>116</v>
      </c>
      <c r="E34" s="426">
        <v>28000</v>
      </c>
      <c r="F34" s="168"/>
      <c r="G34" s="159">
        <f t="shared" si="0"/>
        <v>2675646</v>
      </c>
      <c r="H34" s="270" t="s">
        <v>137</v>
      </c>
      <c r="I34" s="315" t="s">
        <v>18</v>
      </c>
      <c r="J34" s="419" t="s">
        <v>218</v>
      </c>
      <c r="K34" s="315" t="s">
        <v>64</v>
      </c>
      <c r="L34" s="315" t="s">
        <v>58</v>
      </c>
      <c r="M34" s="177"/>
      <c r="N34" s="177"/>
      <c r="O34" s="297"/>
    </row>
    <row r="35" spans="1:15" s="14" customFormat="1" x14ac:dyDescent="0.25">
      <c r="A35" s="174">
        <v>45000</v>
      </c>
      <c r="B35" s="175" t="s">
        <v>128</v>
      </c>
      <c r="C35" s="175" t="s">
        <v>49</v>
      </c>
      <c r="D35" s="176" t="s">
        <v>116</v>
      </c>
      <c r="E35" s="426">
        <v>38000</v>
      </c>
      <c r="F35" s="168"/>
      <c r="G35" s="159">
        <f t="shared" si="0"/>
        <v>2637646</v>
      </c>
      <c r="H35" s="270" t="s">
        <v>137</v>
      </c>
      <c r="I35" s="315" t="s">
        <v>18</v>
      </c>
      <c r="J35" s="419" t="s">
        <v>227</v>
      </c>
      <c r="K35" s="315" t="s">
        <v>64</v>
      </c>
      <c r="L35" s="315" t="s">
        <v>58</v>
      </c>
      <c r="M35" s="177"/>
      <c r="N35" s="177"/>
      <c r="O35" s="297"/>
    </row>
    <row r="36" spans="1:15" s="14" customFormat="1" x14ac:dyDescent="0.25">
      <c r="A36" s="174">
        <v>45000</v>
      </c>
      <c r="B36" s="175" t="s">
        <v>128</v>
      </c>
      <c r="C36" s="175" t="s">
        <v>49</v>
      </c>
      <c r="D36" s="176" t="s">
        <v>116</v>
      </c>
      <c r="E36" s="426">
        <v>14000</v>
      </c>
      <c r="F36" s="168"/>
      <c r="G36" s="159">
        <f t="shared" si="0"/>
        <v>2623646</v>
      </c>
      <c r="H36" s="270" t="s">
        <v>42</v>
      </c>
      <c r="I36" s="315" t="s">
        <v>18</v>
      </c>
      <c r="J36" s="419" t="s">
        <v>225</v>
      </c>
      <c r="K36" s="315" t="s">
        <v>64</v>
      </c>
      <c r="L36" s="315" t="s">
        <v>58</v>
      </c>
      <c r="M36" s="177"/>
      <c r="N36" s="177"/>
      <c r="O36" s="297"/>
    </row>
    <row r="37" spans="1:15" s="14" customFormat="1" x14ac:dyDescent="0.25">
      <c r="A37" s="174">
        <v>45001</v>
      </c>
      <c r="B37" s="175" t="s">
        <v>128</v>
      </c>
      <c r="C37" s="175" t="s">
        <v>49</v>
      </c>
      <c r="D37" s="176" t="s">
        <v>116</v>
      </c>
      <c r="E37" s="426">
        <v>38000</v>
      </c>
      <c r="F37" s="162"/>
      <c r="G37" s="159">
        <f t="shared" si="0"/>
        <v>2585646</v>
      </c>
      <c r="H37" s="270" t="s">
        <v>137</v>
      </c>
      <c r="I37" s="315" t="s">
        <v>18</v>
      </c>
      <c r="J37" s="419" t="s">
        <v>228</v>
      </c>
      <c r="K37" s="315" t="s">
        <v>64</v>
      </c>
      <c r="L37" s="315" t="s">
        <v>58</v>
      </c>
      <c r="M37" s="177"/>
      <c r="N37" s="177"/>
      <c r="O37" s="297"/>
    </row>
    <row r="38" spans="1:15" s="14" customFormat="1" x14ac:dyDescent="0.25">
      <c r="A38" s="174">
        <v>45001</v>
      </c>
      <c r="B38" s="175" t="s">
        <v>128</v>
      </c>
      <c r="C38" s="175" t="s">
        <v>49</v>
      </c>
      <c r="D38" s="480" t="s">
        <v>116</v>
      </c>
      <c r="E38" s="426">
        <v>39000</v>
      </c>
      <c r="F38" s="162"/>
      <c r="G38" s="159">
        <f>G37-E38+F38</f>
        <v>2546646</v>
      </c>
      <c r="H38" s="270" t="s">
        <v>42</v>
      </c>
      <c r="I38" s="315" t="s">
        <v>18</v>
      </c>
      <c r="J38" s="520" t="s">
        <v>236</v>
      </c>
      <c r="K38" s="315" t="s">
        <v>64</v>
      </c>
      <c r="L38" s="315" t="s">
        <v>58</v>
      </c>
      <c r="M38" s="177"/>
      <c r="N38" s="177"/>
      <c r="O38" s="297"/>
    </row>
    <row r="39" spans="1:15" s="14" customFormat="1" x14ac:dyDescent="0.25">
      <c r="A39" s="174">
        <v>45001</v>
      </c>
      <c r="B39" s="175" t="s">
        <v>138</v>
      </c>
      <c r="C39" s="175" t="s">
        <v>49</v>
      </c>
      <c r="D39" s="480" t="s">
        <v>116</v>
      </c>
      <c r="E39" s="426">
        <v>2000</v>
      </c>
      <c r="F39" s="162"/>
      <c r="G39" s="159">
        <f t="shared" ref="G39:G41" si="1">G38-E39+F39</f>
        <v>2544646</v>
      </c>
      <c r="H39" s="270" t="s">
        <v>137</v>
      </c>
      <c r="I39" s="315" t="s">
        <v>18</v>
      </c>
      <c r="J39" s="419" t="s">
        <v>227</v>
      </c>
      <c r="K39" s="315" t="s">
        <v>64</v>
      </c>
      <c r="L39" s="315" t="s">
        <v>58</v>
      </c>
      <c r="M39" s="177"/>
      <c r="N39" s="177"/>
      <c r="O39" s="297"/>
    </row>
    <row r="40" spans="1:15" s="14" customFormat="1" x14ac:dyDescent="0.25">
      <c r="A40" s="174">
        <v>45002</v>
      </c>
      <c r="B40" s="175" t="s">
        <v>128</v>
      </c>
      <c r="C40" s="175" t="s">
        <v>49</v>
      </c>
      <c r="D40" s="480" t="s">
        <v>116</v>
      </c>
      <c r="E40" s="426">
        <v>28000</v>
      </c>
      <c r="F40" s="162"/>
      <c r="G40" s="159">
        <f t="shared" si="1"/>
        <v>2516646</v>
      </c>
      <c r="H40" s="270" t="s">
        <v>137</v>
      </c>
      <c r="I40" s="315" t="s">
        <v>18</v>
      </c>
      <c r="J40" s="419" t="s">
        <v>240</v>
      </c>
      <c r="K40" s="315" t="s">
        <v>64</v>
      </c>
      <c r="L40" s="315" t="s">
        <v>58</v>
      </c>
      <c r="M40" s="177"/>
      <c r="N40" s="177"/>
      <c r="O40" s="297"/>
    </row>
    <row r="41" spans="1:15" s="14" customFormat="1" x14ac:dyDescent="0.25">
      <c r="A41" s="174">
        <v>45005</v>
      </c>
      <c r="B41" s="175" t="s">
        <v>128</v>
      </c>
      <c r="C41" s="175" t="s">
        <v>49</v>
      </c>
      <c r="D41" s="480" t="s">
        <v>116</v>
      </c>
      <c r="E41" s="426">
        <v>28000</v>
      </c>
      <c r="F41" s="162"/>
      <c r="G41" s="159">
        <f t="shared" si="1"/>
        <v>2488646</v>
      </c>
      <c r="H41" s="270" t="s">
        <v>137</v>
      </c>
      <c r="I41" s="315" t="s">
        <v>18</v>
      </c>
      <c r="J41" s="419" t="s">
        <v>241</v>
      </c>
      <c r="K41" s="315" t="s">
        <v>64</v>
      </c>
      <c r="L41" s="315" t="s">
        <v>58</v>
      </c>
      <c r="M41" s="177"/>
      <c r="N41" s="177"/>
      <c r="O41" s="297"/>
    </row>
    <row r="42" spans="1:15" s="14" customFormat="1" x14ac:dyDescent="0.25">
      <c r="A42" s="174">
        <v>45005</v>
      </c>
      <c r="B42" s="175" t="s">
        <v>128</v>
      </c>
      <c r="C42" s="175" t="s">
        <v>49</v>
      </c>
      <c r="D42" s="480" t="s">
        <v>14</v>
      </c>
      <c r="E42" s="426">
        <v>52000</v>
      </c>
      <c r="F42" s="162"/>
      <c r="G42" s="159">
        <f t="shared" si="0"/>
        <v>2436646</v>
      </c>
      <c r="H42" s="270" t="s">
        <v>42</v>
      </c>
      <c r="I42" s="315" t="s">
        <v>18</v>
      </c>
      <c r="J42" s="419" t="s">
        <v>324</v>
      </c>
      <c r="K42" s="315" t="s">
        <v>64</v>
      </c>
      <c r="L42" s="315" t="s">
        <v>58</v>
      </c>
      <c r="M42" s="177"/>
      <c r="N42" s="177"/>
      <c r="O42" s="297"/>
    </row>
    <row r="43" spans="1:15" s="14" customFormat="1" x14ac:dyDescent="0.25">
      <c r="A43" s="174">
        <v>45005</v>
      </c>
      <c r="B43" s="175" t="s">
        <v>128</v>
      </c>
      <c r="C43" s="175" t="s">
        <v>49</v>
      </c>
      <c r="D43" s="480" t="s">
        <v>14</v>
      </c>
      <c r="E43" s="426">
        <v>160000</v>
      </c>
      <c r="F43" s="162"/>
      <c r="G43" s="159">
        <f t="shared" si="0"/>
        <v>2276646</v>
      </c>
      <c r="H43" s="270" t="s">
        <v>65</v>
      </c>
      <c r="I43" s="315" t="s">
        <v>18</v>
      </c>
      <c r="J43" s="419" t="s">
        <v>330</v>
      </c>
      <c r="K43" s="315" t="s">
        <v>64</v>
      </c>
      <c r="L43" s="315" t="s">
        <v>58</v>
      </c>
      <c r="M43" s="177"/>
      <c r="N43" s="177"/>
      <c r="O43" s="297"/>
    </row>
    <row r="44" spans="1:15" s="14" customFormat="1" x14ac:dyDescent="0.25">
      <c r="A44" s="174">
        <v>45005</v>
      </c>
      <c r="B44" s="175" t="s">
        <v>128</v>
      </c>
      <c r="C44" s="175" t="s">
        <v>49</v>
      </c>
      <c r="D44" s="480" t="s">
        <v>14</v>
      </c>
      <c r="E44" s="426">
        <v>52000</v>
      </c>
      <c r="F44" s="162"/>
      <c r="G44" s="159">
        <f t="shared" si="0"/>
        <v>2224646</v>
      </c>
      <c r="H44" s="270" t="s">
        <v>42</v>
      </c>
      <c r="I44" s="315" t="s">
        <v>18</v>
      </c>
      <c r="J44" s="520" t="s">
        <v>327</v>
      </c>
      <c r="K44" s="315" t="s">
        <v>64</v>
      </c>
      <c r="L44" s="315" t="s">
        <v>58</v>
      </c>
      <c r="M44" s="177"/>
      <c r="N44" s="177"/>
      <c r="O44" s="297"/>
    </row>
    <row r="45" spans="1:15" s="14" customFormat="1" x14ac:dyDescent="0.25">
      <c r="A45" s="174">
        <v>45005</v>
      </c>
      <c r="B45" s="175" t="s">
        <v>133</v>
      </c>
      <c r="C45" s="175" t="s">
        <v>49</v>
      </c>
      <c r="D45" s="480" t="s">
        <v>14</v>
      </c>
      <c r="E45" s="426"/>
      <c r="F45" s="162">
        <v>2800</v>
      </c>
      <c r="G45" s="159">
        <f t="shared" si="0"/>
        <v>2227446</v>
      </c>
      <c r="H45" s="270" t="s">
        <v>42</v>
      </c>
      <c r="I45" s="315" t="s">
        <v>18</v>
      </c>
      <c r="J45" s="419" t="s">
        <v>324</v>
      </c>
      <c r="K45" s="315" t="s">
        <v>64</v>
      </c>
      <c r="L45" s="315" t="s">
        <v>58</v>
      </c>
      <c r="M45" s="177"/>
      <c r="N45" s="177"/>
      <c r="O45" s="297"/>
    </row>
    <row r="46" spans="1:15" s="14" customFormat="1" x14ac:dyDescent="0.25">
      <c r="A46" s="174">
        <v>45005</v>
      </c>
      <c r="B46" s="175" t="s">
        <v>133</v>
      </c>
      <c r="C46" s="175" t="s">
        <v>49</v>
      </c>
      <c r="D46" s="480" t="s">
        <v>14</v>
      </c>
      <c r="E46" s="426"/>
      <c r="F46" s="162">
        <v>9500</v>
      </c>
      <c r="G46" s="159">
        <f t="shared" si="0"/>
        <v>2236946</v>
      </c>
      <c r="H46" s="270" t="s">
        <v>42</v>
      </c>
      <c r="I46" s="315" t="s">
        <v>18</v>
      </c>
      <c r="J46" s="419" t="s">
        <v>327</v>
      </c>
      <c r="K46" s="315" t="s">
        <v>64</v>
      </c>
      <c r="L46" s="315" t="s">
        <v>58</v>
      </c>
      <c r="M46" s="177"/>
      <c r="N46" s="177"/>
      <c r="O46" s="297"/>
    </row>
    <row r="47" spans="1:15" s="14" customFormat="1" x14ac:dyDescent="0.25">
      <c r="A47" s="174">
        <v>45006</v>
      </c>
      <c r="B47" s="175" t="s">
        <v>138</v>
      </c>
      <c r="C47" s="175" t="s">
        <v>49</v>
      </c>
      <c r="D47" s="480" t="s">
        <v>116</v>
      </c>
      <c r="E47" s="426">
        <v>2000</v>
      </c>
      <c r="F47" s="162"/>
      <c r="G47" s="159">
        <f t="shared" si="0"/>
        <v>2234946</v>
      </c>
      <c r="H47" s="270" t="s">
        <v>137</v>
      </c>
      <c r="I47" s="315" t="s">
        <v>18</v>
      </c>
      <c r="J47" s="419" t="s">
        <v>241</v>
      </c>
      <c r="K47" s="315" t="s">
        <v>64</v>
      </c>
      <c r="L47" s="315" t="s">
        <v>58</v>
      </c>
      <c r="M47" s="177"/>
      <c r="N47" s="177"/>
      <c r="O47" s="297"/>
    </row>
    <row r="48" spans="1:15" s="14" customFormat="1" x14ac:dyDescent="0.25">
      <c r="A48" s="174">
        <v>45006</v>
      </c>
      <c r="B48" s="175" t="s">
        <v>128</v>
      </c>
      <c r="C48" s="175" t="s">
        <v>49</v>
      </c>
      <c r="D48" s="480" t="s">
        <v>116</v>
      </c>
      <c r="E48" s="426">
        <v>80000</v>
      </c>
      <c r="F48" s="162"/>
      <c r="G48" s="159">
        <f t="shared" si="0"/>
        <v>2154946</v>
      </c>
      <c r="H48" s="270" t="s">
        <v>137</v>
      </c>
      <c r="I48" s="315" t="s">
        <v>18</v>
      </c>
      <c r="J48" s="419" t="s">
        <v>242</v>
      </c>
      <c r="K48" s="315" t="s">
        <v>64</v>
      </c>
      <c r="L48" s="315" t="s">
        <v>58</v>
      </c>
      <c r="M48" s="177"/>
      <c r="N48" s="177"/>
      <c r="O48" s="297"/>
    </row>
    <row r="49" spans="1:15" s="14" customFormat="1" x14ac:dyDescent="0.25">
      <c r="A49" s="174">
        <v>45006</v>
      </c>
      <c r="B49" s="175" t="s">
        <v>128</v>
      </c>
      <c r="C49" s="175" t="s">
        <v>49</v>
      </c>
      <c r="D49" s="480" t="s">
        <v>14</v>
      </c>
      <c r="E49" s="426">
        <v>30000</v>
      </c>
      <c r="F49" s="162"/>
      <c r="G49" s="159">
        <f t="shared" si="0"/>
        <v>2124946</v>
      </c>
      <c r="H49" s="270" t="s">
        <v>42</v>
      </c>
      <c r="I49" s="315" t="s">
        <v>18</v>
      </c>
      <c r="J49" s="520" t="s">
        <v>334</v>
      </c>
      <c r="K49" s="315" t="s">
        <v>64</v>
      </c>
      <c r="L49" s="315" t="s">
        <v>58</v>
      </c>
      <c r="M49" s="177"/>
      <c r="N49" s="177"/>
      <c r="O49" s="297"/>
    </row>
    <row r="50" spans="1:15" s="14" customFormat="1" x14ac:dyDescent="0.25">
      <c r="A50" s="174">
        <v>45007</v>
      </c>
      <c r="B50" s="175" t="s">
        <v>138</v>
      </c>
      <c r="C50" s="175" t="s">
        <v>49</v>
      </c>
      <c r="D50" s="480" t="s">
        <v>116</v>
      </c>
      <c r="E50" s="426">
        <v>2000</v>
      </c>
      <c r="F50" s="162"/>
      <c r="G50" s="159">
        <f t="shared" si="0"/>
        <v>2122946</v>
      </c>
      <c r="H50" s="270" t="s">
        <v>137</v>
      </c>
      <c r="I50" s="315" t="s">
        <v>18</v>
      </c>
      <c r="J50" s="419" t="s">
        <v>242</v>
      </c>
      <c r="K50" s="315" t="s">
        <v>64</v>
      </c>
      <c r="L50" s="315" t="s">
        <v>58</v>
      </c>
      <c r="M50" s="177"/>
      <c r="N50" s="177"/>
      <c r="O50" s="297"/>
    </row>
    <row r="51" spans="1:15" s="14" customFormat="1" x14ac:dyDescent="0.25">
      <c r="A51" s="174">
        <v>45008</v>
      </c>
      <c r="B51" s="157" t="s">
        <v>128</v>
      </c>
      <c r="C51" s="349" t="s">
        <v>49</v>
      </c>
      <c r="D51" s="350" t="s">
        <v>116</v>
      </c>
      <c r="E51" s="426">
        <v>28000</v>
      </c>
      <c r="F51" s="162"/>
      <c r="G51" s="159">
        <f t="shared" si="0"/>
        <v>2094946</v>
      </c>
      <c r="H51" s="270" t="s">
        <v>137</v>
      </c>
      <c r="I51" s="315" t="s">
        <v>18</v>
      </c>
      <c r="J51" s="419" t="s">
        <v>250</v>
      </c>
      <c r="K51" s="315" t="s">
        <v>64</v>
      </c>
      <c r="L51" s="315" t="s">
        <v>58</v>
      </c>
      <c r="M51" s="177"/>
      <c r="N51" s="177"/>
      <c r="O51" s="297"/>
    </row>
    <row r="52" spans="1:15" s="14" customFormat="1" x14ac:dyDescent="0.25">
      <c r="A52" s="174">
        <v>45008</v>
      </c>
      <c r="B52" s="157" t="s">
        <v>128</v>
      </c>
      <c r="C52" s="349" t="s">
        <v>49</v>
      </c>
      <c r="D52" s="350" t="s">
        <v>116</v>
      </c>
      <c r="E52" s="426">
        <v>26000</v>
      </c>
      <c r="F52" s="162"/>
      <c r="G52" s="159">
        <f t="shared" si="0"/>
        <v>2068946</v>
      </c>
      <c r="H52" s="270" t="s">
        <v>42</v>
      </c>
      <c r="I52" s="315" t="s">
        <v>18</v>
      </c>
      <c r="J52" s="419" t="s">
        <v>332</v>
      </c>
      <c r="K52" s="315" t="s">
        <v>64</v>
      </c>
      <c r="L52" s="315" t="s">
        <v>58</v>
      </c>
      <c r="M52" s="177"/>
      <c r="N52" s="177"/>
      <c r="O52" s="297"/>
    </row>
    <row r="53" spans="1:15" s="14" customFormat="1" x14ac:dyDescent="0.25">
      <c r="A53" s="174">
        <v>45009</v>
      </c>
      <c r="B53" s="157" t="s">
        <v>128</v>
      </c>
      <c r="C53" s="349" t="s">
        <v>49</v>
      </c>
      <c r="D53" s="350" t="s">
        <v>116</v>
      </c>
      <c r="E53" s="426">
        <v>28000</v>
      </c>
      <c r="F53" s="162"/>
      <c r="G53" s="159">
        <f t="shared" si="0"/>
        <v>2040946</v>
      </c>
      <c r="H53" s="270" t="s">
        <v>137</v>
      </c>
      <c r="I53" s="315" t="s">
        <v>18</v>
      </c>
      <c r="J53" s="419" t="s">
        <v>275</v>
      </c>
      <c r="K53" s="315" t="s">
        <v>64</v>
      </c>
      <c r="L53" s="315" t="s">
        <v>58</v>
      </c>
      <c r="M53" s="177"/>
      <c r="N53" s="177"/>
      <c r="O53" s="297"/>
    </row>
    <row r="54" spans="1:15" s="14" customFormat="1" x14ac:dyDescent="0.25">
      <c r="A54" s="174">
        <v>45009</v>
      </c>
      <c r="B54" s="157" t="s">
        <v>128</v>
      </c>
      <c r="C54" s="349" t="s">
        <v>49</v>
      </c>
      <c r="D54" s="350" t="s">
        <v>116</v>
      </c>
      <c r="E54" s="426">
        <v>14000</v>
      </c>
      <c r="F54" s="162"/>
      <c r="G54" s="159">
        <f t="shared" si="0"/>
        <v>2026946</v>
      </c>
      <c r="H54" s="270" t="s">
        <v>42</v>
      </c>
      <c r="I54" s="315" t="s">
        <v>18</v>
      </c>
      <c r="J54" s="419" t="s">
        <v>333</v>
      </c>
      <c r="K54" s="315" t="s">
        <v>64</v>
      </c>
      <c r="L54" s="315" t="s">
        <v>58</v>
      </c>
      <c r="M54" s="177"/>
      <c r="N54" s="177"/>
      <c r="O54" s="297"/>
    </row>
    <row r="55" spans="1:15" s="14" customFormat="1" x14ac:dyDescent="0.25">
      <c r="A55" s="174">
        <v>45009</v>
      </c>
      <c r="B55" s="157" t="s">
        <v>133</v>
      </c>
      <c r="C55" s="349" t="s">
        <v>49</v>
      </c>
      <c r="D55" s="350" t="s">
        <v>14</v>
      </c>
      <c r="E55" s="426"/>
      <c r="F55" s="162">
        <v>2000</v>
      </c>
      <c r="G55" s="159">
        <f t="shared" si="0"/>
        <v>2028946</v>
      </c>
      <c r="H55" s="270" t="s">
        <v>42</v>
      </c>
      <c r="I55" s="315" t="s">
        <v>18</v>
      </c>
      <c r="J55" s="419" t="s">
        <v>333</v>
      </c>
      <c r="K55" s="315" t="s">
        <v>64</v>
      </c>
      <c r="L55" s="315" t="s">
        <v>58</v>
      </c>
      <c r="M55" s="177"/>
      <c r="N55" s="177"/>
      <c r="O55" s="297"/>
    </row>
    <row r="56" spans="1:15" s="14" customFormat="1" x14ac:dyDescent="0.25">
      <c r="A56" s="174">
        <v>45010</v>
      </c>
      <c r="B56" s="157" t="s">
        <v>128</v>
      </c>
      <c r="C56" s="349" t="s">
        <v>49</v>
      </c>
      <c r="D56" s="350" t="s">
        <v>116</v>
      </c>
      <c r="E56" s="426">
        <v>30000</v>
      </c>
      <c r="F56" s="162"/>
      <c r="G56" s="159">
        <f t="shared" si="0"/>
        <v>1998946</v>
      </c>
      <c r="H56" s="270" t="s">
        <v>137</v>
      </c>
      <c r="I56" s="315" t="s">
        <v>18</v>
      </c>
      <c r="J56" s="419" t="s">
        <v>276</v>
      </c>
      <c r="K56" s="315" t="s">
        <v>64</v>
      </c>
      <c r="L56" s="315" t="s">
        <v>58</v>
      </c>
      <c r="M56" s="177"/>
      <c r="N56" s="177"/>
      <c r="O56" s="297"/>
    </row>
    <row r="57" spans="1:15" s="14" customFormat="1" x14ac:dyDescent="0.25">
      <c r="A57" s="174">
        <v>45012</v>
      </c>
      <c r="B57" s="157" t="s">
        <v>128</v>
      </c>
      <c r="C57" s="349" t="s">
        <v>49</v>
      </c>
      <c r="D57" s="350" t="s">
        <v>116</v>
      </c>
      <c r="E57" s="426">
        <v>28000</v>
      </c>
      <c r="F57" s="162"/>
      <c r="G57" s="159">
        <f t="shared" si="0"/>
        <v>1970946</v>
      </c>
      <c r="H57" s="270" t="s">
        <v>137</v>
      </c>
      <c r="I57" s="315" t="s">
        <v>18</v>
      </c>
      <c r="J57" s="419" t="s">
        <v>277</v>
      </c>
      <c r="K57" s="315" t="s">
        <v>64</v>
      </c>
      <c r="L57" s="315" t="s">
        <v>58</v>
      </c>
      <c r="M57" s="177"/>
      <c r="N57" s="177"/>
      <c r="O57" s="297"/>
    </row>
    <row r="58" spans="1:15" s="14" customFormat="1" x14ac:dyDescent="0.25">
      <c r="A58" s="174">
        <v>45013</v>
      </c>
      <c r="B58" s="157" t="s">
        <v>128</v>
      </c>
      <c r="C58" s="349" t="s">
        <v>49</v>
      </c>
      <c r="D58" s="350" t="s">
        <v>116</v>
      </c>
      <c r="E58" s="426">
        <v>42000</v>
      </c>
      <c r="F58" s="162"/>
      <c r="G58" s="159">
        <f t="shared" si="0"/>
        <v>1928946</v>
      </c>
      <c r="H58" s="270" t="s">
        <v>137</v>
      </c>
      <c r="I58" s="315" t="s">
        <v>18</v>
      </c>
      <c r="J58" s="419" t="s">
        <v>278</v>
      </c>
      <c r="K58" s="315" t="s">
        <v>64</v>
      </c>
      <c r="L58" s="315" t="s">
        <v>58</v>
      </c>
      <c r="M58" s="177"/>
      <c r="N58" s="177"/>
      <c r="O58" s="297"/>
    </row>
    <row r="59" spans="1:15" s="14" customFormat="1" x14ac:dyDescent="0.25">
      <c r="A59" s="174">
        <v>45013</v>
      </c>
      <c r="B59" s="157" t="s">
        <v>128</v>
      </c>
      <c r="C59" s="349" t="s">
        <v>49</v>
      </c>
      <c r="D59" s="350" t="s">
        <v>14</v>
      </c>
      <c r="E59" s="426">
        <v>45000</v>
      </c>
      <c r="F59" s="162"/>
      <c r="G59" s="159">
        <f t="shared" si="0"/>
        <v>1883946</v>
      </c>
      <c r="H59" s="270" t="s">
        <v>42</v>
      </c>
      <c r="I59" s="315" t="s">
        <v>18</v>
      </c>
      <c r="J59" s="419" t="s">
        <v>342</v>
      </c>
      <c r="K59" s="315" t="s">
        <v>64</v>
      </c>
      <c r="L59" s="315" t="s">
        <v>58</v>
      </c>
      <c r="M59" s="177"/>
      <c r="N59" s="177"/>
      <c r="O59" s="297"/>
    </row>
    <row r="60" spans="1:15" s="14" customFormat="1" x14ac:dyDescent="0.25">
      <c r="A60" s="174">
        <v>45014</v>
      </c>
      <c r="B60" s="157" t="s">
        <v>128</v>
      </c>
      <c r="C60" s="349" t="s">
        <v>49</v>
      </c>
      <c r="D60" s="350" t="s">
        <v>14</v>
      </c>
      <c r="E60" s="426">
        <v>14000</v>
      </c>
      <c r="F60" s="162"/>
      <c r="G60" s="159">
        <f t="shared" si="0"/>
        <v>1869946</v>
      </c>
      <c r="H60" s="270" t="s">
        <v>42</v>
      </c>
      <c r="I60" s="315" t="s">
        <v>18</v>
      </c>
      <c r="J60" s="419" t="s">
        <v>340</v>
      </c>
      <c r="K60" s="315" t="s">
        <v>64</v>
      </c>
      <c r="L60" s="315" t="s">
        <v>58</v>
      </c>
      <c r="M60" s="177"/>
      <c r="N60" s="177"/>
      <c r="O60" s="297"/>
    </row>
    <row r="61" spans="1:15" s="14" customFormat="1" x14ac:dyDescent="0.25">
      <c r="A61" s="174">
        <v>45014</v>
      </c>
      <c r="B61" s="157" t="s">
        <v>128</v>
      </c>
      <c r="C61" s="349" t="s">
        <v>49</v>
      </c>
      <c r="D61" s="350" t="s">
        <v>116</v>
      </c>
      <c r="E61" s="426">
        <v>38000</v>
      </c>
      <c r="F61" s="162"/>
      <c r="G61" s="159">
        <f t="shared" si="0"/>
        <v>1831946</v>
      </c>
      <c r="H61" s="270" t="s">
        <v>137</v>
      </c>
      <c r="I61" s="315" t="s">
        <v>18</v>
      </c>
      <c r="J61" s="419" t="s">
        <v>279</v>
      </c>
      <c r="K61" s="315" t="s">
        <v>64</v>
      </c>
      <c r="L61" s="315" t="s">
        <v>58</v>
      </c>
      <c r="M61" s="177"/>
      <c r="N61" s="177"/>
      <c r="O61" s="297"/>
    </row>
    <row r="62" spans="1:15" s="14" customFormat="1" x14ac:dyDescent="0.25">
      <c r="A62" s="174">
        <v>45014</v>
      </c>
      <c r="B62" s="157" t="s">
        <v>264</v>
      </c>
      <c r="C62" s="349" t="s">
        <v>197</v>
      </c>
      <c r="D62" s="350"/>
      <c r="E62" s="426"/>
      <c r="F62" s="162">
        <v>1765000</v>
      </c>
      <c r="G62" s="159">
        <f t="shared" si="0"/>
        <v>3596946</v>
      </c>
      <c r="H62" s="270"/>
      <c r="I62" s="315" t="s">
        <v>18</v>
      </c>
      <c r="J62" s="419" t="s">
        <v>343</v>
      </c>
      <c r="K62" s="315" t="s">
        <v>64</v>
      </c>
      <c r="L62" s="315" t="s">
        <v>58</v>
      </c>
      <c r="M62" s="177"/>
      <c r="N62" s="177"/>
      <c r="O62" s="297"/>
    </row>
    <row r="63" spans="1:15" s="14" customFormat="1" x14ac:dyDescent="0.25">
      <c r="A63" s="174">
        <v>45015</v>
      </c>
      <c r="B63" s="157" t="s">
        <v>128</v>
      </c>
      <c r="C63" s="349" t="s">
        <v>49</v>
      </c>
      <c r="D63" s="350" t="s">
        <v>116</v>
      </c>
      <c r="E63" s="426">
        <v>45000</v>
      </c>
      <c r="F63" s="162"/>
      <c r="G63" s="159">
        <f t="shared" si="0"/>
        <v>3551946</v>
      </c>
      <c r="H63" s="270" t="s">
        <v>137</v>
      </c>
      <c r="I63" s="315" t="s">
        <v>18</v>
      </c>
      <c r="J63" s="419" t="s">
        <v>345</v>
      </c>
      <c r="K63" s="315" t="s">
        <v>64</v>
      </c>
      <c r="L63" s="315" t="s">
        <v>58</v>
      </c>
      <c r="M63" s="177"/>
      <c r="N63" s="177"/>
      <c r="O63" s="297"/>
    </row>
    <row r="64" spans="1:15" s="14" customFormat="1" x14ac:dyDescent="0.25">
      <c r="A64" s="174">
        <v>45015</v>
      </c>
      <c r="B64" s="157" t="s">
        <v>128</v>
      </c>
      <c r="C64" s="349" t="s">
        <v>49</v>
      </c>
      <c r="D64" s="350" t="s">
        <v>14</v>
      </c>
      <c r="E64" s="426">
        <v>14000</v>
      </c>
      <c r="F64" s="162"/>
      <c r="G64" s="159">
        <f t="shared" si="0"/>
        <v>3537946</v>
      </c>
      <c r="H64" s="270" t="s">
        <v>42</v>
      </c>
      <c r="I64" s="315" t="s">
        <v>18</v>
      </c>
      <c r="J64" s="419" t="s">
        <v>341</v>
      </c>
      <c r="K64" s="315" t="s">
        <v>64</v>
      </c>
      <c r="L64" s="315" t="s">
        <v>58</v>
      </c>
      <c r="M64" s="177"/>
      <c r="N64" s="177"/>
      <c r="O64" s="297"/>
    </row>
    <row r="65" spans="1:15" s="14" customFormat="1" x14ac:dyDescent="0.25">
      <c r="A65" s="174">
        <v>45016</v>
      </c>
      <c r="B65" s="157" t="s">
        <v>138</v>
      </c>
      <c r="C65" s="349" t="s">
        <v>49</v>
      </c>
      <c r="D65" s="350" t="s">
        <v>116</v>
      </c>
      <c r="E65" s="426">
        <v>5000</v>
      </c>
      <c r="F65" s="162"/>
      <c r="G65" s="159">
        <f t="shared" si="0"/>
        <v>3532946</v>
      </c>
      <c r="H65" s="270" t="s">
        <v>137</v>
      </c>
      <c r="I65" s="315" t="s">
        <v>18</v>
      </c>
      <c r="J65" s="419" t="s">
        <v>345</v>
      </c>
      <c r="K65" s="315" t="s">
        <v>64</v>
      </c>
      <c r="L65" s="315" t="s">
        <v>58</v>
      </c>
      <c r="M65" s="177"/>
      <c r="N65" s="177"/>
      <c r="O65" s="297"/>
    </row>
    <row r="66" spans="1:15" s="14" customFormat="1" x14ac:dyDescent="0.25">
      <c r="A66" s="559">
        <v>45016</v>
      </c>
      <c r="B66" s="157" t="s">
        <v>128</v>
      </c>
      <c r="C66" s="349" t="s">
        <v>49</v>
      </c>
      <c r="D66" s="350" t="s">
        <v>116</v>
      </c>
      <c r="E66" s="426">
        <v>28000</v>
      </c>
      <c r="F66" s="162"/>
      <c r="G66" s="159">
        <f t="shared" si="0"/>
        <v>3504946</v>
      </c>
      <c r="H66" s="270" t="s">
        <v>137</v>
      </c>
      <c r="I66" s="315" t="s">
        <v>18</v>
      </c>
      <c r="J66" s="419" t="s">
        <v>346</v>
      </c>
      <c r="K66" s="315" t="s">
        <v>64</v>
      </c>
      <c r="L66" s="315" t="s">
        <v>58</v>
      </c>
      <c r="M66" s="177"/>
      <c r="N66" s="177"/>
      <c r="O66" s="297"/>
    </row>
    <row r="67" spans="1:15" s="14" customFormat="1" x14ac:dyDescent="0.25">
      <c r="A67" s="174">
        <v>45016</v>
      </c>
      <c r="B67" s="157" t="s">
        <v>128</v>
      </c>
      <c r="C67" s="349" t="s">
        <v>49</v>
      </c>
      <c r="D67" s="350" t="s">
        <v>14</v>
      </c>
      <c r="E67" s="426">
        <v>200000</v>
      </c>
      <c r="F67" s="162"/>
      <c r="G67" s="159">
        <f t="shared" si="0"/>
        <v>3304946</v>
      </c>
      <c r="H67" s="270" t="s">
        <v>42</v>
      </c>
      <c r="I67" s="315" t="s">
        <v>18</v>
      </c>
      <c r="J67" s="419" t="s">
        <v>349</v>
      </c>
      <c r="K67" s="315" t="s">
        <v>64</v>
      </c>
      <c r="L67" s="315" t="s">
        <v>58</v>
      </c>
      <c r="M67" s="177"/>
      <c r="N67" s="177"/>
      <c r="O67" s="297"/>
    </row>
    <row r="68" spans="1:15" s="14" customFormat="1" ht="15.75" thickBot="1" x14ac:dyDescent="0.3">
      <c r="A68" s="559">
        <v>45016</v>
      </c>
      <c r="B68" s="157" t="s">
        <v>128</v>
      </c>
      <c r="C68" s="349" t="s">
        <v>49</v>
      </c>
      <c r="D68" s="350" t="s">
        <v>14</v>
      </c>
      <c r="E68" s="426">
        <v>47000</v>
      </c>
      <c r="F68" s="162"/>
      <c r="G68" s="159">
        <f t="shared" si="0"/>
        <v>3257946</v>
      </c>
      <c r="H68" s="21" t="s">
        <v>42</v>
      </c>
      <c r="I68" s="315" t="s">
        <v>18</v>
      </c>
      <c r="J68" s="419" t="s">
        <v>350</v>
      </c>
      <c r="K68" s="315" t="s">
        <v>64</v>
      </c>
      <c r="L68" s="315" t="s">
        <v>58</v>
      </c>
      <c r="M68" s="177"/>
      <c r="N68" s="177"/>
      <c r="O68" s="297"/>
    </row>
    <row r="69" spans="1:15" ht="22.5" customHeight="1" thickBot="1" x14ac:dyDescent="0.3">
      <c r="E69" s="533">
        <f>SUM(E4:E68)</f>
        <v>2621000</v>
      </c>
      <c r="F69" s="534">
        <f>SUM(F4:F68)+G3</f>
        <v>5878946</v>
      </c>
      <c r="G69" s="535">
        <f>F69-E69</f>
        <v>3257946</v>
      </c>
      <c r="J69" s="419"/>
    </row>
    <row r="75" spans="1:15" x14ac:dyDescent="0.25">
      <c r="G75" s="552"/>
    </row>
    <row r="1482" spans="5:5" x14ac:dyDescent="0.25">
      <c r="E1482" s="551" t="s">
        <v>121</v>
      </c>
    </row>
  </sheetData>
  <autoFilter ref="A2:N69">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E15" sqref="E15"/>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725" t="s">
        <v>43</v>
      </c>
      <c r="B1" s="726"/>
      <c r="C1" s="726"/>
      <c r="D1" s="726"/>
      <c r="E1" s="726"/>
      <c r="F1" s="726"/>
      <c r="G1" s="726"/>
      <c r="H1" s="726"/>
      <c r="I1" s="726"/>
      <c r="J1" s="726"/>
      <c r="K1" s="726"/>
      <c r="L1" s="726"/>
      <c r="M1" s="726"/>
      <c r="N1" s="726"/>
    </row>
    <row r="2" spans="1:19" s="2" customFormat="1" ht="18.75" x14ac:dyDescent="0.25">
      <c r="A2" s="727" t="s">
        <v>126</v>
      </c>
      <c r="B2" s="727"/>
      <c r="C2" s="727"/>
      <c r="D2" s="727"/>
      <c r="E2" s="727"/>
      <c r="F2" s="727"/>
      <c r="G2" s="727"/>
      <c r="H2" s="727"/>
      <c r="I2" s="727"/>
      <c r="J2" s="727"/>
      <c r="K2" s="727"/>
      <c r="L2" s="727"/>
      <c r="M2" s="727"/>
      <c r="N2" s="727"/>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615">
        <v>44986</v>
      </c>
      <c r="B4" s="147" t="s">
        <v>271</v>
      </c>
      <c r="C4" s="310"/>
      <c r="D4" s="310"/>
      <c r="E4" s="351"/>
      <c r="F4" s="416">
        <v>5</v>
      </c>
      <c r="G4" s="417">
        <v>5</v>
      </c>
      <c r="H4" s="21"/>
      <c r="I4" s="32"/>
      <c r="J4" s="30"/>
      <c r="K4" s="32"/>
      <c r="L4" s="32"/>
      <c r="M4" s="32"/>
      <c r="N4" s="32"/>
    </row>
    <row r="5" spans="1:19" s="54" customFormat="1" ht="15.75" thickBot="1" x14ac:dyDescent="0.3">
      <c r="A5" s="89"/>
      <c r="B5" s="88"/>
      <c r="C5" s="144"/>
      <c r="D5" s="146"/>
      <c r="E5" s="422">
        <f>SUM(E4:E4)</f>
        <v>0</v>
      </c>
      <c r="F5" s="422">
        <f>SUM(F4:F4)</f>
        <v>5</v>
      </c>
      <c r="G5" s="418">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
  <sheetViews>
    <sheetView topLeftCell="C13" zoomScale="115" zoomScaleNormal="115" workbookViewId="0">
      <selection activeCell="G27" sqref="G27"/>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2" width="10.85546875" style="93"/>
    <col min="13" max="13" width="14" style="93" customWidth="1"/>
    <col min="14" max="16384" width="10.85546875" style="93"/>
  </cols>
  <sheetData>
    <row r="1" spans="1:13" ht="38.25" x14ac:dyDescent="0.25">
      <c r="A1" s="205" t="s">
        <v>2</v>
      </c>
      <c r="B1" s="206" t="s">
        <v>8</v>
      </c>
      <c r="C1" s="206" t="s">
        <v>272</v>
      </c>
      <c r="D1" s="206" t="s">
        <v>34</v>
      </c>
      <c r="E1" s="207" t="s">
        <v>35</v>
      </c>
      <c r="F1" s="207" t="s">
        <v>87</v>
      </c>
      <c r="G1" s="208" t="s">
        <v>89</v>
      </c>
      <c r="H1" s="206" t="s">
        <v>273</v>
      </c>
      <c r="I1" s="209" t="s">
        <v>36</v>
      </c>
      <c r="J1" s="210" t="s">
        <v>74</v>
      </c>
      <c r="L1" s="142" t="s">
        <v>66</v>
      </c>
      <c r="M1" s="194"/>
    </row>
    <row r="2" spans="1:13" ht="15" x14ac:dyDescent="0.25">
      <c r="A2" s="99" t="s">
        <v>42</v>
      </c>
      <c r="B2" s="99" t="s">
        <v>14</v>
      </c>
      <c r="C2" s="211">
        <f>Lydia!G4</f>
        <v>111600</v>
      </c>
      <c r="D2" s="212">
        <f>'Personal Recieved'!D6+'Balance UGX'!M2</f>
        <v>1520200</v>
      </c>
      <c r="E2" s="212">
        <f>GETPIVOTDATA("Sum of Spent  in national currency (UGX)",'Personal Costs'!$A$3,"Name","Lydia")</f>
        <v>1551700</v>
      </c>
      <c r="F2" s="212"/>
      <c r="G2" s="211"/>
      <c r="H2" s="213">
        <f>Lydia!G94</f>
        <v>80100</v>
      </c>
      <c r="I2" s="214">
        <f>C2+D2-E2+F2-G2</f>
        <v>80100</v>
      </c>
      <c r="J2" s="215">
        <f t="shared" ref="J2:J5" si="0">H2-I2</f>
        <v>0</v>
      </c>
      <c r="K2" s="93" t="s">
        <v>15</v>
      </c>
      <c r="L2" s="99" t="s">
        <v>42</v>
      </c>
      <c r="M2" s="143">
        <f>GETPIVOTDATA("Spent  in national currency (UGX)",'Airtime summary'!$A$18,"Name","Lydia")</f>
        <v>160000</v>
      </c>
    </row>
    <row r="3" spans="1:13" ht="15" x14ac:dyDescent="0.25">
      <c r="A3" s="99" t="s">
        <v>124</v>
      </c>
      <c r="B3" s="99" t="s">
        <v>116</v>
      </c>
      <c r="C3" s="211">
        <f>Collins!G4</f>
        <v>0</v>
      </c>
      <c r="D3" s="212">
        <f>'Personal Recieved'!D5+'Balance UGX'!M3</f>
        <v>89000</v>
      </c>
      <c r="E3" s="212">
        <f>GETPIVOTDATA("Sum of Spent  in national currency (UGX)",'Personal Costs'!$A$3,"Name","Collins")</f>
        <v>89000</v>
      </c>
      <c r="F3" s="212"/>
      <c r="G3" s="211"/>
      <c r="H3" s="213">
        <f>Collins!G21</f>
        <v>0</v>
      </c>
      <c r="I3" s="214">
        <f t="shared" ref="I3" si="1">C3+D3-E3+F3-G3</f>
        <v>0</v>
      </c>
      <c r="J3" s="215">
        <f t="shared" si="0"/>
        <v>0</v>
      </c>
      <c r="L3" s="99" t="s">
        <v>124</v>
      </c>
      <c r="M3" s="143">
        <f>GETPIVOTDATA("Spent  in national currency (UGX)",'Airtime summary'!$A$18,"Name","Collins")</f>
        <v>20000</v>
      </c>
    </row>
    <row r="4" spans="1:13" ht="15" x14ac:dyDescent="0.25">
      <c r="A4" s="99" t="s">
        <v>137</v>
      </c>
      <c r="B4" s="99" t="s">
        <v>116</v>
      </c>
      <c r="C4" s="211">
        <f>Deborah!G4</f>
        <v>0</v>
      </c>
      <c r="D4" s="212">
        <f>'Personal Recieved'!D8+'Balance UGX'!M4</f>
        <v>905000</v>
      </c>
      <c r="E4" s="212">
        <f>GETPIVOTDATA("Sum of Spent  in national currency (UGX)",'Personal Costs'!$A$3,"Name","Deborah")</f>
        <v>905000</v>
      </c>
      <c r="F4" s="212"/>
      <c r="G4" s="211"/>
      <c r="H4" s="213">
        <f>Deborah!G107</f>
        <v>0</v>
      </c>
      <c r="I4" s="214">
        <f>C4+D4-E4+F4-G4</f>
        <v>0</v>
      </c>
      <c r="J4" s="215">
        <f t="shared" si="0"/>
        <v>0</v>
      </c>
      <c r="L4" s="99" t="s">
        <v>137</v>
      </c>
      <c r="M4" s="143">
        <f>GETPIVOTDATA("Spent  in national currency (UGX)",'Airtime summary'!$A$18,"Name","Deborah")</f>
        <v>80000</v>
      </c>
    </row>
    <row r="5" spans="1:13" ht="15" x14ac:dyDescent="0.25">
      <c r="A5" s="99" t="s">
        <v>65</v>
      </c>
      <c r="B5" s="180"/>
      <c r="C5" s="211">
        <f>'Airtime summary'!G4</f>
        <v>0</v>
      </c>
      <c r="D5" s="212">
        <v>0</v>
      </c>
      <c r="E5" s="212">
        <v>0</v>
      </c>
      <c r="F5" s="212"/>
      <c r="G5" s="211"/>
      <c r="H5" s="213">
        <f>'Airtime summary'!G15</f>
        <v>60000</v>
      </c>
      <c r="I5" s="214">
        <f>'Airtime summary'!G16</f>
        <v>60000</v>
      </c>
      <c r="J5" s="215">
        <f t="shared" si="0"/>
        <v>0</v>
      </c>
      <c r="L5" s="195"/>
      <c r="M5" s="194"/>
    </row>
    <row r="6" spans="1:13" s="94" customFormat="1" ht="15" x14ac:dyDescent="0.25">
      <c r="A6" s="216"/>
      <c r="B6" s="217"/>
      <c r="C6" s="218"/>
      <c r="D6" s="218"/>
      <c r="E6" s="219"/>
      <c r="F6" s="294" t="s">
        <v>88</v>
      </c>
      <c r="G6" s="295" t="s">
        <v>73</v>
      </c>
      <c r="H6" s="218"/>
      <c r="I6" s="220"/>
      <c r="J6" s="215"/>
      <c r="L6"/>
      <c r="M6" s="263">
        <f>SUM(M2:M4)</f>
        <v>260000</v>
      </c>
    </row>
    <row r="7" spans="1:13" x14ac:dyDescent="0.2">
      <c r="A7" s="221" t="s">
        <v>75</v>
      </c>
      <c r="B7" s="222"/>
      <c r="C7" s="223">
        <f>SUM(C2:C6)</f>
        <v>111600</v>
      </c>
      <c r="D7" s="223">
        <f>SUM(D2:D6)</f>
        <v>2514200</v>
      </c>
      <c r="E7" s="223">
        <f>SUM(E2:E6)</f>
        <v>2545700</v>
      </c>
      <c r="F7" s="222"/>
      <c r="G7" s="224"/>
      <c r="H7" s="225">
        <f>SUM(H2:H6)</f>
        <v>140100</v>
      </c>
      <c r="I7" s="226">
        <f>SUM(I2:I6)</f>
        <v>140100</v>
      </c>
      <c r="J7" s="227">
        <f>H7-I7</f>
        <v>0</v>
      </c>
    </row>
    <row r="8" spans="1:13" x14ac:dyDescent="0.2">
      <c r="A8" s="228"/>
      <c r="B8" s="229"/>
      <c r="C8" s="230"/>
      <c r="D8" s="231"/>
      <c r="E8" s="231"/>
      <c r="F8" s="231"/>
      <c r="G8" s="231"/>
      <c r="H8" s="230"/>
      <c r="I8" s="232"/>
      <c r="J8" s="215"/>
    </row>
    <row r="9" spans="1:13" x14ac:dyDescent="0.2">
      <c r="A9" s="233" t="s">
        <v>76</v>
      </c>
      <c r="B9" s="234"/>
      <c r="C9" s="235">
        <f>'Bank reconciliation UGX'!D14</f>
        <v>4881171</v>
      </c>
      <c r="D9" s="272">
        <f>'Bank reconciliation UGX'!D17</f>
        <v>25323000</v>
      </c>
      <c r="E9" s="235">
        <f>GETPIVOTDATA("Sum of Spent  in national currency (UGX)",'Personal Costs'!$A$3,"Name","Bank UGX")</f>
        <v>4000</v>
      </c>
      <c r="F9" s="235"/>
      <c r="G9" s="235">
        <f>'Bank reconciliation UGX'!E15+'Bank reconciliation UGX'!E18</f>
        <v>11644860</v>
      </c>
      <c r="H9" s="235">
        <f>'Bank reconciliation UGX'!D20</f>
        <v>18555311</v>
      </c>
      <c r="I9" s="236">
        <f>C9+D9-E9+F9-G9</f>
        <v>18555311</v>
      </c>
      <c r="J9" s="215">
        <f>H9-I9</f>
        <v>0</v>
      </c>
    </row>
    <row r="10" spans="1:13" x14ac:dyDescent="0.2">
      <c r="A10" s="233" t="s">
        <v>93</v>
      </c>
      <c r="B10" s="234"/>
      <c r="C10" s="235">
        <f>'UGX-Operational Account'!D14</f>
        <v>1977923</v>
      </c>
      <c r="D10" s="272">
        <v>0</v>
      </c>
      <c r="E10" s="235">
        <f>GETPIVOTDATA("Sum of Spent  in national currency (UGX)",'Personal Costs'!$A$3,"Name","Bank Opp")</f>
        <v>6737660</v>
      </c>
      <c r="F10" s="235">
        <f>'UGX-Operational Account'!D17+'UGX-Operational Account'!D22</f>
        <v>11644860</v>
      </c>
      <c r="G10" s="235">
        <f>'UGX-Operational Account'!E18+'UGX-Operational Account'!E26</f>
        <v>4909000</v>
      </c>
      <c r="H10" s="235">
        <f>'UGX-Operational Account'!D28</f>
        <v>1976123</v>
      </c>
      <c r="I10" s="236">
        <f>C10+D10-E10+F10-G10</f>
        <v>1976123</v>
      </c>
      <c r="J10" s="215">
        <f>H10-I10</f>
        <v>0</v>
      </c>
    </row>
    <row r="11" spans="1:13" x14ac:dyDescent="0.2">
      <c r="A11" s="237" t="s">
        <v>77</v>
      </c>
      <c r="B11" s="238"/>
      <c r="C11" s="238">
        <f t="shared" ref="C11:I11" si="2">SUM(C9:C10)</f>
        <v>6859094</v>
      </c>
      <c r="D11" s="238">
        <f t="shared" si="2"/>
        <v>25323000</v>
      </c>
      <c r="E11" s="413">
        <f t="shared" si="2"/>
        <v>6741660</v>
      </c>
      <c r="F11" s="238">
        <f t="shared" si="2"/>
        <v>11644860</v>
      </c>
      <c r="G11" s="238">
        <f t="shared" si="2"/>
        <v>16553860</v>
      </c>
      <c r="H11" s="238">
        <f t="shared" si="2"/>
        <v>20531434</v>
      </c>
      <c r="I11" s="239">
        <f t="shared" si="2"/>
        <v>20531434</v>
      </c>
      <c r="J11" s="240">
        <f>H11-I11</f>
        <v>0</v>
      </c>
    </row>
    <row r="12" spans="1:13" x14ac:dyDescent="0.2">
      <c r="A12" s="241" t="s">
        <v>78</v>
      </c>
      <c r="B12" s="242"/>
      <c r="C12" s="242"/>
      <c r="D12" s="302"/>
      <c r="E12" s="412"/>
      <c r="F12" s="242"/>
      <c r="G12" s="242"/>
      <c r="H12" s="242"/>
      <c r="I12" s="243"/>
      <c r="J12" s="244"/>
    </row>
    <row r="13" spans="1:13" ht="13.5" thickBot="1" x14ac:dyDescent="0.25">
      <c r="A13" s="245"/>
      <c r="B13" s="246"/>
      <c r="C13" s="246"/>
      <c r="D13" s="246"/>
      <c r="E13" s="246"/>
      <c r="F13" s="246"/>
      <c r="G13" s="246"/>
      <c r="H13" s="246"/>
      <c r="I13" s="247"/>
      <c r="J13" s="215"/>
    </row>
    <row r="14" spans="1:13" ht="13.5" thickBot="1" x14ac:dyDescent="0.25">
      <c r="A14" s="248" t="s">
        <v>79</v>
      </c>
      <c r="B14" s="249"/>
      <c r="C14" s="249"/>
      <c r="D14" s="249"/>
      <c r="E14" s="249">
        <f>E7+E11</f>
        <v>9287360</v>
      </c>
      <c r="F14" s="249"/>
      <c r="G14" s="249"/>
      <c r="H14" s="249"/>
      <c r="I14" s="250"/>
      <c r="J14" s="251"/>
    </row>
    <row r="15" spans="1:13" x14ac:dyDescent="0.2">
      <c r="A15" s="252"/>
      <c r="B15" s="253"/>
      <c r="C15" s="253"/>
      <c r="D15" s="253"/>
      <c r="E15" s="253"/>
      <c r="F15" s="253"/>
      <c r="G15" s="253"/>
      <c r="H15" s="253"/>
      <c r="I15" s="254"/>
      <c r="J15" s="215"/>
    </row>
    <row r="16" spans="1:13" ht="15.75" x14ac:dyDescent="0.25">
      <c r="A16" s="255" t="s">
        <v>37</v>
      </c>
      <c r="B16" s="256"/>
      <c r="C16" s="257">
        <f>'UGX Cash Box March '!G3</f>
        <v>923146</v>
      </c>
      <c r="D16" s="258">
        <f>'Personal Recieved'!C10</f>
        <v>46800</v>
      </c>
      <c r="E16" s="258">
        <f>GETPIVOTDATA("Sum of spent in national currency (Ugx)",'Personal Recieved'!$A$3)</f>
        <v>2621000</v>
      </c>
      <c r="F16" s="258">
        <f>'UGX-Operational Account'!E18+'UGX-Operational Account'!E26</f>
        <v>4909000</v>
      </c>
      <c r="G16" s="258">
        <v>0</v>
      </c>
      <c r="H16" s="258">
        <f>'UGX Cash Box March '!G69</f>
        <v>3257946</v>
      </c>
      <c r="I16" s="259">
        <f>C16+D16-E16+F16</f>
        <v>3257946</v>
      </c>
      <c r="J16" s="215">
        <f t="shared" ref="J16" si="3">H16-I16</f>
        <v>0</v>
      </c>
      <c r="K16" s="265"/>
    </row>
    <row r="17" spans="1:11" ht="16.5" thickBot="1" x14ac:dyDescent="0.3">
      <c r="A17" s="260"/>
      <c r="B17" s="261"/>
      <c r="C17" s="261"/>
      <c r="D17" s="261"/>
      <c r="E17" s="261"/>
      <c r="F17" s="261"/>
      <c r="G17" s="261"/>
      <c r="H17" s="261"/>
      <c r="I17" s="261"/>
      <c r="J17" s="411"/>
      <c r="K17" s="266"/>
    </row>
    <row r="18" spans="1:11" ht="15.75" x14ac:dyDescent="0.25">
      <c r="A18" s="196"/>
      <c r="B18" s="197"/>
      <c r="C18" s="197"/>
      <c r="D18" s="728" t="s">
        <v>38</v>
      </c>
      <c r="E18" s="728"/>
      <c r="F18" s="197"/>
      <c r="G18" s="197"/>
      <c r="H18" s="197"/>
      <c r="I18" s="268"/>
      <c r="J18" s="269"/>
      <c r="K18" s="267"/>
    </row>
    <row r="19" spans="1:11" ht="47.25" x14ac:dyDescent="0.25">
      <c r="A19" s="199"/>
      <c r="B19" s="200"/>
      <c r="C19" s="200" t="s">
        <v>274</v>
      </c>
      <c r="D19" s="200" t="s">
        <v>67</v>
      </c>
      <c r="E19" s="200" t="s">
        <v>68</v>
      </c>
      <c r="F19" s="200"/>
      <c r="G19" s="200"/>
      <c r="H19" s="200" t="s">
        <v>292</v>
      </c>
      <c r="I19" s="200" t="s">
        <v>69</v>
      </c>
      <c r="J19" s="201" t="s">
        <v>70</v>
      </c>
    </row>
    <row r="20" spans="1:11" ht="32.25" thickBot="1" x14ac:dyDescent="0.3">
      <c r="A20" s="202" t="s">
        <v>71</v>
      </c>
      <c r="B20" s="203"/>
      <c r="C20" s="203">
        <f>C16+C11+C7</f>
        <v>7893840</v>
      </c>
      <c r="D20" s="203">
        <f>D9</f>
        <v>25323000</v>
      </c>
      <c r="E20" s="203">
        <f>E14</f>
        <v>9287360</v>
      </c>
      <c r="F20" s="203"/>
      <c r="G20" s="203"/>
      <c r="H20" s="203">
        <f>H16+H11+H7</f>
        <v>23929480</v>
      </c>
      <c r="I20" s="203">
        <f>C20+D20-E20</f>
        <v>23929480</v>
      </c>
      <c r="J20" s="204">
        <f>H20-I20</f>
        <v>0</v>
      </c>
      <c r="K20" s="271"/>
    </row>
    <row r="24" spans="1:11" x14ac:dyDescent="0.25">
      <c r="G24" s="453"/>
    </row>
    <row r="181" spans="1:15" x14ac:dyDescent="0.25">
      <c r="A181" s="264"/>
      <c r="B181" s="264"/>
      <c r="C181" s="264"/>
      <c r="D181" s="264"/>
      <c r="E181" s="264"/>
      <c r="F181" s="264"/>
      <c r="G181" s="264"/>
      <c r="H181" s="264"/>
      <c r="I181" s="264"/>
      <c r="J181" s="264"/>
      <c r="K181" s="301"/>
      <c r="L181" s="301"/>
      <c r="M181" s="301"/>
      <c r="N181" s="301"/>
      <c r="O181" s="301"/>
    </row>
    <row r="182" spans="1:15" x14ac:dyDescent="0.25">
      <c r="A182" s="264"/>
      <c r="B182" s="264"/>
      <c r="C182" s="264"/>
      <c r="D182" s="264"/>
      <c r="E182" s="264"/>
      <c r="F182" s="264"/>
      <c r="G182" s="264"/>
      <c r="H182" s="264"/>
      <c r="I182" s="264"/>
      <c r="J182" s="264"/>
      <c r="K182" s="301"/>
      <c r="L182" s="301"/>
      <c r="M182" s="301"/>
      <c r="N182" s="301"/>
      <c r="O182" s="301"/>
    </row>
    <row r="183" spans="1:15" x14ac:dyDescent="0.25">
      <c r="A183" s="264"/>
      <c r="B183" s="264"/>
      <c r="C183" s="264"/>
      <c r="D183" s="264"/>
      <c r="E183" s="264"/>
      <c r="F183" s="264"/>
      <c r="G183" s="264"/>
      <c r="H183" s="264"/>
      <c r="I183" s="264"/>
      <c r="J183" s="264"/>
      <c r="K183" s="301"/>
      <c r="L183" s="301"/>
      <c r="M183" s="301"/>
      <c r="N183" s="301"/>
      <c r="O183" s="301"/>
    </row>
    <row r="184" spans="1:15" x14ac:dyDescent="0.25">
      <c r="A184" s="264"/>
      <c r="B184" s="264"/>
      <c r="C184" s="264"/>
      <c r="D184" s="264"/>
      <c r="E184" s="264"/>
      <c r="F184" s="264"/>
      <c r="G184" s="264"/>
      <c r="H184" s="264"/>
      <c r="I184" s="264"/>
      <c r="J184" s="264"/>
      <c r="K184" s="301"/>
      <c r="L184" s="301"/>
      <c r="M184" s="301"/>
      <c r="N184" s="301"/>
      <c r="O184" s="301"/>
    </row>
    <row r="185" spans="1:15" x14ac:dyDescent="0.25">
      <c r="A185" s="264"/>
      <c r="B185" s="264"/>
      <c r="C185" s="264"/>
      <c r="D185" s="264"/>
      <c r="E185" s="264"/>
      <c r="F185" s="264"/>
      <c r="G185" s="264"/>
      <c r="H185" s="264"/>
      <c r="I185" s="264"/>
      <c r="J185" s="264"/>
      <c r="K185" s="301"/>
      <c r="L185" s="301"/>
      <c r="M185" s="301"/>
      <c r="N185" s="301"/>
      <c r="O185" s="301"/>
    </row>
    <row r="186" spans="1:15" x14ac:dyDescent="0.25">
      <c r="A186" s="264"/>
      <c r="B186" s="264"/>
      <c r="C186" s="264"/>
      <c r="D186" s="264"/>
      <c r="E186" s="264"/>
      <c r="F186" s="264"/>
      <c r="G186" s="264"/>
      <c r="H186" s="264"/>
      <c r="I186" s="264"/>
      <c r="J186" s="264"/>
      <c r="K186" s="301"/>
      <c r="L186" s="301"/>
      <c r="M186" s="301"/>
      <c r="N186" s="301"/>
      <c r="O186" s="301"/>
    </row>
    <row r="187" spans="1:15" x14ac:dyDescent="0.25">
      <c r="A187" s="264"/>
      <c r="B187" s="264"/>
      <c r="C187" s="264"/>
      <c r="D187" s="264"/>
      <c r="E187" s="264"/>
      <c r="F187" s="264"/>
      <c r="G187" s="264"/>
      <c r="H187" s="264"/>
      <c r="I187" s="264"/>
      <c r="J187" s="264"/>
      <c r="K187" s="301"/>
      <c r="L187" s="301"/>
      <c r="M187" s="301"/>
      <c r="N187" s="301"/>
      <c r="O187" s="301"/>
    </row>
    <row r="188" spans="1:15" x14ac:dyDescent="0.25">
      <c r="A188" s="264"/>
      <c r="B188" s="264"/>
      <c r="C188" s="264"/>
      <c r="D188" s="264"/>
      <c r="E188" s="264"/>
      <c r="F188" s="264"/>
      <c r="G188" s="264"/>
      <c r="H188" s="264"/>
      <c r="I188" s="264"/>
      <c r="J188" s="264"/>
      <c r="K188" s="301"/>
      <c r="L188" s="301"/>
      <c r="M188" s="301"/>
      <c r="N188" s="301"/>
      <c r="O188" s="301"/>
    </row>
    <row r="189" spans="1:15" x14ac:dyDescent="0.25">
      <c r="A189" s="264"/>
      <c r="B189" s="264"/>
      <c r="C189" s="264"/>
      <c r="D189" s="264"/>
      <c r="E189" s="264"/>
      <c r="F189" s="264"/>
      <c r="G189" s="264"/>
      <c r="H189" s="264"/>
      <c r="I189" s="264"/>
      <c r="J189" s="264"/>
      <c r="K189" s="301"/>
      <c r="L189" s="301"/>
      <c r="M189" s="301"/>
      <c r="N189" s="301"/>
      <c r="O189" s="301"/>
    </row>
    <row r="190" spans="1:15" x14ac:dyDescent="0.25">
      <c r="A190" s="264"/>
      <c r="B190" s="264"/>
      <c r="C190" s="264"/>
      <c r="D190" s="264"/>
      <c r="E190" s="264"/>
      <c r="F190" s="264"/>
      <c r="G190" s="264"/>
      <c r="H190" s="264"/>
      <c r="I190" s="264"/>
      <c r="J190" s="264"/>
      <c r="K190" s="301"/>
      <c r="L190" s="301"/>
      <c r="M190" s="301"/>
      <c r="N190" s="301"/>
      <c r="O190" s="301"/>
    </row>
    <row r="191" spans="1:15" x14ac:dyDescent="0.25">
      <c r="A191" s="264"/>
      <c r="B191" s="264"/>
      <c r="C191" s="264"/>
      <c r="D191" s="264"/>
      <c r="E191" s="264"/>
      <c r="F191" s="264"/>
      <c r="G191" s="264"/>
      <c r="H191" s="264"/>
      <c r="I191" s="264"/>
      <c r="J191" s="264"/>
      <c r="K191" s="301"/>
      <c r="L191" s="301"/>
      <c r="M191" s="301"/>
      <c r="N191" s="301"/>
      <c r="O191" s="301"/>
    </row>
    <row r="192" spans="1:15" x14ac:dyDescent="0.25">
      <c r="A192" s="264"/>
      <c r="B192" s="264"/>
      <c r="C192" s="264"/>
      <c r="D192" s="264"/>
      <c r="E192" s="264"/>
      <c r="F192" s="264"/>
      <c r="G192" s="264"/>
      <c r="H192" s="264"/>
      <c r="I192" s="264"/>
      <c r="J192" s="264"/>
      <c r="K192" s="301"/>
      <c r="L192" s="301"/>
      <c r="M192" s="301"/>
      <c r="N192" s="301"/>
      <c r="O192" s="301"/>
    </row>
    <row r="193" spans="1:15" x14ac:dyDescent="0.25">
      <c r="A193" s="264"/>
      <c r="B193" s="264"/>
      <c r="C193" s="264"/>
      <c r="D193" s="264"/>
      <c r="E193" s="264"/>
      <c r="F193" s="264"/>
      <c r="G193" s="264"/>
      <c r="H193" s="264"/>
      <c r="I193" s="264"/>
      <c r="J193" s="264"/>
      <c r="K193" s="301"/>
      <c r="L193" s="301"/>
      <c r="M193" s="301"/>
      <c r="N193" s="301"/>
      <c r="O193" s="301"/>
    </row>
    <row r="194" spans="1:15" x14ac:dyDescent="0.25">
      <c r="A194" s="264"/>
      <c r="B194" s="264"/>
      <c r="C194" s="264"/>
      <c r="D194" s="264"/>
      <c r="E194" s="264"/>
      <c r="F194" s="264"/>
      <c r="G194" s="264"/>
      <c r="H194" s="264"/>
      <c r="I194" s="264"/>
      <c r="J194" s="264"/>
      <c r="K194" s="301"/>
      <c r="L194" s="301"/>
      <c r="M194" s="301"/>
      <c r="N194" s="301"/>
      <c r="O194" s="301"/>
    </row>
    <row r="195" spans="1:15" x14ac:dyDescent="0.25">
      <c r="A195" s="264"/>
      <c r="B195" s="264"/>
      <c r="C195" s="264"/>
      <c r="D195" s="264"/>
      <c r="E195" s="264"/>
      <c r="F195" s="264"/>
      <c r="G195" s="264"/>
      <c r="H195" s="264"/>
      <c r="I195" s="264"/>
      <c r="J195" s="264"/>
      <c r="K195" s="301"/>
      <c r="L195" s="301"/>
      <c r="M195" s="301"/>
      <c r="N195" s="301"/>
      <c r="O195" s="301"/>
    </row>
    <row r="196" spans="1:15" x14ac:dyDescent="0.25">
      <c r="A196" s="264"/>
      <c r="B196" s="264"/>
      <c r="C196" s="264"/>
      <c r="D196" s="264"/>
      <c r="E196" s="264"/>
      <c r="F196" s="264"/>
      <c r="G196" s="264"/>
      <c r="H196" s="264"/>
      <c r="I196" s="264"/>
      <c r="J196" s="264"/>
      <c r="K196" s="301"/>
      <c r="L196" s="301"/>
      <c r="M196" s="301"/>
      <c r="N196" s="301"/>
      <c r="O196" s="301"/>
    </row>
    <row r="197" spans="1:15" x14ac:dyDescent="0.25">
      <c r="A197" s="264"/>
      <c r="B197" s="264"/>
      <c r="C197" s="264"/>
      <c r="D197" s="264"/>
      <c r="E197" s="264"/>
      <c r="F197" s="264"/>
      <c r="G197" s="264"/>
      <c r="H197" s="264"/>
      <c r="I197" s="264"/>
      <c r="J197" s="264"/>
      <c r="K197" s="301"/>
      <c r="L197" s="301"/>
      <c r="M197" s="301"/>
      <c r="N197" s="301"/>
      <c r="O197" s="301"/>
    </row>
    <row r="198" spans="1:15" x14ac:dyDescent="0.25">
      <c r="A198" s="264"/>
      <c r="B198" s="264"/>
      <c r="C198" s="264"/>
      <c r="D198" s="264"/>
      <c r="E198" s="264"/>
      <c r="F198" s="264"/>
      <c r="G198" s="264"/>
      <c r="H198" s="264"/>
      <c r="I198" s="264"/>
      <c r="J198" s="264"/>
      <c r="K198" s="301"/>
      <c r="L198" s="301"/>
      <c r="M198" s="301"/>
      <c r="N198" s="301"/>
      <c r="O198" s="301"/>
    </row>
    <row r="199" spans="1:15" x14ac:dyDescent="0.25">
      <c r="A199" s="264"/>
      <c r="B199" s="264"/>
      <c r="C199" s="264"/>
      <c r="D199" s="264"/>
      <c r="E199" s="264"/>
      <c r="F199" s="264"/>
      <c r="G199" s="264"/>
      <c r="H199" s="264"/>
      <c r="I199" s="264"/>
      <c r="J199" s="264"/>
      <c r="K199" s="301"/>
      <c r="L199" s="301"/>
      <c r="M199" s="301"/>
      <c r="N199" s="301"/>
      <c r="O199" s="301"/>
    </row>
    <row r="200" spans="1:15" x14ac:dyDescent="0.25">
      <c r="A200" s="264"/>
      <c r="B200" s="264"/>
      <c r="C200" s="264"/>
      <c r="D200" s="264"/>
      <c r="E200" s="264"/>
      <c r="F200" s="264"/>
      <c r="G200" s="264"/>
      <c r="H200" s="264"/>
      <c r="I200" s="264"/>
      <c r="J200" s="264"/>
      <c r="K200" s="301"/>
      <c r="L200" s="301"/>
      <c r="M200" s="301"/>
      <c r="N200" s="301"/>
      <c r="O200" s="301"/>
    </row>
    <row r="201" spans="1:15" x14ac:dyDescent="0.25">
      <c r="A201" s="264"/>
      <c r="B201" s="264"/>
      <c r="C201" s="264"/>
      <c r="D201" s="264"/>
      <c r="E201" s="264"/>
      <c r="F201" s="264"/>
      <c r="G201" s="264"/>
      <c r="H201" s="264"/>
      <c r="I201" s="264"/>
      <c r="J201" s="264"/>
      <c r="K201" s="301"/>
      <c r="L201" s="301"/>
      <c r="M201" s="301"/>
      <c r="N201" s="301"/>
      <c r="O201" s="301"/>
    </row>
    <row r="202" spans="1:15" x14ac:dyDescent="0.25">
      <c r="A202" s="264"/>
      <c r="B202" s="264"/>
      <c r="C202" s="264"/>
      <c r="D202" s="264"/>
      <c r="E202" s="264"/>
      <c r="F202" s="264"/>
      <c r="G202" s="264"/>
      <c r="H202" s="264"/>
      <c r="I202" s="264"/>
      <c r="J202" s="264"/>
      <c r="K202" s="301"/>
      <c r="L202" s="301"/>
      <c r="M202" s="301"/>
      <c r="N202" s="301"/>
      <c r="O202" s="301"/>
    </row>
    <row r="203" spans="1:15" x14ac:dyDescent="0.25">
      <c r="A203" s="264"/>
      <c r="B203" s="264"/>
      <c r="C203" s="264"/>
      <c r="D203" s="264"/>
      <c r="E203" s="264"/>
      <c r="F203" s="264"/>
      <c r="G203" s="264"/>
      <c r="H203" s="264"/>
      <c r="I203" s="264"/>
      <c r="J203" s="264"/>
      <c r="K203" s="301"/>
      <c r="L203" s="301"/>
      <c r="M203" s="301"/>
      <c r="N203" s="301"/>
      <c r="O203" s="301"/>
    </row>
    <row r="204" spans="1:15" x14ac:dyDescent="0.25">
      <c r="A204" s="264"/>
      <c r="B204" s="264"/>
      <c r="C204" s="264"/>
      <c r="D204" s="264"/>
      <c r="E204" s="264"/>
      <c r="F204" s="264"/>
      <c r="G204" s="264"/>
      <c r="H204" s="264"/>
      <c r="I204" s="264"/>
      <c r="J204" s="264"/>
      <c r="K204" s="301"/>
      <c r="L204" s="301"/>
      <c r="M204" s="301"/>
      <c r="N204" s="301"/>
      <c r="O204" s="301"/>
    </row>
    <row r="205" spans="1:15" x14ac:dyDescent="0.25">
      <c r="A205" s="264"/>
      <c r="B205" s="264"/>
      <c r="C205" s="264"/>
      <c r="D205" s="264"/>
      <c r="E205" s="264"/>
      <c r="F205" s="264"/>
      <c r="G205" s="264"/>
      <c r="H205" s="264"/>
      <c r="I205" s="264"/>
      <c r="J205" s="264"/>
      <c r="K205" s="301"/>
      <c r="L205" s="301"/>
      <c r="M205" s="301"/>
      <c r="N205" s="301"/>
      <c r="O205" s="301"/>
    </row>
    <row r="206" spans="1:15" x14ac:dyDescent="0.25">
      <c r="A206" s="264"/>
      <c r="B206" s="264"/>
      <c r="C206" s="264"/>
      <c r="D206" s="264"/>
      <c r="E206" s="264"/>
      <c r="F206" s="264"/>
      <c r="G206" s="264"/>
      <c r="H206" s="264"/>
      <c r="I206" s="264"/>
      <c r="J206" s="264"/>
      <c r="K206" s="301"/>
      <c r="L206" s="301"/>
      <c r="M206" s="301"/>
      <c r="N206" s="301"/>
      <c r="O206" s="301"/>
    </row>
    <row r="207" spans="1:15" x14ac:dyDescent="0.25">
      <c r="A207" s="264"/>
      <c r="B207" s="264"/>
      <c r="C207" s="264"/>
      <c r="D207" s="264"/>
      <c r="E207" s="264"/>
      <c r="F207" s="264"/>
      <c r="G207" s="264"/>
      <c r="H207" s="264"/>
      <c r="I207" s="264"/>
      <c r="J207" s="264"/>
      <c r="K207" s="301"/>
      <c r="L207" s="301"/>
      <c r="M207" s="301"/>
      <c r="N207" s="301"/>
      <c r="O207" s="301"/>
    </row>
    <row r="208" spans="1:15" x14ac:dyDescent="0.25">
      <c r="A208" s="264"/>
      <c r="B208" s="264"/>
      <c r="C208" s="264"/>
      <c r="D208" s="264"/>
      <c r="E208" s="264"/>
      <c r="F208" s="264"/>
      <c r="G208" s="264"/>
      <c r="H208" s="264"/>
      <c r="I208" s="264"/>
      <c r="J208" s="264"/>
      <c r="K208" s="301"/>
      <c r="L208" s="301"/>
      <c r="M208" s="301"/>
      <c r="N208" s="301"/>
      <c r="O208" s="301"/>
    </row>
    <row r="209" spans="1:15" x14ac:dyDescent="0.25">
      <c r="A209" s="264"/>
      <c r="B209" s="264"/>
      <c r="C209" s="264"/>
      <c r="D209" s="264"/>
      <c r="E209" s="264"/>
      <c r="F209" s="264"/>
      <c r="G209" s="264"/>
      <c r="H209" s="264"/>
      <c r="I209" s="264"/>
      <c r="J209" s="264"/>
      <c r="K209" s="301"/>
      <c r="L209" s="301"/>
      <c r="M209" s="301"/>
      <c r="N209" s="301"/>
      <c r="O209" s="301"/>
    </row>
    <row r="210" spans="1:15" x14ac:dyDescent="0.25">
      <c r="A210" s="264"/>
      <c r="B210" s="264"/>
      <c r="C210" s="264"/>
      <c r="D210" s="264"/>
      <c r="E210" s="264"/>
      <c r="F210" s="264"/>
      <c r="G210" s="264"/>
      <c r="H210" s="264"/>
      <c r="I210" s="264"/>
      <c r="J210" s="264"/>
      <c r="K210" s="301"/>
      <c r="L210" s="301"/>
      <c r="M210" s="301"/>
      <c r="N210" s="301"/>
      <c r="O210" s="301"/>
    </row>
    <row r="211" spans="1:15" x14ac:dyDescent="0.25">
      <c r="A211" s="264"/>
      <c r="B211" s="264"/>
      <c r="C211" s="264"/>
      <c r="D211" s="264"/>
      <c r="E211" s="264"/>
      <c r="F211" s="264"/>
      <c r="G211" s="264"/>
      <c r="H211" s="264"/>
      <c r="I211" s="264"/>
      <c r="J211" s="264"/>
      <c r="K211" s="301"/>
      <c r="L211" s="301"/>
      <c r="M211" s="301"/>
      <c r="N211" s="301"/>
      <c r="O211" s="301"/>
    </row>
    <row r="212" spans="1:15" x14ac:dyDescent="0.25">
      <c r="A212" s="264"/>
      <c r="B212" s="264"/>
      <c r="C212" s="264"/>
      <c r="D212" s="264"/>
      <c r="E212" s="264"/>
      <c r="F212" s="264"/>
      <c r="G212" s="264"/>
      <c r="H212" s="264"/>
      <c r="I212" s="264"/>
      <c r="J212" s="264"/>
      <c r="K212" s="301"/>
      <c r="L212" s="301"/>
      <c r="M212" s="301"/>
      <c r="N212" s="301"/>
      <c r="O212" s="301"/>
    </row>
    <row r="213" spans="1:15" x14ac:dyDescent="0.25">
      <c r="A213" s="264"/>
      <c r="B213" s="264"/>
      <c r="C213" s="264"/>
      <c r="D213" s="264"/>
      <c r="E213" s="264"/>
      <c r="F213" s="264"/>
      <c r="G213" s="264"/>
      <c r="H213" s="264"/>
      <c r="I213" s="264"/>
      <c r="J213" s="264"/>
      <c r="K213" s="301"/>
      <c r="L213" s="301"/>
      <c r="M213" s="301"/>
      <c r="N213" s="301"/>
      <c r="O213" s="301"/>
    </row>
    <row r="214" spans="1:15" x14ac:dyDescent="0.25">
      <c r="A214" s="264"/>
      <c r="B214" s="264"/>
      <c r="C214" s="264"/>
      <c r="D214" s="264"/>
      <c r="E214" s="264"/>
      <c r="F214" s="264"/>
      <c r="G214" s="264"/>
      <c r="H214" s="264"/>
      <c r="I214" s="264"/>
      <c r="J214" s="264"/>
      <c r="K214" s="301"/>
      <c r="L214" s="301"/>
      <c r="M214" s="301"/>
      <c r="N214" s="301"/>
      <c r="O214" s="301"/>
    </row>
    <row r="215" spans="1:15" x14ac:dyDescent="0.25">
      <c r="A215" s="264"/>
      <c r="B215" s="264"/>
      <c r="C215" s="264"/>
      <c r="D215" s="264"/>
      <c r="E215" s="264"/>
      <c r="F215" s="264"/>
      <c r="G215" s="264"/>
      <c r="H215" s="264"/>
      <c r="I215" s="264"/>
      <c r="J215" s="264"/>
      <c r="K215" s="301"/>
      <c r="L215" s="301"/>
      <c r="M215" s="301"/>
      <c r="N215" s="301"/>
      <c r="O215" s="301"/>
    </row>
    <row r="216" spans="1:15" x14ac:dyDescent="0.25">
      <c r="A216" s="264"/>
      <c r="B216" s="264"/>
      <c r="C216" s="264"/>
      <c r="D216" s="264"/>
      <c r="E216" s="264"/>
      <c r="F216" s="264"/>
      <c r="G216" s="264"/>
      <c r="H216" s="264"/>
      <c r="I216" s="264"/>
      <c r="J216" s="264"/>
      <c r="K216" s="301"/>
      <c r="L216" s="301"/>
      <c r="M216" s="301"/>
      <c r="N216" s="301"/>
      <c r="O216" s="301"/>
    </row>
    <row r="217" spans="1:15" x14ac:dyDescent="0.25">
      <c r="A217" s="264"/>
      <c r="B217" s="264"/>
      <c r="C217" s="264"/>
      <c r="D217" s="264"/>
      <c r="E217" s="264"/>
      <c r="F217" s="264"/>
      <c r="G217" s="264"/>
      <c r="H217" s="264"/>
      <c r="I217" s="264"/>
      <c r="J217" s="264"/>
      <c r="K217" s="301"/>
      <c r="L217" s="301"/>
      <c r="M217" s="301"/>
      <c r="N217" s="301"/>
      <c r="O217" s="301"/>
    </row>
    <row r="218" spans="1:15" x14ac:dyDescent="0.25">
      <c r="A218" s="264"/>
      <c r="B218" s="264"/>
      <c r="C218" s="264"/>
      <c r="D218" s="264"/>
      <c r="E218" s="264"/>
      <c r="F218" s="264"/>
      <c r="G218" s="264"/>
      <c r="H218" s="264"/>
      <c r="I218" s="264"/>
      <c r="J218" s="264"/>
      <c r="K218" s="301"/>
      <c r="L218" s="301"/>
      <c r="M218" s="301"/>
      <c r="N218" s="301"/>
      <c r="O218" s="301"/>
    </row>
    <row r="219" spans="1:15" x14ac:dyDescent="0.25">
      <c r="A219" s="264"/>
      <c r="B219" s="264"/>
      <c r="C219" s="264"/>
      <c r="D219" s="264"/>
      <c r="E219" s="264"/>
      <c r="F219" s="264"/>
      <c r="G219" s="264"/>
      <c r="H219" s="264"/>
      <c r="I219" s="264"/>
      <c r="J219" s="264"/>
      <c r="K219" s="301"/>
      <c r="L219" s="301"/>
      <c r="M219" s="301"/>
      <c r="N219" s="301"/>
      <c r="O219" s="301"/>
    </row>
    <row r="220" spans="1:15" x14ac:dyDescent="0.25">
      <c r="A220" s="264"/>
      <c r="B220" s="264"/>
      <c r="C220" s="264"/>
      <c r="D220" s="264"/>
      <c r="E220" s="264"/>
      <c r="F220" s="264"/>
      <c r="G220" s="264"/>
      <c r="H220" s="264"/>
      <c r="I220" s="264"/>
      <c r="J220" s="264"/>
      <c r="K220" s="301"/>
      <c r="L220" s="301"/>
      <c r="M220" s="301"/>
      <c r="N220" s="301"/>
      <c r="O220" s="301"/>
    </row>
    <row r="221" spans="1:15" x14ac:dyDescent="0.25">
      <c r="A221" s="264"/>
      <c r="B221" s="264"/>
      <c r="C221" s="264"/>
      <c r="D221" s="264"/>
      <c r="E221" s="264"/>
      <c r="F221" s="264"/>
      <c r="G221" s="264"/>
      <c r="H221" s="264"/>
      <c r="I221" s="264"/>
      <c r="J221" s="264"/>
      <c r="K221" s="301"/>
      <c r="L221" s="301"/>
      <c r="M221" s="301"/>
      <c r="N221" s="301"/>
      <c r="O221" s="301"/>
    </row>
    <row r="222" spans="1:15" x14ac:dyDescent="0.25">
      <c r="A222" s="264"/>
      <c r="B222" s="264"/>
      <c r="C222" s="264"/>
      <c r="D222" s="264"/>
      <c r="E222" s="264"/>
      <c r="F222" s="264"/>
      <c r="G222" s="264"/>
      <c r="H222" s="264"/>
      <c r="I222" s="264"/>
      <c r="J222" s="264"/>
      <c r="K222" s="301"/>
      <c r="L222" s="301"/>
      <c r="M222" s="301"/>
      <c r="N222" s="301"/>
      <c r="O222" s="301"/>
    </row>
  </sheetData>
  <mergeCells count="1">
    <mergeCell ref="D18:E1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0" workbookViewId="0">
      <selection activeCell="A23" sqref="A23"/>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05" t="s">
        <v>2</v>
      </c>
      <c r="B1" s="206" t="s">
        <v>8</v>
      </c>
      <c r="C1" s="206" t="s">
        <v>291</v>
      </c>
      <c r="D1" s="206" t="s">
        <v>34</v>
      </c>
      <c r="E1" s="207" t="s">
        <v>35</v>
      </c>
      <c r="F1" s="207" t="s">
        <v>72</v>
      </c>
      <c r="G1" s="208" t="s">
        <v>73</v>
      </c>
      <c r="H1" s="206" t="s">
        <v>273</v>
      </c>
      <c r="I1" s="209" t="s">
        <v>36</v>
      </c>
      <c r="J1" s="210" t="s">
        <v>74</v>
      </c>
      <c r="K1" s="93"/>
    </row>
    <row r="2" spans="1:11" x14ac:dyDescent="0.25">
      <c r="A2" s="99" t="s">
        <v>42</v>
      </c>
      <c r="B2" s="99" t="s">
        <v>14</v>
      </c>
      <c r="C2" s="211">
        <v>0</v>
      </c>
      <c r="D2" s="212">
        <v>0</v>
      </c>
      <c r="E2" s="212">
        <v>0</v>
      </c>
      <c r="F2" s="212"/>
      <c r="G2" s="211"/>
      <c r="H2" s="213">
        <v>0</v>
      </c>
      <c r="I2" s="214">
        <f>C2+D2-E2</f>
        <v>0</v>
      </c>
      <c r="J2" s="215">
        <f>H2-I2</f>
        <v>0</v>
      </c>
      <c r="K2" s="93" t="s">
        <v>15</v>
      </c>
    </row>
    <row r="3" spans="1:11" x14ac:dyDescent="0.25">
      <c r="A3" s="99" t="s">
        <v>124</v>
      </c>
      <c r="B3" s="99" t="s">
        <v>116</v>
      </c>
      <c r="C3" s="211">
        <v>0</v>
      </c>
      <c r="D3" s="212">
        <v>0</v>
      </c>
      <c r="E3" s="212">
        <v>0</v>
      </c>
      <c r="F3" s="212"/>
      <c r="G3" s="211"/>
      <c r="H3" s="213">
        <v>0</v>
      </c>
      <c r="I3" s="214">
        <f t="shared" ref="I3:I5" si="0">C3+D3-E3</f>
        <v>0</v>
      </c>
      <c r="J3" s="215">
        <f t="shared" ref="J3:J5" si="1">H3-I3</f>
        <v>0</v>
      </c>
      <c r="K3" s="93"/>
    </row>
    <row r="4" spans="1:11" x14ac:dyDescent="0.25">
      <c r="A4" s="99" t="s">
        <v>137</v>
      </c>
      <c r="B4" s="99" t="s">
        <v>116</v>
      </c>
      <c r="C4" s="211">
        <v>0</v>
      </c>
      <c r="D4" s="212">
        <v>0</v>
      </c>
      <c r="E4" s="212">
        <v>0</v>
      </c>
      <c r="F4" s="212"/>
      <c r="G4" s="211"/>
      <c r="H4" s="213">
        <v>0</v>
      </c>
      <c r="I4" s="214">
        <f t="shared" si="0"/>
        <v>0</v>
      </c>
      <c r="J4" s="215">
        <f t="shared" si="1"/>
        <v>0</v>
      </c>
      <c r="K4" s="93"/>
    </row>
    <row r="5" spans="1:11" x14ac:dyDescent="0.25">
      <c r="A5" s="99" t="s">
        <v>65</v>
      </c>
      <c r="B5" s="180"/>
      <c r="C5" s="211">
        <v>0</v>
      </c>
      <c r="D5" s="212">
        <v>0</v>
      </c>
      <c r="E5" s="212">
        <v>0</v>
      </c>
      <c r="F5" s="212"/>
      <c r="G5" s="211"/>
      <c r="H5" s="213">
        <v>0</v>
      </c>
      <c r="I5" s="214">
        <f t="shared" si="0"/>
        <v>0</v>
      </c>
      <c r="J5" s="215">
        <f t="shared" si="1"/>
        <v>0</v>
      </c>
      <c r="K5" s="93"/>
    </row>
    <row r="6" spans="1:11" x14ac:dyDescent="0.25">
      <c r="A6" s="216"/>
      <c r="B6" s="217"/>
      <c r="C6" s="218"/>
      <c r="D6" s="218"/>
      <c r="E6" s="219"/>
      <c r="F6" s="219"/>
      <c r="G6" s="218"/>
      <c r="H6" s="218"/>
      <c r="I6" s="220"/>
      <c r="J6" s="215"/>
      <c r="K6" s="94"/>
    </row>
    <row r="7" spans="1:11" x14ac:dyDescent="0.25">
      <c r="A7" s="221" t="s">
        <v>75</v>
      </c>
      <c r="B7" s="222"/>
      <c r="C7" s="223">
        <f>SUM(C2:C6)</f>
        <v>0</v>
      </c>
      <c r="D7" s="223">
        <f>SUM(D2:D6)</f>
        <v>0</v>
      </c>
      <c r="E7" s="223">
        <f>SUM(E2:E6)</f>
        <v>0</v>
      </c>
      <c r="F7" s="222"/>
      <c r="G7" s="224"/>
      <c r="H7" s="225">
        <f>SUM(H2:H6)</f>
        <v>0</v>
      </c>
      <c r="I7" s="226">
        <f>SUM(I2:I6)</f>
        <v>0</v>
      </c>
      <c r="J7" s="227">
        <f>H7-I7</f>
        <v>0</v>
      </c>
      <c r="K7" s="93"/>
    </row>
    <row r="8" spans="1:11" x14ac:dyDescent="0.25">
      <c r="A8" s="228"/>
      <c r="B8" s="229"/>
      <c r="C8" s="230"/>
      <c r="D8" s="231"/>
      <c r="E8" s="231"/>
      <c r="F8" s="231"/>
      <c r="G8" s="231"/>
      <c r="H8" s="230"/>
      <c r="I8" s="232"/>
      <c r="J8" s="227"/>
      <c r="K8" s="93"/>
    </row>
    <row r="9" spans="1:11" x14ac:dyDescent="0.25">
      <c r="A9" s="233" t="s">
        <v>80</v>
      </c>
      <c r="B9" s="234"/>
      <c r="C9" s="235">
        <f>'Bank reconciliation USD'!D17</f>
        <v>9352.1200000000008</v>
      </c>
      <c r="D9" s="235">
        <v>0</v>
      </c>
      <c r="E9" s="235">
        <f>GETPIVOTDATA("Sum of Spent in $",'Personal Costs'!$A$3,"Name","Bank USD")</f>
        <v>2443.25</v>
      </c>
      <c r="F9" s="235"/>
      <c r="G9" s="235">
        <f>'Bank reconciliation USD'!E19</f>
        <v>6900</v>
      </c>
      <c r="H9" s="235">
        <f>'Bank reconciliation USD'!D24</f>
        <v>8.8700000000008004</v>
      </c>
      <c r="I9" s="236">
        <f>C9+D9-E9+F9-G9</f>
        <v>8.8700000000008004</v>
      </c>
      <c r="J9" s="215">
        <f t="shared" ref="J9:J10" si="2">H9-I9</f>
        <v>0</v>
      </c>
      <c r="K9" s="93"/>
    </row>
    <row r="10" spans="1:11" x14ac:dyDescent="0.25">
      <c r="A10" s="237" t="s">
        <v>77</v>
      </c>
      <c r="B10" s="238"/>
      <c r="C10" s="238">
        <f t="shared" ref="C10:I10" si="3">SUM(C9:C9)</f>
        <v>9352.1200000000008</v>
      </c>
      <c r="D10" s="238">
        <f t="shared" si="3"/>
        <v>0</v>
      </c>
      <c r="E10" s="238">
        <f t="shared" si="3"/>
        <v>2443.25</v>
      </c>
      <c r="F10" s="238">
        <f t="shared" si="3"/>
        <v>0</v>
      </c>
      <c r="G10" s="238">
        <f t="shared" si="3"/>
        <v>6900</v>
      </c>
      <c r="H10" s="238">
        <f t="shared" si="3"/>
        <v>8.8700000000008004</v>
      </c>
      <c r="I10" s="239">
        <f t="shared" si="3"/>
        <v>8.8700000000008004</v>
      </c>
      <c r="J10" s="215">
        <f t="shared" si="2"/>
        <v>0</v>
      </c>
      <c r="K10" s="93"/>
    </row>
    <row r="11" spans="1:11" x14ac:dyDescent="0.25">
      <c r="A11" s="241" t="s">
        <v>78</v>
      </c>
      <c r="B11" s="242"/>
      <c r="C11" s="242"/>
      <c r="D11" s="242"/>
      <c r="E11" s="242"/>
      <c r="F11" s="242">
        <f>F10+F15</f>
        <v>0</v>
      </c>
      <c r="G11" s="242">
        <f>G10</f>
        <v>6900</v>
      </c>
      <c r="H11" s="242"/>
      <c r="I11" s="243"/>
      <c r="J11" s="244"/>
      <c r="K11" s="93"/>
    </row>
    <row r="12" spans="1:11" ht="15.75" thickBot="1" x14ac:dyDescent="0.3">
      <c r="A12" s="245"/>
      <c r="B12" s="246"/>
      <c r="C12" s="246"/>
      <c r="D12" s="246"/>
      <c r="E12" s="246"/>
      <c r="F12" s="246"/>
      <c r="G12" s="246"/>
      <c r="H12" s="246"/>
      <c r="I12" s="247"/>
      <c r="J12" s="215"/>
      <c r="K12" s="93"/>
    </row>
    <row r="13" spans="1:11" ht="15.75" thickBot="1" x14ac:dyDescent="0.3">
      <c r="A13" s="248" t="s">
        <v>79</v>
      </c>
      <c r="B13" s="249"/>
      <c r="C13" s="249"/>
      <c r="D13" s="249"/>
      <c r="E13" s="249">
        <f>E7+E10</f>
        <v>2443.25</v>
      </c>
      <c r="F13" s="249"/>
      <c r="G13" s="249"/>
      <c r="H13" s="249"/>
      <c r="I13" s="250"/>
      <c r="J13" s="251"/>
      <c r="K13" s="93"/>
    </row>
    <row r="14" spans="1:11" ht="15.75" thickBot="1" x14ac:dyDescent="0.3">
      <c r="A14" s="252"/>
      <c r="B14" s="253"/>
      <c r="C14" s="253"/>
      <c r="D14" s="253"/>
      <c r="E14" s="253"/>
      <c r="F14" s="253"/>
      <c r="G14" s="253"/>
      <c r="H14" s="253"/>
      <c r="I14" s="254"/>
      <c r="J14" s="215"/>
      <c r="K14" s="93"/>
    </row>
    <row r="15" spans="1:11" ht="15.75" x14ac:dyDescent="0.25">
      <c r="A15" s="255" t="s">
        <v>37</v>
      </c>
      <c r="B15" s="256"/>
      <c r="C15" s="257">
        <f>'USD-cash box March'!G4</f>
        <v>5</v>
      </c>
      <c r="D15" s="258">
        <v>0</v>
      </c>
      <c r="E15" s="258">
        <v>0</v>
      </c>
      <c r="F15" s="258">
        <v>0</v>
      </c>
      <c r="G15" s="258">
        <v>0</v>
      </c>
      <c r="H15" s="258">
        <f>'USD-cash box March'!G5</f>
        <v>5</v>
      </c>
      <c r="I15" s="259">
        <f>C15+D15-E15+F15-G15</f>
        <v>5</v>
      </c>
      <c r="J15" s="215">
        <f t="shared" ref="J15" si="4">H15-I15</f>
        <v>0</v>
      </c>
      <c r="K15" s="198"/>
    </row>
    <row r="16" spans="1:11" ht="15" customHeight="1" thickBot="1" x14ac:dyDescent="0.3">
      <c r="A16" s="260"/>
      <c r="B16" s="261"/>
      <c r="C16" s="261"/>
      <c r="D16" s="261"/>
      <c r="E16" s="261"/>
      <c r="F16" s="261"/>
      <c r="G16" s="261"/>
      <c r="H16" s="261"/>
      <c r="I16" s="261"/>
      <c r="J16" s="262"/>
      <c r="K16" s="201" t="s">
        <v>70</v>
      </c>
    </row>
    <row r="17" spans="1:11" ht="16.5" thickBot="1" x14ac:dyDescent="0.3">
      <c r="A17" s="196"/>
      <c r="B17" s="197"/>
      <c r="C17" s="197"/>
      <c r="D17" s="728" t="s">
        <v>38</v>
      </c>
      <c r="E17" s="728"/>
      <c r="F17" s="197"/>
      <c r="G17" s="197"/>
      <c r="H17" s="197"/>
      <c r="I17" s="197"/>
      <c r="J17" s="198"/>
      <c r="K17" s="204">
        <f>I17-J17</f>
        <v>0</v>
      </c>
    </row>
    <row r="18" spans="1:11" ht="48" thickBot="1" x14ac:dyDescent="0.3">
      <c r="A18" s="199"/>
      <c r="B18" s="200"/>
      <c r="C18" s="200" t="s">
        <v>274</v>
      </c>
      <c r="D18" s="200" t="s">
        <v>83</v>
      </c>
      <c r="E18" s="200" t="s">
        <v>84</v>
      </c>
      <c r="F18" s="200"/>
      <c r="G18" s="200"/>
      <c r="H18" s="200" t="s">
        <v>292</v>
      </c>
      <c r="I18" s="200" t="s">
        <v>69</v>
      </c>
      <c r="J18" s="527" t="s">
        <v>70</v>
      </c>
      <c r="K18" s="93"/>
    </row>
    <row r="19" spans="1:11" ht="32.25" thickBot="1" x14ac:dyDescent="0.3">
      <c r="A19" s="316" t="s">
        <v>71</v>
      </c>
      <c r="B19" s="317"/>
      <c r="C19" s="317">
        <f>C15+C10+C7</f>
        <v>9357.1200000000008</v>
      </c>
      <c r="D19" s="317">
        <f>D10</f>
        <v>0</v>
      </c>
      <c r="E19" s="317">
        <f>E13</f>
        <v>2443.25</v>
      </c>
      <c r="F19" s="317"/>
      <c r="G19" s="317">
        <f>G9</f>
        <v>6900</v>
      </c>
      <c r="H19" s="317">
        <f>H15+H10+H7</f>
        <v>13.8700000000008</v>
      </c>
      <c r="I19" s="526">
        <f>C19+D19-E19-G19</f>
        <v>13.8700000000008</v>
      </c>
      <c r="J19" s="529">
        <f>H19-I19</f>
        <v>0</v>
      </c>
      <c r="K19" s="93"/>
    </row>
    <row r="20" spans="1:11" x14ac:dyDescent="0.25">
      <c r="A20" s="318"/>
      <c r="B20" s="318"/>
      <c r="C20" s="318"/>
      <c r="D20" s="318"/>
      <c r="E20" s="318"/>
      <c r="F20" s="318"/>
      <c r="G20" s="318"/>
      <c r="H20" s="318"/>
      <c r="I20" s="319"/>
      <c r="J20" s="528"/>
    </row>
    <row r="21" spans="1:11" x14ac:dyDescent="0.25">
      <c r="A21" s="318"/>
      <c r="B21" s="318"/>
      <c r="C21" s="318"/>
      <c r="D21" s="318"/>
      <c r="E21" s="318"/>
      <c r="F21" s="318"/>
      <c r="G21" s="320"/>
      <c r="H21" s="320"/>
      <c r="I21" s="319"/>
      <c r="J21" s="103"/>
    </row>
    <row r="22" spans="1:11" x14ac:dyDescent="0.25">
      <c r="A22" s="320"/>
      <c r="B22" s="320"/>
      <c r="C22" s="318"/>
      <c r="D22" s="320"/>
      <c r="E22" s="320"/>
      <c r="F22" s="318"/>
      <c r="G22" s="318"/>
      <c r="H22" s="318"/>
      <c r="I22" s="319"/>
      <c r="J22" s="103"/>
    </row>
    <row r="23" spans="1:11" x14ac:dyDescent="0.25">
      <c r="A23" s="318"/>
      <c r="B23" s="318"/>
      <c r="C23" s="320"/>
      <c r="D23" s="318"/>
      <c r="E23" s="318"/>
      <c r="F23" s="320"/>
      <c r="G23" s="321"/>
      <c r="H23" s="321"/>
      <c r="I23" s="319"/>
      <c r="J23" s="103"/>
    </row>
    <row r="24" spans="1:11" x14ac:dyDescent="0.25">
      <c r="A24" s="321"/>
      <c r="B24" s="321"/>
      <c r="C24" s="321"/>
      <c r="D24" s="321"/>
      <c r="E24" s="321"/>
      <c r="F24" s="321"/>
      <c r="G24" s="321"/>
      <c r="H24" s="321"/>
      <c r="I24" s="322"/>
      <c r="J24" s="103"/>
    </row>
    <row r="25" spans="1:11" x14ac:dyDescent="0.25">
      <c r="A25" s="321"/>
      <c r="B25" s="321"/>
      <c r="C25" s="321"/>
      <c r="D25" s="323"/>
      <c r="E25" s="323"/>
      <c r="F25" s="324"/>
      <c r="G25" s="321"/>
      <c r="H25" s="321"/>
      <c r="I25" s="322"/>
      <c r="J25" s="103"/>
    </row>
    <row r="26" spans="1:11" x14ac:dyDescent="0.25">
      <c r="A26" s="321"/>
      <c r="B26" s="321"/>
      <c r="C26" s="321"/>
      <c r="D26" s="323"/>
      <c r="E26" s="323"/>
      <c r="F26" s="324"/>
      <c r="G26" s="321"/>
      <c r="H26" s="321"/>
      <c r="I26" s="322"/>
      <c r="J26" s="103"/>
    </row>
    <row r="27" spans="1:11" x14ac:dyDescent="0.25">
      <c r="A27" s="321"/>
      <c r="B27" s="321"/>
      <c r="C27" s="321"/>
      <c r="D27" s="323"/>
      <c r="E27" s="323"/>
      <c r="F27" s="324"/>
      <c r="G27" s="321"/>
      <c r="H27" s="321"/>
      <c r="I27" s="322"/>
      <c r="J27" s="103"/>
    </row>
    <row r="28" spans="1:11" x14ac:dyDescent="0.25">
      <c r="A28" s="325"/>
      <c r="B28" s="325"/>
      <c r="C28" s="325"/>
      <c r="D28" s="325"/>
      <c r="E28" s="325"/>
      <c r="F28" s="325"/>
      <c r="G28" s="325"/>
      <c r="H28" s="325"/>
      <c r="I28" s="103"/>
      <c r="J28" s="103"/>
    </row>
    <row r="29" spans="1:11" x14ac:dyDescent="0.25">
      <c r="A29" s="103"/>
      <c r="B29" s="103"/>
      <c r="C29" s="103"/>
      <c r="D29" s="103"/>
      <c r="E29" s="103"/>
      <c r="F29" s="103"/>
      <c r="G29" s="103"/>
      <c r="H29" s="103"/>
      <c r="I29" s="103"/>
      <c r="J29" s="103"/>
    </row>
    <row r="30" spans="1:11" x14ac:dyDescent="0.25">
      <c r="A30" s="103"/>
      <c r="B30" s="103"/>
      <c r="C30" s="103"/>
      <c r="D30" s="103"/>
      <c r="E30" s="103"/>
      <c r="F30" s="103"/>
      <c r="G30" s="103"/>
      <c r="H30" s="103"/>
      <c r="I30" s="103"/>
      <c r="J30" s="103"/>
    </row>
    <row r="31" spans="1:11" x14ac:dyDescent="0.25">
      <c r="A31" s="103"/>
      <c r="B31" s="103"/>
      <c r="C31" s="103"/>
      <c r="D31" s="103"/>
      <c r="E31" s="103"/>
      <c r="F31" s="103"/>
      <c r="G31" s="103"/>
      <c r="H31" s="103"/>
      <c r="I31" s="103"/>
      <c r="J31" s="103"/>
    </row>
    <row r="32" spans="1:11" x14ac:dyDescent="0.25">
      <c r="A32" s="103"/>
      <c r="B32" s="103"/>
      <c r="C32" s="103"/>
      <c r="D32" s="103"/>
      <c r="E32" s="103"/>
      <c r="F32" s="103"/>
      <c r="G32" s="103"/>
      <c r="H32" s="103"/>
      <c r="I32" s="103"/>
      <c r="J32" s="103"/>
    </row>
  </sheetData>
  <mergeCells count="1">
    <mergeCell ref="D17:E17"/>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0" zoomScale="125" workbookViewId="0">
      <selection activeCell="D24" sqref="D24"/>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20" customWidth="1"/>
    <col min="5" max="5" width="9.85546875" style="20" customWidth="1"/>
    <col min="6" max="6" width="3.2851562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33"/>
      <c r="B1" s="733"/>
      <c r="C1" s="733"/>
      <c r="D1" s="733"/>
      <c r="E1" s="733"/>
      <c r="F1" s="733"/>
      <c r="G1" s="733"/>
      <c r="H1" s="733"/>
      <c r="I1" s="733"/>
      <c r="J1" s="733"/>
      <c r="K1" s="733"/>
    </row>
    <row r="2" spans="1:11" x14ac:dyDescent="0.2">
      <c r="A2" s="674"/>
      <c r="B2" s="674"/>
      <c r="C2" s="674"/>
      <c r="D2" s="675"/>
      <c r="E2" s="675"/>
      <c r="F2" s="674"/>
      <c r="G2" s="674"/>
      <c r="H2" s="674"/>
      <c r="I2" s="674"/>
      <c r="J2" s="675"/>
      <c r="K2" s="675"/>
    </row>
    <row r="3" spans="1:11" x14ac:dyDescent="0.2">
      <c r="A3" s="619" t="s">
        <v>16</v>
      </c>
      <c r="B3" s="618"/>
      <c r="C3" s="618"/>
      <c r="D3" s="676"/>
      <c r="E3" s="676"/>
      <c r="F3" s="618"/>
      <c r="G3" s="618"/>
      <c r="H3" s="618"/>
      <c r="I3" s="618"/>
      <c r="J3" s="676"/>
      <c r="K3" s="676"/>
    </row>
    <row r="4" spans="1:11" x14ac:dyDescent="0.2">
      <c r="A4" s="619" t="s">
        <v>19</v>
      </c>
      <c r="B4" s="619"/>
      <c r="C4" s="619" t="s">
        <v>18</v>
      </c>
      <c r="D4" s="677"/>
      <c r="E4" s="678"/>
      <c r="F4" s="619"/>
      <c r="G4" s="619"/>
      <c r="H4" s="619"/>
      <c r="I4" s="618"/>
      <c r="J4" s="676"/>
      <c r="K4" s="676"/>
    </row>
    <row r="5" spans="1:11" x14ac:dyDescent="0.2">
      <c r="A5" s="619" t="s">
        <v>82</v>
      </c>
      <c r="B5" s="619"/>
      <c r="C5" s="619" t="s">
        <v>162</v>
      </c>
      <c r="D5" s="678"/>
      <c r="E5" s="678"/>
      <c r="F5" s="619"/>
      <c r="G5" s="619"/>
      <c r="H5" s="619"/>
      <c r="I5" s="618"/>
      <c r="J5" s="676"/>
      <c r="K5" s="676"/>
    </row>
    <row r="6" spans="1:11" x14ac:dyDescent="0.2">
      <c r="A6" s="619"/>
      <c r="B6" s="619"/>
      <c r="C6" s="679">
        <v>2023</v>
      </c>
      <c r="D6" s="678"/>
      <c r="E6" s="678"/>
      <c r="F6" s="619"/>
      <c r="G6" s="619"/>
      <c r="H6" s="619"/>
      <c r="I6" s="618"/>
      <c r="J6" s="676"/>
      <c r="K6" s="676"/>
    </row>
    <row r="7" spans="1:11" x14ac:dyDescent="0.2">
      <c r="A7" s="618"/>
      <c r="B7" s="619"/>
      <c r="C7" s="619"/>
      <c r="D7" s="678"/>
      <c r="E7" s="678"/>
      <c r="F7" s="619"/>
      <c r="G7" s="619"/>
      <c r="H7" s="619"/>
      <c r="I7" s="734" t="s">
        <v>20</v>
      </c>
      <c r="J7" s="735"/>
      <c r="K7" s="736"/>
    </row>
    <row r="8" spans="1:11" x14ac:dyDescent="0.2">
      <c r="A8" s="618"/>
      <c r="B8" s="619"/>
      <c r="C8" s="619"/>
      <c r="D8" s="678"/>
      <c r="E8" s="678"/>
      <c r="F8" s="619"/>
      <c r="G8" s="619"/>
      <c r="H8" s="619"/>
      <c r="I8" s="680" t="s">
        <v>21</v>
      </c>
      <c r="J8" s="737" t="s">
        <v>31</v>
      </c>
      <c r="K8" s="738"/>
    </row>
    <row r="9" spans="1:11" ht="12.75" customHeight="1" x14ac:dyDescent="0.2">
      <c r="A9" s="619"/>
      <c r="B9" s="619"/>
      <c r="C9" s="619"/>
      <c r="D9" s="678"/>
      <c r="E9" s="678"/>
      <c r="F9" s="619"/>
      <c r="G9" s="619"/>
      <c r="H9" s="618"/>
      <c r="I9" s="680" t="s">
        <v>22</v>
      </c>
      <c r="J9" s="739" t="s">
        <v>32</v>
      </c>
      <c r="K9" s="740"/>
    </row>
    <row r="10" spans="1:11" ht="12.75" customHeight="1" x14ac:dyDescent="0.2">
      <c r="A10" s="729" t="s">
        <v>23</v>
      </c>
      <c r="B10" s="729"/>
      <c r="C10" s="729"/>
      <c r="D10" s="729"/>
      <c r="E10" s="729"/>
      <c r="F10" s="729"/>
      <c r="G10" s="729"/>
      <c r="H10" s="729"/>
      <c r="I10" s="681" t="s">
        <v>24</v>
      </c>
      <c r="J10" s="741" t="s">
        <v>33</v>
      </c>
      <c r="K10" s="742"/>
    </row>
    <row r="11" spans="1:11" ht="15.75" customHeight="1" x14ac:dyDescent="0.2">
      <c r="A11" s="729" t="s">
        <v>39</v>
      </c>
      <c r="B11" s="729"/>
      <c r="C11" s="729"/>
      <c r="D11" s="729"/>
      <c r="E11" s="729"/>
      <c r="F11" s="682"/>
      <c r="G11" s="683"/>
      <c r="H11" s="619"/>
      <c r="I11" s="618"/>
      <c r="J11" s="676"/>
      <c r="K11" s="676"/>
    </row>
    <row r="12" spans="1:11" x14ac:dyDescent="0.2">
      <c r="A12" s="618"/>
      <c r="B12" s="618"/>
      <c r="C12" s="618"/>
      <c r="D12" s="676"/>
      <c r="E12" s="676"/>
      <c r="F12" s="618"/>
      <c r="G12" s="618"/>
      <c r="H12" s="618"/>
      <c r="I12" s="618"/>
      <c r="J12" s="676"/>
      <c r="K12" s="676"/>
    </row>
    <row r="13" spans="1:11" ht="13.5" thickBot="1" x14ac:dyDescent="0.25">
      <c r="A13" s="618"/>
      <c r="B13" s="618"/>
      <c r="C13" s="618"/>
      <c r="D13" s="676"/>
      <c r="E13" s="676"/>
      <c r="F13" s="618"/>
      <c r="G13" s="618"/>
      <c r="H13" s="618"/>
      <c r="I13" s="618"/>
      <c r="J13" s="676"/>
      <c r="K13" s="676"/>
    </row>
    <row r="14" spans="1:11" ht="12.75" customHeight="1" x14ac:dyDescent="0.2">
      <c r="A14" s="730" t="s">
        <v>25</v>
      </c>
      <c r="B14" s="731"/>
      <c r="C14" s="731"/>
      <c r="D14" s="731"/>
      <c r="E14" s="732"/>
      <c r="F14" s="682"/>
      <c r="G14" s="730" t="s">
        <v>20</v>
      </c>
      <c r="H14" s="731"/>
      <c r="I14" s="731"/>
      <c r="J14" s="731"/>
      <c r="K14" s="732"/>
    </row>
    <row r="15" spans="1:11" x14ac:dyDescent="0.2">
      <c r="A15" s="684"/>
      <c r="B15" s="685"/>
      <c r="C15" s="685"/>
      <c r="D15" s="686"/>
      <c r="E15" s="687"/>
      <c r="F15" s="618"/>
      <c r="G15" s="684"/>
      <c r="H15" s="685" t="s">
        <v>15</v>
      </c>
      <c r="I15" s="685" t="s">
        <v>15</v>
      </c>
      <c r="J15" s="686" t="s">
        <v>15</v>
      </c>
      <c r="K15" s="687" t="s">
        <v>15</v>
      </c>
    </row>
    <row r="16" spans="1:11" s="6" customFormat="1" ht="13.5" thickBot="1" x14ac:dyDescent="0.25">
      <c r="A16" s="688" t="s">
        <v>0</v>
      </c>
      <c r="B16" s="689" t="s">
        <v>26</v>
      </c>
      <c r="C16" s="689" t="s">
        <v>27</v>
      </c>
      <c r="D16" s="690" t="s">
        <v>28</v>
      </c>
      <c r="E16" s="691" t="s">
        <v>29</v>
      </c>
      <c r="F16" s="692"/>
      <c r="G16" s="693" t="s">
        <v>0</v>
      </c>
      <c r="H16" s="694" t="s">
        <v>26</v>
      </c>
      <c r="I16" s="694" t="s">
        <v>27</v>
      </c>
      <c r="J16" s="695" t="s">
        <v>28</v>
      </c>
      <c r="K16" s="696" t="s">
        <v>29</v>
      </c>
    </row>
    <row r="17" spans="1:11" ht="12.75" customHeight="1" x14ac:dyDescent="0.2">
      <c r="A17" s="697">
        <v>44621</v>
      </c>
      <c r="B17" s="698"/>
      <c r="C17" s="698" t="s">
        <v>63</v>
      </c>
      <c r="D17" s="699">
        <v>9352.1200000000008</v>
      </c>
      <c r="E17" s="700"/>
      <c r="F17" s="617"/>
      <c r="G17" s="701">
        <v>44986</v>
      </c>
      <c r="H17" s="702"/>
      <c r="I17" s="702" t="s">
        <v>63</v>
      </c>
      <c r="J17" s="703"/>
      <c r="K17" s="704">
        <v>9352.1200000000008</v>
      </c>
    </row>
    <row r="18" spans="1:11" ht="12.75" customHeight="1" x14ac:dyDescent="0.2">
      <c r="A18" s="705">
        <v>44989</v>
      </c>
      <c r="B18" s="706">
        <v>1</v>
      </c>
      <c r="C18" s="706" t="s">
        <v>173</v>
      </c>
      <c r="D18" s="707"/>
      <c r="E18" s="708">
        <v>35</v>
      </c>
      <c r="F18" s="617"/>
      <c r="G18" s="705">
        <v>44989</v>
      </c>
      <c r="H18" s="706">
        <v>1</v>
      </c>
      <c r="I18" s="706" t="s">
        <v>173</v>
      </c>
      <c r="J18" s="707">
        <v>35</v>
      </c>
      <c r="K18" s="707"/>
    </row>
    <row r="19" spans="1:11" ht="12.75" customHeight="1" x14ac:dyDescent="0.2">
      <c r="A19" s="705">
        <v>44991</v>
      </c>
      <c r="B19" s="706">
        <v>2</v>
      </c>
      <c r="C19" s="706" t="s">
        <v>174</v>
      </c>
      <c r="D19" s="707"/>
      <c r="E19" s="708">
        <v>6900</v>
      </c>
      <c r="F19" s="617"/>
      <c r="G19" s="705">
        <v>44991</v>
      </c>
      <c r="H19" s="706">
        <v>2</v>
      </c>
      <c r="I19" s="706" t="s">
        <v>174</v>
      </c>
      <c r="J19" s="707">
        <v>6900</v>
      </c>
      <c r="K19" s="707"/>
    </row>
    <row r="20" spans="1:11" ht="12.75" customHeight="1" x14ac:dyDescent="0.2">
      <c r="A20" s="705">
        <v>44991</v>
      </c>
      <c r="B20" s="706">
        <v>3</v>
      </c>
      <c r="C20" s="706" t="s">
        <v>172</v>
      </c>
      <c r="D20" s="707"/>
      <c r="E20" s="708">
        <v>0.43</v>
      </c>
      <c r="F20" s="617"/>
      <c r="G20" s="705">
        <v>44991</v>
      </c>
      <c r="H20" s="706">
        <v>3</v>
      </c>
      <c r="I20" s="706" t="s">
        <v>172</v>
      </c>
      <c r="J20" s="707">
        <v>0.43</v>
      </c>
      <c r="K20" s="707"/>
    </row>
    <row r="21" spans="1:11" ht="12.75" customHeight="1" x14ac:dyDescent="0.2">
      <c r="A21" s="705">
        <v>44991</v>
      </c>
      <c r="B21" s="706">
        <v>4</v>
      </c>
      <c r="C21" s="706" t="s">
        <v>175</v>
      </c>
      <c r="D21" s="707"/>
      <c r="E21" s="708">
        <v>7.24</v>
      </c>
      <c r="F21" s="617"/>
      <c r="G21" s="701">
        <v>44991</v>
      </c>
      <c r="H21" s="702">
        <v>4</v>
      </c>
      <c r="I21" s="702" t="s">
        <v>175</v>
      </c>
      <c r="J21" s="709">
        <v>7.24</v>
      </c>
      <c r="K21" s="710"/>
    </row>
    <row r="22" spans="1:11" ht="12.75" customHeight="1" x14ac:dyDescent="0.2">
      <c r="A22" s="705">
        <v>44995</v>
      </c>
      <c r="B22" s="706">
        <v>5</v>
      </c>
      <c r="C22" s="706" t="s">
        <v>178</v>
      </c>
      <c r="D22" s="707"/>
      <c r="E22" s="708">
        <v>2400</v>
      </c>
      <c r="F22" s="617"/>
      <c r="G22" s="705">
        <v>44995</v>
      </c>
      <c r="H22" s="706">
        <v>5</v>
      </c>
      <c r="I22" s="706" t="s">
        <v>178</v>
      </c>
      <c r="J22" s="707">
        <v>2400</v>
      </c>
      <c r="K22" s="707"/>
    </row>
    <row r="23" spans="1:11" ht="12.75" customHeight="1" thickBot="1" x14ac:dyDescent="0.25">
      <c r="A23" s="701">
        <v>44995</v>
      </c>
      <c r="B23" s="702">
        <v>6</v>
      </c>
      <c r="C23" s="702" t="s">
        <v>172</v>
      </c>
      <c r="D23" s="703"/>
      <c r="E23" s="704">
        <v>0.57999999999999996</v>
      </c>
      <c r="F23" s="617"/>
      <c r="G23" s="701">
        <v>44995</v>
      </c>
      <c r="H23" s="702">
        <v>6</v>
      </c>
      <c r="I23" s="702" t="s">
        <v>172</v>
      </c>
      <c r="J23" s="709">
        <v>0.57999999999999996</v>
      </c>
      <c r="K23" s="710"/>
    </row>
    <row r="24" spans="1:11" ht="12.75" customHeight="1" thickBot="1" x14ac:dyDescent="0.25">
      <c r="A24" s="711">
        <v>45016</v>
      </c>
      <c r="B24" s="712"/>
      <c r="C24" s="713" t="s">
        <v>47</v>
      </c>
      <c r="D24" s="714">
        <f>SUM(D17:D23)-SUM(E17:E23)</f>
        <v>8.8700000000008004</v>
      </c>
      <c r="E24" s="715"/>
      <c r="F24" s="716"/>
      <c r="G24" s="711">
        <v>45016</v>
      </c>
      <c r="H24" s="717"/>
      <c r="I24" s="718" t="s">
        <v>47</v>
      </c>
      <c r="J24" s="714"/>
      <c r="K24" s="715">
        <f>SUM(K17:K23)-SUM(J17:J23)</f>
        <v>8.8700000000008004</v>
      </c>
    </row>
    <row r="25" spans="1:11" ht="12.75" customHeight="1" x14ac:dyDescent="0.2">
      <c r="A25" s="719"/>
      <c r="B25" s="720"/>
      <c r="C25" s="720"/>
      <c r="D25" s="721"/>
      <c r="E25" s="722"/>
      <c r="F25" s="618"/>
      <c r="G25" s="719"/>
      <c r="H25" s="720"/>
      <c r="I25" s="720"/>
      <c r="J25" s="721"/>
      <c r="K25" s="722"/>
    </row>
    <row r="26" spans="1:11" ht="12.75" customHeight="1" x14ac:dyDescent="0.2">
      <c r="A26" s="398"/>
      <c r="B26" s="10"/>
      <c r="C26" s="10"/>
      <c r="D26" s="19"/>
      <c r="E26" s="19"/>
      <c r="F26" s="10"/>
      <c r="G26" s="398"/>
      <c r="H26" s="10"/>
      <c r="I26" s="10"/>
      <c r="J26" s="19"/>
      <c r="K26"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Data Analysis</vt:lpstr>
      <vt:lpstr>Personal Costs</vt:lpstr>
      <vt:lpstr>Total Expenses</vt:lpstr>
      <vt:lpstr>Personal Recieved</vt:lpstr>
      <vt:lpstr>UGX Cash Box March </vt:lpstr>
      <vt:lpstr>USD-cash box March</vt:lpstr>
      <vt:lpstr>Balance UGX</vt:lpstr>
      <vt:lpstr>Balance USD</vt:lpstr>
      <vt:lpstr>Bank reconciliation USD</vt:lpstr>
      <vt:lpstr>Bank reconciliation UGX</vt:lpstr>
      <vt:lpstr>UGX-Operational Account</vt:lpstr>
      <vt:lpstr>March cashdesk closing</vt:lpstr>
      <vt:lpstr>Advances</vt:lpstr>
      <vt:lpstr>Lydia</vt:lpstr>
      <vt:lpstr>Collins</vt:lpstr>
      <vt:lpstr>Deborah</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2023-04-11T08:58:41Z</cp:lastPrinted>
  <dcterms:created xsi:type="dcterms:W3CDTF">2016-05-26T14:51:01Z</dcterms:created>
  <dcterms:modified xsi:type="dcterms:W3CDTF">2023-05-04T11:28:47Z</dcterms:modified>
</cp:coreProperties>
</file>