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284" r:id="rId1"/>
    <sheet name="Personal Costs" sheetId="283" r:id="rId2"/>
    <sheet name="Total Expenses" sheetId="49" r:id="rId3"/>
    <sheet name="Personal Received" sheetId="285" r:id="rId4"/>
    <sheet name="UGX Cash Box April" sheetId="63" r:id="rId5"/>
    <sheet name="USD-cash box April" sheetId="116" r:id="rId6"/>
    <sheet name="Balance UGX" sheetId="55" r:id="rId7"/>
    <sheet name="Balance USD" sheetId="143" r:id="rId8"/>
    <sheet name="Bank reconciliation USD" sheetId="52" r:id="rId9"/>
    <sheet name="Bank reconciliation UGX" sheetId="56" r:id="rId10"/>
    <sheet name="UGX-Operational Account" sheetId="221" r:id="rId11"/>
    <sheet name="April cashdesk closing" sheetId="176" r:id="rId12"/>
    <sheet name="Advances" sheetId="216" r:id="rId13"/>
    <sheet name="Lydia" sheetId="80" r:id="rId14"/>
    <sheet name="Deborah" sheetId="255" r:id="rId15"/>
    <sheet name="Eva" sheetId="282" r:id="rId16"/>
    <sheet name="Airtime summary" sheetId="194" r:id="rId17"/>
  </sheets>
  <definedNames>
    <definedName name="_xlnm._FilterDatabase" localSheetId="16" hidden="1">'Airtime summary'!$A$1:$N$9</definedName>
    <definedName name="_xlnm._FilterDatabase" localSheetId="14" hidden="1">Deborah!$A$1:$N$18</definedName>
    <definedName name="_xlnm._FilterDatabase" localSheetId="15" hidden="1">Eva!$A$1:$N$18</definedName>
    <definedName name="_xlnm._FilterDatabase" localSheetId="13" hidden="1">Lydia!$A$1:$N$21</definedName>
    <definedName name="_xlnm._FilterDatabase" localSheetId="2" hidden="1">'Total Expenses'!$A$2:$N$162</definedName>
    <definedName name="_xlnm._FilterDatabase" localSheetId="4" hidden="1">'UGX Cash Box April'!$A$2:$N$62</definedName>
    <definedName name="_xlnm._FilterDatabase" localSheetId="5" hidden="1">'USD-cash box April'!$A$3:$S$4</definedName>
  </definedNames>
  <calcPr calcId="152511"/>
  <pivotCaches>
    <pivotCache cacheId="56" r:id="rId18"/>
    <pivotCache cacheId="57" r:id="rId19"/>
    <pivotCache cacheId="58" r:id="rId20"/>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55" i="49" l="1"/>
  <c r="G154" i="49"/>
  <c r="G87" i="80"/>
  <c r="G88" i="80"/>
  <c r="G89" i="80" s="1"/>
  <c r="G90" i="80" s="1"/>
  <c r="H5" i="55" l="1"/>
  <c r="G157" i="49"/>
  <c r="G158" i="49"/>
  <c r="G156" i="49"/>
  <c r="F21" i="194"/>
  <c r="G21" i="194"/>
  <c r="E21" i="194"/>
  <c r="G160" i="49" l="1"/>
  <c r="G159" i="49"/>
  <c r="D9" i="143" l="1"/>
  <c r="F16" i="55"/>
  <c r="G10" i="55"/>
  <c r="F10" i="55"/>
  <c r="G9" i="55"/>
  <c r="H4" i="55"/>
  <c r="C3" i="55"/>
  <c r="E2" i="55"/>
  <c r="E9" i="143"/>
  <c r="E16" i="55"/>
  <c r="E10" i="55"/>
  <c r="E9" i="55"/>
  <c r="E4" i="55"/>
  <c r="E3" i="55"/>
  <c r="G140" i="49" l="1"/>
  <c r="G141" i="49"/>
  <c r="G139" i="49"/>
  <c r="G70" i="49"/>
  <c r="G32" i="49"/>
  <c r="G31" i="49"/>
  <c r="G73" i="49"/>
  <c r="G4" i="49"/>
  <c r="G5" i="49"/>
  <c r="G6" i="49"/>
  <c r="E153" i="49"/>
  <c r="E152" i="49"/>
  <c r="E138" i="49"/>
  <c r="E137" i="49"/>
  <c r="C11" i="285"/>
  <c r="D5" i="285"/>
  <c r="D4" i="285"/>
  <c r="M3" i="55"/>
  <c r="D6" i="285"/>
  <c r="D7" i="285"/>
  <c r="M4" i="55"/>
  <c r="D4" i="55" l="1"/>
  <c r="D3" i="55"/>
  <c r="D16" i="55"/>
  <c r="G5" i="282"/>
  <c r="G6" i="282"/>
  <c r="G74" i="49" l="1"/>
  <c r="G75" i="49"/>
  <c r="G76" i="49"/>
  <c r="G77" i="49"/>
  <c r="F30" i="282"/>
  <c r="E30" i="282"/>
  <c r="G7" i="282"/>
  <c r="G8" i="282" s="1"/>
  <c r="G9" i="282" s="1"/>
  <c r="G10" i="282" s="1"/>
  <c r="G11" i="282" s="1"/>
  <c r="G12" i="282" s="1"/>
  <c r="G13" i="282" s="1"/>
  <c r="G14" i="282" s="1"/>
  <c r="G15" i="282" s="1"/>
  <c r="G16" i="282" s="1"/>
  <c r="G17" i="282" s="1"/>
  <c r="G18" i="282" s="1"/>
  <c r="G19" i="282" s="1"/>
  <c r="G20" i="282" s="1"/>
  <c r="G21" i="282" s="1"/>
  <c r="G22" i="282" s="1"/>
  <c r="G23" i="282" s="1"/>
  <c r="G24" i="282" s="1"/>
  <c r="G25" i="282" s="1"/>
  <c r="G26" i="282" s="1"/>
  <c r="G27" i="282" s="1"/>
  <c r="G28" i="282" s="1"/>
  <c r="G29" i="282" s="1"/>
  <c r="G30" i="282" l="1"/>
  <c r="G78" i="49"/>
  <c r="G79" i="49"/>
  <c r="G80" i="49"/>
  <c r="G81" i="49"/>
  <c r="G82" i="49"/>
  <c r="G13" i="49" l="1"/>
  <c r="G12" i="49"/>
  <c r="G92" i="49" l="1"/>
  <c r="D20" i="56"/>
  <c r="F75" i="255"/>
  <c r="G75" i="255" s="1"/>
  <c r="G142" i="49"/>
  <c r="G143" i="49"/>
  <c r="D9" i="55"/>
  <c r="D20" i="55" s="1"/>
  <c r="G113" i="49"/>
  <c r="G91" i="49" l="1"/>
  <c r="G90" i="49"/>
  <c r="K20" i="56"/>
  <c r="G93" i="49" l="1"/>
  <c r="G64" i="49"/>
  <c r="G65" i="49"/>
  <c r="G66" i="49"/>
  <c r="G67" i="49"/>
  <c r="G68" i="49"/>
  <c r="K23" i="52" l="1"/>
  <c r="D23" i="52"/>
  <c r="G42" i="49" l="1"/>
  <c r="G43" i="49"/>
  <c r="G44" i="49"/>
  <c r="G45" i="49"/>
  <c r="G4" i="63" l="1"/>
  <c r="G5" i="63" s="1"/>
  <c r="G6" i="63" s="1"/>
  <c r="G7" i="63" s="1"/>
  <c r="G8" i="63" s="1"/>
  <c r="G9" i="63" s="1"/>
  <c r="G10" i="63" s="1"/>
  <c r="G11" i="63" s="1"/>
  <c r="G12" i="63" s="1"/>
  <c r="G13" i="63" s="1"/>
  <c r="G14" i="63" s="1"/>
  <c r="G15" i="63" s="1"/>
  <c r="G16" i="63" s="1"/>
  <c r="G17" i="63" s="1"/>
  <c r="G18" i="63" s="1"/>
  <c r="G19" i="63" s="1"/>
  <c r="G20" i="63" s="1"/>
  <c r="G21" i="63" s="1"/>
  <c r="G22" i="63" s="1"/>
  <c r="F62" i="63"/>
  <c r="E62" i="63"/>
  <c r="G23" i="63" l="1"/>
  <c r="G24" i="63" l="1"/>
  <c r="G25" i="63" s="1"/>
  <c r="G26" i="63" s="1"/>
  <c r="G27" i="63" s="1"/>
  <c r="G28" i="63" s="1"/>
  <c r="G29" i="63" s="1"/>
  <c r="G30" i="63" s="1"/>
  <c r="G7" i="49"/>
  <c r="G8" i="49"/>
  <c r="G9" i="49"/>
  <c r="G31" i="63" l="1"/>
  <c r="G32" i="63" s="1"/>
  <c r="G33" i="63" s="1"/>
  <c r="G34" i="63" s="1"/>
  <c r="G35" i="63" s="1"/>
  <c r="G36" i="63" s="1"/>
  <c r="G37" i="63" s="1"/>
  <c r="G38" i="63" s="1"/>
  <c r="G39" i="63" s="1"/>
  <c r="G40" i="63" s="1"/>
  <c r="G41" i="63" s="1"/>
  <c r="G42" i="63" s="1"/>
  <c r="C4" i="55"/>
  <c r="G43" i="63" l="1"/>
  <c r="E162" i="49"/>
  <c r="G44" i="63" l="1"/>
  <c r="G45" i="63" s="1"/>
  <c r="G46" i="63" s="1"/>
  <c r="G47" i="63" s="1"/>
  <c r="G48" i="63" s="1"/>
  <c r="G49" i="63" s="1"/>
  <c r="F92" i="80"/>
  <c r="G50" i="63" l="1"/>
  <c r="G96" i="49"/>
  <c r="G97" i="49"/>
  <c r="G98" i="49"/>
  <c r="G51" i="63" l="1"/>
  <c r="G52" i="63" s="1"/>
  <c r="G53" i="63" s="1"/>
  <c r="G120" i="49"/>
  <c r="G54" i="63" l="1"/>
  <c r="G55" i="63" s="1"/>
  <c r="G56" i="63" s="1"/>
  <c r="G57" i="63" s="1"/>
  <c r="G58" i="63" s="1"/>
  <c r="G59" i="63" s="1"/>
  <c r="G60" i="63" s="1"/>
  <c r="G61" i="63" s="1"/>
  <c r="G48" i="49"/>
  <c r="G49" i="49"/>
  <c r="G21" i="49" l="1"/>
  <c r="C2" i="55" l="1"/>
  <c r="G104" i="49" l="1"/>
  <c r="E92" i="80" l="1"/>
  <c r="D31" i="221"/>
  <c r="G148" i="49" l="1"/>
  <c r="G118" i="49"/>
  <c r="G117" i="49"/>
  <c r="G116" i="49"/>
  <c r="G107" i="49"/>
  <c r="G108" i="49"/>
  <c r="G109" i="49"/>
  <c r="G110" i="49"/>
  <c r="G111" i="49"/>
  <c r="G112" i="49"/>
  <c r="G114" i="49"/>
  <c r="G106" i="49"/>
  <c r="G105" i="49"/>
  <c r="G103" i="49" l="1"/>
  <c r="G63" i="49"/>
  <c r="G5" i="80" l="1"/>
  <c r="G6" i="80" s="1"/>
  <c r="G7" i="80" s="1"/>
  <c r="G8" i="80" s="1"/>
  <c r="G9" i="80" s="1"/>
  <c r="G10" i="80" s="1"/>
  <c r="G11" i="80" s="1"/>
  <c r="G12" i="80" s="1"/>
  <c r="G13" i="80" s="1"/>
  <c r="G14" i="80" s="1"/>
  <c r="G15" i="80" s="1"/>
  <c r="G16" i="80" s="1"/>
  <c r="G17" i="80" s="1"/>
  <c r="G18" i="80" s="1"/>
  <c r="G19" i="80" s="1"/>
  <c r="G20" i="80" s="1"/>
  <c r="G21" i="80" s="1"/>
  <c r="G22" i="80" s="1"/>
  <c r="G23" i="80" s="1"/>
  <c r="G24" i="80" s="1"/>
  <c r="G25" i="80" s="1"/>
  <c r="G26" i="80" s="1"/>
  <c r="G27" i="80" s="1"/>
  <c r="G28" i="80" s="1"/>
  <c r="G29" i="80" s="1"/>
  <c r="G30" i="80" s="1"/>
  <c r="G31" i="80" s="1"/>
  <c r="G32" i="80" s="1"/>
  <c r="G3" i="49"/>
  <c r="G10" i="49"/>
  <c r="G11" i="49"/>
  <c r="G14" i="49"/>
  <c r="G15" i="49"/>
  <c r="G16" i="49"/>
  <c r="G17" i="49"/>
  <c r="G18" i="49"/>
  <c r="G19" i="49"/>
  <c r="G20" i="49"/>
  <c r="G22" i="49"/>
  <c r="G23" i="49"/>
  <c r="G24" i="49"/>
  <c r="G25" i="49"/>
  <c r="G26" i="49"/>
  <c r="G27" i="49"/>
  <c r="G28" i="49"/>
  <c r="G29" i="49"/>
  <c r="G30" i="49"/>
  <c r="G33" i="49"/>
  <c r="G34" i="49"/>
  <c r="G36" i="49"/>
  <c r="G39" i="49"/>
  <c r="G40" i="49"/>
  <c r="G41" i="49"/>
  <c r="G46" i="49"/>
  <c r="G47" i="49"/>
  <c r="G50" i="49"/>
  <c r="G51" i="49"/>
  <c r="G52" i="49"/>
  <c r="G53" i="49"/>
  <c r="G54" i="49"/>
  <c r="G55" i="49"/>
  <c r="G56" i="49"/>
  <c r="G57" i="49"/>
  <c r="G58" i="49"/>
  <c r="G59" i="49"/>
  <c r="G60" i="49"/>
  <c r="G61" i="49"/>
  <c r="G62" i="49"/>
  <c r="G69" i="49"/>
  <c r="G71" i="49"/>
  <c r="G72" i="49"/>
  <c r="G83" i="49"/>
  <c r="G84" i="49"/>
  <c r="G85" i="49"/>
  <c r="G86" i="49"/>
  <c r="G87" i="49"/>
  <c r="G88" i="49"/>
  <c r="G89" i="49"/>
  <c r="G94" i="49"/>
  <c r="G95" i="49"/>
  <c r="G99" i="49"/>
  <c r="G100" i="49"/>
  <c r="G101" i="49"/>
  <c r="G102" i="49"/>
  <c r="G115" i="49"/>
  <c r="G119" i="49"/>
  <c r="G121" i="49"/>
  <c r="G122" i="49"/>
  <c r="G123" i="49"/>
  <c r="G124" i="49"/>
  <c r="G125" i="49"/>
  <c r="G126" i="49"/>
  <c r="G127" i="49"/>
  <c r="G128" i="49"/>
  <c r="G129" i="49"/>
  <c r="G130" i="49"/>
  <c r="G131" i="49"/>
  <c r="G132" i="49"/>
  <c r="G133" i="49"/>
  <c r="G134" i="49"/>
  <c r="G135" i="49"/>
  <c r="G136" i="49"/>
  <c r="G144" i="49"/>
  <c r="G145" i="49"/>
  <c r="G146" i="49"/>
  <c r="G147" i="49"/>
  <c r="G149" i="49"/>
  <c r="G150" i="49"/>
  <c r="G151" i="49"/>
  <c r="G161" i="49"/>
  <c r="F11" i="55"/>
  <c r="H9" i="143"/>
  <c r="C9" i="143"/>
  <c r="G5" i="194"/>
  <c r="G6" i="194" s="1"/>
  <c r="G7" i="194" s="1"/>
  <c r="G8" i="194" s="1"/>
  <c r="G9" i="194" s="1"/>
  <c r="G10" i="194" s="1"/>
  <c r="G11" i="194" s="1"/>
  <c r="G12" i="194" s="1"/>
  <c r="I4" i="55"/>
  <c r="C10" i="55"/>
  <c r="I10" i="55" s="1"/>
  <c r="E75" i="255"/>
  <c r="H3" i="55" s="1"/>
  <c r="G5" i="255"/>
  <c r="G6" i="255" s="1"/>
  <c r="G7" i="255" s="1"/>
  <c r="G8" i="255" s="1"/>
  <c r="G9" i="255" s="1"/>
  <c r="G10" i="255" s="1"/>
  <c r="G11" i="255" s="1"/>
  <c r="G12" i="255" s="1"/>
  <c r="H10" i="55"/>
  <c r="G19" i="143"/>
  <c r="I3" i="143"/>
  <c r="J3" i="143" s="1"/>
  <c r="I4" i="143"/>
  <c r="J4" i="143" s="1"/>
  <c r="I5" i="143"/>
  <c r="J5" i="143" s="1"/>
  <c r="I2" i="143"/>
  <c r="J2" i="143" s="1"/>
  <c r="C9" i="55"/>
  <c r="C15" i="143"/>
  <c r="F5" i="116"/>
  <c r="E5" i="116"/>
  <c r="G5" i="116"/>
  <c r="H15" i="143"/>
  <c r="J15" i="143" s="1"/>
  <c r="C10" i="143"/>
  <c r="C16" i="55"/>
  <c r="I16" i="55" s="1"/>
  <c r="K40" i="216"/>
  <c r="L40" i="216"/>
  <c r="J40" i="216"/>
  <c r="I40" i="216"/>
  <c r="H9" i="55"/>
  <c r="C5" i="55"/>
  <c r="E15" i="176"/>
  <c r="E14" i="176"/>
  <c r="E6" i="176"/>
  <c r="E7" i="176"/>
  <c r="E8" i="176"/>
  <c r="E9" i="176"/>
  <c r="E17" i="176"/>
  <c r="E10" i="176"/>
  <c r="E11" i="176"/>
  <c r="E16" i="176"/>
  <c r="K31" i="221"/>
  <c r="C7" i="143"/>
  <c r="E7" i="143"/>
  <c r="H7" i="143"/>
  <c r="J7" i="143" s="1"/>
  <c r="K17" i="143"/>
  <c r="F10" i="143"/>
  <c r="F11" i="143" s="1"/>
  <c r="K10" i="176"/>
  <c r="K9" i="176"/>
  <c r="K20" i="176"/>
  <c r="K22" i="176"/>
  <c r="K23" i="176"/>
  <c r="K24" i="176"/>
  <c r="K6" i="176"/>
  <c r="K7" i="176"/>
  <c r="K8" i="176"/>
  <c r="I15" i="143"/>
  <c r="M39" i="216"/>
  <c r="M40" i="216"/>
  <c r="I7" i="143"/>
  <c r="D7" i="143"/>
  <c r="D11" i="55"/>
  <c r="G10" i="143"/>
  <c r="G11" i="143" s="1"/>
  <c r="D10" i="143"/>
  <c r="D19" i="143" s="1"/>
  <c r="M2" i="55"/>
  <c r="D2" i="55" l="1"/>
  <c r="G13" i="194"/>
  <c r="G14" i="194" s="1"/>
  <c r="G15" i="194" s="1"/>
  <c r="G16" i="194" s="1"/>
  <c r="G17" i="194" s="1"/>
  <c r="G33" i="80"/>
  <c r="G34" i="80" s="1"/>
  <c r="E20" i="176"/>
  <c r="E22" i="176" s="1"/>
  <c r="C19" i="143"/>
  <c r="I3" i="55"/>
  <c r="G162" i="49"/>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G36" i="255" s="1"/>
  <c r="G37" i="255" s="1"/>
  <c r="G38" i="255" s="1"/>
  <c r="G39" i="255" s="1"/>
  <c r="G40" i="255" s="1"/>
  <c r="G41" i="255" s="1"/>
  <c r="G42" i="255" s="1"/>
  <c r="G43" i="255" s="1"/>
  <c r="M6" i="55"/>
  <c r="I9" i="143"/>
  <c r="I10" i="143" s="1"/>
  <c r="E10" i="143"/>
  <c r="E13" i="143" s="1"/>
  <c r="E19" i="143" s="1"/>
  <c r="E7" i="55"/>
  <c r="I2" i="55"/>
  <c r="E11" i="55"/>
  <c r="J10" i="55"/>
  <c r="I9" i="55"/>
  <c r="J9" i="55" s="1"/>
  <c r="C7" i="55"/>
  <c r="I5" i="55"/>
  <c r="G92" i="80"/>
  <c r="H2" i="55" s="1"/>
  <c r="G62" i="63"/>
  <c r="E23" i="176" s="1"/>
  <c r="G11" i="55"/>
  <c r="H11" i="55"/>
  <c r="C11" i="55"/>
  <c r="H10" i="143"/>
  <c r="G18" i="194" l="1"/>
  <c r="G19" i="194" s="1"/>
  <c r="G20" i="194" s="1"/>
  <c r="G35" i="80"/>
  <c r="G36" i="80" s="1"/>
  <c r="G37" i="80" s="1"/>
  <c r="G38" i="80" s="1"/>
  <c r="G39" i="80" s="1"/>
  <c r="G40" i="80" s="1"/>
  <c r="G41" i="80" s="1"/>
  <c r="G42" i="80" s="1"/>
  <c r="G43" i="80" s="1"/>
  <c r="G44" i="80" s="1"/>
  <c r="G45" i="80" s="1"/>
  <c r="G46" i="80" s="1"/>
  <c r="G47" i="80" s="1"/>
  <c r="G48" i="80" s="1"/>
  <c r="G49" i="80" s="1"/>
  <c r="I19" i="143"/>
  <c r="E24" i="176"/>
  <c r="G44" i="255"/>
  <c r="G45" i="255" s="1"/>
  <c r="D7" i="55"/>
  <c r="J2" i="55"/>
  <c r="J9" i="143"/>
  <c r="I7" i="55"/>
  <c r="E14" i="55"/>
  <c r="E20" i="55" s="1"/>
  <c r="I11" i="55"/>
  <c r="J11" i="55" s="1"/>
  <c r="J5" i="55"/>
  <c r="C20" i="55"/>
  <c r="H16" i="55"/>
  <c r="J16" i="55" s="1"/>
  <c r="J3" i="55"/>
  <c r="H19" i="143"/>
  <c r="J10" i="143"/>
  <c r="J19" i="143" l="1"/>
  <c r="G50" i="80"/>
  <c r="G51" i="80" s="1"/>
  <c r="G46" i="255"/>
  <c r="G47" i="255" s="1"/>
  <c r="G48" i="255" s="1"/>
  <c r="G49" i="255" s="1"/>
  <c r="G50" i="255" s="1"/>
  <c r="G51" i="255" s="1"/>
  <c r="G52" i="255" s="1"/>
  <c r="G53" i="255" s="1"/>
  <c r="I20" i="55"/>
  <c r="G52" i="80" l="1"/>
  <c r="G53" i="80" s="1"/>
  <c r="G54" i="80" s="1"/>
  <c r="G55" i="80" s="1"/>
  <c r="G56" i="80" s="1"/>
  <c r="G57" i="80" s="1"/>
  <c r="G58" i="80" s="1"/>
  <c r="G59" i="80" s="1"/>
  <c r="G60" i="80" s="1"/>
  <c r="G61" i="80" s="1"/>
  <c r="G62" i="80" s="1"/>
  <c r="G63" i="80" s="1"/>
  <c r="G64" i="80" s="1"/>
  <c r="G65" i="80" s="1"/>
  <c r="G66" i="80" s="1"/>
  <c r="G67" i="80" s="1"/>
  <c r="G68" i="80" s="1"/>
  <c r="G69" i="80" s="1"/>
  <c r="G70" i="80" s="1"/>
  <c r="G71" i="80" s="1"/>
  <c r="G72" i="80" s="1"/>
  <c r="G73" i="80" s="1"/>
  <c r="G74" i="80" s="1"/>
  <c r="G75" i="80" s="1"/>
  <c r="G76" i="80" s="1"/>
  <c r="G54" i="255"/>
  <c r="G55" i="255" s="1"/>
  <c r="G56" i="255" s="1"/>
  <c r="G77" i="80" l="1"/>
  <c r="G78" i="80" s="1"/>
  <c r="G79" i="80" s="1"/>
  <c r="G80" i="80" s="1"/>
  <c r="G81" i="80" s="1"/>
  <c r="G82" i="80" s="1"/>
  <c r="G83" i="80" s="1"/>
  <c r="G84" i="80" s="1"/>
  <c r="G85" i="80" s="1"/>
  <c r="G86" i="80" s="1"/>
  <c r="G91" i="80" s="1"/>
  <c r="G57" i="255"/>
  <c r="G58" i="255" s="1"/>
  <c r="G59" i="255" s="1"/>
  <c r="G60" i="255" s="1"/>
  <c r="G61" i="255" s="1"/>
  <c r="G62" i="255" s="1"/>
  <c r="G63" i="255" s="1"/>
  <c r="G64" i="255" s="1"/>
  <c r="G65" i="255" s="1"/>
  <c r="G66" i="255" s="1"/>
  <c r="G67" i="255" s="1"/>
  <c r="G68" i="255" s="1"/>
  <c r="G69" i="255" s="1"/>
  <c r="G70" i="255" s="1"/>
  <c r="G71" i="255" s="1"/>
  <c r="G72" i="255" s="1"/>
  <c r="G73" i="255" s="1"/>
  <c r="G74" i="255" s="1"/>
  <c r="J4" i="55" l="1"/>
  <c r="H7" i="55"/>
  <c r="H20" i="55" s="1"/>
  <c r="J20" i="55" s="1"/>
  <c r="J7" i="55" l="1"/>
</calcChain>
</file>

<file path=xl/sharedStrings.xml><?xml version="1.0" encoding="utf-8"?>
<sst xmlns="http://schemas.openxmlformats.org/spreadsheetml/2006/main" count="3884" uniqueCount="358">
  <si>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</si>
  <si>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</si>
  <si>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</si>
  <si>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</si>
  <si>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</si>
  <si>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</si>
  <si>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</si>
  <si>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</si>
  <si>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</si>
  <si>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</si>
  <si>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</si>
  <si>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</si>
  <si>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</si>
  <si>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</si>
  <si>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</si>
  <si>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</si>
  <si>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</si>
  <si>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</si>
  <si>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</si>
  <si>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</si>
  <si>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</si>
  <si>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</si>
  <si>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</si>
  <si>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</si>
  <si>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</si>
  <si>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</si>
  <si>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</si>
  <si>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</si>
  <si>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</si>
  <si>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</si>
  <si>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</si>
  <si>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</si>
  <si>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</si>
  <si>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</si>
  <si>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</si>
  <si>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</si>
  <si>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</si>
  <si>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</si>
  <si>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</si>
  <si>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</si>
  <si>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</si>
  <si>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</si>
  <si>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</si>
  <si>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</si>
  <si>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</si>
  <si>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</si>
  <si>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</si>
  <si>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</si>
  <si>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</si>
  <si>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</si>
  <si>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</si>
  <si>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</si>
  <si>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</si>
  <si>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</si>
  <si>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</si>
  <si>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</si>
  <si>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</si>
  <si>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</si>
  <si>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</si>
  <si>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</si>
  <si>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</si>
  <si>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</si>
  <si>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</si>
  <si>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</si>
  <si>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</si>
  <si>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</si>
  <si>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</si>
  <si>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</si>
  <si>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</si>
  <si>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</si>
  <si>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</si>
  <si>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</si>
  <si>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</si>
  <si>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</si>
  <si>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</si>
  <si>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</si>
  <si>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</si>
  <si>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</si>
  <si>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</si>
  <si>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</si>
  <si>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</si>
  <si>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</si>
  <si>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</si>
  <si>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</si>
  <si>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</si>
  <si>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</si>
  <si>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</si>
  <si>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</si>
  <si>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</si>
  <si>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</si>
  <si>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</si>
  <si>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</si>
  <si>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</si>
  <si>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</si>
  <si>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</si>
  <si>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</si>
  <si>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</si>
  <si>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</si>
  <si>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</si>
  <si>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</si>
  <si>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</si>
  <si>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</si>
  <si>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</si>
  <si>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</si>
  <si>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</si>
  <si>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</si>
  <si>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</si>
  <si>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</si>
  <si>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</si>
  <si>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</si>
  <si>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</si>
  <si>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</si>
  <si>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</si>
  <si>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</si>
  <si>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</si>
  <si>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Mission Budget for 1 day</t>
  </si>
  <si>
    <t>Legal</t>
  </si>
  <si>
    <t>Local Transport</t>
  </si>
  <si>
    <t>Transport</t>
  </si>
  <si>
    <t>Telephone</t>
  </si>
  <si>
    <t>0-10-20223</t>
  </si>
  <si>
    <t>Services</t>
  </si>
  <si>
    <t>Column Labels</t>
  </si>
  <si>
    <t>Cashbox  -2023 USD</t>
  </si>
  <si>
    <t>Personal balance Legal</t>
  </si>
  <si>
    <t>Home/Office</t>
  </si>
  <si>
    <t>Office/Home</t>
  </si>
  <si>
    <t>Reimbursement to the project</t>
  </si>
  <si>
    <t>Airtime for Lydia</t>
  </si>
  <si>
    <t>Deborah</t>
  </si>
  <si>
    <t>List Of advanced salaries EAGLE Uganda 2023</t>
  </si>
  <si>
    <t>List Of Personal Financial Report Balances salaries EAGLE Uganda 2023</t>
  </si>
  <si>
    <t>Office Materials</t>
  </si>
  <si>
    <t>Bank Fees</t>
  </si>
  <si>
    <t>Transfer from the UGX Account</t>
  </si>
  <si>
    <t>Transfer charges</t>
  </si>
  <si>
    <t>Bank UGX</t>
  </si>
  <si>
    <t>Nakawa/Office</t>
  </si>
  <si>
    <t>Internet</t>
  </si>
  <si>
    <t>Personnel</t>
  </si>
  <si>
    <t>Airtime for Deborah</t>
  </si>
  <si>
    <t>Office/Prison</t>
  </si>
  <si>
    <t>Prison/Office</t>
  </si>
  <si>
    <t>April Cash Box 2023</t>
  </si>
  <si>
    <t>Cash Box March 2023</t>
  </si>
  <si>
    <t>Balance from previous month March 23</t>
  </si>
  <si>
    <t>Balance from April 2023</t>
  </si>
  <si>
    <t>2 quarter packs jumbo toilet paper</t>
  </si>
  <si>
    <t>4 skgs of sugar</t>
  </si>
  <si>
    <t>1 box of masks</t>
  </si>
  <si>
    <t>April_L_V1</t>
  </si>
  <si>
    <t>April_L_R1</t>
  </si>
  <si>
    <t>April_L_R2</t>
  </si>
  <si>
    <t>Balance from previous month (March) 23</t>
  </si>
  <si>
    <t>April_D_V1</t>
  </si>
  <si>
    <t>Office/home</t>
  </si>
  <si>
    <t>April_L_V2</t>
  </si>
  <si>
    <t>Terminal ?Nakawas</t>
  </si>
  <si>
    <t>April_D_V2</t>
  </si>
  <si>
    <t>April_L_V3</t>
  </si>
  <si>
    <t>Compound maintenance- Hebron</t>
  </si>
  <si>
    <t>April_L-R3</t>
  </si>
  <si>
    <t>Mar_L_R</t>
  </si>
  <si>
    <t>April_D_V3</t>
  </si>
  <si>
    <t>Office UC</t>
  </si>
  <si>
    <t>UC/Office</t>
  </si>
  <si>
    <t>April_D_V4</t>
  </si>
  <si>
    <t>Office/Lubaga Rd</t>
  </si>
  <si>
    <t>Lubaga.office</t>
  </si>
  <si>
    <t>Office/URA</t>
  </si>
  <si>
    <t>URA/Victor son</t>
  </si>
  <si>
    <t>April_L_V4</t>
  </si>
  <si>
    <t>Victor son/Pro savior</t>
  </si>
  <si>
    <t>Pro savior/Office</t>
  </si>
  <si>
    <t>April_D_V5</t>
  </si>
  <si>
    <t>Office/Prisons</t>
  </si>
  <si>
    <t>Prisons/office</t>
  </si>
  <si>
    <t>Reimbursement to Deborah</t>
  </si>
  <si>
    <t>April_L_V5</t>
  </si>
  <si>
    <t>April_L_V6</t>
  </si>
  <si>
    <t>April_L_V7</t>
  </si>
  <si>
    <t>April_L_V8</t>
  </si>
  <si>
    <t>Purchase of 1 black imk catridget @75,000</t>
  </si>
  <si>
    <t>April Internet subscription</t>
  </si>
  <si>
    <t>April_L_R4</t>
  </si>
  <si>
    <t>April_L_R9</t>
  </si>
  <si>
    <t>April_L_R8</t>
  </si>
  <si>
    <t>April_L_R7</t>
  </si>
  <si>
    <t>April_L_R5</t>
  </si>
  <si>
    <t>April_Inv_1</t>
  </si>
  <si>
    <t>Office/Bank</t>
  </si>
  <si>
    <t>Bank/Nasser Road</t>
  </si>
  <si>
    <t>Nasser Rd/Office</t>
  </si>
  <si>
    <t>April_L_R6</t>
  </si>
  <si>
    <t>April_L-R6</t>
  </si>
  <si>
    <t>April_D_V6</t>
  </si>
  <si>
    <t>Office/Court</t>
  </si>
  <si>
    <t>Court/Office</t>
  </si>
  <si>
    <t>URA/Bweyogerere/KBG</t>
  </si>
  <si>
    <t>KBG/Ludwar investigators</t>
  </si>
  <si>
    <t>Ludwar/Office</t>
  </si>
  <si>
    <t>April_D_V7</t>
  </si>
  <si>
    <t>Water for Lydia</t>
  </si>
  <si>
    <t>Transport for Amos</t>
  </si>
  <si>
    <t>Travel subsistence</t>
  </si>
  <si>
    <t>April_L_V9</t>
  </si>
  <si>
    <t>Office/Acacia mall</t>
  </si>
  <si>
    <t>Acacia Mall/Nakawa</t>
  </si>
  <si>
    <t>Reimbursememnt to the project</t>
  </si>
  <si>
    <t>April_D_V8</t>
  </si>
  <si>
    <t>4kgs of sugar @5300</t>
  </si>
  <si>
    <t>2 sackets of milk @12,000</t>
  </si>
  <si>
    <t>April_L_V10</t>
  </si>
  <si>
    <t>April_L_V11</t>
  </si>
  <si>
    <t>Bank/Nakawa</t>
  </si>
  <si>
    <t>Nakawa/NSSF-Bugolobi</t>
  </si>
  <si>
    <t>Bugolobi/Office</t>
  </si>
  <si>
    <t>Transfer to the Operational account</t>
  </si>
  <si>
    <t>Lydia's March PAYE</t>
  </si>
  <si>
    <t>URA charges</t>
  </si>
  <si>
    <t>Lydia's March NSSF</t>
  </si>
  <si>
    <t>April_D_V9</t>
  </si>
  <si>
    <t>March Lydia's NSSF subscription</t>
  </si>
  <si>
    <t>April_D_V10</t>
  </si>
  <si>
    <t>Home/office</t>
  </si>
  <si>
    <t>Eva</t>
  </si>
  <si>
    <t>April_L_V12</t>
  </si>
  <si>
    <t>April_D_V12</t>
  </si>
  <si>
    <t>April_D_V11</t>
  </si>
  <si>
    <t>April_E_V1</t>
  </si>
  <si>
    <t>April_L_V13</t>
  </si>
  <si>
    <t>April_L_V14</t>
  </si>
  <si>
    <t>April_L_Inv 2</t>
  </si>
  <si>
    <t>Water for 2 (Lydia and Marlee)</t>
  </si>
  <si>
    <t>Transport(Moses)</t>
  </si>
  <si>
    <t>Office/Bweyogerere/Kireka</t>
  </si>
  <si>
    <t>Kireka/Bukasa</t>
  </si>
  <si>
    <t>Bukasa/Office</t>
  </si>
  <si>
    <t>Airtime for Eva</t>
  </si>
  <si>
    <t>April_L_R10</t>
  </si>
  <si>
    <t>Printing of Lydia's contract</t>
  </si>
  <si>
    <t>Purchase of rake</t>
  </si>
  <si>
    <t>Printing</t>
  </si>
  <si>
    <t>April_L_R11</t>
  </si>
  <si>
    <t>April_L_R12</t>
  </si>
  <si>
    <t>April_E_V2</t>
  </si>
  <si>
    <t>April_D_V13</t>
  </si>
  <si>
    <t>April_E_V3</t>
  </si>
  <si>
    <t>\</t>
  </si>
  <si>
    <t>Cash Withdraw chq</t>
  </si>
  <si>
    <t>Bank withdraw charges</t>
  </si>
  <si>
    <t>Lydia's April salary: chq</t>
  </si>
  <si>
    <t>Bank Charges</t>
  </si>
  <si>
    <t>April_D_V14</t>
  </si>
  <si>
    <t>office/home</t>
  </si>
  <si>
    <t>April_E_V4</t>
  </si>
  <si>
    <t>Bank/Office</t>
  </si>
  <si>
    <t>Cash Withdraw chq: 254</t>
  </si>
  <si>
    <t>Internal Transfer</t>
  </si>
  <si>
    <t>April_L_R13</t>
  </si>
  <si>
    <t>Bank OPP</t>
  </si>
  <si>
    <t>Lydia's April salary chq: 253</t>
  </si>
  <si>
    <t xml:space="preserve"> Purchase of 2 black inkcatridges @75,000</t>
  </si>
  <si>
    <t>April_L_V15</t>
  </si>
  <si>
    <t>April_L_V16</t>
  </si>
  <si>
    <t>April_L_V17</t>
  </si>
  <si>
    <t>April_L_V18</t>
  </si>
  <si>
    <t>April_L_V19</t>
  </si>
  <si>
    <t>April_L_V20</t>
  </si>
  <si>
    <t>4 sackets of milk @ 12,000</t>
  </si>
  <si>
    <t>4kgs of sugar @5800</t>
  </si>
  <si>
    <t>2 shenkle mosquito repellants (flower)</t>
  </si>
  <si>
    <t>3 shenkle mosquito repellants (Liquid)</t>
  </si>
  <si>
    <t>Office/Cham towers</t>
  </si>
  <si>
    <t>Cham towers/Nakawa</t>
  </si>
  <si>
    <t>Office prepaid electricity</t>
  </si>
  <si>
    <t>Transfer Fees</t>
  </si>
  <si>
    <t>April_L_R14</t>
  </si>
  <si>
    <t>April_L_R15</t>
  </si>
  <si>
    <t>April_L_R16</t>
  </si>
  <si>
    <t>April_D_V15</t>
  </si>
  <si>
    <t>Home/Prisons</t>
  </si>
  <si>
    <t>Prisons/Office</t>
  </si>
  <si>
    <t>Office/Homw</t>
  </si>
  <si>
    <t>April_E_V5</t>
  </si>
  <si>
    <t>Home/Prison</t>
  </si>
  <si>
    <t>Lunch for both Francis +Lydia</t>
  </si>
  <si>
    <t>April_L_R17</t>
  </si>
  <si>
    <t>Village/Office</t>
  </si>
  <si>
    <t>Office/Kaduuka</t>
  </si>
  <si>
    <t>Kaduuka/Office</t>
  </si>
  <si>
    <t>Local Transport-Francis</t>
  </si>
  <si>
    <t>April_E_V6</t>
  </si>
  <si>
    <t>Home/Luzira</t>
  </si>
  <si>
    <t>Luzira prisons/Office</t>
  </si>
  <si>
    <t>April_D_V16</t>
  </si>
  <si>
    <t>Home/Luzira Prisons</t>
  </si>
  <si>
    <t>Luzira/Office</t>
  </si>
  <si>
    <t>April salary(compound &amp; office cleaner)</t>
  </si>
  <si>
    <t>April_L_V21</t>
  </si>
  <si>
    <t>April_E_V7</t>
  </si>
  <si>
    <t>April_D_V17</t>
  </si>
  <si>
    <t>May Grant Transfer</t>
  </si>
  <si>
    <t>Grant transfer charges</t>
  </si>
  <si>
    <t>Interbank transfer charges</t>
  </si>
  <si>
    <t>May &amp; June Rend payment</t>
  </si>
  <si>
    <t>01.04.2023  Balance and advance</t>
  </si>
  <si>
    <t>30.04.2023  Balance and advance</t>
  </si>
  <si>
    <t>FINANCIAL POSITION AT 1/04/2023</t>
  </si>
  <si>
    <t>FINANCIAL POSITION AT 30/04/2023</t>
  </si>
  <si>
    <t>1.04.2023  Balance and advance</t>
  </si>
  <si>
    <t>Bank Transfer Fees</t>
  </si>
  <si>
    <t>Bank USD</t>
  </si>
  <si>
    <t>May and June Rent payment to summit</t>
  </si>
  <si>
    <t>Rent &amp; Utilities</t>
  </si>
  <si>
    <t>April_L_R18</t>
  </si>
  <si>
    <t>April_L-R1</t>
  </si>
  <si>
    <t>March garbage collection-Globe clean services</t>
  </si>
  <si>
    <t>April_L_R19</t>
  </si>
  <si>
    <t>Ezzy Biz annual subscription fees</t>
  </si>
  <si>
    <t>Annual Ezzy Biz subacription fees</t>
  </si>
  <si>
    <t>March Security services chq 247-BUKA</t>
  </si>
  <si>
    <t>Cheque clearing charges</t>
  </si>
  <si>
    <t>Unpaid chq: 247 reported as postdated</t>
  </si>
  <si>
    <t>Unpaid cheque charges</t>
  </si>
  <si>
    <t>Unpaid cheque 247 charges</t>
  </si>
  <si>
    <t>Lydia's March PAYE chq 251</t>
  </si>
  <si>
    <t>April security charges(BUKA) chq:255</t>
  </si>
  <si>
    <t>April Security services: chq 255</t>
  </si>
  <si>
    <t>EAGLE UGANDA FINANCIAL REPORT APRIL 2023</t>
  </si>
  <si>
    <t>April_BS_1</t>
  </si>
  <si>
    <t>Office/Bus terminal</t>
  </si>
  <si>
    <t>Mar_L</t>
  </si>
  <si>
    <t xml:space="preserve">Mar_L </t>
  </si>
  <si>
    <t>April_Inv_1/V3</t>
  </si>
  <si>
    <t>April_BS_2</t>
  </si>
  <si>
    <t>April_BS_3</t>
  </si>
  <si>
    <t>April_BS_4</t>
  </si>
  <si>
    <t>April_BS_5</t>
  </si>
  <si>
    <t>April_BS_6</t>
  </si>
  <si>
    <t>Local Transport(Marlee)</t>
  </si>
  <si>
    <t>April_BS_7</t>
  </si>
  <si>
    <t>April_L_V22</t>
  </si>
  <si>
    <t>April_BS_8</t>
  </si>
  <si>
    <t>April_BS_9</t>
  </si>
  <si>
    <t>April_L_R20</t>
  </si>
  <si>
    <t>April_L_V22-i</t>
  </si>
  <si>
    <t>April_BS_10</t>
  </si>
  <si>
    <t>April_BS_11</t>
  </si>
  <si>
    <t>April_BS_12</t>
  </si>
  <si>
    <t>April_L_R21</t>
  </si>
  <si>
    <t>April_BS_13</t>
  </si>
  <si>
    <t>April_L-R22</t>
  </si>
  <si>
    <t>April_L-R23</t>
  </si>
  <si>
    <t>Purchase of 1 black piece ink catridget @75,000</t>
  </si>
  <si>
    <t>1 soda for Lydia during interviews</t>
  </si>
  <si>
    <t>1 maffin for Lydia during Interviews</t>
  </si>
  <si>
    <t>April_L_R24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</si>
</sst>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25">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0" fontId="62"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3" fontId="3"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165" fontId="0" fillId="6" borderId="16" xfId="0" applyNumberFormat="1" applyFont="1" applyFill="1" applyBorder="1" applyAlignment="1">
      <alignment horizontal="righ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164" fontId="41" fillId="6" borderId="18" xfId="2" applyFont="1" applyFill="1" applyBorder="1" applyAlignment="1">
      <alignment horizontal="right" wrapText="1"/>
    </xf>
    <xf numFmtId="3" fontId="19" fillId="6" borderId="19" xfId="1" applyNumberFormat="1" applyFont="1" applyFill="1" applyBorder="1" applyAlignment="1">
      <alignment horizontal="left" wrapText="1"/>
    </xf>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0" fillId="6" borderId="19" xfId="0" applyNumberFormat="1" applyFont="1" applyFill="1" applyBorder="1" applyAlignment="1">
      <alignment wrapText="1"/>
    </xf>
    <xf numFmtId="164" fontId="0" fillId="0" borderId="0" xfId="2" applyFont="1" applyAlignment="1">
      <alignment horizontal="righ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64" fontId="41" fillId="6" borderId="46" xfId="2" applyFont="1" applyFill="1" applyBorder="1" applyAlignment="1">
      <alignment horizontal="right" wrapText="1"/>
    </xf>
    <xf numFmtId="164" fontId="41" fillId="6" borderId="29" xfId="2" applyFont="1" applyFill="1" applyBorder="1" applyAlignment="1">
      <alignment horizontal="right" wrapText="1"/>
    </xf>
    <xf numFmtId="4" fontId="0" fillId="6" borderId="19" xfId="0" applyNumberFormat="1" applyFont="1" applyFill="1" applyBorder="1" applyAlignment="1">
      <alignment horizontal="left" wrapText="1"/>
    </xf>
    <xf numFmtId="17" fontId="62" fillId="0" borderId="0" xfId="0" applyNumberFormat="1" applyFont="1" applyAlignment="1">
      <alignment vertical="center"/>
    </xf>
    <xf numFmtId="14" fontId="4" fillId="6" borderId="19" xfId="1" applyNumberFormat="1" applyFont="1" applyFill="1" applyBorder="1" applyAlignment="1">
      <alignment horizontal="left" wrapText="1"/>
    </xf>
    <xf numFmtId="0" fontId="0" fillId="6" borderId="6" xfId="0" applyFont="1" applyFill="1" applyBorder="1" applyAlignment="1">
      <alignment horizontal="left" wrapText="1"/>
    </xf>
    <xf numFmtId="14" fontId="0" fillId="6" borderId="19" xfId="1" applyNumberFormat="1" applyFont="1" applyFill="1" applyBorder="1" applyAlignment="1">
      <alignment horizontal="left" vertical="center" wrapText="1"/>
    </xf>
    <xf numFmtId="14" fontId="3" fillId="0" borderId="19" xfId="0" applyNumberFormat="1" applyFont="1" applyBorder="1" applyAlignment="1">
      <alignment horizontal="left" vertical="center"/>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165" fontId="1" fillId="0" borderId="0" xfId="0" applyNumberFormat="1" applyFont="1" applyAlignment="1">
      <alignment horizontal="left" vertical="center"/>
    </xf>
    <xf numFmtId="3" fontId="43" fillId="22" borderId="19" xfId="1" applyNumberFormat="1" applyFont="1" applyFill="1" applyBorder="1" applyAlignment="1">
      <alignment horizontal="left" wrapText="1"/>
    </xf>
    <xf numFmtId="165" fontId="41" fillId="6" borderId="29" xfId="0" applyNumberFormat="1" applyFont="1" applyFill="1" applyBorder="1" applyAlignment="1">
      <alignment wrapText="1"/>
    </xf>
    <xf numFmtId="165" fontId="41" fillId="6" borderId="29"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3" fontId="0" fillId="0" borderId="19" xfId="0" applyNumberFormat="1" applyFont="1" applyBorder="1" applyAlignment="1">
      <alignment horizontal="left" vertical="center" wrapText="1"/>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73" fillId="0" borderId="0" xfId="0" applyFont="1" applyAlignment="1">
      <alignment horizontal="center" vertical="center"/>
    </xf>
    <xf numFmtId="165" fontId="73" fillId="0" borderId="0" xfId="0" applyNumberFormat="1" applyFont="1" applyAlignment="1">
      <alignment horizontal="center" vertical="center"/>
    </xf>
    <xf numFmtId="165" fontId="71" fillId="0" borderId="0" xfId="0" applyNumberFormat="1" applyFont="1" applyAlignment="1">
      <alignment vertical="center"/>
    </xf>
    <xf numFmtId="165" fontId="72" fillId="0" borderId="0" xfId="0" applyNumberFormat="1" applyFont="1" applyAlignment="1">
      <alignment horizontal="right" vertical="center"/>
    </xf>
    <xf numFmtId="165" fontId="72" fillId="0" borderId="0" xfId="0" applyNumberFormat="1" applyFont="1" applyAlignment="1">
      <alignment vertical="center"/>
    </xf>
    <xf numFmtId="0" fontId="72" fillId="0" borderId="0" xfId="0" applyFont="1" applyAlignment="1">
      <alignment horizontal="left" vertical="center"/>
    </xf>
    <xf numFmtId="0" fontId="71" fillId="0" borderId="12" xfId="0" applyFont="1" applyBorder="1" applyAlignment="1">
      <alignment vertical="center"/>
    </xf>
    <xf numFmtId="0" fontId="71" fillId="0" borderId="13" xfId="0" applyFont="1" applyBorder="1" applyAlignment="1">
      <alignment vertical="center"/>
    </xf>
    <xf numFmtId="0" fontId="72" fillId="0" borderId="0" xfId="0" applyFont="1" applyAlignment="1">
      <alignment horizontal="center" vertical="center"/>
    </xf>
    <xf numFmtId="49" fontId="72" fillId="0" borderId="0" xfId="0" applyNumberFormat="1" applyFont="1" applyAlignment="1">
      <alignment vertical="center"/>
    </xf>
    <xf numFmtId="0" fontId="72" fillId="11" borderId="23" xfId="0" applyFont="1" applyFill="1" applyBorder="1" applyAlignment="1">
      <alignment vertical="center"/>
    </xf>
    <xf numFmtId="0" fontId="72" fillId="11" borderId="19" xfId="0" applyFont="1" applyFill="1" applyBorder="1" applyAlignment="1">
      <alignment vertical="center"/>
    </xf>
    <xf numFmtId="165" fontId="72" fillId="11" borderId="19" xfId="0" applyNumberFormat="1" applyFont="1" applyFill="1" applyBorder="1" applyAlignment="1">
      <alignment vertical="center"/>
    </xf>
    <xf numFmtId="165" fontId="72" fillId="11" borderId="14" xfId="0" applyNumberFormat="1" applyFont="1" applyFill="1" applyBorder="1" applyAlignment="1">
      <alignment vertical="center"/>
    </xf>
    <xf numFmtId="0" fontId="72" fillId="11" borderId="35" xfId="0" applyFont="1" applyFill="1" applyBorder="1" applyAlignment="1">
      <alignment horizontal="center" vertical="center"/>
    </xf>
    <xf numFmtId="0" fontId="72" fillId="11" borderId="16" xfId="0" applyFont="1" applyFill="1" applyBorder="1" applyAlignment="1">
      <alignment horizontal="center" vertical="center"/>
    </xf>
    <xf numFmtId="165" fontId="72" fillId="11" borderId="16" xfId="0" applyNumberFormat="1" applyFont="1" applyFill="1" applyBorder="1" applyAlignment="1">
      <alignment horizontal="center" vertical="center"/>
    </xf>
    <xf numFmtId="165" fontId="72" fillId="11" borderId="36" xfId="0" applyNumberFormat="1" applyFont="1" applyFill="1" applyBorder="1" applyAlignment="1">
      <alignment horizontal="center" vertical="center"/>
    </xf>
    <xf numFmtId="0" fontId="71" fillId="0" borderId="0" xfId="0" applyFont="1" applyAlignment="1">
      <alignment horizontal="center" vertical="center"/>
    </xf>
    <xf numFmtId="0" fontId="72" fillId="11" borderId="23" xfId="0" applyFont="1" applyFill="1" applyBorder="1" applyAlignment="1">
      <alignment horizontal="center" vertical="center"/>
    </xf>
    <xf numFmtId="0" fontId="72" fillId="11" borderId="19" xfId="0" applyFont="1" applyFill="1" applyBorder="1" applyAlignment="1">
      <alignment horizontal="center" vertical="center"/>
    </xf>
    <xf numFmtId="165" fontId="72" fillId="11" borderId="19" xfId="0" applyNumberFormat="1" applyFont="1" applyFill="1" applyBorder="1" applyAlignment="1">
      <alignment horizontal="center" vertical="center"/>
    </xf>
    <xf numFmtId="165" fontId="72" fillId="11" borderId="14" xfId="0" applyNumberFormat="1" applyFont="1" applyFill="1" applyBorder="1" applyAlignment="1">
      <alignment horizontal="center" vertical="center"/>
    </xf>
    <xf numFmtId="14" fontId="70" fillId="0" borderId="32" xfId="0" applyNumberFormat="1" applyFont="1" applyBorder="1" applyAlignment="1">
      <alignment horizontal="center" vertical="center"/>
    </xf>
    <xf numFmtId="0" fontId="70" fillId="0" borderId="17" xfId="0" applyFont="1" applyBorder="1" applyAlignment="1">
      <alignment vertical="center"/>
    </xf>
    <xf numFmtId="165" fontId="70" fillId="0" borderId="17" xfId="0" applyNumberFormat="1" applyFont="1" applyBorder="1" applyAlignment="1">
      <alignment vertical="center"/>
    </xf>
    <xf numFmtId="165" fontId="70" fillId="0" borderId="40" xfId="0" applyNumberFormat="1" applyFont="1" applyBorder="1" applyAlignment="1">
      <alignment vertical="center"/>
    </xf>
    <xf numFmtId="14" fontId="70" fillId="0" borderId="35" xfId="0" applyNumberFormat="1" applyFont="1" applyBorder="1" applyAlignment="1">
      <alignment horizontal="center" vertical="center"/>
    </xf>
    <xf numFmtId="0" fontId="70" fillId="0" borderId="16" xfId="0" applyFont="1" applyBorder="1" applyAlignment="1">
      <alignment vertical="center"/>
    </xf>
    <xf numFmtId="165" fontId="70" fillId="0" borderId="16" xfId="0" applyNumberFormat="1" applyFont="1" applyBorder="1" applyAlignment="1">
      <alignment vertical="center"/>
    </xf>
    <xf numFmtId="165" fontId="70" fillId="0" borderId="36" xfId="0" applyNumberFormat="1" applyFont="1" applyBorder="1" applyAlignment="1">
      <alignment vertical="center"/>
    </xf>
    <xf numFmtId="14" fontId="70" fillId="0" borderId="23" xfId="0" applyNumberFormat="1" applyFont="1" applyBorder="1" applyAlignment="1">
      <alignment horizontal="center" vertical="center"/>
    </xf>
    <xf numFmtId="0" fontId="70" fillId="0" borderId="19" xfId="0" applyFont="1" applyBorder="1" applyAlignment="1">
      <alignment vertical="center"/>
    </xf>
    <xf numFmtId="165" fontId="70" fillId="0" borderId="19" xfId="0" applyNumberFormat="1" applyFont="1" applyBorder="1" applyAlignment="1">
      <alignment vertical="center"/>
    </xf>
    <xf numFmtId="165" fontId="70" fillId="0" borderId="14" xfId="0" applyNumberFormat="1" applyFont="1" applyBorder="1" applyAlignment="1">
      <alignment vertical="center"/>
    </xf>
    <xf numFmtId="165" fontId="70" fillId="0" borderId="12" xfId="0" applyNumberFormat="1" applyFont="1" applyBorder="1" applyAlignment="1">
      <alignment vertical="center"/>
    </xf>
    <xf numFmtId="165" fontId="70" fillId="0" borderId="31" xfId="0" applyNumberFormat="1" applyFont="1" applyBorder="1" applyAlignment="1">
      <alignment vertical="center"/>
    </xf>
    <xf numFmtId="14" fontId="69" fillId="0" borderId="18" xfId="0" applyNumberFormat="1" applyFont="1" applyBorder="1" applyAlignment="1">
      <alignment horizontal="center" vertical="center"/>
    </xf>
    <xf numFmtId="0" fontId="70" fillId="0" borderId="30" xfId="0" applyFont="1" applyBorder="1" applyAlignment="1">
      <alignment vertical="center"/>
    </xf>
    <xf numFmtId="0" fontId="74" fillId="0" borderId="18" xfId="0" applyFont="1" applyBorder="1" applyAlignment="1">
      <alignment vertical="center"/>
    </xf>
    <xf numFmtId="40" fontId="69" fillId="0" borderId="30" xfId="0" applyNumberFormat="1" applyFont="1" applyBorder="1" applyAlignment="1">
      <alignment vertical="center"/>
    </xf>
    <xf numFmtId="165" fontId="69" fillId="0" borderId="27" xfId="0" applyNumberFormat="1" applyFont="1" applyBorder="1" applyAlignment="1">
      <alignment vertical="center"/>
    </xf>
    <xf numFmtId="0" fontId="70" fillId="0" borderId="47" xfId="0" applyFont="1" applyBorder="1" applyAlignment="1">
      <alignment vertical="center"/>
    </xf>
    <xf numFmtId="0" fontId="70" fillId="0" borderId="15" xfId="0" applyFont="1" applyBorder="1" applyAlignment="1">
      <alignment vertical="center"/>
    </xf>
    <xf numFmtId="0" fontId="74" fillId="0" borderId="15" xfId="0" applyFont="1" applyBorder="1" applyAlignment="1">
      <alignment vertical="center"/>
    </xf>
    <xf numFmtId="0" fontId="71" fillId="0" borderId="37" xfId="0" applyFont="1" applyBorder="1" applyAlignment="1">
      <alignment vertical="center"/>
    </xf>
    <xf numFmtId="0" fontId="71" fillId="0" borderId="5" xfId="0" applyFont="1" applyBorder="1" applyAlignment="1">
      <alignment vertical="center"/>
    </xf>
    <xf numFmtId="165" fontId="71" fillId="0" borderId="5" xfId="0" applyNumberFormat="1" applyFont="1" applyBorder="1" applyAlignment="1">
      <alignment vertical="center"/>
    </xf>
    <xf numFmtId="165" fontId="71" fillId="0" borderId="31" xfId="0" applyNumberFormat="1" applyFont="1" applyBorder="1" applyAlignment="1">
      <alignment vertical="center"/>
    </xf>
    <xf numFmtId="3" fontId="0" fillId="6" borderId="19" xfId="0" applyNumberFormat="1" applyFont="1" applyFill="1" applyBorder="1" applyAlignment="1">
      <alignment horizontal="left"/>
    </xf>
    <xf numFmtId="164" fontId="75" fillId="6" borderId="19" xfId="2" applyFont="1" applyFill="1" applyBorder="1" applyAlignment="1">
      <alignment horizontal="right" wrapText="1"/>
    </xf>
    <xf numFmtId="0" fontId="41" fillId="22" borderId="19" xfId="0" applyFont="1" applyFill="1" applyBorder="1" applyAlignment="1">
      <alignment horizontal="left" vertical="center"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164" fontId="43" fillId="22" borderId="19" xfId="2" applyFont="1" applyFill="1" applyBorder="1" applyAlignment="1">
      <alignment horizontal="right" wrapText="1"/>
    </xf>
    <xf numFmtId="3" fontId="41" fillId="22" borderId="11" xfId="1" applyNumberFormat="1" applyFont="1" applyFill="1" applyBorder="1" applyAlignment="1">
      <alignment horizontal="left" vertical="center" wrapText="1"/>
    </xf>
    <xf numFmtId="165" fontId="41" fillId="22" borderId="19" xfId="0" applyNumberFormat="1" applyFont="1" applyFill="1" applyBorder="1" applyAlignment="1">
      <alignment horizontal="righ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wrapText="1"/>
    </xf>
    <xf numFmtId="165" fontId="41" fillId="22" borderId="11" xfId="1" applyNumberFormat="1" applyFont="1" applyFill="1" applyBorder="1" applyAlignment="1">
      <alignment horizontal="left" vertical="center" wrapText="1"/>
    </xf>
    <xf numFmtId="0" fontId="16" fillId="0" borderId="0" xfId="0" applyFont="1"/>
    <xf numFmtId="0" fontId="62" fillId="6" borderId="0" xfId="0" applyFont="1" applyFill="1" applyAlignment="1">
      <alignment horizontal="center" vertical="center"/>
    </xf>
    <xf numFmtId="0" fontId="62" fillId="11" borderId="19" xfId="0" applyFont="1" applyFill="1" applyBorder="1" applyAlignment="1">
      <alignment vertical="center"/>
    </xf>
    <xf numFmtId="0" fontId="62" fillId="11" borderId="14" xfId="0" applyFont="1" applyFill="1" applyBorder="1" applyAlignment="1">
      <alignment vertical="center"/>
    </xf>
    <xf numFmtId="0" fontId="63" fillId="6" borderId="0" xfId="0" applyFont="1" applyFill="1" applyAlignment="1">
      <alignment vertical="center"/>
    </xf>
    <xf numFmtId="0" fontId="62" fillId="11" borderId="42" xfId="0" applyFont="1" applyFill="1" applyBorder="1" applyAlignment="1">
      <alignment vertical="center"/>
    </xf>
    <xf numFmtId="0" fontId="62" fillId="11" borderId="52" xfId="0" applyFont="1" applyFill="1" applyBorder="1" applyAlignment="1">
      <alignment vertical="center"/>
    </xf>
    <xf numFmtId="0" fontId="62" fillId="11" borderId="21" xfId="0" applyFont="1" applyFill="1" applyBorder="1" applyAlignment="1">
      <alignment vertical="center"/>
    </xf>
    <xf numFmtId="0" fontId="62" fillId="11" borderId="22" xfId="0" applyFont="1" applyFill="1" applyBorder="1" applyAlignment="1">
      <alignment vertical="center"/>
    </xf>
    <xf numFmtId="0" fontId="63" fillId="6" borderId="0" xfId="0" applyFont="1" applyFill="1" applyAlignment="1">
      <alignment horizontal="center" vertical="center"/>
    </xf>
    <xf numFmtId="0" fontId="62" fillId="11" borderId="43" xfId="0" applyFont="1" applyFill="1" applyBorder="1" applyAlignment="1">
      <alignment horizontal="center" vertical="center"/>
    </xf>
    <xf numFmtId="0" fontId="62" fillId="11" borderId="9" xfId="0" applyFont="1" applyFill="1" applyBorder="1" applyAlignment="1">
      <alignment horizontal="center" vertical="center"/>
    </xf>
    <xf numFmtId="0" fontId="16" fillId="0" borderId="14" xfId="0" applyFont="1" applyBorder="1" applyAlignment="1">
      <alignment vertical="center"/>
    </xf>
    <xf numFmtId="14" fontId="16" fillId="0" borderId="43"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3" fillId="6" borderId="0" xfId="0" applyNumberFormat="1" applyFont="1" applyFill="1" applyAlignment="1">
      <alignment vertical="center"/>
    </xf>
    <xf numFmtId="14" fontId="15" fillId="7" borderId="44" xfId="0" applyNumberFormat="1" applyFont="1" applyFill="1" applyBorder="1" applyAlignment="1">
      <alignment horizontal="left" vertical="center"/>
    </xf>
    <xf numFmtId="0" fontId="16" fillId="7" borderId="41"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center"/>
    </xf>
    <xf numFmtId="0" fontId="16" fillId="0" borderId="51" xfId="0" applyFont="1" applyBorder="1" applyAlignment="1">
      <alignment vertical="center"/>
    </xf>
    <xf numFmtId="3" fontId="16" fillId="0" borderId="48" xfId="0" applyNumberFormat="1" applyFont="1" applyBorder="1" applyAlignment="1">
      <alignment horizontal="right" vertical="center" wrapText="1"/>
    </xf>
    <xf numFmtId="0" fontId="16" fillId="0" borderId="0" xfId="0" applyFont="1" applyAlignment="1">
      <alignment horizontal="right" vertical="center" wrapText="1"/>
    </xf>
    <xf numFmtId="3" fontId="63" fillId="0" borderId="0" xfId="0" applyNumberFormat="1" applyFont="1" applyAlignment="1">
      <alignment vertical="center"/>
    </xf>
    <xf numFmtId="14" fontId="15" fillId="7" borderId="50" xfId="0" applyNumberFormat="1" applyFont="1" applyFill="1" applyBorder="1" applyAlignment="1">
      <alignment horizontal="left" vertical="center"/>
    </xf>
    <xf numFmtId="0" fontId="62" fillId="11" borderId="9" xfId="0" applyFont="1" applyFill="1" applyBorder="1" applyAlignment="1">
      <alignment vertical="center"/>
    </xf>
    <xf numFmtId="0" fontId="16" fillId="7" borderId="9" xfId="0" applyFont="1" applyFill="1" applyBorder="1" applyAlignment="1">
      <alignment vertical="center"/>
    </xf>
    <xf numFmtId="0" fontId="16" fillId="0" borderId="53" xfId="0" applyFont="1" applyBorder="1" applyAlignment="1">
      <alignment vertical="center"/>
    </xf>
    <xf numFmtId="165" fontId="41" fillId="22" borderId="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0" fontId="41" fillId="22" borderId="6" xfId="0" applyFont="1" applyFill="1" applyBorder="1" applyAlignment="1">
      <alignment horizontal="left" vertical="center" wrapText="1"/>
    </xf>
    <xf numFmtId="0" fontId="41" fillId="22" borderId="6" xfId="0" applyFont="1" applyFill="1" applyBorder="1" applyAlignment="1">
      <alignment horizontal="left" vertical="center"/>
    </xf>
    <xf numFmtId="14" fontId="41" fillId="22" borderId="19" xfId="1" applyNumberFormat="1" applyFont="1" applyFill="1" applyBorder="1" applyAlignment="1">
      <alignment horizontal="left" wrapText="1"/>
    </xf>
    <xf numFmtId="0" fontId="41" fillId="22" borderId="6" xfId="0" applyFont="1" applyFill="1" applyBorder="1" applyAlignment="1">
      <alignment horizontal="left" wrapText="1"/>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0" fillId="6" borderId="16" xfId="0" applyNumberFormat="1" applyFont="1" applyFill="1" applyBorder="1" applyAlignment="1">
      <alignment horizontal="right" wrapText="1"/>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65" fontId="41" fillId="23" borderId="18" xfId="0" applyNumberFormat="1" applyFont="1" applyFill="1" applyBorder="1" applyAlignment="1">
      <alignment horizontal="right" vertical="center"/>
    </xf>
    <xf numFmtId="165" fontId="41" fillId="23" borderId="15" xfId="0" applyNumberFormat="1" applyFont="1" applyFill="1" applyBorder="1" applyAlignment="1">
      <alignment horizontal="right" vertical="center"/>
    </xf>
    <xf numFmtId="165" fontId="41" fillId="23" borderId="27" xfId="0" applyNumberFormat="1" applyFont="1" applyFill="1" applyBorder="1" applyAlignment="1">
      <alignment horizontal="right" vertical="center"/>
    </xf>
    <xf numFmtId="165" fontId="41" fillId="0" borderId="3" xfId="0" applyNumberFormat="1" applyFont="1" applyBorder="1" applyAlignment="1">
      <alignment horizontal="righ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0" fontId="0" fillId="0" borderId="0" xfId="0" applyNumberFormat="1" applyAlignment="1">
      <alignment horizontal="right" wrapText="1"/>
    </xf>
    <xf numFmtId="14" fontId="4" fillId="6" borderId="16" xfId="1" applyNumberFormat="1" applyFont="1" applyFill="1" applyBorder="1" applyAlignment="1">
      <alignment horizontal="left" vertical="center" wrapText="1"/>
    </xf>
    <xf numFmtId="0" fontId="0" fillId="6" borderId="16" xfId="0" applyFont="1" applyFill="1" applyBorder="1" applyAlignment="1">
      <alignment horizontal="left" vertical="center" wrapText="1"/>
    </xf>
    <xf numFmtId="0" fontId="0" fillId="6" borderId="33" xfId="0" applyFont="1" applyFill="1" applyBorder="1" applyAlignment="1">
      <alignment horizontal="left" vertical="center"/>
    </xf>
    <xf numFmtId="0" fontId="0" fillId="6" borderId="11" xfId="0" applyFont="1" applyFill="1" applyBorder="1" applyAlignment="1">
      <alignment horizontal="left" vertical="center"/>
    </xf>
    <xf numFmtId="3" fontId="19" fillId="6" borderId="16" xfId="1" applyNumberFormat="1" applyFont="1" applyFill="1" applyBorder="1" applyAlignment="1">
      <alignment horizontal="left" wrapText="1"/>
    </xf>
    <xf numFmtId="0" fontId="0" fillId="6" borderId="3" xfId="0" applyFont="1" applyFill="1" applyBorder="1" applyAlignment="1">
      <alignment horizontal="left" vertical="center"/>
    </xf>
    <xf numFmtId="3" fontId="4" fillId="6" borderId="3" xfId="1"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72" fillId="0" borderId="0" xfId="0" applyFont="1" applyAlignment="1">
      <alignment horizontal="center" vertical="center"/>
    </xf>
    <xf numFmtId="0" fontId="72" fillId="11" borderId="20" xfId="0" applyFont="1" applyFill="1" applyBorder="1" applyAlignment="1">
      <alignment horizontal="center" vertical="center"/>
    </xf>
    <xf numFmtId="0" fontId="72" fillId="11" borderId="21" xfId="0" applyFont="1" applyFill="1" applyBorder="1" applyAlignment="1">
      <alignment horizontal="center" vertical="center"/>
    </xf>
    <xf numFmtId="0" fontId="72" fillId="11" borderId="22" xfId="0" applyFont="1" applyFill="1" applyBorder="1" applyAlignment="1">
      <alignment horizontal="center" vertical="center"/>
    </xf>
    <xf numFmtId="0" fontId="21" fillId="0" borderId="0" xfId="0" applyFont="1" applyAlignment="1">
      <alignment horizontal="center" vertical="center"/>
    </xf>
    <xf numFmtId="0" fontId="72" fillId="0" borderId="6" xfId="0" applyFont="1" applyBorder="1" applyAlignment="1">
      <alignment horizontal="center" vertical="center"/>
    </xf>
    <xf numFmtId="0" fontId="72" fillId="0" borderId="8" xfId="0" applyFont="1" applyBorder="1" applyAlignment="1">
      <alignment horizontal="center" vertical="center"/>
    </xf>
    <xf numFmtId="0" fontId="72" fillId="0" borderId="9" xfId="0" applyFont="1" applyBorder="1" applyAlignment="1">
      <alignment horizontal="center" vertical="center"/>
    </xf>
    <xf numFmtId="165" fontId="71" fillId="0" borderId="10" xfId="0" applyNumberFormat="1" applyFont="1" applyBorder="1" applyAlignment="1">
      <alignment horizontal="left" vertical="center"/>
    </xf>
    <xf numFmtId="165" fontId="71" fillId="0" borderId="11" xfId="0" applyNumberFormat="1" applyFont="1" applyBorder="1" applyAlignment="1">
      <alignment horizontal="left" vertical="center"/>
    </xf>
    <xf numFmtId="165" fontId="71" fillId="0" borderId="0" xfId="0" applyNumberFormat="1" applyFont="1" applyAlignment="1">
      <alignment horizontal="left" vertical="center"/>
    </xf>
    <xf numFmtId="165" fontId="71" fillId="0" borderId="7" xfId="0" applyNumberFormat="1" applyFont="1" applyBorder="1" applyAlignment="1">
      <alignment horizontal="left" vertical="center"/>
    </xf>
    <xf numFmtId="165" fontId="71" fillId="0" borderId="4" xfId="0" applyNumberFormat="1" applyFont="1" applyBorder="1" applyAlignment="1">
      <alignment horizontal="center" vertical="center" wrapText="1"/>
    </xf>
    <xf numFmtId="165" fontId="71" fillId="0" borderId="2" xfId="0" applyNumberFormat="1" applyFont="1" applyBorder="1" applyAlignment="1">
      <alignment horizontal="center" vertical="center" wrapText="1"/>
    </xf>
    <xf numFmtId="0" fontId="62" fillId="11" borderId="32" xfId="0" applyFont="1" applyFill="1" applyBorder="1" applyAlignment="1">
      <alignment horizontal="center" vertical="center"/>
    </xf>
    <xf numFmtId="0" fontId="62" fillId="11" borderId="17" xfId="0" applyFont="1" applyFill="1" applyBorder="1" applyAlignment="1">
      <alignment horizontal="center" vertical="center"/>
    </xf>
    <xf numFmtId="0" fontId="62" fillId="11" borderId="40" xfId="0" applyFont="1" applyFill="1" applyBorder="1" applyAlignment="1">
      <alignment horizontal="center" vertical="center"/>
    </xf>
    <xf numFmtId="0" fontId="62" fillId="0" borderId="0" xfId="0" applyFont="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center" vertical="center" wrapText="1"/>
    </xf>
    <xf numFmtId="0" fontId="63" fillId="0" borderId="2" xfId="0" applyFont="1" applyBorder="1" applyAlignment="1">
      <alignment horizontal="center" vertical="center" wrapText="1"/>
    </xf>
    <xf numFmtId="0" fontId="62" fillId="11" borderId="20" xfId="0" applyFont="1" applyFill="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4" fontId="4" fillId="8" borderId="19" xfId="1" applyNumberFormat="1" applyFont="1" applyFill="1" applyBorder="1" applyAlignment="1">
      <alignment horizontal="left" wrapText="1"/>
    </xf>
    <xf numFmtId="0" fontId="0" fillId="8" borderId="19" xfId="0" applyFont="1" applyFill="1" applyBorder="1" applyAlignment="1">
      <alignment horizontal="left" wrapText="1"/>
    </xf>
    <xf numFmtId="0" fontId="0" fillId="8" borderId="6" xfId="0" applyFont="1" applyFill="1" applyBorder="1" applyAlignment="1">
      <alignment horizontal="left" wrapText="1"/>
    </xf>
    <xf numFmtId="165" fontId="0" fillId="8" borderId="19" xfId="0" applyNumberFormat="1" applyFont="1" applyFill="1" applyBorder="1" applyAlignment="1">
      <alignment horizontal="right" wrapText="1"/>
    </xf>
    <xf numFmtId="14" fontId="4" fillId="8" borderId="19" xfId="1" applyNumberFormat="1" applyFont="1" applyFill="1" applyBorder="1" applyAlignment="1">
      <alignment horizontal="left" vertical="center" wrapText="1"/>
    </xf>
    <xf numFmtId="0" fontId="0" fillId="8" borderId="19" xfId="0" applyFont="1" applyFill="1" applyBorder="1" applyAlignment="1">
      <alignment horizontal="left" vertical="center" wrapText="1"/>
    </xf>
    <xf numFmtId="0" fontId="0" fillId="8" borderId="19" xfId="0" applyFont="1" applyFill="1" applyBorder="1" applyAlignment="1">
      <alignment horizontal="left" vertical="center"/>
    </xf>
    <xf numFmtId="164" fontId="4" fillId="8" borderId="19" xfId="2" applyFont="1" applyFill="1" applyBorder="1" applyAlignment="1">
      <alignment horizontal="right" wrapText="1"/>
    </xf>
    <xf numFmtId="164" fontId="4" fillId="8" borderId="16" xfId="2" applyFont="1" applyFill="1" applyBorder="1" applyAlignment="1">
      <alignment horizontal="right"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1">
    <dxf>
      <alignment wrapText="1" readingOrder="0"/>
    </dxf>
    <dxf>
      <alignment horizontal="right" readingOrder="0"/>
    </dxf>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25</xdr:row>
      <xdr:rowOff>0</xdr:rowOff>
    </xdr:from>
    <xdr:to>
      <xdr:col>8</xdr:col>
      <xdr:colOff>190500</xdr:colOff>
      <xdr:row>26</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26</xdr:row>
      <xdr:rowOff>0</xdr:rowOff>
    </xdr:from>
    <xdr:to>
      <xdr:col>7</xdr:col>
      <xdr:colOff>190500</xdr:colOff>
      <xdr:row>27</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26</xdr:row>
      <xdr:rowOff>0</xdr:rowOff>
    </xdr:from>
    <xdr:to>
      <xdr:col>7</xdr:col>
      <xdr:colOff>190500</xdr:colOff>
      <xdr:row>27</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26</xdr:row>
      <xdr:rowOff>0</xdr:rowOff>
    </xdr:from>
    <xdr:to>
      <xdr:col>8</xdr:col>
      <xdr:colOff>19050</xdr:colOff>
      <xdr:row>27</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26</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26</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26</xdr:row>
      <xdr:rowOff>0</xdr:rowOff>
    </xdr:from>
    <xdr:to>
      <xdr:col>8</xdr:col>
      <xdr:colOff>190500</xdr:colOff>
      <xdr:row>27</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44</xdr:row>
      <xdr:rowOff>0</xdr:rowOff>
    </xdr:from>
    <xdr:to>
      <xdr:col>7</xdr:col>
      <xdr:colOff>190500</xdr:colOff>
      <xdr:row>45</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47</xdr:row>
      <xdr:rowOff>0</xdr:rowOff>
    </xdr:from>
    <xdr:to>
      <xdr:col>7</xdr:col>
      <xdr:colOff>190500</xdr:colOff>
      <xdr:row>48</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47</xdr:row>
      <xdr:rowOff>0</xdr:rowOff>
    </xdr:from>
    <xdr:to>
      <xdr:col>7</xdr:col>
      <xdr:colOff>190500</xdr:colOff>
      <xdr:row>48</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47</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47</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44</xdr:row>
      <xdr:rowOff>0</xdr:rowOff>
    </xdr:from>
    <xdr:to>
      <xdr:col>8</xdr:col>
      <xdr:colOff>190500</xdr:colOff>
      <xdr:row>45</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47</xdr:row>
      <xdr:rowOff>0</xdr:rowOff>
    </xdr:from>
    <xdr:to>
      <xdr:col>8</xdr:col>
      <xdr:colOff>190500</xdr:colOff>
      <xdr:row>48</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47</xdr:row>
      <xdr:rowOff>0</xdr:rowOff>
    </xdr:from>
    <xdr:to>
      <xdr:col>8</xdr:col>
      <xdr:colOff>190500</xdr:colOff>
      <xdr:row>48</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47</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47</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056.744294675926" createdVersion="5" refreshedVersion="5" minRefreshableVersion="3" recordCount="159">
  <cacheSource type="worksheet">
    <worksheetSource ref="A2:H161" sheet="Total Expenses"/>
  </cacheSource>
  <cacheFields count="8">
    <cacheField name="Date" numFmtId="14">
      <sharedItems containsSemiMixedTypes="0" containsNonDate="0" containsDate="1" containsString="0" minDate="2023-04-01T00:00:00" maxDate="2023-05-30T00:00:00"/>
    </cacheField>
    <cacheField name="Details" numFmtId="0">
      <sharedItems/>
    </cacheField>
    <cacheField name="Type of expenses " numFmtId="0">
      <sharedItems count="11">
        <s v="Bank Fees"/>
        <s v="Office Materials"/>
        <s v="Transport"/>
        <s v="Telephone"/>
        <s v="Services"/>
        <s v="Internet"/>
        <s v="Travel subsistence"/>
        <s v="Personnel"/>
        <s v="Printing"/>
        <s v="Rent &amp; Utilities"/>
        <s v="Transfer Fees"/>
      </sharedItems>
    </cacheField>
    <cacheField name="Department" numFmtId="0">
      <sharedItems count="3">
        <s v="Office"/>
        <s v="Legal"/>
        <s v="Management"/>
      </sharedItems>
    </cacheField>
    <cacheField name="Spent  in national currency (UGX)" numFmtId="0">
      <sharedItems containsSemiMixedTypes="0" containsString="0" containsNumber="1" minValue="1000" maxValue="8808000"/>
    </cacheField>
    <cacheField name="Exchange Rate $" numFmtId="4">
      <sharedItems containsSemiMixedTypes="0" containsString="0" containsNumber="1" containsInteger="1" minValue="3670" maxValue="3670"/>
    </cacheField>
    <cacheField name="Spent in $" numFmtId="165">
      <sharedItems containsSemiMixedTypes="0" containsString="0" containsNumber="1" minValue="0.27247956403269757" maxValue="2400"/>
    </cacheField>
    <cacheField name="Name" numFmtId="0">
      <sharedItems count="6">
        <s v="Bank UGX"/>
        <s v="Lydia"/>
        <s v="Deborah"/>
        <s v="Bank OPP"/>
        <s v="Eva"/>
        <s v="Bank US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056.744296990742" createdVersion="5" refreshedVersion="5" minRefreshableVersion="3" recordCount="59">
  <cacheSource type="worksheet">
    <worksheetSource ref="A2:H61" sheet="UGX Cash Box April"/>
  </cacheSource>
  <cacheFields count="8">
    <cacheField name="Date" numFmtId="14">
      <sharedItems containsSemiMixedTypes="0" containsNonDate="0" containsDate="1" containsString="0" minDate="2023-04-01T00:00:00" maxDate="2023-04-29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3000" maxValue="319000"/>
    </cacheField>
    <cacheField name="Received" numFmtId="164">
      <sharedItems containsString="0" containsBlank="1" containsNumber="1" containsInteger="1" minValue="1000" maxValue="1943000"/>
    </cacheField>
    <cacheField name="Balance" numFmtId="164">
      <sharedItems containsSemiMixedTypes="0" containsString="0" containsNumber="1" containsInteger="1" minValue="1647946" maxValue="3590946"/>
    </cacheField>
    <cacheField name="Name" numFmtId="14">
      <sharedItems containsBlank="1" count="5">
        <m/>
        <s v="Lydia"/>
        <s v="Deborah"/>
        <s v="Airtime"/>
        <s v="Eva"/>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056.744297453704" createdVersion="5" refreshedVersion="5" minRefreshableVersion="3" recordCount="17">
  <cacheSource type="worksheet">
    <worksheetSource ref="A3:H20" sheet="Airtime summary"/>
  </cacheSource>
  <cacheFields count="8">
    <cacheField name="Date" numFmtId="14">
      <sharedItems containsSemiMixedTypes="0" containsNonDate="0" containsDate="1" containsString="0" minDate="2023-04-01T00:00:00" maxDate="2023-05-30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20000" maxValue="160000"/>
    </cacheField>
    <cacheField name="Balance" numFmtId="164">
      <sharedItems containsSemiMixedTypes="0" containsString="0" containsNumber="1" containsInteger="1" minValue="0" maxValue="160000"/>
    </cacheField>
    <cacheField name="Name" numFmtId="0">
      <sharedItems containsBlank="1" count="4">
        <m/>
        <s v="Lydia"/>
        <s v="Deborah"/>
        <s v="Ev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9">
  <r>
    <d v="2023-04-01T00:00:00"/>
    <s v="Annual Ezzy Biz subacription fees"/>
    <x v="0"/>
    <x v="0"/>
    <n v="150000"/>
    <n v="3670"/>
    <n v="40.871934604904631"/>
    <x v="0"/>
  </r>
  <r>
    <d v="2023-04-03T00:00:00"/>
    <s v="2 quarter packs jumbo toilet paper"/>
    <x v="1"/>
    <x v="0"/>
    <n v="40000"/>
    <n v="3670"/>
    <n v="10.899182561307901"/>
    <x v="1"/>
  </r>
  <r>
    <d v="2023-04-03T00:00:00"/>
    <s v="4 skgs of sugar"/>
    <x v="1"/>
    <x v="0"/>
    <n v="23200"/>
    <n v="3670"/>
    <n v="6.3215258855585832"/>
    <x v="1"/>
  </r>
  <r>
    <d v="2023-04-03T00:00:00"/>
    <s v="1 box of masks"/>
    <x v="1"/>
    <x v="0"/>
    <n v="15000"/>
    <n v="3670"/>
    <n v="4.0871934604904636"/>
    <x v="1"/>
  </r>
  <r>
    <d v="2023-04-03T00:00:00"/>
    <s v="Local Transport"/>
    <x v="2"/>
    <x v="1"/>
    <n v="13000"/>
    <n v="3670"/>
    <n v="3.542234332425068"/>
    <x v="2"/>
  </r>
  <r>
    <d v="2023-04-03T00:00:00"/>
    <s v="Local Transport"/>
    <x v="2"/>
    <x v="1"/>
    <n v="15000"/>
    <n v="3670"/>
    <n v="4.0871934604904636"/>
    <x v="2"/>
  </r>
  <r>
    <d v="2023-04-03T00:00:00"/>
    <s v="Local Transport"/>
    <x v="2"/>
    <x v="2"/>
    <n v="10000"/>
    <n v="3670"/>
    <n v="2.7247956403269753"/>
    <x v="1"/>
  </r>
  <r>
    <d v="2023-04-03T00:00:00"/>
    <s v="Local Transport"/>
    <x v="2"/>
    <x v="2"/>
    <n v="9000"/>
    <n v="3670"/>
    <n v="2.4523160762942777"/>
    <x v="1"/>
  </r>
  <r>
    <d v="2023-04-03T00:00:00"/>
    <s v="Local Transport"/>
    <x v="2"/>
    <x v="2"/>
    <n v="4000"/>
    <n v="3670"/>
    <n v="1.0899182561307903"/>
    <x v="1"/>
  </r>
  <r>
    <d v="2023-04-03T00:00:00"/>
    <s v="Airtime for Lydia"/>
    <x v="3"/>
    <x v="2"/>
    <n v="40000"/>
    <n v="3670"/>
    <n v="10.899182561307901"/>
    <x v="1"/>
  </r>
  <r>
    <d v="2023-04-03T00:00:00"/>
    <s v="Airtime for Deborah"/>
    <x v="3"/>
    <x v="1"/>
    <n v="20000"/>
    <n v="3670"/>
    <n v="5.4495912806539506"/>
    <x v="2"/>
  </r>
  <r>
    <d v="2023-04-04T00:00:00"/>
    <s v="Local Transport"/>
    <x v="2"/>
    <x v="1"/>
    <n v="14000"/>
    <n v="3670"/>
    <n v="3.8147138964577656"/>
    <x v="2"/>
  </r>
  <r>
    <d v="2023-04-04T00:00:00"/>
    <s v="Local Transport"/>
    <x v="2"/>
    <x v="1"/>
    <n v="10000"/>
    <n v="3670"/>
    <n v="2.7247956403269753"/>
    <x v="2"/>
  </r>
  <r>
    <d v="2023-04-04T00:00:00"/>
    <s v="Local Transport"/>
    <x v="2"/>
    <x v="1"/>
    <n v="10000"/>
    <n v="3670"/>
    <n v="2.7247956403269753"/>
    <x v="2"/>
  </r>
  <r>
    <d v="2023-04-04T00:00:00"/>
    <s v="Local Transport"/>
    <x v="2"/>
    <x v="1"/>
    <n v="14000"/>
    <n v="3670"/>
    <n v="3.8147138964577656"/>
    <x v="2"/>
  </r>
  <r>
    <d v="2023-04-04T00:00:00"/>
    <s v="Compound maintenance- Hebron"/>
    <x v="4"/>
    <x v="0"/>
    <n v="70000"/>
    <n v="3670"/>
    <n v="19.073569482288828"/>
    <x v="1"/>
  </r>
  <r>
    <d v="2023-04-05T00:00:00"/>
    <s v="Local Transport"/>
    <x v="2"/>
    <x v="1"/>
    <n v="13000"/>
    <n v="3670"/>
    <n v="3.542234332425068"/>
    <x v="2"/>
  </r>
  <r>
    <d v="2023-04-05T00:00:00"/>
    <s v="Local Transport"/>
    <x v="2"/>
    <x v="1"/>
    <n v="6000"/>
    <n v="3670"/>
    <n v="1.6348773841961852"/>
    <x v="2"/>
  </r>
  <r>
    <d v="2023-04-05T00:00:00"/>
    <s v="Local Transport"/>
    <x v="2"/>
    <x v="1"/>
    <n v="7000"/>
    <n v="3670"/>
    <n v="1.9073569482288828"/>
    <x v="2"/>
  </r>
  <r>
    <d v="2023-04-05T00:00:00"/>
    <s v="Local Transport"/>
    <x v="2"/>
    <x v="1"/>
    <n v="14000"/>
    <n v="3670"/>
    <n v="3.8147138964577656"/>
    <x v="2"/>
  </r>
  <r>
    <d v="2023-04-06T00:00:00"/>
    <s v="Local Transport"/>
    <x v="2"/>
    <x v="1"/>
    <n v="13000"/>
    <n v="3670"/>
    <n v="3.542234332425068"/>
    <x v="2"/>
  </r>
  <r>
    <d v="2023-04-06T00:00:00"/>
    <s v="Local Transport"/>
    <x v="2"/>
    <x v="1"/>
    <n v="6000"/>
    <n v="3670"/>
    <n v="1.6348773841961852"/>
    <x v="2"/>
  </r>
  <r>
    <d v="2023-04-06T00:00:00"/>
    <s v="Local Transport"/>
    <x v="2"/>
    <x v="1"/>
    <n v="6000"/>
    <n v="3670"/>
    <n v="1.6348773841961852"/>
    <x v="2"/>
  </r>
  <r>
    <d v="2023-04-06T00:00:00"/>
    <s v="Local Transport"/>
    <x v="2"/>
    <x v="1"/>
    <n v="15000"/>
    <n v="3670"/>
    <n v="4.0871934604904636"/>
    <x v="2"/>
  </r>
  <r>
    <d v="2023-04-06T00:00:00"/>
    <s v="Local Transport"/>
    <x v="2"/>
    <x v="2"/>
    <n v="3000"/>
    <n v="3670"/>
    <n v="0.81743869209809261"/>
    <x v="1"/>
  </r>
  <r>
    <d v="2023-04-06T00:00:00"/>
    <s v="Local Transport"/>
    <x v="2"/>
    <x v="2"/>
    <n v="27000"/>
    <n v="3670"/>
    <n v="7.3569482288828336"/>
    <x v="1"/>
  </r>
  <r>
    <d v="2023-04-06T00:00:00"/>
    <s v="Local Transport"/>
    <x v="2"/>
    <x v="2"/>
    <n v="25000"/>
    <n v="3670"/>
    <n v="6.8119891008174385"/>
    <x v="1"/>
  </r>
  <r>
    <d v="2023-04-06T00:00:00"/>
    <s v="Local Transport"/>
    <x v="2"/>
    <x v="2"/>
    <n v="23000"/>
    <n v="3670"/>
    <n v="6.2670299727520433"/>
    <x v="1"/>
  </r>
  <r>
    <d v="2023-04-06T00:00:00"/>
    <s v="Cheque clearing charges"/>
    <x v="0"/>
    <x v="0"/>
    <n v="3000"/>
    <n v="3670"/>
    <n v="0.81743869209809261"/>
    <x v="3"/>
  </r>
  <r>
    <d v="2023-04-06T00:00:00"/>
    <s v="Unpaid cheque 247 charges"/>
    <x v="0"/>
    <x v="0"/>
    <n v="20000"/>
    <n v="3670"/>
    <n v="5.4495912806539506"/>
    <x v="3"/>
  </r>
  <r>
    <d v="2023-04-11T00:00:00"/>
    <s v="Local Transport"/>
    <x v="2"/>
    <x v="1"/>
    <n v="14000"/>
    <n v="3670"/>
    <n v="3.8147138964577656"/>
    <x v="2"/>
  </r>
  <r>
    <d v="2023-04-11T00:00:00"/>
    <s v="Local Transport"/>
    <x v="2"/>
    <x v="1"/>
    <n v="10000"/>
    <n v="3670"/>
    <n v="2.7247956403269753"/>
    <x v="2"/>
  </r>
  <r>
    <d v="2023-04-11T00:00:00"/>
    <s v="Local Transport"/>
    <x v="2"/>
    <x v="1"/>
    <n v="10000"/>
    <n v="3670"/>
    <n v="35"/>
    <x v="2"/>
  </r>
  <r>
    <d v="2023-04-11T00:00:00"/>
    <s v="Local Transport"/>
    <x v="2"/>
    <x v="1"/>
    <n v="17000"/>
    <n v="3670"/>
    <n v="4.6321525885558579"/>
    <x v="2"/>
  </r>
  <r>
    <d v="2023-04-11T00:00:00"/>
    <s v="Purchase of 1 black piece ink catridget @75,000"/>
    <x v="1"/>
    <x v="0"/>
    <n v="75000"/>
    <n v="3670"/>
    <n v="0.43"/>
    <x v="1"/>
  </r>
  <r>
    <d v="2023-04-11T00:00:00"/>
    <s v="April Internet subscription"/>
    <x v="5"/>
    <x v="0"/>
    <n v="319000"/>
    <n v="3670"/>
    <n v="7.24"/>
    <x v="1"/>
  </r>
  <r>
    <d v="2023-04-11T00:00:00"/>
    <s v="Local Transport"/>
    <x v="2"/>
    <x v="2"/>
    <n v="7000"/>
    <n v="3670"/>
    <n v="1.9073569482288828"/>
    <x v="1"/>
  </r>
  <r>
    <d v="2023-04-11T00:00:00"/>
    <s v="Local Transport"/>
    <x v="2"/>
    <x v="2"/>
    <n v="3000"/>
    <n v="3670"/>
    <n v="0.81743869209809261"/>
    <x v="1"/>
  </r>
  <r>
    <d v="2023-04-11T00:00:00"/>
    <s v="Local Transport"/>
    <x v="2"/>
    <x v="2"/>
    <n v="8000"/>
    <n v="3670"/>
    <n v="2.1798365122615806"/>
    <x v="1"/>
  </r>
  <r>
    <d v="2023-04-11T00:00:00"/>
    <s v="Airtime for Lydia"/>
    <x v="3"/>
    <x v="2"/>
    <n v="40000"/>
    <n v="3670"/>
    <n v="10.899182561307901"/>
    <x v="1"/>
  </r>
  <r>
    <d v="2023-04-11T00:00:00"/>
    <s v="Airtime for Deborah"/>
    <x v="3"/>
    <x v="1"/>
    <n v="20000"/>
    <n v="3670"/>
    <n v="5.4495912806539506"/>
    <x v="2"/>
  </r>
  <r>
    <d v="2023-04-12T00:00:00"/>
    <s v="Local Transport"/>
    <x v="2"/>
    <x v="1"/>
    <n v="13000"/>
    <n v="3670"/>
    <n v="3.542234332425068"/>
    <x v="2"/>
  </r>
  <r>
    <d v="2023-04-12T00:00:00"/>
    <s v="Local Transport"/>
    <x v="2"/>
    <x v="1"/>
    <n v="7000"/>
    <n v="3670"/>
    <n v="1.9073569482288828"/>
    <x v="2"/>
  </r>
  <r>
    <d v="2023-04-12T00:00:00"/>
    <s v="Local Transport"/>
    <x v="2"/>
    <x v="1"/>
    <n v="7000"/>
    <n v="3670"/>
    <n v="1.9073569482288828"/>
    <x v="2"/>
  </r>
  <r>
    <d v="2023-04-12T00:00:00"/>
    <s v="Local Transport"/>
    <x v="2"/>
    <x v="1"/>
    <n v="14000"/>
    <n v="3670"/>
    <n v="3.8147138964577656"/>
    <x v="2"/>
  </r>
  <r>
    <d v="2023-04-13T00:00:00"/>
    <s v="Local Transport"/>
    <x v="2"/>
    <x v="2"/>
    <n v="4000"/>
    <n v="3670"/>
    <n v="1.0899182561307903"/>
    <x v="1"/>
  </r>
  <r>
    <d v="2023-04-13T00:00:00"/>
    <s v="Local Transport"/>
    <x v="2"/>
    <x v="2"/>
    <n v="20000"/>
    <n v="3670"/>
    <n v="5.4495912806539506"/>
    <x v="1"/>
  </r>
  <r>
    <d v="2023-04-13T00:00:00"/>
    <s v="Local Transport"/>
    <x v="2"/>
    <x v="2"/>
    <n v="13000"/>
    <n v="3670"/>
    <n v="3.542234332425068"/>
    <x v="1"/>
  </r>
  <r>
    <d v="2023-04-13T00:00:00"/>
    <s v="Local Transport"/>
    <x v="2"/>
    <x v="2"/>
    <n v="7000"/>
    <n v="3670"/>
    <n v="1.9073569482288828"/>
    <x v="1"/>
  </r>
  <r>
    <d v="2023-04-13T00:00:00"/>
    <s v="Local Transport"/>
    <x v="2"/>
    <x v="1"/>
    <n v="13000"/>
    <n v="3670"/>
    <n v="3.542234332425068"/>
    <x v="2"/>
  </r>
  <r>
    <d v="2023-04-13T00:00:00"/>
    <s v="Local Transport"/>
    <x v="2"/>
    <x v="1"/>
    <n v="15000"/>
    <n v="3670"/>
    <n v="4.0871934604904636"/>
    <x v="2"/>
  </r>
  <r>
    <d v="2023-04-14T00:00:00"/>
    <s v="Local Transport"/>
    <x v="2"/>
    <x v="2"/>
    <n v="8000"/>
    <n v="3670"/>
    <n v="2.1798365122615806"/>
    <x v="1"/>
  </r>
  <r>
    <d v="2023-04-14T00:00:00"/>
    <s v="Local Transport"/>
    <x v="2"/>
    <x v="2"/>
    <n v="7000"/>
    <n v="3670"/>
    <n v="1.9073569482288828"/>
    <x v="1"/>
  </r>
  <r>
    <d v="2023-04-14T00:00:00"/>
    <s v="Local Transport"/>
    <x v="2"/>
    <x v="2"/>
    <n v="4000"/>
    <n v="3670"/>
    <n v="1.0899182561307903"/>
    <x v="1"/>
  </r>
  <r>
    <d v="2023-04-14T00:00:00"/>
    <s v="Water for Lydia"/>
    <x v="6"/>
    <x v="2"/>
    <n v="4000"/>
    <n v="3670"/>
    <n v="1.0899182561307903"/>
    <x v="1"/>
  </r>
  <r>
    <d v="2023-04-14T00:00:00"/>
    <s v="Transport for Amos"/>
    <x v="2"/>
    <x v="2"/>
    <n v="15000"/>
    <n v="3670"/>
    <n v="4.0871934604904636"/>
    <x v="1"/>
  </r>
  <r>
    <d v="2023-04-14T00:00:00"/>
    <s v="Local Transport"/>
    <x v="2"/>
    <x v="1"/>
    <n v="13000"/>
    <n v="3670"/>
    <n v="3.542234332425068"/>
    <x v="2"/>
  </r>
  <r>
    <d v="2023-04-14T00:00:00"/>
    <s v="Local Transport"/>
    <x v="2"/>
    <x v="1"/>
    <n v="14000"/>
    <n v="3670"/>
    <n v="3.8147138964577656"/>
    <x v="2"/>
  </r>
  <r>
    <d v="2023-04-17T00:00:00"/>
    <s v="Local Transport"/>
    <x v="2"/>
    <x v="2"/>
    <n v="7000"/>
    <n v="3670"/>
    <n v="1.9073569482288828"/>
    <x v="1"/>
  </r>
  <r>
    <d v="2023-04-17T00:00:00"/>
    <s v="Local Transport"/>
    <x v="2"/>
    <x v="2"/>
    <n v="5000"/>
    <n v="3670"/>
    <n v="1.3623978201634876"/>
    <x v="1"/>
  </r>
  <r>
    <d v="2023-04-17T00:00:00"/>
    <s v="Local Transport"/>
    <x v="2"/>
    <x v="2"/>
    <n v="3000"/>
    <n v="3670"/>
    <n v="0.81743869209809261"/>
    <x v="1"/>
  </r>
  <r>
    <d v="2023-04-17T00:00:00"/>
    <s v="Local Transport"/>
    <x v="2"/>
    <x v="2"/>
    <n v="1000"/>
    <n v="3670"/>
    <n v="0.27247956403269757"/>
    <x v="1"/>
  </r>
  <r>
    <d v="2023-04-17T00:00:00"/>
    <s v="4kgs of sugar @5300"/>
    <x v="1"/>
    <x v="0"/>
    <n v="23200"/>
    <n v="3670"/>
    <n v="6.3215258855585832"/>
    <x v="1"/>
  </r>
  <r>
    <d v="2023-04-17T00:00:00"/>
    <s v="2 sackets of milk @12,000"/>
    <x v="1"/>
    <x v="0"/>
    <n v="24000"/>
    <n v="3670"/>
    <n v="6.5395095367847409"/>
    <x v="1"/>
  </r>
  <r>
    <d v="2023-04-17T00:00:00"/>
    <s v="Local Transport"/>
    <x v="2"/>
    <x v="1"/>
    <n v="15000"/>
    <n v="3670"/>
    <n v="4.0871934604904636"/>
    <x v="2"/>
  </r>
  <r>
    <d v="2023-04-17T00:00:00"/>
    <s v="Local Transport"/>
    <x v="2"/>
    <x v="1"/>
    <n v="15000"/>
    <n v="3670"/>
    <n v="4.0871934604904636"/>
    <x v="2"/>
  </r>
  <r>
    <d v="2023-04-17T00:00:00"/>
    <s v="March Lydia's NSSF subscription"/>
    <x v="7"/>
    <x v="2"/>
    <n v="654720"/>
    <n v="3670"/>
    <n v="178.39782016348775"/>
    <x v="3"/>
  </r>
  <r>
    <d v="2023-04-17T00:00:00"/>
    <s v="Bank Fees"/>
    <x v="0"/>
    <x v="0"/>
    <n v="2000"/>
    <n v="3670"/>
    <n v="0.54495912806539515"/>
    <x v="3"/>
  </r>
  <r>
    <d v="2023-04-17T00:00:00"/>
    <s v="Lydia's March PAYE chq 251"/>
    <x v="7"/>
    <x v="2"/>
    <n v="1211440"/>
    <n v="3670"/>
    <n v="330.09264305177112"/>
    <x v="3"/>
  </r>
  <r>
    <d v="2023-04-17T00:00:00"/>
    <s v="Bank Fees"/>
    <x v="0"/>
    <x v="0"/>
    <n v="2500"/>
    <n v="3670"/>
    <n v="0.68119891008174382"/>
    <x v="3"/>
  </r>
  <r>
    <d v="2023-04-17T00:00:00"/>
    <s v="Bank Fees"/>
    <x v="0"/>
    <x v="0"/>
    <n v="2000"/>
    <n v="3670"/>
    <n v="0.54495912806539515"/>
    <x v="0"/>
  </r>
  <r>
    <d v="2023-04-17T00:00:00"/>
    <s v="Airtime for Lydia"/>
    <x v="3"/>
    <x v="2"/>
    <n v="40000"/>
    <n v="3670"/>
    <n v="10.899182561307901"/>
    <x v="1"/>
  </r>
  <r>
    <d v="2023-04-17T00:00:00"/>
    <s v="Airtime for Deborah"/>
    <x v="3"/>
    <x v="1"/>
    <n v="20000"/>
    <n v="3670"/>
    <n v="5.4495912806539506"/>
    <x v="2"/>
  </r>
  <r>
    <d v="2023-04-18T00:00:00"/>
    <s v="Local Transport"/>
    <x v="2"/>
    <x v="1"/>
    <n v="13000"/>
    <n v="3670"/>
    <n v="3.542234332425068"/>
    <x v="2"/>
  </r>
  <r>
    <d v="2023-04-18T00:00:00"/>
    <s v="Local Transport"/>
    <x v="2"/>
    <x v="1"/>
    <n v="9000"/>
    <n v="3670"/>
    <n v="2.4523160762942777"/>
    <x v="2"/>
  </r>
  <r>
    <d v="2023-04-18T00:00:00"/>
    <s v="Local Transport"/>
    <x v="2"/>
    <x v="1"/>
    <n v="9000"/>
    <n v="3670"/>
    <n v="2.4523160762942777"/>
    <x v="2"/>
  </r>
  <r>
    <d v="2023-04-18T00:00:00"/>
    <s v="Local Transport"/>
    <x v="2"/>
    <x v="1"/>
    <n v="15000"/>
    <n v="3670"/>
    <n v="4.0871934604904636"/>
    <x v="2"/>
  </r>
  <r>
    <d v="2023-04-19T00:00:00"/>
    <s v="Local Transport"/>
    <x v="2"/>
    <x v="2"/>
    <n v="11000"/>
    <n v="3670"/>
    <n v="2.9972752043596729"/>
    <x v="1"/>
  </r>
  <r>
    <d v="2023-04-19T00:00:00"/>
    <s v="Local Transport"/>
    <x v="2"/>
    <x v="2"/>
    <n v="6000"/>
    <n v="3670"/>
    <n v="1.6348773841961852"/>
    <x v="1"/>
  </r>
  <r>
    <d v="2023-04-19T00:00:00"/>
    <s v="Local Transport"/>
    <x v="2"/>
    <x v="2"/>
    <n v="10000"/>
    <n v="3670"/>
    <n v="2.7247956403269753"/>
    <x v="1"/>
  </r>
  <r>
    <d v="2023-04-19T00:00:00"/>
    <s v="Local Transport"/>
    <x v="2"/>
    <x v="2"/>
    <n v="10000"/>
    <n v="3670"/>
    <n v="2.7247956403269753"/>
    <x v="1"/>
  </r>
  <r>
    <d v="2023-04-19T00:00:00"/>
    <s v="Water for 2 (Lydia and Marlee)"/>
    <x v="6"/>
    <x v="2"/>
    <n v="4000"/>
    <n v="3670"/>
    <n v="1.0899182561307903"/>
    <x v="1"/>
  </r>
  <r>
    <d v="2023-04-19T00:00:00"/>
    <s v="Transport(Moses)"/>
    <x v="2"/>
    <x v="2"/>
    <n v="6000"/>
    <n v="3670"/>
    <n v="1.6348773841961852"/>
    <x v="1"/>
  </r>
  <r>
    <d v="2023-04-19T00:00:00"/>
    <s v="Local Transport"/>
    <x v="2"/>
    <x v="1"/>
    <n v="6000"/>
    <n v="3670"/>
    <n v="1.6348773841961852"/>
    <x v="4"/>
  </r>
  <r>
    <d v="2023-04-19T00:00:00"/>
    <s v="Local Transport"/>
    <x v="2"/>
    <x v="1"/>
    <n v="5000"/>
    <n v="3670"/>
    <n v="1.3623978201634876"/>
    <x v="4"/>
  </r>
  <r>
    <d v="2023-04-19T00:00:00"/>
    <s v="Local Transport"/>
    <x v="2"/>
    <x v="1"/>
    <n v="13000"/>
    <n v="3670"/>
    <n v="3.542234332425068"/>
    <x v="2"/>
  </r>
  <r>
    <d v="2023-04-19T00:00:00"/>
    <s v="Local Transport"/>
    <x v="2"/>
    <x v="1"/>
    <n v="15000"/>
    <n v="3670"/>
    <n v="4.0871934604904636"/>
    <x v="2"/>
  </r>
  <r>
    <d v="2023-04-19T00:00:00"/>
    <s v="Airtime for Eva"/>
    <x v="3"/>
    <x v="1"/>
    <n v="20000"/>
    <n v="3670"/>
    <n v="5.4495912806539506"/>
    <x v="4"/>
  </r>
  <r>
    <d v="2023-04-19T00:00:00"/>
    <s v="Printing of Lydia's contract"/>
    <x v="8"/>
    <x v="0"/>
    <n v="17000"/>
    <n v="3670"/>
    <n v="4.6321525885558579"/>
    <x v="1"/>
  </r>
  <r>
    <d v="2023-04-19T00:00:00"/>
    <s v="Purchase of rake"/>
    <x v="1"/>
    <x v="0"/>
    <n v="10000"/>
    <n v="3670"/>
    <n v="2.7247956403269753"/>
    <x v="1"/>
  </r>
  <r>
    <d v="2023-04-20T00:00:00"/>
    <s v="Local Transport"/>
    <x v="2"/>
    <x v="1"/>
    <n v="6000"/>
    <n v="3670"/>
    <n v="1.6348773841961852"/>
    <x v="4"/>
  </r>
  <r>
    <d v="2023-04-20T00:00:00"/>
    <s v="Local Transport"/>
    <x v="2"/>
    <x v="1"/>
    <n v="6000"/>
    <n v="3670"/>
    <n v="1.6348773841961852"/>
    <x v="4"/>
  </r>
  <r>
    <d v="2023-04-20T00:00:00"/>
    <s v="Local Transport"/>
    <x v="2"/>
    <x v="1"/>
    <n v="13000"/>
    <n v="3670"/>
    <n v="3.542234332425068"/>
    <x v="2"/>
  </r>
  <r>
    <d v="2023-04-20T00:00:00"/>
    <s v="Local Transport"/>
    <x v="2"/>
    <x v="1"/>
    <n v="14000"/>
    <n v="3670"/>
    <n v="3.8147138964577656"/>
    <x v="2"/>
  </r>
  <r>
    <d v="2023-04-22T00:00:00"/>
    <s v="Local Transport"/>
    <x v="2"/>
    <x v="1"/>
    <n v="12000"/>
    <n v="3670"/>
    <n v="3.2697547683923704"/>
    <x v="2"/>
  </r>
  <r>
    <d v="2023-04-22T00:00:00"/>
    <s v="Local Transport"/>
    <x v="2"/>
    <x v="1"/>
    <n v="14000"/>
    <n v="3670"/>
    <n v="3.8147138964577656"/>
    <x v="2"/>
  </r>
  <r>
    <d v="2023-04-22T00:00:00"/>
    <s v="Local Transport"/>
    <x v="2"/>
    <x v="1"/>
    <n v="6000"/>
    <n v="3670"/>
    <n v="1.6348773841961852"/>
    <x v="4"/>
  </r>
  <r>
    <d v="2023-04-22T00:00:00"/>
    <s v="Local Transport"/>
    <x v="2"/>
    <x v="1"/>
    <n v="6000"/>
    <n v="3670"/>
    <n v="1.6348773841961852"/>
    <x v="4"/>
  </r>
  <r>
    <d v="2023-04-24T00:00:00"/>
    <s v="Bank Fees"/>
    <x v="0"/>
    <x v="0"/>
    <n v="2000"/>
    <n v="3670"/>
    <n v="0.54495912806539515"/>
    <x v="0"/>
  </r>
  <r>
    <d v="2023-04-24T00:00:00"/>
    <s v="Local Transport"/>
    <x v="2"/>
    <x v="1"/>
    <n v="13000"/>
    <n v="3670"/>
    <n v="3.542234332425068"/>
    <x v="2"/>
  </r>
  <r>
    <d v="2023-04-24T00:00:00"/>
    <s v="Local Transport"/>
    <x v="2"/>
    <x v="1"/>
    <n v="15000"/>
    <n v="3670"/>
    <n v="4.0871934604904636"/>
    <x v="2"/>
  </r>
  <r>
    <d v="2023-04-24T00:00:00"/>
    <s v="Local Transport"/>
    <x v="2"/>
    <x v="1"/>
    <n v="6000"/>
    <n v="3670"/>
    <n v="1.6348773841961852"/>
    <x v="4"/>
  </r>
  <r>
    <d v="2023-04-24T00:00:00"/>
    <s v="Local Transport"/>
    <x v="2"/>
    <x v="1"/>
    <n v="6000"/>
    <n v="3670"/>
    <n v="1.6348773841961852"/>
    <x v="4"/>
  </r>
  <r>
    <d v="2023-04-24T00:00:00"/>
    <s v="Local Transport"/>
    <x v="2"/>
    <x v="2"/>
    <n v="7000"/>
    <n v="3670"/>
    <n v="1.9073569482288828"/>
    <x v="1"/>
  </r>
  <r>
    <d v="2023-04-24T00:00:00"/>
    <s v="Local Transport"/>
    <x v="2"/>
    <x v="2"/>
    <n v="7000"/>
    <n v="3670"/>
    <n v="1.9073569482288828"/>
    <x v="1"/>
  </r>
  <r>
    <d v="2023-04-24T00:00:00"/>
    <s v="Bank Fees"/>
    <x v="0"/>
    <x v="0"/>
    <n v="20000"/>
    <n v="3670"/>
    <n v="5.4495912806539506"/>
    <x v="3"/>
  </r>
  <r>
    <d v="2023-04-24T00:00:00"/>
    <s v="Lydia's April salary chq: 253"/>
    <x v="7"/>
    <x v="2"/>
    <n v="2935000"/>
    <n v="3670"/>
    <n v="799.72752043596734"/>
    <x v="3"/>
  </r>
  <r>
    <d v="2023-04-24T00:00:00"/>
    <s v="Bank Fees"/>
    <x v="0"/>
    <x v="0"/>
    <n v="3000"/>
    <n v="3670"/>
    <n v="0.81743869209809261"/>
    <x v="3"/>
  </r>
  <r>
    <d v="2023-04-25T00:00:00"/>
    <s v=" Purchase of 2 black inkcatridges @75,000"/>
    <x v="1"/>
    <x v="0"/>
    <n v="150000"/>
    <n v="3670"/>
    <n v="40.871934604904631"/>
    <x v="1"/>
  </r>
  <r>
    <d v="2023-04-25T00:00:00"/>
    <s v="4 sackets of milk @ 12,000"/>
    <x v="1"/>
    <x v="0"/>
    <n v="48000"/>
    <n v="3670"/>
    <n v="13.079019073569482"/>
    <x v="1"/>
  </r>
  <r>
    <d v="2023-04-25T00:00:00"/>
    <s v="4kgs of sugar @5800"/>
    <x v="1"/>
    <x v="0"/>
    <n v="23200"/>
    <n v="3670"/>
    <n v="6.3215258855585832"/>
    <x v="1"/>
  </r>
  <r>
    <d v="2023-04-25T00:00:00"/>
    <s v="2 shenkle mosquito repellants (flower)"/>
    <x v="1"/>
    <x v="0"/>
    <n v="15000"/>
    <n v="3670"/>
    <n v="4.0871934604904636"/>
    <x v="1"/>
  </r>
  <r>
    <d v="2023-04-25T00:00:00"/>
    <s v="3 shenkle mosquito repellants (Liquid)"/>
    <x v="1"/>
    <x v="0"/>
    <n v="22500"/>
    <n v="3670"/>
    <n v="6.130790190735695"/>
    <x v="1"/>
  </r>
  <r>
    <d v="2023-04-25T00:00:00"/>
    <s v="Local Transport"/>
    <x v="2"/>
    <x v="2"/>
    <n v="9000"/>
    <n v="3670"/>
    <n v="2.4523160762942777"/>
    <x v="1"/>
  </r>
  <r>
    <d v="2023-04-25T00:00:00"/>
    <s v="Local Transport"/>
    <x v="2"/>
    <x v="2"/>
    <n v="6000"/>
    <n v="3670"/>
    <n v="1.6348773841961852"/>
    <x v="1"/>
  </r>
  <r>
    <d v="2023-04-25T00:00:00"/>
    <s v="Local Transport"/>
    <x v="2"/>
    <x v="2"/>
    <n v="4000"/>
    <n v="3670"/>
    <n v="1.0899182561307903"/>
    <x v="1"/>
  </r>
  <r>
    <d v="2023-04-25T00:00:00"/>
    <s v="Airtime for Lydia"/>
    <x v="3"/>
    <x v="2"/>
    <n v="40000"/>
    <n v="3670"/>
    <n v="10.899182561307901"/>
    <x v="1"/>
  </r>
  <r>
    <d v="2023-04-25T00:00:00"/>
    <s v="Airtime for Deborah"/>
    <x v="3"/>
    <x v="1"/>
    <n v="20000"/>
    <n v="3670"/>
    <n v="5.4495912806539506"/>
    <x v="2"/>
  </r>
  <r>
    <d v="2023-04-25T00:00:00"/>
    <s v="Airtime for Eva"/>
    <x v="3"/>
    <x v="1"/>
    <n v="20000"/>
    <n v="3670"/>
    <n v="5.4495912806539506"/>
    <x v="4"/>
  </r>
  <r>
    <d v="2023-04-25T00:00:00"/>
    <s v="Local Transport"/>
    <x v="2"/>
    <x v="1"/>
    <n v="12000"/>
    <n v="3670"/>
    <n v="3.2697547683923704"/>
    <x v="2"/>
  </r>
  <r>
    <d v="2023-04-25T00:00:00"/>
    <s v="Local Transport"/>
    <x v="2"/>
    <x v="1"/>
    <n v="15000"/>
    <n v="3670"/>
    <n v="4.0871934604904636"/>
    <x v="2"/>
  </r>
  <r>
    <d v="2023-04-25T00:00:00"/>
    <s v="Local Transport"/>
    <x v="2"/>
    <x v="1"/>
    <n v="6000"/>
    <n v="3670"/>
    <n v="1.6348773841961852"/>
    <x v="4"/>
  </r>
  <r>
    <d v="2023-04-25T00:00:00"/>
    <s v="Local Transport"/>
    <x v="2"/>
    <x v="1"/>
    <n v="6000"/>
    <n v="3670"/>
    <n v="1.6348773841961852"/>
    <x v="4"/>
  </r>
  <r>
    <d v="2023-04-26T00:00:00"/>
    <s v="Local Transport"/>
    <x v="2"/>
    <x v="1"/>
    <n v="7000"/>
    <n v="3670"/>
    <n v="1.9073569482288828"/>
    <x v="4"/>
  </r>
  <r>
    <d v="2023-04-26T00:00:00"/>
    <s v="Local Transport"/>
    <x v="2"/>
    <x v="1"/>
    <n v="5000"/>
    <n v="3670"/>
    <n v="1.3623978201634876"/>
    <x v="4"/>
  </r>
  <r>
    <d v="2023-04-26T00:00:00"/>
    <s v="Local Transport"/>
    <x v="2"/>
    <x v="1"/>
    <n v="6000"/>
    <n v="3670"/>
    <n v="1.6348773841961852"/>
    <x v="4"/>
  </r>
  <r>
    <d v="2023-04-26T00:00:00"/>
    <s v="Local Transport"/>
    <x v="2"/>
    <x v="1"/>
    <n v="15000"/>
    <n v="3670"/>
    <n v="4.0871934604904636"/>
    <x v="2"/>
  </r>
  <r>
    <d v="2023-04-26T00:00:00"/>
    <s v="Local Transport"/>
    <x v="2"/>
    <x v="1"/>
    <n v="9000"/>
    <n v="3670"/>
    <n v="2.4523160762942777"/>
    <x v="2"/>
  </r>
  <r>
    <d v="2023-04-26T00:00:00"/>
    <s v="Local Transport"/>
    <x v="2"/>
    <x v="1"/>
    <n v="15000"/>
    <n v="3670"/>
    <n v="4.0871934604904636"/>
    <x v="2"/>
  </r>
  <r>
    <d v="2023-04-26T00:00:00"/>
    <s v="Local Transport"/>
    <x v="2"/>
    <x v="2"/>
    <n v="2000"/>
    <n v="3670"/>
    <n v="0.54495912806539515"/>
    <x v="1"/>
  </r>
  <r>
    <d v="2023-04-26T00:00:00"/>
    <s v="Local Transport"/>
    <x v="2"/>
    <x v="2"/>
    <n v="3000"/>
    <n v="3670"/>
    <n v="0.81743869209809261"/>
    <x v="1"/>
  </r>
  <r>
    <d v="2023-04-26T00:00:00"/>
    <s v="Local Transport"/>
    <x v="2"/>
    <x v="2"/>
    <n v="4000"/>
    <n v="3670"/>
    <n v="1.0899182561307903"/>
    <x v="1"/>
  </r>
  <r>
    <d v="2023-04-26T00:00:00"/>
    <s v="Lunch for both Francis +Lydia"/>
    <x v="6"/>
    <x v="2"/>
    <n v="12000"/>
    <n v="3670"/>
    <n v="3.2697547683923704"/>
    <x v="1"/>
  </r>
  <r>
    <d v="2023-04-26T00:00:00"/>
    <s v="Local Transport-Francis"/>
    <x v="2"/>
    <x v="2"/>
    <n v="10000"/>
    <n v="3670"/>
    <n v="2.7247956403269753"/>
    <x v="1"/>
  </r>
  <r>
    <d v="2023-04-26T00:00:00"/>
    <s v="Bank Transfer Fees"/>
    <x v="0"/>
    <x v="0"/>
    <n v="62390"/>
    <n v="3670"/>
    <n v="17"/>
    <x v="5"/>
  </r>
  <r>
    <d v="2023-04-26T00:00:00"/>
    <s v="Interbank transfer charges"/>
    <x v="0"/>
    <x v="0"/>
    <n v="31598.699999999997"/>
    <n v="3670"/>
    <n v="8.61"/>
    <x v="5"/>
  </r>
  <r>
    <d v="2023-04-26T00:00:00"/>
    <s v="April Security services: chq 255"/>
    <x v="4"/>
    <x v="0"/>
    <n v="1888000"/>
    <n v="3670"/>
    <n v="514.44141689373294"/>
    <x v="3"/>
  </r>
  <r>
    <d v="2023-04-26T00:00:00"/>
    <s v="Cheque clearing charges"/>
    <x v="0"/>
    <x v="0"/>
    <n v="3000"/>
    <n v="3670"/>
    <n v="0.81743869209809261"/>
    <x v="3"/>
  </r>
  <r>
    <d v="2023-04-27T00:00:00"/>
    <s v="Local Transport"/>
    <x v="2"/>
    <x v="1"/>
    <n v="13000"/>
    <n v="3670"/>
    <n v="3.542234332425068"/>
    <x v="4"/>
  </r>
  <r>
    <d v="2023-04-27T00:00:00"/>
    <s v="Local Transport"/>
    <x v="2"/>
    <x v="1"/>
    <n v="9000"/>
    <n v="3670"/>
    <n v="2.4523160762942777"/>
    <x v="4"/>
  </r>
  <r>
    <d v="2023-04-27T00:00:00"/>
    <s v="Local Transport"/>
    <x v="2"/>
    <x v="1"/>
    <n v="6000"/>
    <n v="3670"/>
    <n v="1.6348773841961852"/>
    <x v="4"/>
  </r>
  <r>
    <d v="2023-04-27T00:00:00"/>
    <s v="Local Transport"/>
    <x v="2"/>
    <x v="1"/>
    <n v="15000"/>
    <n v="3670"/>
    <n v="4.0871934604904636"/>
    <x v="2"/>
  </r>
  <r>
    <d v="2023-04-27T00:00:00"/>
    <s v="Local Transport"/>
    <x v="2"/>
    <x v="1"/>
    <n v="9000"/>
    <n v="3670"/>
    <n v="2.4523160762942777"/>
    <x v="2"/>
  </r>
  <r>
    <d v="2023-04-27T00:00:00"/>
    <s v="Local Transport"/>
    <x v="2"/>
    <x v="1"/>
    <n v="15000"/>
    <n v="3670"/>
    <n v="4.0871934604904636"/>
    <x v="2"/>
  </r>
  <r>
    <d v="2023-04-28T00:00:00"/>
    <s v="April salary(compound &amp; office cleaner)"/>
    <x v="4"/>
    <x v="0"/>
    <n v="200000"/>
    <n v="3670"/>
    <n v="54.495912806539508"/>
    <x v="1"/>
  </r>
  <r>
    <d v="2023-04-28T00:00:00"/>
    <s v="Local Transport"/>
    <x v="2"/>
    <x v="1"/>
    <n v="6000"/>
    <n v="3670"/>
    <n v="1.6348773841961852"/>
    <x v="4"/>
  </r>
  <r>
    <d v="2023-04-28T00:00:00"/>
    <s v="Local Transport"/>
    <x v="2"/>
    <x v="1"/>
    <n v="6000"/>
    <n v="3670"/>
    <n v="1.6348773841961852"/>
    <x v="4"/>
  </r>
  <r>
    <d v="2023-04-28T00:00:00"/>
    <s v="Local Transport"/>
    <x v="2"/>
    <x v="1"/>
    <n v="12000"/>
    <n v="3670"/>
    <n v="3.2697547683923704"/>
    <x v="2"/>
  </r>
  <r>
    <d v="2023-04-28T00:00:00"/>
    <s v="Local Transport"/>
    <x v="2"/>
    <x v="1"/>
    <n v="14000"/>
    <n v="3670"/>
    <n v="3.8147138964577656"/>
    <x v="2"/>
  </r>
  <r>
    <d v="2023-04-28T00:00:00"/>
    <s v="May and June Rent payment to summit"/>
    <x v="9"/>
    <x v="0"/>
    <n v="8808000"/>
    <n v="3670"/>
    <n v="2400"/>
    <x v="5"/>
  </r>
  <r>
    <d v="2023-04-28T00:00:00"/>
    <s v="Bank Charges"/>
    <x v="0"/>
    <x v="0"/>
    <n v="2091.8999999999996"/>
    <n v="3670"/>
    <n v="0.56999999999999995"/>
    <x v="5"/>
  </r>
  <r>
    <d v="2023-04-28T00:00:00"/>
    <s v="1 soda for Lydia during interviews"/>
    <x v="6"/>
    <x v="2"/>
    <n v="4000"/>
    <n v="3670"/>
    <n v="1.0899182561307903"/>
    <x v="1"/>
  </r>
  <r>
    <d v="2023-04-28T00:00:00"/>
    <s v="1 maffin for Lydia during Interviews"/>
    <x v="6"/>
    <x v="2"/>
    <n v="7000"/>
    <n v="3670"/>
    <n v="1.9073569482288828"/>
    <x v="1"/>
  </r>
  <r>
    <d v="2023-05-29T00:00:00"/>
    <s v="Airtime for Lydia"/>
    <x v="3"/>
    <x v="2"/>
    <n v="40000"/>
    <n v="3670"/>
    <n v="10.899182561307901"/>
    <x v="1"/>
  </r>
  <r>
    <d v="2023-05-29T00:00:00"/>
    <s v="Airtime for Deborah"/>
    <x v="3"/>
    <x v="1"/>
    <n v="20000"/>
    <n v="3670"/>
    <n v="5.4495912806539506"/>
    <x v="2"/>
  </r>
  <r>
    <d v="2023-05-29T00:00:00"/>
    <s v="Airtime for Eva"/>
    <x v="3"/>
    <x v="1"/>
    <n v="20000"/>
    <n v="3670"/>
    <n v="5.4495912806539506"/>
    <x v="4"/>
  </r>
  <r>
    <d v="2023-04-25T00:00:00"/>
    <s v="Office prepaid electricity"/>
    <x v="9"/>
    <x v="0"/>
    <n v="195000"/>
    <n v="3670"/>
    <n v="53.133514986376021"/>
    <x v="1"/>
  </r>
  <r>
    <d v="2023-04-25T00:00:00"/>
    <s v="Transfer charges"/>
    <x v="10"/>
    <x v="0"/>
    <n v="5000"/>
    <n v="3670"/>
    <n v="1.3623978201634876"/>
    <x v="1"/>
  </r>
  <r>
    <d v="2023-04-30T00:00:00"/>
    <s v="March garbage collection-Globe clean services"/>
    <x v="4"/>
    <x v="0"/>
    <n v="50000"/>
    <n v="3670"/>
    <n v="13.623978201634877"/>
    <x v="1"/>
  </r>
</pivotCacheRecords>
</file>

<file path=xl/pivotCache/pivotCacheRecords2.xml><?xml version="1.0" encoding="utf-8"?>
<pivotCacheRecords xmlns="http://schemas.openxmlformats.org/spreadsheetml/2006/main" xmlns:r="http://schemas.openxmlformats.org/officeDocument/2006/relationships" count="59">
  <r>
    <d v="2023-04-01T00:00:00"/>
    <s v="Cash Box March 2023"/>
    <m/>
    <m/>
    <m/>
    <m/>
    <n v="3257946"/>
    <x v="0"/>
  </r>
  <r>
    <d v="2023-04-03T00:00:00"/>
    <s v="Mission Budget for 1 day"/>
    <s v="Advance"/>
    <s v="Management"/>
    <n v="77000"/>
    <m/>
    <n v="3180946"/>
    <x v="1"/>
  </r>
  <r>
    <d v="2023-04-03T00:00:00"/>
    <s v="Mission Budget for 1 day"/>
    <s v="Advance"/>
    <s v="Legal"/>
    <n v="28000"/>
    <m/>
    <n v="3152946"/>
    <x v="2"/>
  </r>
  <r>
    <d v="2023-04-03T00:00:00"/>
    <s v="Mission Budget for 1 day"/>
    <s v="Advance"/>
    <s v="Management"/>
    <n v="22000"/>
    <m/>
    <n v="3130946"/>
    <x v="1"/>
  </r>
  <r>
    <d v="2023-04-04T00:00:00"/>
    <s v="Mission Budget for 1 day"/>
    <s v="Advance"/>
    <s v="Legal"/>
    <n v="48000"/>
    <m/>
    <n v="3082946"/>
    <x v="2"/>
  </r>
  <r>
    <d v="2023-04-04T00:00:00"/>
    <s v="Mission Budget for 1 day"/>
    <s v="Advance"/>
    <s v="Management"/>
    <n v="70000"/>
    <m/>
    <n v="3012946"/>
    <x v="1"/>
  </r>
  <r>
    <d v="2023-04-05T00:00:00"/>
    <s v="Mission Budget for 1 day"/>
    <s v="Advance"/>
    <s v="Legal"/>
    <n v="41000"/>
    <m/>
    <n v="2971946"/>
    <x v="2"/>
  </r>
  <r>
    <d v="2023-04-06T00:00:00"/>
    <s v="Reimbursement to the project"/>
    <s v="Advance"/>
    <s v="Legal"/>
    <m/>
    <n v="1000"/>
    <n v="2972946"/>
    <x v="2"/>
  </r>
  <r>
    <d v="2023-04-06T00:00:00"/>
    <s v="Mission Budget for 1 day"/>
    <s v="Advance"/>
    <s v="Legal"/>
    <n v="40000"/>
    <m/>
    <n v="2932946"/>
    <x v="2"/>
  </r>
  <r>
    <d v="2023-04-06T00:00:00"/>
    <s v="Mission Budget for 1 day"/>
    <s v="Advance"/>
    <s v="Management"/>
    <n v="113000"/>
    <m/>
    <n v="2819946"/>
    <x v="1"/>
  </r>
  <r>
    <d v="2023-04-06T00:00:00"/>
    <s v="Reimbursement to the project"/>
    <s v="Advance"/>
    <s v="Management"/>
    <m/>
    <n v="35000"/>
    <n v="2854946"/>
    <x v="1"/>
  </r>
  <r>
    <d v="2023-04-11T00:00:00"/>
    <s v="Mission Budget for 1 day"/>
    <s v="Advance"/>
    <s v="Legal"/>
    <n v="48000"/>
    <m/>
    <n v="2806946"/>
    <x v="2"/>
  </r>
  <r>
    <d v="2023-04-11T00:00:00"/>
    <s v="Mission Budget for 1 day"/>
    <s v="Advance"/>
    <s v="Management"/>
    <n v="85000"/>
    <m/>
    <n v="2721946"/>
    <x v="1"/>
  </r>
  <r>
    <d v="2023-04-11T00:00:00"/>
    <s v="Mission Budget for 1 day"/>
    <s v="Advance"/>
    <s v="Management"/>
    <n v="14000"/>
    <m/>
    <n v="2707946"/>
    <x v="1"/>
  </r>
  <r>
    <d v="2023-04-11T00:00:00"/>
    <s v="Mission Budget for 1 day"/>
    <s v="Advance"/>
    <s v="Management"/>
    <n v="319000"/>
    <m/>
    <n v="2388946"/>
    <x v="1"/>
  </r>
  <r>
    <d v="2023-04-11T00:00:00"/>
    <s v="Mission Budget for 1 day"/>
    <s v="Advance"/>
    <s v="Management"/>
    <n v="120000"/>
    <m/>
    <n v="2268946"/>
    <x v="3"/>
  </r>
  <r>
    <d v="2023-04-11T00:00:00"/>
    <s v="Reimbursement to the project"/>
    <s v="Advance"/>
    <s v="Management"/>
    <m/>
    <n v="6000"/>
    <n v="2274946"/>
    <x v="1"/>
  </r>
  <r>
    <d v="2023-04-12T00:00:00"/>
    <s v="Mission Budget for 1 day"/>
    <s v="Advance"/>
    <s v="Legal"/>
    <n v="41000"/>
    <m/>
    <n v="2233946"/>
    <x v="2"/>
  </r>
  <r>
    <d v="2023-04-12T00:00:00"/>
    <s v="Reimbursement to Deborah"/>
    <s v="Advance"/>
    <s v="Legal"/>
    <n v="3000"/>
    <m/>
    <n v="2230946"/>
    <x v="2"/>
  </r>
  <r>
    <d v="2023-04-13T00:00:00"/>
    <s v="Mission Budget for 1 day"/>
    <s v="Advance"/>
    <s v="Management"/>
    <n v="59000"/>
    <m/>
    <n v="2171946"/>
    <x v="1"/>
  </r>
  <r>
    <d v="2023-04-13T00:00:00"/>
    <s v="Mission Budget for 1 day"/>
    <s v="Advance"/>
    <s v="Legal"/>
    <n v="28000"/>
    <m/>
    <n v="2143946"/>
    <x v="2"/>
  </r>
  <r>
    <d v="2023-04-13T00:00:00"/>
    <s v="Reimbursement to the project"/>
    <s v="Advance"/>
    <s v="Management"/>
    <m/>
    <n v="15000"/>
    <n v="2158946"/>
    <x v="1"/>
  </r>
  <r>
    <d v="2023-04-14T00:00:00"/>
    <s v="Mission Budget for 1 day"/>
    <s v="Advance"/>
    <s v="Management"/>
    <n v="40000"/>
    <m/>
    <n v="2118946"/>
    <x v="1"/>
  </r>
  <r>
    <d v="2023-04-14T00:00:00"/>
    <s v="Reimbursememnt to the project"/>
    <s v="Advance"/>
    <s v="Management"/>
    <m/>
    <n v="2000"/>
    <n v="2120946"/>
    <x v="1"/>
  </r>
  <r>
    <d v="2023-04-14T00:00:00"/>
    <s v="Mission Budget for 1 day"/>
    <s v="Advance"/>
    <s v="Legal"/>
    <n v="27000"/>
    <m/>
    <n v="2093946"/>
    <x v="2"/>
  </r>
  <r>
    <d v="2023-04-17T00:00:00"/>
    <s v="Mission Budget for 1 day"/>
    <s v="Advance"/>
    <s v="Legal"/>
    <n v="27000"/>
    <m/>
    <n v="2066946"/>
    <x v="2"/>
  </r>
  <r>
    <d v="2023-04-17T00:00:00"/>
    <s v="Mission Budget for 1 day"/>
    <s v="Advance"/>
    <s v="Management"/>
    <n v="48000"/>
    <m/>
    <n v="2018946"/>
    <x v="1"/>
  </r>
  <r>
    <d v="2023-04-17T00:00:00"/>
    <s v="Mission Budget for 1 day"/>
    <s v="Advance"/>
    <s v="Management"/>
    <n v="15000"/>
    <m/>
    <n v="2003946"/>
    <x v="1"/>
  </r>
  <r>
    <d v="2023-04-18T00:00:00"/>
    <s v="Reimbursement to Deborah"/>
    <s v="Advance"/>
    <s v="Legal"/>
    <n v="3000"/>
    <m/>
    <n v="2000946"/>
    <x v="2"/>
  </r>
  <r>
    <d v="2023-04-18T00:00:00"/>
    <s v="Mission Budget for 1 day"/>
    <s v="Advance"/>
    <s v="Legal"/>
    <n v="46000"/>
    <m/>
    <n v="1954946"/>
    <x v="2"/>
  </r>
  <r>
    <d v="2023-04-19T00:00:00"/>
    <s v="Mission Budget for 1 day"/>
    <s v="Advance"/>
    <s v="Management"/>
    <n v="40000"/>
    <m/>
    <n v="1914946"/>
    <x v="1"/>
  </r>
  <r>
    <d v="2023-04-19T00:00:00"/>
    <s v="Mission Budget for 1 day"/>
    <s v="Advance"/>
    <s v="Legal"/>
    <n v="11000"/>
    <m/>
    <n v="1903946"/>
    <x v="4"/>
  </r>
  <r>
    <d v="2023-04-19T00:00:00"/>
    <s v="Mission Budget for 1 day"/>
    <s v="Advance"/>
    <s v="Legal"/>
    <n v="28000"/>
    <m/>
    <n v="1875946"/>
    <x v="2"/>
  </r>
  <r>
    <d v="2023-04-19T00:00:00"/>
    <s v="Mission Budget for 1 day"/>
    <s v="Advance"/>
    <s v="Management"/>
    <n v="27000"/>
    <m/>
    <n v="1848946"/>
    <x v="1"/>
  </r>
  <r>
    <d v="2023-04-19T00:00:00"/>
    <s v="Mission Budget for 1 day"/>
    <s v="Advance"/>
    <s v="Management"/>
    <n v="20000"/>
    <m/>
    <n v="1828946"/>
    <x v="3"/>
  </r>
  <r>
    <d v="2023-04-19T00:00:00"/>
    <s v="Mission Budget for 1 day"/>
    <s v="Advance"/>
    <s v="Management"/>
    <n v="50000"/>
    <m/>
    <n v="1778946"/>
    <x v="1"/>
  </r>
  <r>
    <d v="2023-04-20T00:00:00"/>
    <s v="Mission Budget for 1 day"/>
    <s v="Advance"/>
    <s v="Legal"/>
    <n v="12000"/>
    <m/>
    <n v="1766946"/>
    <x v="4"/>
  </r>
  <r>
    <d v="2023-04-20T00:00:00"/>
    <s v="Mission Budget for 1 day"/>
    <s v="Advance"/>
    <s v="Legal"/>
    <n v="27000"/>
    <m/>
    <n v="1739946"/>
    <x v="2"/>
  </r>
  <r>
    <d v="2023-04-22T00:00:00"/>
    <s v="Mission Budget for 1 day"/>
    <s v="Advance"/>
    <s v="Legal"/>
    <n v="26000"/>
    <m/>
    <n v="1713946"/>
    <x v="2"/>
  </r>
  <r>
    <d v="2023-04-22T00:00:00"/>
    <s v="Mission Budget for 1 day"/>
    <s v="Advance"/>
    <s v="Legal"/>
    <n v="12000"/>
    <m/>
    <n v="1701946"/>
    <x v="4"/>
  </r>
  <r>
    <d v="2023-04-24T00:00:00"/>
    <s v="Mission Budget for 1 day"/>
    <s v="Advance"/>
    <s v="Legal"/>
    <n v="28000"/>
    <m/>
    <n v="1673946"/>
    <x v="2"/>
  </r>
  <r>
    <d v="2023-04-24T00:00:00"/>
    <s v="Mission Budget for 1 day"/>
    <s v="Advance"/>
    <s v="Legal"/>
    <n v="12000"/>
    <m/>
    <n v="1661946"/>
    <x v="4"/>
  </r>
  <r>
    <d v="2023-04-24T00:00:00"/>
    <s v="Mission Budget for 1 day"/>
    <s v="Advance"/>
    <s v="Management"/>
    <n v="14000"/>
    <m/>
    <n v="1647946"/>
    <x v="1"/>
  </r>
  <r>
    <d v="2023-04-24T00:00:00"/>
    <s v="Cash Withdraw chq: 254"/>
    <s v="Internal Transfer"/>
    <m/>
    <m/>
    <n v="1943000"/>
    <n v="3590946"/>
    <x v="0"/>
  </r>
  <r>
    <d v="2023-04-25T00:00:00"/>
    <s v="Mission Budget for 1 day"/>
    <s v="Advance"/>
    <s v="Management"/>
    <n v="150000"/>
    <m/>
    <n v="3440946"/>
    <x v="1"/>
  </r>
  <r>
    <d v="2023-04-25T00:00:00"/>
    <s v="Mission Budget for 1 day"/>
    <s v="Advance"/>
    <s v="Management"/>
    <n v="113000"/>
    <m/>
    <n v="3327946"/>
    <x v="1"/>
  </r>
  <r>
    <d v="2023-04-25T00:00:00"/>
    <s v="Mission Budget for 1 day"/>
    <s v="Advance"/>
    <s v="Management"/>
    <n v="17000"/>
    <m/>
    <n v="3310946"/>
    <x v="1"/>
  </r>
  <r>
    <d v="2023-04-25T00:00:00"/>
    <s v="Mission Budget for 1 day"/>
    <s v="Advance"/>
    <s v="Management"/>
    <n v="200000"/>
    <m/>
    <n v="3110946"/>
    <x v="1"/>
  </r>
  <r>
    <d v="2023-04-25T00:00:00"/>
    <s v="Mission Budget for 1 day"/>
    <s v="Advance"/>
    <s v="Management"/>
    <n v="160000"/>
    <m/>
    <n v="2950946"/>
    <x v="3"/>
  </r>
  <r>
    <d v="2023-04-25T00:00:00"/>
    <s v="Mission Budget for 1 day"/>
    <s v="Advance"/>
    <s v="Legal"/>
    <n v="66000"/>
    <m/>
    <n v="2884946"/>
    <x v="2"/>
  </r>
  <r>
    <d v="2023-04-25T00:00:00"/>
    <s v="Mission Budget for 1 day"/>
    <s v="Advance"/>
    <s v="Legal"/>
    <n v="30000"/>
    <m/>
    <n v="2854946"/>
    <x v="4"/>
  </r>
  <r>
    <d v="2023-04-25T00:00:00"/>
    <s v="Reimbursement to the project"/>
    <s v="Advance"/>
    <s v="Management"/>
    <m/>
    <n v="4300"/>
    <n v="2859246"/>
    <x v="1"/>
  </r>
  <r>
    <d v="2023-04-26T00:00:00"/>
    <s v="Mission Budget for 1 day"/>
    <s v="Advance"/>
    <s v="Management"/>
    <n v="47000"/>
    <m/>
    <n v="2812246"/>
    <x v="1"/>
  </r>
  <r>
    <d v="2023-04-26T00:00:00"/>
    <s v="Reimbursement to the project"/>
    <s v="Advance"/>
    <s v="Management"/>
    <m/>
    <n v="16000"/>
    <n v="2828246"/>
    <x v="1"/>
  </r>
  <r>
    <d v="2023-04-27T00:00:00"/>
    <s v="Mission Budget for 1 day"/>
    <s v="Advance"/>
    <s v="Legal"/>
    <n v="28000"/>
    <m/>
    <n v="2800246"/>
    <x v="4"/>
  </r>
  <r>
    <d v="2023-04-27T00:00:00"/>
    <s v="Mission Budget for 1 day"/>
    <s v="Advance"/>
    <s v="Legal"/>
    <n v="39000"/>
    <m/>
    <n v="2761246"/>
    <x v="2"/>
  </r>
  <r>
    <d v="2023-04-28T00:00:00"/>
    <s v="Mission Budget for 1 day"/>
    <s v="Advance"/>
    <s v="Management"/>
    <n v="200000"/>
    <m/>
    <n v="2561246"/>
    <x v="1"/>
  </r>
  <r>
    <d v="2023-04-28T00:00:00"/>
    <s v="Mission Budget for 1 day"/>
    <s v="Advance"/>
    <s v="Legal"/>
    <n v="12000"/>
    <m/>
    <n v="2549246"/>
    <x v="4"/>
  </r>
  <r>
    <d v="2023-04-28T00:00:00"/>
    <s v="Mission Budget for 1 day"/>
    <s v="Advance"/>
    <s v="Legal"/>
    <n v="26000"/>
    <m/>
    <n v="2523246"/>
    <x v="2"/>
  </r>
</pivotCacheRecords>
</file>

<file path=xl/pivotCache/pivotCacheRecords3.xml><?xml version="1.0" encoding="utf-8"?>
<pivotCacheRecords xmlns="http://schemas.openxmlformats.org/spreadsheetml/2006/main" xmlns:r="http://schemas.openxmlformats.org/officeDocument/2006/relationships" count="17">
  <r>
    <d v="2023-04-01T00:00:00"/>
    <s v="Balance from April 2023"/>
    <m/>
    <m/>
    <m/>
    <m/>
    <n v="60000"/>
    <x v="0"/>
  </r>
  <r>
    <d v="2023-04-03T00:00:00"/>
    <s v="Airtime for Lydia"/>
    <s v="Telephone"/>
    <s v="Management"/>
    <n v="40000"/>
    <m/>
    <n v="20000"/>
    <x v="1"/>
  </r>
  <r>
    <d v="2023-04-03T00:00:00"/>
    <s v="Airtime for Deborah"/>
    <s v="Telephone"/>
    <s v="Legal"/>
    <n v="20000"/>
    <m/>
    <n v="0"/>
    <x v="2"/>
  </r>
  <r>
    <d v="2023-04-11T00:00:00"/>
    <s v="Mission Budget for 1 day"/>
    <s v="Advance"/>
    <s v="Management"/>
    <m/>
    <n v="120000"/>
    <n v="120000"/>
    <x v="0"/>
  </r>
  <r>
    <d v="2023-04-11T00:00:00"/>
    <s v="Airtime for Lydia"/>
    <s v="Telephone"/>
    <s v="Management"/>
    <n v="40000"/>
    <m/>
    <n v="80000"/>
    <x v="1"/>
  </r>
  <r>
    <d v="2023-04-11T00:00:00"/>
    <s v="Airtime for Deborah"/>
    <s v="Telephone"/>
    <s v="Legal"/>
    <n v="20000"/>
    <m/>
    <n v="60000"/>
    <x v="2"/>
  </r>
  <r>
    <d v="2023-04-17T00:00:00"/>
    <s v="Airtime for Deborah"/>
    <s v="Telephone"/>
    <s v="Legal"/>
    <n v="20000"/>
    <m/>
    <n v="40000"/>
    <x v="2"/>
  </r>
  <r>
    <d v="2023-04-17T00:00:00"/>
    <s v="Airtime for Lydia"/>
    <s v="Telephone"/>
    <s v="Management"/>
    <n v="40000"/>
    <m/>
    <n v="0"/>
    <x v="1"/>
  </r>
  <r>
    <d v="2023-04-19T00:00:00"/>
    <s v="Mission Budget for 1 day"/>
    <s v="Advance"/>
    <s v="Management"/>
    <m/>
    <n v="20000"/>
    <n v="20000"/>
    <x v="0"/>
  </r>
  <r>
    <d v="2023-04-19T00:00:00"/>
    <s v="Airtime for Eva"/>
    <s v="Telephone"/>
    <s v="Legal"/>
    <n v="20000"/>
    <m/>
    <n v="0"/>
    <x v="3"/>
  </r>
  <r>
    <d v="2023-04-25T00:00:00"/>
    <s v="Mission Budget for 1 day"/>
    <s v="Advance"/>
    <s v="Management"/>
    <m/>
    <n v="160000"/>
    <n v="160000"/>
    <x v="0"/>
  </r>
  <r>
    <d v="2023-04-25T00:00:00"/>
    <s v="Airtime for Lydia"/>
    <s v="Telephone"/>
    <s v="Management"/>
    <n v="40000"/>
    <m/>
    <n v="120000"/>
    <x v="1"/>
  </r>
  <r>
    <d v="2023-04-25T00:00:00"/>
    <s v="Airtime for Deborah"/>
    <s v="Telephone"/>
    <s v="Legal"/>
    <n v="20000"/>
    <m/>
    <n v="100000"/>
    <x v="2"/>
  </r>
  <r>
    <d v="2023-04-25T00:00:00"/>
    <s v="Airtime for Eva"/>
    <s v="Telephone"/>
    <s v="Legal"/>
    <n v="20000"/>
    <m/>
    <n v="80000"/>
    <x v="3"/>
  </r>
  <r>
    <d v="2023-05-29T00:00:00"/>
    <s v="Airtime for Lydia"/>
    <s v="Telephone"/>
    <s v="Management"/>
    <n v="40000"/>
    <m/>
    <n v="40000"/>
    <x v="1"/>
  </r>
  <r>
    <d v="2023-05-29T00:00:00"/>
    <s v="Airtime for Deborah"/>
    <s v="Telephone"/>
    <s v="Legal"/>
    <n v="20000"/>
    <m/>
    <n v="20000"/>
    <x v="2"/>
  </r>
  <r>
    <d v="2023-05-29T00:00:00"/>
    <s v="Airtime for Eva"/>
    <s v="Telephone"/>
    <s v="Legal"/>
    <n v="20000"/>
    <m/>
    <n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2" cacheId="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M8" firstHeaderRow="1" firstDataRow="2" firstDataCol="1"/>
  <pivotFields count="8">
    <pivotField numFmtId="14" showAll="0"/>
    <pivotField showAll="0"/>
    <pivotField axis="axisCol" showAll="0">
      <items count="12">
        <item x="0"/>
        <item x="5"/>
        <item x="1"/>
        <item x="7"/>
        <item x="8"/>
        <item x="9"/>
        <item x="4"/>
        <item x="3"/>
        <item x="10"/>
        <item x="2"/>
        <item x="6"/>
        <item t="default"/>
      </items>
    </pivotField>
    <pivotField axis="axisRow" showAll="0">
      <items count="4">
        <item x="1"/>
        <item x="2"/>
        <item x="0"/>
        <item t="default"/>
      </items>
    </pivotField>
    <pivotField dataField="1" showAll="0"/>
    <pivotField numFmtId="4" showAll="0"/>
    <pivotField numFmtId="165" showAll="0"/>
    <pivotField showAll="0"/>
  </pivotFields>
  <rowFields count="1">
    <field x="3"/>
  </rowFields>
  <rowItems count="4">
    <i>
      <x/>
    </i>
    <i>
      <x v="1"/>
    </i>
    <i>
      <x v="2"/>
    </i>
    <i t="grand">
      <x/>
    </i>
  </rowItems>
  <colFields count="1">
    <field x="2"/>
  </colFields>
  <colItems count="12">
    <i>
      <x/>
    </i>
    <i>
      <x v="1"/>
    </i>
    <i>
      <x v="2"/>
    </i>
    <i>
      <x v="3"/>
    </i>
    <i>
      <x v="4"/>
    </i>
    <i>
      <x v="5"/>
    </i>
    <i>
      <x v="6"/>
    </i>
    <i>
      <x v="7"/>
    </i>
    <i>
      <x v="8"/>
    </i>
    <i>
      <x v="9"/>
    </i>
    <i>
      <x v="10"/>
    </i>
    <i t="grand">
      <x/>
    </i>
  </colItems>
  <dataFields count="1">
    <dataField name="Sum of Spent  in national currency (UGX)" fld="4" baseField="0"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7">
        <item x="3"/>
        <item x="0"/>
        <item x="5"/>
        <item x="2"/>
        <item x="4"/>
        <item x="1"/>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5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6">
        <item x="3"/>
        <item x="2"/>
        <item x="4"/>
        <item x="1"/>
        <item x="0"/>
        <item t="default"/>
      </items>
    </pivotField>
  </pivotFields>
  <rowFields count="1">
    <field x="7"/>
  </rowFields>
  <rowItems count="6">
    <i>
      <x/>
    </i>
    <i>
      <x v="1"/>
    </i>
    <i>
      <x v="2"/>
    </i>
    <i>
      <x v="3"/>
    </i>
    <i>
      <x v="4"/>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5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3:B28"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5">
        <item x="2"/>
        <item x="3"/>
        <item x="1"/>
        <item x="0"/>
        <item t="default"/>
      </items>
    </pivotField>
  </pivotFields>
  <rowFields count="1">
    <field x="7"/>
  </rowFields>
  <rowItems count="5">
    <i>
      <x/>
    </i>
    <i>
      <x v="1"/>
    </i>
    <i>
      <x v="2"/>
    </i>
    <i>
      <x v="3"/>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
  <sheetViews>
    <sheetView topLeftCell="C1" workbookViewId="0">
      <selection activeCell="M14" sqref="M14"/>
    </sheetView>
  </sheetViews>
  <sheetFormatPr defaultRowHeight="15" x14ac:dyDescent="0.25"/>
  <cols>
    <col min="1" max="1" width="37.7109375" customWidth="1"/>
    <col min="2" max="2" width="16.28515625" customWidth="1"/>
    <col min="3" max="3" width="11.85546875" customWidth="1"/>
    <col min="4" max="4" width="15.42578125" customWidth="1"/>
    <col min="5" max="5" width="13.5703125" customWidth="1"/>
    <col min="6" max="6" width="10.85546875" customWidth="1"/>
    <col min="7" max="7" width="14.85546875" customWidth="1"/>
    <col min="8" max="8" width="13.5703125" customWidth="1"/>
    <col min="9" max="9" width="11.85546875" customWidth="1"/>
    <col min="10" max="10" width="12.85546875" customWidth="1"/>
    <col min="11" max="11" width="13.5703125" customWidth="1"/>
    <col min="12" max="12" width="17.5703125" customWidth="1"/>
    <col min="13" max="13" width="14.5703125" customWidth="1"/>
  </cols>
  <sheetData>
    <row r="3" spans="1:13" x14ac:dyDescent="0.25">
      <c r="A3" s="432" t="s">
        <v>109</v>
      </c>
      <c r="B3" s="432" t="s">
        <v>122</v>
      </c>
    </row>
    <row r="4" spans="1:13" x14ac:dyDescent="0.25">
      <c r="A4" s="432" t="s">
        <v>106</v>
      </c>
      <c r="B4" t="s">
        <v>133</v>
      </c>
      <c r="C4" t="s">
        <v>138</v>
      </c>
      <c r="D4" t="s">
        <v>132</v>
      </c>
      <c r="E4" t="s">
        <v>139</v>
      </c>
      <c r="F4" t="s">
        <v>242</v>
      </c>
      <c r="G4" t="s">
        <v>314</v>
      </c>
      <c r="H4" t="s">
        <v>121</v>
      </c>
      <c r="I4" t="s">
        <v>119</v>
      </c>
      <c r="J4" t="s">
        <v>276</v>
      </c>
      <c r="K4" t="s">
        <v>118</v>
      </c>
      <c r="L4" t="s">
        <v>204</v>
      </c>
      <c r="M4" t="s">
        <v>108</v>
      </c>
    </row>
    <row r="5" spans="1:13" x14ac:dyDescent="0.25">
      <c r="A5" s="181" t="s">
        <v>116</v>
      </c>
      <c r="B5" s="433"/>
      <c r="C5" s="433"/>
      <c r="D5" s="433"/>
      <c r="E5" s="433"/>
      <c r="F5" s="433"/>
      <c r="G5" s="433"/>
      <c r="H5" s="433"/>
      <c r="I5" s="433">
        <v>160000</v>
      </c>
      <c r="J5" s="433"/>
      <c r="K5" s="433">
        <v>736000</v>
      </c>
      <c r="L5" s="433"/>
      <c r="M5" s="433">
        <v>896000</v>
      </c>
    </row>
    <row r="6" spans="1:13" x14ac:dyDescent="0.25">
      <c r="A6" s="181" t="s">
        <v>14</v>
      </c>
      <c r="B6" s="433"/>
      <c r="C6" s="433"/>
      <c r="D6" s="433"/>
      <c r="E6" s="433">
        <v>4801160</v>
      </c>
      <c r="F6" s="433"/>
      <c r="G6" s="433"/>
      <c r="H6" s="433"/>
      <c r="I6" s="433">
        <v>200000</v>
      </c>
      <c r="J6" s="433"/>
      <c r="K6" s="433">
        <v>308000</v>
      </c>
      <c r="L6" s="433">
        <v>31000</v>
      </c>
      <c r="M6" s="433">
        <v>5340160</v>
      </c>
    </row>
    <row r="7" spans="1:13" x14ac:dyDescent="0.25">
      <c r="A7" s="181" t="s">
        <v>81</v>
      </c>
      <c r="B7" s="433">
        <v>303580.60000000003</v>
      </c>
      <c r="C7" s="433">
        <v>319000</v>
      </c>
      <c r="D7" s="433">
        <v>469100</v>
      </c>
      <c r="E7" s="433"/>
      <c r="F7" s="433">
        <v>17000</v>
      </c>
      <c r="G7" s="433">
        <v>9003000</v>
      </c>
      <c r="H7" s="433">
        <v>2208000</v>
      </c>
      <c r="I7" s="433"/>
      <c r="J7" s="433">
        <v>5000</v>
      </c>
      <c r="K7" s="433"/>
      <c r="L7" s="433"/>
      <c r="M7" s="433">
        <v>12324680.6</v>
      </c>
    </row>
    <row r="8" spans="1:13" x14ac:dyDescent="0.25">
      <c r="A8" s="181" t="s">
        <v>108</v>
      </c>
      <c r="B8" s="433">
        <v>303580.60000000003</v>
      </c>
      <c r="C8" s="433">
        <v>319000</v>
      </c>
      <c r="D8" s="433">
        <v>469100</v>
      </c>
      <c r="E8" s="433">
        <v>4801160</v>
      </c>
      <c r="F8" s="433">
        <v>17000</v>
      </c>
      <c r="G8" s="433">
        <v>9003000</v>
      </c>
      <c r="H8" s="433">
        <v>2208000</v>
      </c>
      <c r="I8" s="433">
        <v>360000</v>
      </c>
      <c r="J8" s="433">
        <v>5000</v>
      </c>
      <c r="K8" s="433">
        <v>1044000</v>
      </c>
      <c r="L8" s="433">
        <v>31000</v>
      </c>
      <c r="M8" s="433">
        <v>18560840.600000001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A10" zoomScale="125" workbookViewId="0">
      <selection activeCell="E6" sqref="E6"/>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679"/>
      <c r="B1" s="679"/>
      <c r="C1" s="679"/>
      <c r="D1" s="679"/>
      <c r="E1" s="679"/>
      <c r="F1" s="679"/>
      <c r="G1" s="679"/>
      <c r="H1" s="679"/>
      <c r="I1" s="679"/>
      <c r="J1" s="679"/>
      <c r="K1" s="679"/>
    </row>
    <row r="2" spans="1:12" x14ac:dyDescent="0.2">
      <c r="A2" s="323"/>
      <c r="B2" s="323"/>
      <c r="C2" s="323"/>
      <c r="D2" s="323"/>
      <c r="E2" s="323"/>
      <c r="F2" s="323"/>
      <c r="G2" s="323"/>
      <c r="H2" s="323"/>
      <c r="I2" s="323"/>
      <c r="J2" s="323"/>
      <c r="K2" s="323"/>
      <c r="L2" s="606"/>
    </row>
    <row r="3" spans="1:12" x14ac:dyDescent="0.2">
      <c r="A3" s="326" t="s">
        <v>16</v>
      </c>
      <c r="B3" s="328"/>
      <c r="C3" s="328"/>
      <c r="D3" s="328"/>
      <c r="E3" s="328"/>
      <c r="F3" s="328"/>
      <c r="G3" s="328"/>
      <c r="H3" s="328"/>
      <c r="I3" s="328"/>
      <c r="J3" s="328"/>
      <c r="K3" s="328"/>
      <c r="L3" s="606"/>
    </row>
    <row r="4" spans="1:12" x14ac:dyDescent="0.2">
      <c r="A4" s="326" t="s">
        <v>19</v>
      </c>
      <c r="B4" s="326"/>
      <c r="C4" s="326" t="s">
        <v>18</v>
      </c>
      <c r="D4" s="327"/>
      <c r="E4" s="326"/>
      <c r="F4" s="326"/>
      <c r="G4" s="326"/>
      <c r="H4" s="326"/>
      <c r="I4" s="328"/>
      <c r="J4" s="328"/>
      <c r="K4" s="328"/>
      <c r="L4" s="606"/>
    </row>
    <row r="5" spans="1:12" x14ac:dyDescent="0.2">
      <c r="A5" s="326" t="s">
        <v>82</v>
      </c>
      <c r="B5" s="326"/>
      <c r="C5" s="326" t="s">
        <v>98</v>
      </c>
      <c r="D5" s="326"/>
      <c r="E5" s="326"/>
      <c r="F5" s="326"/>
      <c r="G5" s="326"/>
      <c r="H5" s="326"/>
      <c r="I5" s="328"/>
      <c r="J5" s="328"/>
      <c r="K5" s="328"/>
      <c r="L5" s="606"/>
    </row>
    <row r="6" spans="1:12" x14ac:dyDescent="0.2">
      <c r="A6" s="328"/>
      <c r="B6" s="326"/>
      <c r="C6" s="474">
        <v>2023</v>
      </c>
      <c r="D6" s="326"/>
      <c r="E6" s="326"/>
      <c r="F6" s="326"/>
      <c r="G6" s="326"/>
      <c r="H6" s="326"/>
      <c r="I6" s="695" t="s">
        <v>20</v>
      </c>
      <c r="J6" s="696"/>
      <c r="K6" s="697"/>
      <c r="L6" s="606"/>
    </row>
    <row r="7" spans="1:12" x14ac:dyDescent="0.2">
      <c r="A7" s="328"/>
      <c r="B7" s="326"/>
      <c r="C7" s="326"/>
      <c r="D7" s="326"/>
      <c r="E7" s="326"/>
      <c r="F7" s="326"/>
      <c r="G7" s="326"/>
      <c r="H7" s="326"/>
      <c r="I7" s="329" t="s">
        <v>21</v>
      </c>
      <c r="J7" s="698" t="s">
        <v>31</v>
      </c>
      <c r="K7" s="699"/>
      <c r="L7" s="606"/>
    </row>
    <row r="8" spans="1:12" ht="12.75" customHeight="1" x14ac:dyDescent="0.2">
      <c r="A8" s="326"/>
      <c r="B8" s="326"/>
      <c r="C8" s="326"/>
      <c r="D8" s="326"/>
      <c r="E8" s="326"/>
      <c r="F8" s="326"/>
      <c r="G8" s="326"/>
      <c r="H8" s="328"/>
      <c r="I8" s="329" t="s">
        <v>22</v>
      </c>
      <c r="J8" s="700" t="s">
        <v>46</v>
      </c>
      <c r="K8" s="701"/>
      <c r="L8" s="606"/>
    </row>
    <row r="9" spans="1:12" ht="12.75" customHeight="1" x14ac:dyDescent="0.2">
      <c r="A9" s="692" t="s">
        <v>23</v>
      </c>
      <c r="B9" s="692"/>
      <c r="C9" s="692"/>
      <c r="D9" s="692"/>
      <c r="E9" s="692"/>
      <c r="F9" s="692"/>
      <c r="G9" s="692"/>
      <c r="H9" s="692"/>
      <c r="I9" s="330" t="s">
        <v>24</v>
      </c>
      <c r="J9" s="702" t="s">
        <v>33</v>
      </c>
      <c r="K9" s="703"/>
      <c r="L9" s="606"/>
    </row>
    <row r="10" spans="1:12" ht="15.75" customHeight="1" thickBot="1" x14ac:dyDescent="0.25">
      <c r="A10" s="692" t="s">
        <v>30</v>
      </c>
      <c r="B10" s="692"/>
      <c r="C10" s="692"/>
      <c r="D10" s="692"/>
      <c r="E10" s="692"/>
      <c r="F10" s="607"/>
      <c r="G10" s="331"/>
      <c r="H10" s="326"/>
      <c r="I10" s="328"/>
      <c r="J10" s="328"/>
      <c r="K10" s="328"/>
      <c r="L10" s="606"/>
    </row>
    <row r="11" spans="1:12" ht="12.75" customHeight="1" thickBot="1" x14ac:dyDescent="0.25">
      <c r="A11" s="689" t="s">
        <v>25</v>
      </c>
      <c r="B11" s="693"/>
      <c r="C11" s="693"/>
      <c r="D11" s="693"/>
      <c r="E11" s="694"/>
      <c r="F11" s="607"/>
      <c r="G11" s="689" t="s">
        <v>20</v>
      </c>
      <c r="H11" s="690"/>
      <c r="I11" s="690"/>
      <c r="J11" s="690"/>
      <c r="K11" s="691"/>
      <c r="L11" s="606"/>
    </row>
    <row r="12" spans="1:12" x14ac:dyDescent="0.2">
      <c r="A12" s="611"/>
      <c r="B12" s="639"/>
      <c r="C12" s="608"/>
      <c r="D12" s="608"/>
      <c r="E12" s="609"/>
      <c r="F12" s="610"/>
      <c r="G12" s="611"/>
      <c r="H12" s="612" t="s">
        <v>15</v>
      </c>
      <c r="I12" s="613" t="s">
        <v>15</v>
      </c>
      <c r="J12" s="613" t="s">
        <v>15</v>
      </c>
      <c r="K12" s="614" t="s">
        <v>15</v>
      </c>
      <c r="L12" s="606"/>
    </row>
    <row r="13" spans="1:12" s="6" customFormat="1" x14ac:dyDescent="0.2">
      <c r="A13" s="616" t="s">
        <v>0</v>
      </c>
      <c r="B13" s="617" t="s">
        <v>26</v>
      </c>
      <c r="C13" s="336" t="s">
        <v>27</v>
      </c>
      <c r="D13" s="336" t="s">
        <v>28</v>
      </c>
      <c r="E13" s="337" t="s">
        <v>29</v>
      </c>
      <c r="F13" s="615"/>
      <c r="G13" s="616" t="s">
        <v>0</v>
      </c>
      <c r="H13" s="617" t="s">
        <v>26</v>
      </c>
      <c r="I13" s="336" t="s">
        <v>27</v>
      </c>
      <c r="J13" s="336" t="s">
        <v>28</v>
      </c>
      <c r="K13" s="337" t="s">
        <v>29</v>
      </c>
    </row>
    <row r="14" spans="1:12" ht="12.75" customHeight="1" x14ac:dyDescent="0.2">
      <c r="A14" s="619">
        <v>45017</v>
      </c>
      <c r="B14" s="620"/>
      <c r="C14" s="95" t="s">
        <v>47</v>
      </c>
      <c r="D14" s="352">
        <v>18555311</v>
      </c>
      <c r="E14" s="618"/>
      <c r="F14" s="610"/>
      <c r="G14" s="619">
        <v>45017</v>
      </c>
      <c r="H14" s="620"/>
      <c r="I14" s="95" t="s">
        <v>47</v>
      </c>
      <c r="J14" s="352"/>
      <c r="K14" s="621">
        <v>18555311</v>
      </c>
      <c r="L14" s="606"/>
    </row>
    <row r="15" spans="1:12" ht="12.75" customHeight="1" x14ac:dyDescent="0.2">
      <c r="A15" s="619">
        <v>45017</v>
      </c>
      <c r="B15" s="620">
        <v>1</v>
      </c>
      <c r="C15" s="95" t="s">
        <v>319</v>
      </c>
      <c r="D15" s="352"/>
      <c r="E15" s="622">
        <v>150000</v>
      </c>
      <c r="F15" s="610"/>
      <c r="G15" s="619">
        <v>45017</v>
      </c>
      <c r="H15" s="620">
        <v>1</v>
      </c>
      <c r="I15" s="95" t="s">
        <v>319</v>
      </c>
      <c r="J15" s="352">
        <v>150000</v>
      </c>
      <c r="K15" s="621"/>
      <c r="L15" s="606"/>
    </row>
    <row r="16" spans="1:12" ht="12.75" customHeight="1" x14ac:dyDescent="0.2">
      <c r="A16" s="619">
        <v>45033</v>
      </c>
      <c r="B16" s="620">
        <v>2</v>
      </c>
      <c r="C16" s="95" t="s">
        <v>217</v>
      </c>
      <c r="D16" s="352"/>
      <c r="E16" s="622">
        <v>1866160</v>
      </c>
      <c r="F16" s="610"/>
      <c r="G16" s="619">
        <v>45033</v>
      </c>
      <c r="H16" s="620">
        <v>2</v>
      </c>
      <c r="I16" s="95" t="s">
        <v>217</v>
      </c>
      <c r="J16" s="352">
        <v>1866160</v>
      </c>
      <c r="K16" s="621"/>
      <c r="L16" s="606"/>
    </row>
    <row r="17" spans="1:15" ht="12.75" customHeight="1" x14ac:dyDescent="0.2">
      <c r="A17" s="619">
        <v>45033</v>
      </c>
      <c r="B17" s="620">
        <v>3</v>
      </c>
      <c r="C17" s="95" t="s">
        <v>135</v>
      </c>
      <c r="D17" s="352"/>
      <c r="E17" s="623">
        <v>2000</v>
      </c>
      <c r="F17" s="610"/>
      <c r="G17" s="619">
        <v>45033</v>
      </c>
      <c r="H17" s="620">
        <v>3</v>
      </c>
      <c r="I17" s="95" t="s">
        <v>135</v>
      </c>
      <c r="J17" s="352">
        <v>2000</v>
      </c>
      <c r="K17" s="621"/>
      <c r="L17" s="606"/>
    </row>
    <row r="18" spans="1:15" ht="12.75" customHeight="1" x14ac:dyDescent="0.2">
      <c r="A18" s="619">
        <v>45040</v>
      </c>
      <c r="B18" s="620">
        <v>4</v>
      </c>
      <c r="C18" s="95" t="s">
        <v>217</v>
      </c>
      <c r="D18" s="352"/>
      <c r="E18" s="623">
        <v>6766000</v>
      </c>
      <c r="F18" s="610"/>
      <c r="G18" s="619">
        <v>45040</v>
      </c>
      <c r="H18" s="620">
        <v>4</v>
      </c>
      <c r="I18" s="95" t="s">
        <v>217</v>
      </c>
      <c r="J18" s="352">
        <v>6766000</v>
      </c>
      <c r="K18" s="621" t="s">
        <v>248</v>
      </c>
      <c r="L18" s="606"/>
    </row>
    <row r="19" spans="1:15" ht="12.75" customHeight="1" x14ac:dyDescent="0.2">
      <c r="A19" s="619">
        <v>45040</v>
      </c>
      <c r="B19" s="620">
        <v>5</v>
      </c>
      <c r="C19" s="95" t="s">
        <v>135</v>
      </c>
      <c r="D19" s="352"/>
      <c r="E19" s="623">
        <v>2000</v>
      </c>
      <c r="F19" s="610"/>
      <c r="G19" s="619">
        <v>45040</v>
      </c>
      <c r="H19" s="620">
        <v>5</v>
      </c>
      <c r="I19" s="95" t="s">
        <v>135</v>
      </c>
      <c r="J19" s="352">
        <v>2000</v>
      </c>
      <c r="K19" s="621"/>
      <c r="L19" s="606"/>
    </row>
    <row r="20" spans="1:15" ht="13.5" thickBot="1" x14ac:dyDescent="0.25">
      <c r="A20" s="626">
        <v>45046</v>
      </c>
      <c r="B20" s="640"/>
      <c r="C20" s="357" t="s">
        <v>63</v>
      </c>
      <c r="D20" s="358">
        <f>SUM(D14:D19)-SUM(E14:E19)</f>
        <v>9769151</v>
      </c>
      <c r="E20" s="624"/>
      <c r="F20" s="625"/>
      <c r="G20" s="638">
        <v>44985</v>
      </c>
      <c r="H20" s="627"/>
      <c r="I20" s="628" t="s">
        <v>63</v>
      </c>
      <c r="J20" s="629"/>
      <c r="K20" s="630">
        <f>SUM(K14:K19)-SUM(J14:J19)</f>
        <v>9769151</v>
      </c>
      <c r="L20" s="606"/>
    </row>
    <row r="21" spans="1:15" ht="13.5" thickBot="1" x14ac:dyDescent="0.25">
      <c r="A21" s="641"/>
      <c r="B21" s="631"/>
      <c r="C21" s="631"/>
      <c r="D21" s="631"/>
      <c r="E21" s="360"/>
      <c r="F21" s="625"/>
      <c r="G21" s="632"/>
      <c r="H21" s="633"/>
      <c r="I21" s="634"/>
      <c r="J21" s="634"/>
      <c r="K21" s="635"/>
      <c r="L21" s="606"/>
    </row>
    <row r="22" spans="1:15" x14ac:dyDescent="0.2">
      <c r="A22" s="5"/>
      <c r="B22" s="4"/>
      <c r="C22" s="4" t="s">
        <v>17</v>
      </c>
      <c r="D22" s="5"/>
      <c r="E22" s="5"/>
      <c r="F22" s="625"/>
      <c r="G22" s="5"/>
      <c r="H22" s="4"/>
      <c r="I22" s="4" t="s">
        <v>17</v>
      </c>
      <c r="J22" s="5"/>
      <c r="K22" s="636"/>
      <c r="L22" s="606"/>
    </row>
    <row r="23" spans="1:15" x14ac:dyDescent="0.2">
      <c r="A23" s="5"/>
      <c r="B23" s="4"/>
      <c r="C23" s="4"/>
      <c r="D23" s="5"/>
      <c r="E23" s="5"/>
      <c r="F23" s="637"/>
      <c r="G23" s="5"/>
      <c r="H23" s="4"/>
      <c r="I23" s="4"/>
      <c r="J23" s="5"/>
      <c r="K23" s="5"/>
      <c r="L23" s="606"/>
    </row>
    <row r="24" spans="1:15" x14ac:dyDescent="0.2">
      <c r="A24" s="7"/>
      <c r="B24" s="7"/>
      <c r="C24" s="361"/>
      <c r="D24" s="362"/>
      <c r="E24" s="8"/>
      <c r="F24" s="339"/>
      <c r="G24" s="7"/>
      <c r="H24" s="7"/>
      <c r="I24" s="361"/>
      <c r="J24" s="362"/>
      <c r="K24" s="8"/>
    </row>
    <row r="25" spans="1:15" x14ac:dyDescent="0.2">
      <c r="A25" s="7"/>
      <c r="B25" s="7"/>
      <c r="C25" s="363"/>
      <c r="D25" s="364"/>
      <c r="E25" s="8"/>
      <c r="F25" s="339"/>
      <c r="G25" s="7"/>
      <c r="H25" s="7"/>
      <c r="I25" s="363"/>
      <c r="J25" s="364"/>
      <c r="K25" s="8"/>
    </row>
    <row r="26" spans="1:15" x14ac:dyDescent="0.2">
      <c r="C26" s="365"/>
      <c r="D26" s="366"/>
      <c r="E26" s="154"/>
      <c r="F26" s="339"/>
      <c r="I26" s="365"/>
      <c r="J26" s="366"/>
      <c r="K26" s="154"/>
    </row>
    <row r="27" spans="1:15" x14ac:dyDescent="0.2">
      <c r="A27" s="437"/>
      <c r="B27" s="437"/>
      <c r="C27" s="437"/>
      <c r="D27" s="437"/>
      <c r="E27" s="437"/>
      <c r="F27" s="437"/>
      <c r="G27" s="437"/>
      <c r="H27" s="437"/>
      <c r="I27" s="437"/>
      <c r="J27" s="437"/>
      <c r="K27" s="437"/>
      <c r="L27" s="436"/>
      <c r="M27" s="436"/>
      <c r="N27" s="436"/>
      <c r="O27" s="436"/>
    </row>
    <row r="28" spans="1:15" x14ac:dyDescent="0.2">
      <c r="A28" s="437"/>
      <c r="B28" s="437"/>
      <c r="C28" s="439"/>
      <c r="D28" s="437"/>
      <c r="E28" s="437"/>
      <c r="F28" s="437"/>
      <c r="G28" s="437"/>
      <c r="H28" s="437"/>
      <c r="I28" s="437"/>
      <c r="J28" s="437"/>
      <c r="K28" s="437"/>
      <c r="L28" s="436"/>
      <c r="M28" s="436"/>
      <c r="N28" s="436"/>
      <c r="O28" s="436"/>
    </row>
    <row r="29" spans="1:15" x14ac:dyDescent="0.2">
      <c r="A29" s="437"/>
      <c r="B29" s="437"/>
      <c r="C29" s="437"/>
      <c r="D29" s="438"/>
      <c r="E29" s="437"/>
      <c r="F29" s="437"/>
      <c r="G29" s="437"/>
      <c r="H29" s="437"/>
      <c r="I29" s="437"/>
      <c r="J29" s="437"/>
      <c r="K29" s="437"/>
      <c r="L29" s="436"/>
      <c r="M29" s="436"/>
      <c r="N29" s="436"/>
      <c r="O29" s="436"/>
    </row>
    <row r="30" spans="1:15" x14ac:dyDescent="0.2">
      <c r="A30" s="437"/>
      <c r="B30" s="437"/>
      <c r="C30" s="437"/>
      <c r="D30" s="438"/>
      <c r="E30" s="437"/>
      <c r="F30" s="437"/>
      <c r="G30" s="437"/>
      <c r="H30" s="437"/>
      <c r="I30" s="437"/>
      <c r="J30" s="437"/>
      <c r="K30" s="437"/>
      <c r="L30" s="436"/>
      <c r="M30" s="436"/>
      <c r="N30" s="436"/>
      <c r="O30" s="436"/>
    </row>
    <row r="31" spans="1:15" x14ac:dyDescent="0.2">
      <c r="A31" s="436"/>
      <c r="B31" s="436"/>
      <c r="C31" s="441"/>
      <c r="D31" s="442"/>
      <c r="E31" s="436"/>
      <c r="F31" s="436"/>
      <c r="G31" s="436"/>
      <c r="H31" s="436"/>
      <c r="I31" s="436"/>
      <c r="J31" s="436"/>
      <c r="K31" s="436"/>
      <c r="L31" s="436"/>
      <c r="M31" s="436"/>
      <c r="N31" s="436"/>
      <c r="O31" s="436"/>
    </row>
    <row r="32" spans="1:15" x14ac:dyDescent="0.2">
      <c r="A32" s="436"/>
      <c r="B32" s="436"/>
      <c r="C32" s="436"/>
      <c r="D32" s="440"/>
      <c r="E32" s="436"/>
      <c r="F32" s="436"/>
      <c r="G32" s="436"/>
      <c r="H32" s="436"/>
      <c r="I32" s="436"/>
      <c r="J32" s="436"/>
      <c r="K32" s="436"/>
      <c r="L32" s="436"/>
      <c r="M32" s="436"/>
      <c r="N32" s="436"/>
      <c r="O32" s="436"/>
    </row>
    <row r="33" spans="1:15" x14ac:dyDescent="0.2">
      <c r="A33" s="436"/>
      <c r="B33" s="436"/>
      <c r="C33" s="436"/>
      <c r="D33" s="436"/>
      <c r="E33" s="436"/>
      <c r="F33" s="436"/>
      <c r="G33" s="436"/>
      <c r="H33" s="436"/>
      <c r="I33" s="436"/>
      <c r="J33" s="436"/>
      <c r="K33" s="436"/>
      <c r="L33" s="436"/>
      <c r="M33" s="436"/>
      <c r="N33" s="436"/>
      <c r="O33" s="436"/>
    </row>
    <row r="34" spans="1:15" x14ac:dyDescent="0.2">
      <c r="A34" s="436"/>
      <c r="B34" s="436"/>
      <c r="C34" s="436"/>
      <c r="D34" s="436"/>
      <c r="E34" s="436"/>
      <c r="F34" s="436"/>
      <c r="G34" s="436"/>
      <c r="H34" s="436"/>
      <c r="I34" s="436"/>
      <c r="J34" s="436"/>
      <c r="K34" s="436"/>
      <c r="L34" s="436"/>
      <c r="M34" s="436"/>
      <c r="N34" s="436"/>
      <c r="O34" s="436"/>
    </row>
    <row r="35" spans="1:15" x14ac:dyDescent="0.2">
      <c r="A35" s="436"/>
      <c r="B35" s="436"/>
      <c r="C35" s="436"/>
      <c r="D35" s="436"/>
      <c r="E35" s="436"/>
      <c r="F35" s="436"/>
      <c r="G35" s="436"/>
      <c r="H35" s="436"/>
      <c r="I35" s="436"/>
      <c r="J35" s="436"/>
      <c r="K35" s="436"/>
      <c r="L35" s="436"/>
      <c r="M35" s="436"/>
      <c r="N35" s="436"/>
      <c r="O35" s="436"/>
    </row>
    <row r="36" spans="1:15" x14ac:dyDescent="0.2">
      <c r="A36" s="436"/>
      <c r="B36" s="436"/>
      <c r="C36" s="436"/>
      <c r="D36" s="436"/>
      <c r="E36" s="436"/>
      <c r="F36" s="436"/>
      <c r="G36" s="436"/>
      <c r="H36" s="436"/>
      <c r="I36" s="436"/>
      <c r="J36" s="436"/>
      <c r="K36" s="436"/>
      <c r="L36" s="436"/>
      <c r="M36" s="436"/>
      <c r="N36" s="436"/>
      <c r="O36" s="436"/>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opLeftCell="A22" zoomScale="125" workbookViewId="0">
      <selection activeCell="C36" sqref="C3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9"/>
      <c r="B1" s="679"/>
      <c r="C1" s="679"/>
      <c r="D1" s="679"/>
      <c r="E1" s="679"/>
      <c r="F1" s="679"/>
      <c r="G1" s="679"/>
      <c r="H1" s="679"/>
      <c r="I1" s="679"/>
      <c r="J1" s="679"/>
      <c r="K1" s="679"/>
    </row>
    <row r="2" spans="1:11" x14ac:dyDescent="0.2">
      <c r="A2" s="323"/>
      <c r="B2" s="323"/>
      <c r="C2" s="323"/>
      <c r="D2" s="323"/>
      <c r="E2" s="323"/>
      <c r="F2" s="323"/>
      <c r="G2" s="323"/>
      <c r="H2" s="323"/>
      <c r="I2" s="323"/>
      <c r="J2" s="323"/>
      <c r="K2" s="323"/>
    </row>
    <row r="3" spans="1:11" x14ac:dyDescent="0.2">
      <c r="A3" s="324" t="s">
        <v>16</v>
      </c>
      <c r="B3" s="325"/>
      <c r="C3" s="325"/>
      <c r="D3" s="325"/>
      <c r="E3" s="325"/>
      <c r="F3" s="325"/>
      <c r="G3" s="325"/>
      <c r="H3" s="325"/>
      <c r="I3" s="325"/>
      <c r="J3" s="325"/>
      <c r="K3" s="325"/>
    </row>
    <row r="4" spans="1:11" x14ac:dyDescent="0.2">
      <c r="A4" s="326" t="s">
        <v>19</v>
      </c>
      <c r="B4" s="326"/>
      <c r="C4" s="326" t="s">
        <v>18</v>
      </c>
      <c r="D4" s="327"/>
      <c r="E4" s="326"/>
      <c r="F4" s="326"/>
      <c r="G4" s="326"/>
      <c r="H4" s="326"/>
      <c r="I4" s="325"/>
      <c r="J4" s="325"/>
      <c r="K4" s="325"/>
    </row>
    <row r="5" spans="1:11" x14ac:dyDescent="0.2">
      <c r="A5" s="326" t="s">
        <v>82</v>
      </c>
      <c r="B5" s="326"/>
      <c r="C5" s="527" t="s">
        <v>98</v>
      </c>
      <c r="D5" s="326"/>
      <c r="E5" s="326"/>
      <c r="F5" s="326"/>
      <c r="G5" s="326"/>
      <c r="H5" s="326"/>
      <c r="I5" s="325"/>
      <c r="J5" s="325"/>
      <c r="K5" s="325"/>
    </row>
    <row r="6" spans="1:11" x14ac:dyDescent="0.2">
      <c r="A6" s="328"/>
      <c r="B6" s="326"/>
      <c r="C6" s="474">
        <v>2023</v>
      </c>
      <c r="D6" s="326"/>
      <c r="E6" s="326"/>
      <c r="F6" s="326"/>
      <c r="G6" s="326"/>
      <c r="H6" s="326"/>
      <c r="I6" s="695" t="s">
        <v>20</v>
      </c>
      <c r="J6" s="696"/>
      <c r="K6" s="697"/>
    </row>
    <row r="7" spans="1:11" x14ac:dyDescent="0.2">
      <c r="A7" s="328"/>
      <c r="B7" s="326"/>
      <c r="C7" s="326"/>
      <c r="D7" s="326"/>
      <c r="E7" s="326"/>
      <c r="F7" s="326"/>
      <c r="G7" s="326"/>
      <c r="H7" s="326"/>
      <c r="I7" s="329" t="s">
        <v>21</v>
      </c>
      <c r="J7" s="705" t="s">
        <v>31</v>
      </c>
      <c r="K7" s="706"/>
    </row>
    <row r="8" spans="1:11" ht="12.75" customHeight="1" x14ac:dyDescent="0.2">
      <c r="A8" s="326"/>
      <c r="B8" s="326"/>
      <c r="C8" s="326"/>
      <c r="D8" s="326"/>
      <c r="E8" s="326"/>
      <c r="F8" s="326"/>
      <c r="G8" s="326"/>
      <c r="H8" s="325"/>
      <c r="I8" s="329" t="s">
        <v>22</v>
      </c>
      <c r="J8" s="707" t="s">
        <v>91</v>
      </c>
      <c r="K8" s="708"/>
    </row>
    <row r="9" spans="1:11" ht="12.75" customHeight="1" x14ac:dyDescent="0.2">
      <c r="A9" s="692" t="s">
        <v>23</v>
      </c>
      <c r="B9" s="692"/>
      <c r="C9" s="692"/>
      <c r="D9" s="692"/>
      <c r="E9" s="692"/>
      <c r="F9" s="692"/>
      <c r="G9" s="692"/>
      <c r="H9" s="692"/>
      <c r="I9" s="330" t="s">
        <v>24</v>
      </c>
      <c r="J9" s="709" t="s">
        <v>92</v>
      </c>
      <c r="K9" s="710"/>
    </row>
    <row r="10" spans="1:11" ht="15.75" customHeight="1" thickBot="1" x14ac:dyDescent="0.25">
      <c r="A10" s="692" t="s">
        <v>30</v>
      </c>
      <c r="B10" s="692"/>
      <c r="C10" s="692"/>
      <c r="D10" s="692"/>
      <c r="E10" s="692"/>
      <c r="F10" s="403"/>
      <c r="G10" s="331"/>
      <c r="H10" s="326"/>
      <c r="I10" s="325"/>
      <c r="J10" s="325"/>
      <c r="K10" s="325"/>
    </row>
    <row r="11" spans="1:11" ht="12.75" customHeight="1" x14ac:dyDescent="0.2">
      <c r="A11" s="704" t="s">
        <v>25</v>
      </c>
      <c r="B11" s="693"/>
      <c r="C11" s="693"/>
      <c r="D11" s="693"/>
      <c r="E11" s="694"/>
      <c r="F11" s="403"/>
      <c r="G11" s="704" t="s">
        <v>20</v>
      </c>
      <c r="H11" s="693"/>
      <c r="I11" s="693"/>
      <c r="J11" s="693"/>
      <c r="K11" s="694"/>
    </row>
    <row r="12" spans="1:11" x14ac:dyDescent="0.2">
      <c r="A12" s="332"/>
      <c r="B12" s="333"/>
      <c r="C12" s="333"/>
      <c r="D12" s="333"/>
      <c r="E12" s="334"/>
      <c r="F12" s="325"/>
      <c r="G12" s="332"/>
      <c r="H12" s="333" t="s">
        <v>15</v>
      </c>
      <c r="I12" s="333" t="s">
        <v>15</v>
      </c>
      <c r="J12" s="333" t="s">
        <v>15</v>
      </c>
      <c r="K12" s="334" t="s">
        <v>15</v>
      </c>
    </row>
    <row r="13" spans="1:11" s="6" customFormat="1" x14ac:dyDescent="0.2">
      <c r="A13" s="335" t="s">
        <v>0</v>
      </c>
      <c r="B13" s="336" t="s">
        <v>26</v>
      </c>
      <c r="C13" s="336" t="s">
        <v>27</v>
      </c>
      <c r="D13" s="336" t="s">
        <v>28</v>
      </c>
      <c r="E13" s="337" t="s">
        <v>29</v>
      </c>
      <c r="F13" s="338"/>
      <c r="G13" s="335" t="s">
        <v>0</v>
      </c>
      <c r="H13" s="336" t="s">
        <v>26</v>
      </c>
      <c r="I13" s="336" t="s">
        <v>27</v>
      </c>
      <c r="J13" s="336" t="s">
        <v>28</v>
      </c>
      <c r="K13" s="337" t="s">
        <v>29</v>
      </c>
    </row>
    <row r="14" spans="1:11" ht="12.75" customHeight="1" x14ac:dyDescent="0.2">
      <c r="A14" s="348">
        <v>45017</v>
      </c>
      <c r="B14" s="349"/>
      <c r="C14" s="10" t="s">
        <v>47</v>
      </c>
      <c r="D14" s="350">
        <v>1976123</v>
      </c>
      <c r="E14" s="351"/>
      <c r="F14" s="325"/>
      <c r="G14" s="348">
        <v>45017</v>
      </c>
      <c r="H14" s="349"/>
      <c r="I14" s="10" t="s">
        <v>47</v>
      </c>
      <c r="J14" s="350"/>
      <c r="K14" s="447">
        <v>1976123</v>
      </c>
    </row>
    <row r="15" spans="1:11" ht="12.75" customHeight="1" x14ac:dyDescent="0.2">
      <c r="A15" s="659">
        <v>45022</v>
      </c>
      <c r="B15" s="349">
        <v>1</v>
      </c>
      <c r="C15" s="10" t="s">
        <v>321</v>
      </c>
      <c r="D15" s="350"/>
      <c r="E15" s="660">
        <v>1888000</v>
      </c>
      <c r="F15" s="325"/>
      <c r="G15" s="659">
        <v>45022</v>
      </c>
      <c r="H15" s="349">
        <v>1</v>
      </c>
      <c r="I15" s="10" t="s">
        <v>321</v>
      </c>
      <c r="J15" s="350">
        <v>1888000</v>
      </c>
      <c r="K15" s="447"/>
    </row>
    <row r="16" spans="1:11" ht="12.75" customHeight="1" x14ac:dyDescent="0.2">
      <c r="A16" s="659">
        <v>45022</v>
      </c>
      <c r="B16" s="349">
        <v>2</v>
      </c>
      <c r="C16" s="10" t="s">
        <v>322</v>
      </c>
      <c r="D16" s="350"/>
      <c r="E16" s="660">
        <v>3000</v>
      </c>
      <c r="F16" s="325"/>
      <c r="G16" s="659">
        <v>45022</v>
      </c>
      <c r="H16" s="349">
        <v>2</v>
      </c>
      <c r="I16" s="10" t="s">
        <v>322</v>
      </c>
      <c r="J16" s="350">
        <v>3000</v>
      </c>
      <c r="K16" s="447"/>
    </row>
    <row r="17" spans="1:11" ht="12.75" customHeight="1" x14ac:dyDescent="0.2">
      <c r="A17" s="659">
        <v>45022</v>
      </c>
      <c r="B17" s="349">
        <v>3</v>
      </c>
      <c r="C17" s="10" t="s">
        <v>323</v>
      </c>
      <c r="D17" s="350">
        <v>1888000</v>
      </c>
      <c r="E17" s="351"/>
      <c r="F17" s="325"/>
      <c r="G17" s="659">
        <v>45022</v>
      </c>
      <c r="H17" s="349">
        <v>3</v>
      </c>
      <c r="I17" s="10" t="s">
        <v>323</v>
      </c>
      <c r="J17" s="350"/>
      <c r="K17" s="447">
        <v>1888000</v>
      </c>
    </row>
    <row r="18" spans="1:11" ht="12.75" customHeight="1" x14ac:dyDescent="0.2">
      <c r="A18" s="659">
        <v>45022</v>
      </c>
      <c r="B18" s="349">
        <v>4</v>
      </c>
      <c r="C18" s="10" t="s">
        <v>324</v>
      </c>
      <c r="D18" s="350"/>
      <c r="E18" s="660">
        <v>20000</v>
      </c>
      <c r="F18" s="325"/>
      <c r="G18" s="659">
        <v>45022</v>
      </c>
      <c r="H18" s="349">
        <v>4</v>
      </c>
      <c r="I18" s="10" t="s">
        <v>324</v>
      </c>
      <c r="J18" s="350">
        <v>20000</v>
      </c>
      <c r="K18" s="447"/>
    </row>
    <row r="19" spans="1:11" ht="15" x14ac:dyDescent="0.2">
      <c r="A19" s="96">
        <v>45033</v>
      </c>
      <c r="B19" s="349">
        <v>5</v>
      </c>
      <c r="C19" s="95" t="s">
        <v>134</v>
      </c>
      <c r="D19" s="352">
        <v>1866160</v>
      </c>
      <c r="E19" s="353"/>
      <c r="F19" s="339"/>
      <c r="G19" s="96">
        <v>45033</v>
      </c>
      <c r="H19" s="349">
        <v>5</v>
      </c>
      <c r="I19" s="95" t="s">
        <v>134</v>
      </c>
      <c r="J19" s="352"/>
      <c r="K19" s="353">
        <v>1866160</v>
      </c>
    </row>
    <row r="20" spans="1:11" ht="15" x14ac:dyDescent="0.2">
      <c r="A20" s="96">
        <v>45033</v>
      </c>
      <c r="B20" s="349">
        <v>6</v>
      </c>
      <c r="C20" s="95" t="s">
        <v>218</v>
      </c>
      <c r="D20" s="352"/>
      <c r="E20" s="353">
        <v>1211440</v>
      </c>
      <c r="F20" s="339"/>
      <c r="G20" s="96">
        <v>45033</v>
      </c>
      <c r="H20" s="349">
        <v>6</v>
      </c>
      <c r="I20" s="95" t="s">
        <v>218</v>
      </c>
      <c r="J20" s="352">
        <v>1211440</v>
      </c>
      <c r="K20" s="353"/>
    </row>
    <row r="21" spans="1:11" ht="12" customHeight="1" x14ac:dyDescent="0.2">
      <c r="A21" s="96">
        <v>45033</v>
      </c>
      <c r="B21" s="349">
        <v>7</v>
      </c>
      <c r="C21" s="95" t="s">
        <v>219</v>
      </c>
      <c r="D21" s="354"/>
      <c r="E21" s="11">
        <v>2500</v>
      </c>
      <c r="F21" s="339"/>
      <c r="G21" s="96">
        <v>45033</v>
      </c>
      <c r="H21" s="349">
        <v>7</v>
      </c>
      <c r="I21" s="95" t="s">
        <v>219</v>
      </c>
      <c r="J21" s="354">
        <v>2500</v>
      </c>
      <c r="K21" s="11"/>
    </row>
    <row r="22" spans="1:11" ht="12" customHeight="1" x14ac:dyDescent="0.2">
      <c r="A22" s="96">
        <v>45033</v>
      </c>
      <c r="B22" s="349">
        <v>8</v>
      </c>
      <c r="C22" s="95" t="s">
        <v>220</v>
      </c>
      <c r="D22" s="354"/>
      <c r="E22" s="11">
        <v>654720</v>
      </c>
      <c r="F22" s="339"/>
      <c r="G22" s="96">
        <v>45033</v>
      </c>
      <c r="H22" s="349">
        <v>8</v>
      </c>
      <c r="I22" s="95" t="s">
        <v>220</v>
      </c>
      <c r="J22" s="354">
        <v>654720</v>
      </c>
      <c r="K22" s="11"/>
    </row>
    <row r="23" spans="1:11" ht="12" customHeight="1" x14ac:dyDescent="0.2">
      <c r="A23" s="96">
        <v>45033</v>
      </c>
      <c r="B23" s="349">
        <v>9</v>
      </c>
      <c r="C23" s="95" t="s">
        <v>135</v>
      </c>
      <c r="D23" s="354"/>
      <c r="E23" s="11">
        <v>2000</v>
      </c>
      <c r="F23" s="339"/>
      <c r="G23" s="96">
        <v>45033</v>
      </c>
      <c r="H23" s="349">
        <v>9</v>
      </c>
      <c r="I23" s="95" t="s">
        <v>135</v>
      </c>
      <c r="J23" s="354">
        <v>2000</v>
      </c>
      <c r="K23" s="11"/>
    </row>
    <row r="24" spans="1:11" ht="12" customHeight="1" x14ac:dyDescent="0.2">
      <c r="A24" s="96">
        <v>45040</v>
      </c>
      <c r="B24" s="349">
        <v>10</v>
      </c>
      <c r="C24" s="95" t="s">
        <v>134</v>
      </c>
      <c r="D24" s="354">
        <v>6766000</v>
      </c>
      <c r="E24" s="11"/>
      <c r="F24" s="339"/>
      <c r="G24" s="96">
        <v>45040</v>
      </c>
      <c r="H24" s="349">
        <v>10</v>
      </c>
      <c r="I24" s="95" t="s">
        <v>134</v>
      </c>
      <c r="J24" s="354"/>
      <c r="K24" s="11">
        <v>6766000</v>
      </c>
    </row>
    <row r="25" spans="1:11" ht="12" customHeight="1" x14ac:dyDescent="0.2">
      <c r="A25" s="96">
        <v>45040</v>
      </c>
      <c r="B25" s="349">
        <v>11</v>
      </c>
      <c r="C25" s="95" t="s">
        <v>249</v>
      </c>
      <c r="D25" s="354"/>
      <c r="E25" s="11">
        <v>1943000</v>
      </c>
      <c r="F25" s="339"/>
      <c r="G25" s="96">
        <v>45040</v>
      </c>
      <c r="H25" s="349">
        <v>11</v>
      </c>
      <c r="I25" s="95" t="s">
        <v>249</v>
      </c>
      <c r="J25" s="354">
        <v>1943000</v>
      </c>
      <c r="K25" s="11"/>
    </row>
    <row r="26" spans="1:11" ht="12" customHeight="1" x14ac:dyDescent="0.2">
      <c r="A26" s="96">
        <v>45040</v>
      </c>
      <c r="B26" s="349">
        <v>12</v>
      </c>
      <c r="C26" s="95" t="s">
        <v>250</v>
      </c>
      <c r="D26" s="354"/>
      <c r="E26" s="11">
        <v>20000</v>
      </c>
      <c r="F26" s="339"/>
      <c r="G26" s="96">
        <v>45040</v>
      </c>
      <c r="H26" s="349">
        <v>12</v>
      </c>
      <c r="I26" s="95" t="s">
        <v>250</v>
      </c>
      <c r="J26" s="354">
        <v>20000</v>
      </c>
      <c r="K26" s="11"/>
    </row>
    <row r="27" spans="1:11" ht="12" customHeight="1" x14ac:dyDescent="0.2">
      <c r="A27" s="96">
        <v>45040</v>
      </c>
      <c r="B27" s="349">
        <v>13</v>
      </c>
      <c r="C27" s="95" t="s">
        <v>251</v>
      </c>
      <c r="D27" s="354"/>
      <c r="E27" s="11">
        <v>2935000</v>
      </c>
      <c r="F27" s="339"/>
      <c r="G27" s="96">
        <v>45040</v>
      </c>
      <c r="H27" s="349">
        <v>13</v>
      </c>
      <c r="I27" s="95" t="s">
        <v>251</v>
      </c>
      <c r="J27" s="354">
        <v>2935000</v>
      </c>
      <c r="K27" s="11"/>
    </row>
    <row r="28" spans="1:11" ht="12" customHeight="1" x14ac:dyDescent="0.2">
      <c r="A28" s="96">
        <v>45040</v>
      </c>
      <c r="B28" s="349">
        <v>14</v>
      </c>
      <c r="C28" s="95" t="s">
        <v>252</v>
      </c>
      <c r="D28" s="354"/>
      <c r="E28" s="11">
        <v>3000</v>
      </c>
      <c r="F28" s="339"/>
      <c r="G28" s="96">
        <v>45040</v>
      </c>
      <c r="H28" s="349">
        <v>14</v>
      </c>
      <c r="I28" s="95" t="s">
        <v>252</v>
      </c>
      <c r="J28" s="354">
        <v>3000</v>
      </c>
      <c r="K28" s="11"/>
    </row>
    <row r="29" spans="1:11" ht="13.5" customHeight="1" x14ac:dyDescent="0.2">
      <c r="A29" s="96">
        <v>45042</v>
      </c>
      <c r="B29" s="349">
        <v>15</v>
      </c>
      <c r="C29" s="95" t="s">
        <v>327</v>
      </c>
      <c r="D29" s="354"/>
      <c r="E29" s="11">
        <v>1888000</v>
      </c>
      <c r="F29" s="339"/>
      <c r="G29" s="96">
        <v>45042</v>
      </c>
      <c r="H29" s="349">
        <v>15</v>
      </c>
      <c r="I29" s="95" t="s">
        <v>327</v>
      </c>
      <c r="J29" s="354">
        <v>1888000</v>
      </c>
      <c r="K29" s="11"/>
    </row>
    <row r="30" spans="1:11" ht="13.5" customHeight="1" x14ac:dyDescent="0.2">
      <c r="A30" s="96">
        <v>45042</v>
      </c>
      <c r="B30" s="349">
        <v>16</v>
      </c>
      <c r="C30" s="95" t="s">
        <v>322</v>
      </c>
      <c r="D30" s="354"/>
      <c r="E30" s="11">
        <v>3000</v>
      </c>
      <c r="F30" s="339"/>
      <c r="G30" s="96">
        <v>45042</v>
      </c>
      <c r="H30" s="349">
        <v>16</v>
      </c>
      <c r="I30" s="95" t="s">
        <v>322</v>
      </c>
      <c r="J30" s="354">
        <v>3000</v>
      </c>
      <c r="K30" s="11"/>
    </row>
    <row r="31" spans="1:11" x14ac:dyDescent="0.2">
      <c r="A31" s="355">
        <v>45046</v>
      </c>
      <c r="B31" s="356"/>
      <c r="C31" s="357" t="s">
        <v>63</v>
      </c>
      <c r="D31" s="358">
        <f>SUM(D14:D30)-SUM(E14:E30)</f>
        <v>1922623</v>
      </c>
      <c r="E31" s="359"/>
      <c r="F31" s="339"/>
      <c r="G31" s="355">
        <v>45046</v>
      </c>
      <c r="H31" s="356"/>
      <c r="I31" s="357" t="s">
        <v>63</v>
      </c>
      <c r="J31" s="358"/>
      <c r="K31" s="393">
        <f>SUM(K14:K30)-SUM(J14:J30)</f>
        <v>1922623</v>
      </c>
    </row>
    <row r="32" spans="1:11" ht="13.5" thickBot="1" x14ac:dyDescent="0.25">
      <c r="A32" s="12"/>
      <c r="B32" s="13"/>
      <c r="C32" s="13"/>
      <c r="D32" s="13"/>
      <c r="E32" s="360"/>
      <c r="F32" s="339"/>
      <c r="G32" s="12"/>
      <c r="H32" s="13"/>
      <c r="I32" s="13"/>
      <c r="J32" s="13"/>
      <c r="K32" s="360"/>
    </row>
    <row r="33" spans="1:12" x14ac:dyDescent="0.2">
      <c r="A33" s="5"/>
      <c r="B33" s="4"/>
      <c r="C33" s="4" t="s">
        <v>17</v>
      </c>
      <c r="D33" s="5"/>
      <c r="E33" s="5"/>
      <c r="F33" s="339"/>
      <c r="G33" s="5"/>
      <c r="H33" s="4"/>
      <c r="I33" s="4" t="s">
        <v>17</v>
      </c>
      <c r="J33" s="5"/>
      <c r="K33" s="5"/>
    </row>
    <row r="34" spans="1:12" x14ac:dyDescent="0.2">
      <c r="A34" s="5"/>
      <c r="B34" s="4"/>
      <c r="C34" s="4"/>
      <c r="D34" s="5"/>
      <c r="E34" s="418"/>
      <c r="F34" s="339"/>
      <c r="G34" s="5"/>
      <c r="H34" s="4"/>
      <c r="I34" s="4"/>
      <c r="J34" s="5"/>
      <c r="K34" s="5"/>
    </row>
    <row r="35" spans="1:12" x14ac:dyDescent="0.2">
      <c r="A35" s="7"/>
      <c r="B35" s="7"/>
      <c r="C35" s="361"/>
      <c r="D35" s="362"/>
      <c r="E35" s="8"/>
      <c r="F35" s="339"/>
      <c r="G35" s="7"/>
      <c r="H35" s="7"/>
      <c r="I35" s="361"/>
      <c r="J35" s="362"/>
      <c r="K35" s="8"/>
    </row>
    <row r="36" spans="1:12" x14ac:dyDescent="0.2">
      <c r="A36" s="7"/>
      <c r="B36" s="7"/>
      <c r="C36" s="363"/>
      <c r="D36" s="364"/>
      <c r="E36" s="8"/>
      <c r="F36" s="339"/>
      <c r="G36" s="7"/>
      <c r="H36" s="7"/>
      <c r="I36" s="363"/>
      <c r="J36" s="364"/>
      <c r="K36" s="8"/>
    </row>
    <row r="37" spans="1:12" x14ac:dyDescent="0.2">
      <c r="C37" s="365"/>
      <c r="D37" s="366"/>
      <c r="E37" s="154"/>
      <c r="F37" s="339"/>
      <c r="I37" s="365"/>
      <c r="J37" s="366"/>
      <c r="K37" s="154"/>
    </row>
    <row r="38" spans="1:12" x14ac:dyDescent="0.2">
      <c r="C38" s="365"/>
      <c r="D38" s="366"/>
      <c r="F38" s="339"/>
      <c r="I38" s="365"/>
      <c r="J38" s="366"/>
    </row>
    <row r="39" spans="1:12" x14ac:dyDescent="0.2">
      <c r="A39" s="367"/>
      <c r="B39" s="368"/>
      <c r="C39" s="369"/>
      <c r="D39" s="370"/>
      <c r="E39" s="370"/>
      <c r="F39" s="370"/>
      <c r="G39" s="367"/>
      <c r="H39" s="368"/>
      <c r="I39" s="369"/>
      <c r="J39" s="370"/>
      <c r="K39" s="370"/>
      <c r="L39" s="371"/>
    </row>
    <row r="40" spans="1:12" x14ac:dyDescent="0.2">
      <c r="A40" s="367"/>
      <c r="B40" s="368"/>
      <c r="C40" s="369"/>
      <c r="D40" s="370"/>
      <c r="E40" s="370"/>
      <c r="F40" s="370"/>
      <c r="G40" s="367"/>
      <c r="H40" s="368"/>
      <c r="I40" s="369"/>
      <c r="J40" s="370"/>
      <c r="K40" s="370"/>
      <c r="L40" s="371"/>
    </row>
    <row r="41" spans="1:12" x14ac:dyDescent="0.2">
      <c r="A41" s="367"/>
      <c r="B41" s="372"/>
      <c r="C41" s="369"/>
      <c r="D41" s="370"/>
      <c r="E41" s="370"/>
      <c r="F41" s="370"/>
      <c r="G41" s="367"/>
      <c r="H41" s="372"/>
      <c r="I41" s="369"/>
      <c r="J41" s="370"/>
      <c r="K41" s="370"/>
      <c r="L41" s="371"/>
    </row>
    <row r="42" spans="1:12" x14ac:dyDescent="0.2">
      <c r="A42" s="367"/>
      <c r="B42" s="372"/>
      <c r="C42" s="369"/>
      <c r="D42" s="370"/>
      <c r="E42" s="370"/>
      <c r="F42" s="370"/>
      <c r="G42" s="367"/>
      <c r="H42" s="372"/>
      <c r="I42" s="369"/>
      <c r="J42" s="370"/>
      <c r="K42" s="370"/>
      <c r="L42" s="371"/>
    </row>
    <row r="43" spans="1:12" x14ac:dyDescent="0.2">
      <c r="A43" s="367"/>
      <c r="B43" s="372"/>
      <c r="C43" s="369"/>
      <c r="D43" s="370"/>
      <c r="E43" s="370"/>
      <c r="F43" s="370"/>
      <c r="G43" s="367"/>
      <c r="H43" s="372"/>
      <c r="I43" s="369"/>
      <c r="J43" s="370"/>
      <c r="K43" s="370"/>
      <c r="L43" s="371"/>
    </row>
    <row r="44" spans="1:12" x14ac:dyDescent="0.2">
      <c r="A44" s="373"/>
      <c r="B44" s="369"/>
      <c r="C44" s="374"/>
      <c r="D44" s="375"/>
      <c r="E44" s="369"/>
      <c r="F44" s="376"/>
      <c r="G44" s="373"/>
      <c r="H44" s="377"/>
      <c r="I44" s="374"/>
      <c r="J44" s="376"/>
      <c r="K44" s="378"/>
      <c r="L44" s="371"/>
    </row>
    <row r="45" spans="1:12" x14ac:dyDescent="0.2">
      <c r="A45" s="377"/>
      <c r="B45" s="377"/>
      <c r="C45" s="377"/>
      <c r="D45" s="377"/>
      <c r="E45" s="379"/>
      <c r="F45" s="377"/>
      <c r="G45" s="379"/>
      <c r="H45" s="377"/>
      <c r="I45" s="377"/>
      <c r="J45" s="377"/>
      <c r="K45" s="377"/>
      <c r="L45" s="371"/>
    </row>
    <row r="46" spans="1:12" x14ac:dyDescent="0.2">
      <c r="A46" s="369"/>
      <c r="B46" s="374"/>
      <c r="C46" s="374"/>
      <c r="D46" s="369"/>
      <c r="E46" s="369"/>
      <c r="F46" s="379"/>
      <c r="G46" s="374"/>
      <c r="H46" s="369"/>
      <c r="I46" s="374"/>
      <c r="J46" s="369"/>
      <c r="K46" s="380"/>
      <c r="L46" s="371"/>
    </row>
    <row r="47" spans="1:12" s="9" customFormat="1" x14ac:dyDescent="0.2">
      <c r="A47" s="381"/>
      <c r="B47" s="381"/>
      <c r="C47" s="382"/>
      <c r="D47" s="383"/>
      <c r="E47" s="384"/>
      <c r="F47" s="384"/>
      <c r="G47" s="384"/>
      <c r="H47" s="384"/>
      <c r="I47" s="385"/>
      <c r="J47" s="381"/>
      <c r="K47" s="381"/>
      <c r="L47" s="386"/>
    </row>
    <row r="48" spans="1:12" s="9" customFormat="1" x14ac:dyDescent="0.2">
      <c r="A48" s="387"/>
      <c r="B48" s="387"/>
      <c r="C48" s="388"/>
      <c r="D48" s="389"/>
      <c r="E48" s="390"/>
      <c r="F48" s="384"/>
      <c r="G48" s="387"/>
      <c r="H48" s="387"/>
      <c r="I48" s="387"/>
      <c r="J48" s="387"/>
      <c r="K48" s="387"/>
      <c r="L48" s="386"/>
    </row>
    <row r="49" spans="1:12" x14ac:dyDescent="0.2">
      <c r="A49" s="387"/>
      <c r="B49" s="387"/>
      <c r="C49" s="388"/>
      <c r="D49" s="389"/>
      <c r="E49" s="387"/>
      <c r="F49" s="387"/>
      <c r="G49" s="387"/>
      <c r="H49" s="387"/>
      <c r="I49" s="387"/>
      <c r="J49" s="387"/>
      <c r="K49" s="387"/>
      <c r="L49" s="371"/>
    </row>
    <row r="50" spans="1:12" x14ac:dyDescent="0.2">
      <c r="A50" s="387"/>
      <c r="B50" s="387"/>
      <c r="C50" s="388"/>
      <c r="D50" s="391"/>
      <c r="E50" s="390"/>
      <c r="F50" s="387"/>
      <c r="G50" s="387"/>
      <c r="H50" s="387"/>
      <c r="I50" s="387"/>
      <c r="J50" s="387"/>
      <c r="K50" s="387"/>
      <c r="L50" s="371"/>
    </row>
    <row r="51" spans="1:12" x14ac:dyDescent="0.2">
      <c r="A51" s="340"/>
      <c r="B51" s="340"/>
      <c r="C51" s="340"/>
      <c r="D51" s="341"/>
      <c r="E51" s="340"/>
      <c r="F51" s="340"/>
      <c r="G51" s="340"/>
      <c r="H51" s="340"/>
      <c r="I51" s="340"/>
      <c r="J51" s="340"/>
      <c r="K51" s="340"/>
    </row>
    <row r="52" spans="1:12" x14ac:dyDescent="0.2">
      <c r="A52" s="340"/>
      <c r="B52" s="340"/>
      <c r="C52" s="340"/>
      <c r="D52" s="340"/>
      <c r="E52" s="340"/>
      <c r="F52" s="340"/>
      <c r="G52" s="340"/>
      <c r="H52" s="340"/>
      <c r="I52" s="340"/>
      <c r="J52" s="340"/>
      <c r="K52" s="340"/>
    </row>
    <row r="53" spans="1:12" x14ac:dyDescent="0.2">
      <c r="A53" s="340"/>
      <c r="B53" s="340"/>
      <c r="C53" s="342"/>
      <c r="D53" s="340"/>
      <c r="E53" s="340"/>
      <c r="F53" s="340"/>
      <c r="G53" s="340"/>
      <c r="H53" s="340"/>
      <c r="I53" s="340"/>
      <c r="J53" s="340"/>
      <c r="K53" s="340"/>
    </row>
    <row r="54" spans="1:12" x14ac:dyDescent="0.2">
      <c r="A54" s="340"/>
      <c r="B54" s="340"/>
      <c r="C54" s="340"/>
      <c r="D54" s="341"/>
      <c r="E54" s="340"/>
      <c r="F54" s="340"/>
      <c r="G54" s="340"/>
      <c r="H54" s="340"/>
      <c r="I54" s="340"/>
      <c r="J54" s="340"/>
      <c r="K54" s="340"/>
    </row>
    <row r="55" spans="1:12" x14ac:dyDescent="0.2">
      <c r="A55" s="340"/>
      <c r="B55" s="340"/>
      <c r="C55" s="340"/>
      <c r="D55" s="341"/>
      <c r="E55" s="340"/>
      <c r="F55" s="340"/>
      <c r="G55" s="340"/>
      <c r="H55" s="340"/>
      <c r="I55" s="340"/>
      <c r="J55" s="340"/>
      <c r="K55" s="340"/>
    </row>
    <row r="56" spans="1:12" x14ac:dyDescent="0.2">
      <c r="C56" s="95"/>
      <c r="D56" s="11"/>
    </row>
    <row r="57" spans="1:12" x14ac:dyDescent="0.2">
      <c r="D57"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3" workbookViewId="0">
      <selection activeCell="K28" sqref="K28"/>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45046</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25</v>
      </c>
      <c r="E6" s="106">
        <f>B6*D6</f>
        <v>1250000</v>
      </c>
      <c r="G6" s="103"/>
      <c r="H6" s="103">
        <v>100</v>
      </c>
      <c r="I6" s="103" t="s">
        <v>51</v>
      </c>
      <c r="J6" s="103">
        <v>0</v>
      </c>
      <c r="K6" s="106">
        <f>H6*J6</f>
        <v>0</v>
      </c>
    </row>
    <row r="7" spans="1:11" x14ac:dyDescent="0.25">
      <c r="A7" s="103"/>
      <c r="B7" s="103">
        <v>20000</v>
      </c>
      <c r="C7" s="103" t="s">
        <v>51</v>
      </c>
      <c r="D7" s="103">
        <v>30</v>
      </c>
      <c r="E7" s="106">
        <f t="shared" ref="E7:E11" si="0">B7*D7</f>
        <v>600000</v>
      </c>
      <c r="G7" s="103"/>
      <c r="H7" s="103">
        <v>20</v>
      </c>
      <c r="I7" s="103" t="s">
        <v>51</v>
      </c>
      <c r="J7" s="103">
        <v>0</v>
      </c>
      <c r="K7" s="106">
        <f t="shared" ref="K7:K10" si="1">H7*J7</f>
        <v>0</v>
      </c>
    </row>
    <row r="8" spans="1:11" x14ac:dyDescent="0.25">
      <c r="A8" s="103"/>
      <c r="B8" s="103">
        <v>10000</v>
      </c>
      <c r="C8" s="103" t="s">
        <v>51</v>
      </c>
      <c r="D8" s="103">
        <v>40</v>
      </c>
      <c r="E8" s="106">
        <f t="shared" si="0"/>
        <v>400000</v>
      </c>
      <c r="G8" s="103"/>
      <c r="H8" s="103">
        <v>10</v>
      </c>
      <c r="I8" s="103" t="s">
        <v>51</v>
      </c>
      <c r="J8" s="103">
        <v>0</v>
      </c>
      <c r="K8" s="106">
        <f t="shared" si="1"/>
        <v>0</v>
      </c>
    </row>
    <row r="9" spans="1:11" x14ac:dyDescent="0.25">
      <c r="A9" s="103"/>
      <c r="B9" s="103">
        <v>5000</v>
      </c>
      <c r="C9" s="103" t="s">
        <v>51</v>
      </c>
      <c r="D9" s="103">
        <v>46</v>
      </c>
      <c r="E9" s="106">
        <f t="shared" si="0"/>
        <v>230000</v>
      </c>
      <c r="G9" s="103"/>
      <c r="H9" s="103">
        <v>5</v>
      </c>
      <c r="I9" s="103" t="s">
        <v>51</v>
      </c>
      <c r="J9" s="103">
        <v>1</v>
      </c>
      <c r="K9" s="106">
        <f t="shared" si="1"/>
        <v>5</v>
      </c>
    </row>
    <row r="10" spans="1:11" x14ac:dyDescent="0.25">
      <c r="A10" s="103"/>
      <c r="B10" s="103">
        <v>2000</v>
      </c>
      <c r="C10" s="103" t="s">
        <v>51</v>
      </c>
      <c r="D10" s="103">
        <v>15</v>
      </c>
      <c r="E10" s="106">
        <f t="shared" si="0"/>
        <v>30000</v>
      </c>
      <c r="G10" s="103"/>
      <c r="H10" s="103">
        <v>1</v>
      </c>
      <c r="I10" s="103" t="s">
        <v>51</v>
      </c>
      <c r="J10" s="103"/>
      <c r="K10" s="106">
        <f t="shared" si="1"/>
        <v>0</v>
      </c>
    </row>
    <row r="11" spans="1:11" x14ac:dyDescent="0.25">
      <c r="A11" s="103"/>
      <c r="B11" s="103">
        <v>1000</v>
      </c>
      <c r="C11" s="103" t="s">
        <v>51</v>
      </c>
      <c r="D11" s="103">
        <v>10</v>
      </c>
      <c r="E11" s="106">
        <f t="shared" si="0"/>
        <v>10000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6</v>
      </c>
      <c r="E14" s="103">
        <f>B14*D14</f>
        <v>3000</v>
      </c>
      <c r="G14" s="103"/>
      <c r="H14" s="103"/>
      <c r="I14" s="103"/>
      <c r="J14" s="103"/>
      <c r="K14" s="103"/>
    </row>
    <row r="15" spans="1:11" x14ac:dyDescent="0.25">
      <c r="A15" s="103"/>
      <c r="B15" s="103">
        <v>200</v>
      </c>
      <c r="C15" s="103" t="s">
        <v>51</v>
      </c>
      <c r="D15" s="103"/>
      <c r="E15" s="103">
        <f t="shared" ref="E15:E17" si="2">B15*D15</f>
        <v>0</v>
      </c>
      <c r="G15" s="103"/>
      <c r="H15" s="103"/>
      <c r="I15" s="103"/>
      <c r="J15" s="103"/>
      <c r="K15" s="103"/>
    </row>
    <row r="16" spans="1:11" x14ac:dyDescent="0.25">
      <c r="A16" s="103"/>
      <c r="B16" s="103">
        <v>100</v>
      </c>
      <c r="C16" s="103" t="s">
        <v>51</v>
      </c>
      <c r="D16" s="103">
        <v>2</v>
      </c>
      <c r="E16" s="103">
        <f t="shared" si="2"/>
        <v>200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2523200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2523200</v>
      </c>
      <c r="G22" s="103" t="s">
        <v>52</v>
      </c>
      <c r="H22" s="103"/>
      <c r="I22" s="103"/>
      <c r="J22" s="103"/>
      <c r="K22" s="107">
        <f>K20</f>
        <v>5</v>
      </c>
    </row>
    <row r="23" spans="1:11" x14ac:dyDescent="0.25">
      <c r="A23" s="103" t="s">
        <v>40</v>
      </c>
      <c r="B23" s="103"/>
      <c r="C23" s="103"/>
      <c r="D23" s="103"/>
      <c r="E23" s="107">
        <f>'UGX Cash Box April'!G62</f>
        <v>2523246</v>
      </c>
      <c r="G23" s="103" t="s">
        <v>40</v>
      </c>
      <c r="H23" s="103"/>
      <c r="I23" s="103"/>
      <c r="J23" s="103"/>
      <c r="K23" s="107">
        <f>'USD-cash box April'!G5</f>
        <v>5</v>
      </c>
    </row>
    <row r="24" spans="1:11" x14ac:dyDescent="0.25">
      <c r="A24" s="103" t="s">
        <v>53</v>
      </c>
      <c r="B24" s="103"/>
      <c r="C24" s="103"/>
      <c r="D24" s="103"/>
      <c r="E24" s="106">
        <f>E22-E23</f>
        <v>-46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3" workbookViewId="0">
      <selection activeCell="G30" sqref="G30"/>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11" t="s">
        <v>130</v>
      </c>
      <c r="E1" s="711"/>
      <c r="F1" s="711"/>
      <c r="G1" s="711"/>
      <c r="H1" s="711"/>
      <c r="I1" s="711"/>
      <c r="J1" s="711"/>
    </row>
    <row r="2" spans="1:14" ht="15" customHeight="1" x14ac:dyDescent="0.25">
      <c r="D2" s="711"/>
      <c r="E2" s="711"/>
      <c r="F2" s="711"/>
      <c r="G2" s="711"/>
      <c r="H2" s="711"/>
      <c r="I2" s="711"/>
      <c r="J2" s="711"/>
    </row>
    <row r="4" spans="1:14" x14ac:dyDescent="0.25">
      <c r="A4" s="287"/>
      <c r="B4" s="272"/>
      <c r="C4" s="712"/>
      <c r="D4" s="712"/>
      <c r="E4" s="712"/>
      <c r="F4" s="712"/>
      <c r="G4" s="712"/>
      <c r="H4" s="712"/>
      <c r="I4" s="712"/>
      <c r="J4" s="712"/>
      <c r="K4" s="712"/>
      <c r="L4" s="712"/>
      <c r="M4" s="712"/>
      <c r="N4" s="713"/>
    </row>
    <row r="5" spans="1:14" x14ac:dyDescent="0.25">
      <c r="A5" s="288" t="s">
        <v>2</v>
      </c>
      <c r="B5" s="273"/>
      <c r="C5" s="274" t="s">
        <v>95</v>
      </c>
      <c r="D5" s="274" t="s">
        <v>96</v>
      </c>
      <c r="E5" s="274" t="s">
        <v>97</v>
      </c>
      <c r="F5" s="274" t="s">
        <v>98</v>
      </c>
      <c r="G5" s="274" t="s">
        <v>94</v>
      </c>
      <c r="H5" s="274" t="s">
        <v>99</v>
      </c>
      <c r="I5" s="274" t="s">
        <v>100</v>
      </c>
      <c r="J5" s="274" t="s">
        <v>101</v>
      </c>
      <c r="K5" s="274" t="s">
        <v>102</v>
      </c>
      <c r="L5" s="274" t="s">
        <v>103</v>
      </c>
      <c r="M5" s="274" t="s">
        <v>104</v>
      </c>
      <c r="N5" s="274" t="s">
        <v>105</v>
      </c>
    </row>
    <row r="6" spans="1:14" x14ac:dyDescent="0.25">
      <c r="A6" s="289"/>
      <c r="B6" s="275" t="s">
        <v>85</v>
      </c>
      <c r="C6" s="276"/>
      <c r="D6" s="277"/>
      <c r="E6" s="278"/>
      <c r="F6" s="277"/>
      <c r="G6" s="277"/>
      <c r="H6" s="277"/>
      <c r="I6" s="297"/>
      <c r="J6" s="277"/>
      <c r="K6" s="277"/>
      <c r="L6" s="277"/>
      <c r="M6" s="277"/>
      <c r="N6" s="277"/>
    </row>
    <row r="7" spans="1:14" x14ac:dyDescent="0.25">
      <c r="A7" s="290"/>
      <c r="B7" s="279" t="s">
        <v>86</v>
      </c>
      <c r="C7" s="280"/>
      <c r="D7" s="280"/>
      <c r="E7" s="280"/>
      <c r="F7" s="280"/>
      <c r="G7" s="280"/>
      <c r="H7" s="280"/>
      <c r="I7" s="280"/>
      <c r="J7" s="280"/>
      <c r="K7" s="280"/>
      <c r="L7" s="280"/>
      <c r="M7" s="280"/>
      <c r="N7" s="280"/>
    </row>
    <row r="8" spans="1:14" x14ac:dyDescent="0.25">
      <c r="A8" s="291"/>
      <c r="B8" s="281" t="s">
        <v>41</v>
      </c>
      <c r="C8" s="282"/>
      <c r="D8" s="283"/>
      <c r="E8" s="283"/>
      <c r="F8" s="283"/>
      <c r="G8" s="283"/>
      <c r="H8" s="283"/>
      <c r="I8" s="283"/>
      <c r="J8" s="283"/>
      <c r="K8" s="283"/>
      <c r="L8" s="283"/>
      <c r="M8" s="283"/>
      <c r="N8" s="283"/>
    </row>
    <row r="9" spans="1:14" x14ac:dyDescent="0.25">
      <c r="A9" s="288"/>
      <c r="B9" s="284" t="s">
        <v>85</v>
      </c>
      <c r="C9" s="285"/>
      <c r="D9" s="285"/>
      <c r="E9" s="286"/>
      <c r="F9" s="286"/>
      <c r="G9" s="285"/>
      <c r="H9" s="285"/>
      <c r="I9" s="286"/>
      <c r="J9" s="285"/>
      <c r="K9" s="285"/>
      <c r="L9" s="285"/>
      <c r="M9" s="285"/>
      <c r="N9" s="285"/>
    </row>
    <row r="10" spans="1:14" x14ac:dyDescent="0.25">
      <c r="A10" s="290"/>
      <c r="B10" s="279" t="s">
        <v>86</v>
      </c>
      <c r="C10" s="280"/>
      <c r="D10" s="280"/>
      <c r="E10" s="280"/>
      <c r="F10" s="280"/>
      <c r="G10" s="280"/>
      <c r="H10" s="280"/>
      <c r="I10" s="280"/>
      <c r="J10" s="280"/>
      <c r="K10" s="280"/>
      <c r="L10" s="280"/>
      <c r="M10" s="280"/>
      <c r="N10" s="280"/>
    </row>
    <row r="11" spans="1:14" x14ac:dyDescent="0.25">
      <c r="A11" s="291"/>
      <c r="B11" s="281" t="s">
        <v>41</v>
      </c>
      <c r="C11" s="283"/>
      <c r="D11" s="283"/>
      <c r="E11" s="283"/>
      <c r="F11" s="283"/>
      <c r="G11" s="283"/>
      <c r="H11" s="283"/>
      <c r="I11" s="283"/>
      <c r="J11" s="283"/>
      <c r="K11" s="283"/>
      <c r="L11" s="283"/>
      <c r="M11" s="283"/>
      <c r="N11" s="283"/>
    </row>
    <row r="12" spans="1:14" x14ac:dyDescent="0.25">
      <c r="A12" s="288"/>
      <c r="B12" s="284" t="s">
        <v>85</v>
      </c>
      <c r="C12" s="285"/>
      <c r="D12" s="285"/>
      <c r="E12" s="286"/>
      <c r="F12" s="286"/>
      <c r="G12" s="285"/>
      <c r="H12" s="285"/>
      <c r="I12" s="286"/>
      <c r="J12" s="285"/>
      <c r="K12" s="285"/>
      <c r="L12" s="285"/>
      <c r="M12" s="285"/>
      <c r="N12" s="285"/>
    </row>
    <row r="13" spans="1:14" x14ac:dyDescent="0.25">
      <c r="A13" s="290"/>
      <c r="B13" s="279" t="s">
        <v>86</v>
      </c>
      <c r="C13" s="280"/>
      <c r="D13" s="280"/>
      <c r="E13" s="280"/>
      <c r="F13" s="280"/>
      <c r="G13" s="280"/>
      <c r="H13" s="280"/>
      <c r="I13" s="280"/>
      <c r="J13" s="280"/>
      <c r="K13" s="280"/>
      <c r="L13" s="280"/>
      <c r="M13" s="280"/>
      <c r="N13" s="280"/>
    </row>
    <row r="14" spans="1:14" x14ac:dyDescent="0.25">
      <c r="A14" s="291"/>
      <c r="B14" s="281" t="s">
        <v>41</v>
      </c>
      <c r="C14" s="283"/>
      <c r="D14" s="283"/>
      <c r="E14" s="283"/>
      <c r="F14" s="283"/>
      <c r="G14" s="283"/>
      <c r="H14" s="283"/>
      <c r="I14" s="283"/>
      <c r="J14" s="283"/>
      <c r="K14" s="283"/>
      <c r="L14" s="283"/>
      <c r="M14" s="283"/>
      <c r="N14" s="283"/>
    </row>
    <row r="15" spans="1:14" x14ac:dyDescent="0.25">
      <c r="A15" s="288"/>
      <c r="B15" s="284" t="s">
        <v>85</v>
      </c>
      <c r="C15" s="285"/>
      <c r="D15" s="285"/>
      <c r="E15" s="286"/>
      <c r="F15" s="286"/>
      <c r="G15" s="285"/>
      <c r="H15" s="285"/>
      <c r="I15" s="286"/>
      <c r="J15" s="285"/>
      <c r="K15" s="285"/>
      <c r="L15" s="285"/>
      <c r="M15" s="285"/>
      <c r="N15" s="285"/>
    </row>
    <row r="16" spans="1:14" x14ac:dyDescent="0.25">
      <c r="A16" s="290"/>
      <c r="B16" s="279" t="s">
        <v>86</v>
      </c>
      <c r="C16" s="280"/>
      <c r="D16" s="280"/>
      <c r="E16" s="280"/>
      <c r="F16" s="280"/>
      <c r="G16" s="280"/>
      <c r="H16" s="280"/>
      <c r="I16" s="280"/>
      <c r="J16" s="280"/>
      <c r="K16" s="280"/>
      <c r="L16" s="280"/>
      <c r="M16" s="280"/>
      <c r="N16" s="280"/>
    </row>
    <row r="17" spans="1:14" x14ac:dyDescent="0.25">
      <c r="A17" s="291"/>
      <c r="B17" s="281" t="s">
        <v>41</v>
      </c>
      <c r="C17" s="283"/>
      <c r="D17" s="283"/>
      <c r="E17" s="283"/>
      <c r="F17" s="283"/>
      <c r="G17" s="283"/>
      <c r="H17" s="283"/>
      <c r="I17" s="283"/>
      <c r="J17" s="283"/>
      <c r="K17" s="283"/>
      <c r="L17" s="283"/>
      <c r="M17" s="283"/>
      <c r="N17" s="283"/>
    </row>
    <row r="18" spans="1:14" x14ac:dyDescent="0.25">
      <c r="A18" s="461"/>
      <c r="B18" s="461"/>
      <c r="C18" s="462"/>
      <c r="D18" s="462"/>
      <c r="E18" s="462"/>
      <c r="F18" s="462"/>
      <c r="G18" s="462"/>
      <c r="H18" s="462"/>
      <c r="I18" s="462"/>
      <c r="J18" s="462"/>
      <c r="K18" s="462"/>
      <c r="L18" s="462"/>
      <c r="M18" s="462"/>
      <c r="N18" s="462"/>
    </row>
    <row r="19" spans="1:14" x14ac:dyDescent="0.25">
      <c r="A19" s="461"/>
      <c r="B19" s="461"/>
      <c r="C19" s="462"/>
      <c r="D19" s="462"/>
      <c r="E19" s="462"/>
      <c r="F19" s="462"/>
      <c r="G19" s="462"/>
      <c r="H19" s="462"/>
      <c r="I19" s="462"/>
      <c r="J19" s="462"/>
      <c r="K19" s="462"/>
      <c r="L19" s="462"/>
      <c r="M19" s="462"/>
      <c r="N19" s="462"/>
    </row>
    <row r="20" spans="1:14" ht="15" customHeight="1" x14ac:dyDescent="0.25">
      <c r="C20" s="443"/>
      <c r="D20" s="444" t="s">
        <v>131</v>
      </c>
      <c r="E20" s="444"/>
      <c r="F20" s="444"/>
      <c r="G20" s="444"/>
      <c r="H20" s="444"/>
      <c r="I20" s="444"/>
      <c r="J20" s="444"/>
      <c r="K20" s="445"/>
    </row>
    <row r="21" spans="1:14" ht="15" customHeight="1" x14ac:dyDescent="0.25">
      <c r="C21" s="443"/>
      <c r="D21" s="444"/>
      <c r="E21" s="444"/>
      <c r="F21" s="444"/>
      <c r="G21" s="444"/>
      <c r="H21" s="444"/>
      <c r="I21" s="444"/>
      <c r="J21" s="444"/>
      <c r="K21" s="445"/>
    </row>
    <row r="23" spans="1:14" x14ac:dyDescent="0.25">
      <c r="A23" s="287"/>
      <c r="B23" s="272"/>
      <c r="C23" s="712"/>
      <c r="D23" s="712"/>
      <c r="E23" s="712"/>
      <c r="F23" s="712"/>
      <c r="G23" s="712"/>
      <c r="H23" s="712"/>
      <c r="I23" s="712"/>
      <c r="J23" s="712"/>
      <c r="K23" s="712"/>
      <c r="L23" s="712"/>
      <c r="M23" s="712"/>
      <c r="N23" s="713"/>
    </row>
    <row r="24" spans="1:14" x14ac:dyDescent="0.25">
      <c r="A24" s="288" t="s">
        <v>2</v>
      </c>
      <c r="B24" s="273"/>
      <c r="C24" s="274" t="s">
        <v>95</v>
      </c>
      <c r="D24" s="274" t="s">
        <v>96</v>
      </c>
      <c r="E24" s="274" t="s">
        <v>97</v>
      </c>
      <c r="F24" s="274" t="s">
        <v>98</v>
      </c>
      <c r="G24" s="274" t="s">
        <v>94</v>
      </c>
      <c r="H24" s="274" t="s">
        <v>99</v>
      </c>
      <c r="I24" s="274" t="s">
        <v>100</v>
      </c>
      <c r="J24" s="274" t="s">
        <v>101</v>
      </c>
      <c r="K24" s="274" t="s">
        <v>102</v>
      </c>
      <c r="L24" s="274" t="s">
        <v>103</v>
      </c>
      <c r="M24" s="274" t="s">
        <v>104</v>
      </c>
      <c r="N24" s="274" t="s">
        <v>105</v>
      </c>
    </row>
    <row r="25" spans="1:14" x14ac:dyDescent="0.25">
      <c r="A25" s="289"/>
      <c r="B25" s="275" t="s">
        <v>41</v>
      </c>
      <c r="C25" s="276"/>
      <c r="D25" s="277"/>
      <c r="E25" s="278"/>
      <c r="F25" s="277"/>
      <c r="G25" s="277"/>
      <c r="H25" s="277"/>
      <c r="I25" s="297"/>
      <c r="J25" s="277"/>
      <c r="K25" s="277"/>
      <c r="L25" s="277"/>
      <c r="M25" s="277"/>
      <c r="N25" s="277"/>
    </row>
    <row r="26" spans="1:14" x14ac:dyDescent="0.25">
      <c r="A26" s="290"/>
      <c r="B26" s="279" t="s">
        <v>86</v>
      </c>
      <c r="C26" s="280"/>
      <c r="D26" s="280"/>
      <c r="E26" s="280"/>
      <c r="F26" s="280"/>
      <c r="G26" s="280"/>
      <c r="H26" s="280"/>
      <c r="I26" s="280"/>
      <c r="J26" s="280"/>
      <c r="K26" s="280"/>
      <c r="L26" s="280"/>
      <c r="M26" s="280"/>
      <c r="N26" s="280"/>
    </row>
    <row r="27" spans="1:14" x14ac:dyDescent="0.25">
      <c r="A27" s="291"/>
      <c r="B27" s="281" t="s">
        <v>110</v>
      </c>
      <c r="C27" s="282"/>
      <c r="D27" s="283"/>
      <c r="E27" s="283"/>
      <c r="F27" s="283"/>
      <c r="G27" s="283"/>
      <c r="H27" s="283"/>
      <c r="I27" s="283"/>
      <c r="J27" s="283"/>
      <c r="K27" s="283"/>
      <c r="L27" s="283"/>
      <c r="M27" s="283"/>
      <c r="N27" s="283"/>
    </row>
    <row r="28" spans="1:14" x14ac:dyDescent="0.25">
      <c r="A28" s="288"/>
      <c r="B28" s="284" t="s">
        <v>41</v>
      </c>
      <c r="C28" s="285"/>
      <c r="D28" s="285"/>
      <c r="E28" s="286"/>
      <c r="F28" s="286"/>
      <c r="G28" s="285"/>
      <c r="H28" s="285"/>
      <c r="I28" s="286"/>
      <c r="J28" s="285"/>
      <c r="K28" s="285"/>
      <c r="L28" s="285"/>
      <c r="M28" s="285"/>
      <c r="N28" s="285"/>
    </row>
    <row r="29" spans="1:14" x14ac:dyDescent="0.25">
      <c r="A29" s="290"/>
      <c r="B29" s="279" t="s">
        <v>86</v>
      </c>
      <c r="C29" s="280"/>
      <c r="D29" s="280"/>
      <c r="E29" s="280"/>
      <c r="F29" s="280"/>
      <c r="G29" s="280"/>
      <c r="H29" s="280"/>
      <c r="I29" s="280"/>
      <c r="J29" s="280"/>
      <c r="K29" s="280"/>
      <c r="L29" s="280"/>
      <c r="M29" s="280"/>
      <c r="N29" s="280"/>
    </row>
    <row r="30" spans="1:14" x14ac:dyDescent="0.25">
      <c r="A30" s="291"/>
      <c r="B30" s="281" t="s">
        <v>110</v>
      </c>
      <c r="C30" s="283"/>
      <c r="D30" s="283"/>
      <c r="E30" s="283"/>
      <c r="F30" s="283"/>
      <c r="G30" s="283"/>
      <c r="H30" s="283"/>
      <c r="I30" s="283"/>
      <c r="J30" s="283"/>
      <c r="K30" s="283"/>
      <c r="L30" s="283"/>
      <c r="M30" s="283"/>
      <c r="N30" s="283"/>
    </row>
    <row r="31" spans="1:14" x14ac:dyDescent="0.25">
      <c r="A31" s="289"/>
      <c r="B31" s="275" t="s">
        <v>41</v>
      </c>
      <c r="C31" s="276"/>
      <c r="D31" s="277"/>
      <c r="E31" s="278"/>
      <c r="F31" s="277"/>
      <c r="G31" s="277"/>
      <c r="H31" s="277"/>
      <c r="I31" s="297"/>
      <c r="J31" s="277"/>
      <c r="K31" s="277"/>
      <c r="L31" s="277"/>
      <c r="M31" s="277"/>
      <c r="N31" s="277"/>
    </row>
    <row r="32" spans="1:14" x14ac:dyDescent="0.25">
      <c r="A32" s="290"/>
      <c r="B32" s="279" t="s">
        <v>86</v>
      </c>
      <c r="C32" s="280"/>
      <c r="D32" s="280"/>
      <c r="E32" s="280"/>
      <c r="F32" s="280"/>
      <c r="G32" s="280"/>
      <c r="H32" s="280"/>
      <c r="I32" s="280"/>
      <c r="J32" s="280"/>
      <c r="K32" s="280"/>
      <c r="L32" s="280"/>
      <c r="M32" s="280"/>
      <c r="N32" s="280"/>
    </row>
    <row r="33" spans="1:14" x14ac:dyDescent="0.25">
      <c r="A33" s="291"/>
      <c r="B33" s="281" t="s">
        <v>110</v>
      </c>
      <c r="C33" s="282"/>
      <c r="D33" s="283"/>
      <c r="E33" s="283"/>
      <c r="F33" s="283"/>
      <c r="G33" s="283"/>
      <c r="H33" s="283"/>
      <c r="I33" s="283"/>
      <c r="J33" s="283"/>
      <c r="K33" s="283"/>
      <c r="L33" s="283"/>
      <c r="M33" s="283"/>
      <c r="N33" s="283"/>
    </row>
    <row r="34" spans="1:14" x14ac:dyDescent="0.25">
      <c r="A34" s="288"/>
      <c r="B34" s="284" t="s">
        <v>41</v>
      </c>
      <c r="C34" s="285"/>
      <c r="D34" s="285"/>
      <c r="E34" s="286"/>
      <c r="F34" s="286"/>
      <c r="G34" s="285"/>
      <c r="H34" s="285"/>
      <c r="I34" s="286"/>
      <c r="J34" s="285"/>
      <c r="K34" s="285"/>
      <c r="L34" s="285"/>
      <c r="M34" s="285"/>
      <c r="N34" s="285"/>
    </row>
    <row r="35" spans="1:14" x14ac:dyDescent="0.25">
      <c r="A35" s="290"/>
      <c r="B35" s="279" t="s">
        <v>86</v>
      </c>
      <c r="C35" s="280"/>
      <c r="D35" s="280"/>
      <c r="E35" s="280"/>
      <c r="F35" s="280"/>
      <c r="G35" s="280"/>
      <c r="H35" s="280"/>
      <c r="I35" s="280"/>
      <c r="J35" s="280"/>
      <c r="K35" s="280"/>
      <c r="L35" s="280"/>
      <c r="M35" s="280"/>
      <c r="N35" s="280"/>
    </row>
    <row r="36" spans="1:14" x14ac:dyDescent="0.25">
      <c r="A36" s="291"/>
      <c r="B36" s="281" t="s">
        <v>110</v>
      </c>
      <c r="C36" s="283"/>
      <c r="D36" s="283"/>
      <c r="E36" s="283"/>
      <c r="F36" s="283"/>
      <c r="G36" s="283"/>
      <c r="H36" s="283"/>
      <c r="I36" s="283"/>
      <c r="J36" s="283"/>
      <c r="K36" s="283"/>
      <c r="L36" s="283"/>
      <c r="M36" s="283"/>
      <c r="N36" s="283"/>
    </row>
    <row r="37" spans="1:14" x14ac:dyDescent="0.25">
      <c r="A37" s="288"/>
      <c r="B37" s="284" t="s">
        <v>41</v>
      </c>
      <c r="C37" s="285"/>
      <c r="D37" s="285"/>
      <c r="E37" s="286"/>
      <c r="F37" s="286"/>
      <c r="G37" s="285"/>
      <c r="H37" s="285"/>
      <c r="I37" s="286"/>
      <c r="J37" s="285"/>
      <c r="K37" s="285"/>
      <c r="L37" s="285"/>
      <c r="M37" s="285"/>
      <c r="N37" s="285"/>
    </row>
    <row r="38" spans="1:14" x14ac:dyDescent="0.25">
      <c r="A38" s="290"/>
      <c r="B38" s="279" t="s">
        <v>86</v>
      </c>
      <c r="C38" s="280"/>
      <c r="D38" s="280"/>
      <c r="E38" s="280"/>
      <c r="F38" s="280"/>
      <c r="G38" s="280"/>
      <c r="H38" s="280"/>
      <c r="I38" s="280"/>
      <c r="J38" s="280"/>
      <c r="K38" s="280"/>
      <c r="L38" s="280"/>
      <c r="M38" s="280"/>
      <c r="N38" s="280"/>
    </row>
    <row r="39" spans="1:14" ht="15.75" thickBot="1" x14ac:dyDescent="0.3">
      <c r="A39" s="291"/>
      <c r="B39" s="281" t="s">
        <v>110</v>
      </c>
      <c r="C39" s="283"/>
      <c r="D39" s="283"/>
      <c r="E39" s="283"/>
      <c r="F39" s="283"/>
      <c r="G39" s="283"/>
      <c r="H39" s="448"/>
      <c r="I39" s="283"/>
      <c r="J39" s="283"/>
      <c r="K39" s="283"/>
      <c r="L39" s="283"/>
      <c r="M39" s="283">
        <f>M37-M38</f>
        <v>0</v>
      </c>
      <c r="N39" s="283"/>
    </row>
    <row r="40" spans="1:14" ht="15.75" thickBot="1" x14ac:dyDescent="0.3">
      <c r="H40" s="449"/>
      <c r="I40" s="449">
        <f>I27+I30+I33+I36+I39</f>
        <v>0</v>
      </c>
      <c r="J40" s="449">
        <f>J27+J30+J33+J36+J39</f>
        <v>0</v>
      </c>
      <c r="K40" s="449">
        <f>K27+K30+K33+K36+K39</f>
        <v>0</v>
      </c>
      <c r="L40" s="449">
        <f t="shared" ref="L40" si="0">L27+L30+L33+L36+L39</f>
        <v>0</v>
      </c>
      <c r="M40" s="449">
        <f>M27+M30+M33+M36+M39</f>
        <v>0</v>
      </c>
      <c r="N40" s="449"/>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topLeftCell="C75" zoomScale="117" zoomScaleNormal="85" workbookViewId="0">
      <selection activeCell="J82" sqref="J82"/>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11" bestFit="1" customWidth="1"/>
    <col min="7" max="7" width="18.7109375" style="311"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14" t="s">
        <v>44</v>
      </c>
      <c r="B1" s="714"/>
      <c r="C1" s="714"/>
      <c r="D1" s="714"/>
      <c r="E1" s="714"/>
      <c r="F1" s="714"/>
      <c r="G1" s="714"/>
      <c r="H1" s="714"/>
      <c r="I1" s="714"/>
      <c r="J1" s="714"/>
      <c r="K1" s="714"/>
      <c r="L1" s="714"/>
      <c r="M1" s="714"/>
      <c r="N1" s="714"/>
    </row>
    <row r="2" spans="1:14" s="67" customFormat="1" ht="18.75" x14ac:dyDescent="0.25">
      <c r="A2" s="715" t="s">
        <v>48</v>
      </c>
      <c r="B2" s="715"/>
      <c r="C2" s="715"/>
      <c r="D2" s="715"/>
      <c r="E2" s="715"/>
      <c r="F2" s="715"/>
      <c r="G2" s="715"/>
      <c r="H2" s="715"/>
      <c r="I2" s="715"/>
      <c r="J2" s="715"/>
      <c r="K2" s="715"/>
      <c r="L2" s="715"/>
      <c r="M2" s="715"/>
      <c r="N2" s="715"/>
    </row>
    <row r="3" spans="1:14" s="67" customFormat="1" ht="18.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20">
        <v>45017</v>
      </c>
      <c r="B4" s="421" t="s">
        <v>145</v>
      </c>
      <c r="C4" s="421"/>
      <c r="D4" s="463"/>
      <c r="E4" s="464"/>
      <c r="F4" s="464"/>
      <c r="G4" s="465">
        <v>80100</v>
      </c>
      <c r="H4" s="466"/>
      <c r="I4" s="467"/>
      <c r="J4" s="468"/>
      <c r="K4" s="469"/>
      <c r="L4" s="189"/>
      <c r="M4" s="470"/>
      <c r="N4" s="471"/>
    </row>
    <row r="5" spans="1:14" s="14" customFormat="1" ht="13.5" customHeight="1" x14ac:dyDescent="0.25">
      <c r="A5" s="489">
        <v>45019</v>
      </c>
      <c r="B5" s="490" t="s">
        <v>115</v>
      </c>
      <c r="C5" s="490" t="s">
        <v>49</v>
      </c>
      <c r="D5" s="491" t="s">
        <v>14</v>
      </c>
      <c r="E5" s="492"/>
      <c r="F5" s="492">
        <v>77000</v>
      </c>
      <c r="G5" s="493">
        <f>G4-E5+F5</f>
        <v>157100</v>
      </c>
      <c r="H5" s="494" t="s">
        <v>42</v>
      </c>
      <c r="I5" s="494" t="s">
        <v>18</v>
      </c>
      <c r="J5" s="537" t="s">
        <v>150</v>
      </c>
      <c r="K5" s="490" t="s">
        <v>64</v>
      </c>
      <c r="L5" s="490" t="s">
        <v>45</v>
      </c>
      <c r="M5" s="498"/>
      <c r="N5" s="497"/>
    </row>
    <row r="6" spans="1:14" s="14" customFormat="1" ht="13.5" customHeight="1" x14ac:dyDescent="0.25">
      <c r="A6" s="173">
        <v>45019</v>
      </c>
      <c r="B6" s="174" t="s">
        <v>147</v>
      </c>
      <c r="C6" s="174" t="s">
        <v>49</v>
      </c>
      <c r="D6" s="175" t="s">
        <v>81</v>
      </c>
      <c r="E6" s="152">
        <v>40000</v>
      </c>
      <c r="F6" s="152"/>
      <c r="G6" s="310">
        <f t="shared" ref="G6:G21" si="0">G5-E6+F6</f>
        <v>117100</v>
      </c>
      <c r="H6" s="296" t="s">
        <v>42</v>
      </c>
      <c r="I6" s="296" t="s">
        <v>18</v>
      </c>
      <c r="J6" s="503" t="s">
        <v>151</v>
      </c>
      <c r="K6" s="397" t="s">
        <v>64</v>
      </c>
      <c r="L6" s="397" t="s">
        <v>45</v>
      </c>
      <c r="M6" s="487"/>
      <c r="N6" s="488"/>
    </row>
    <row r="7" spans="1:14" x14ac:dyDescent="0.25">
      <c r="A7" s="173">
        <v>45019</v>
      </c>
      <c r="B7" s="174" t="s">
        <v>148</v>
      </c>
      <c r="C7" s="174" t="s">
        <v>132</v>
      </c>
      <c r="D7" s="175" t="s">
        <v>81</v>
      </c>
      <c r="E7" s="152">
        <v>23200</v>
      </c>
      <c r="F7" s="152"/>
      <c r="G7" s="310">
        <f>G6-E7+F7</f>
        <v>93900</v>
      </c>
      <c r="H7" s="296" t="s">
        <v>42</v>
      </c>
      <c r="I7" s="155" t="s">
        <v>18</v>
      </c>
      <c r="J7" s="503" t="s">
        <v>151</v>
      </c>
      <c r="K7" s="397" t="s">
        <v>64</v>
      </c>
      <c r="L7" s="155" t="s">
        <v>45</v>
      </c>
      <c r="M7" s="155"/>
      <c r="N7" s="488"/>
    </row>
    <row r="8" spans="1:14" x14ac:dyDescent="0.25">
      <c r="A8" s="173">
        <v>45019</v>
      </c>
      <c r="B8" s="174" t="s">
        <v>149</v>
      </c>
      <c r="C8" s="174" t="s">
        <v>132</v>
      </c>
      <c r="D8" s="175" t="s">
        <v>81</v>
      </c>
      <c r="E8" s="152">
        <v>15000</v>
      </c>
      <c r="F8" s="152"/>
      <c r="G8" s="310">
        <f t="shared" ref="G8:G15" si="1">G7-E8+F8</f>
        <v>78900</v>
      </c>
      <c r="H8" s="296" t="s">
        <v>42</v>
      </c>
      <c r="I8" s="155" t="s">
        <v>18</v>
      </c>
      <c r="J8" s="503" t="s">
        <v>152</v>
      </c>
      <c r="K8" s="397" t="s">
        <v>64</v>
      </c>
      <c r="L8" s="155" t="s">
        <v>45</v>
      </c>
      <c r="M8" s="155"/>
      <c r="N8" s="488"/>
    </row>
    <row r="9" spans="1:14" x14ac:dyDescent="0.25">
      <c r="A9" s="489">
        <v>45019</v>
      </c>
      <c r="B9" s="490" t="s">
        <v>115</v>
      </c>
      <c r="C9" s="490" t="s">
        <v>49</v>
      </c>
      <c r="D9" s="491" t="s">
        <v>14</v>
      </c>
      <c r="E9" s="534"/>
      <c r="F9" s="492">
        <v>22000</v>
      </c>
      <c r="G9" s="493">
        <f t="shared" si="1"/>
        <v>100900</v>
      </c>
      <c r="H9" s="494" t="s">
        <v>42</v>
      </c>
      <c r="I9" s="495" t="s">
        <v>18</v>
      </c>
      <c r="J9" s="537" t="s">
        <v>156</v>
      </c>
      <c r="K9" s="490" t="s">
        <v>64</v>
      </c>
      <c r="L9" s="495" t="s">
        <v>45</v>
      </c>
      <c r="M9" s="495"/>
      <c r="N9" s="497"/>
    </row>
    <row r="10" spans="1:14" x14ac:dyDescent="0.25">
      <c r="A10" s="173">
        <v>45019</v>
      </c>
      <c r="B10" s="174" t="s">
        <v>117</v>
      </c>
      <c r="C10" s="174" t="s">
        <v>118</v>
      </c>
      <c r="D10" s="175" t="s">
        <v>14</v>
      </c>
      <c r="E10" s="169">
        <v>10000</v>
      </c>
      <c r="F10" s="152"/>
      <c r="G10" s="310">
        <f t="shared" si="1"/>
        <v>90900</v>
      </c>
      <c r="H10" s="296" t="s">
        <v>42</v>
      </c>
      <c r="I10" s="155" t="s">
        <v>18</v>
      </c>
      <c r="J10" s="503" t="s">
        <v>156</v>
      </c>
      <c r="K10" s="397" t="s">
        <v>64</v>
      </c>
      <c r="L10" s="155" t="s">
        <v>45</v>
      </c>
      <c r="M10" s="155"/>
      <c r="N10" s="488" t="s">
        <v>331</v>
      </c>
    </row>
    <row r="11" spans="1:14" x14ac:dyDescent="0.25">
      <c r="A11" s="173">
        <v>45019</v>
      </c>
      <c r="B11" s="174" t="s">
        <v>117</v>
      </c>
      <c r="C11" s="174" t="s">
        <v>118</v>
      </c>
      <c r="D11" s="175" t="s">
        <v>14</v>
      </c>
      <c r="E11" s="161">
        <v>9000</v>
      </c>
      <c r="F11" s="152"/>
      <c r="G11" s="310">
        <f t="shared" si="1"/>
        <v>81900</v>
      </c>
      <c r="H11" s="296" t="s">
        <v>42</v>
      </c>
      <c r="I11" s="155" t="s">
        <v>18</v>
      </c>
      <c r="J11" s="503" t="s">
        <v>156</v>
      </c>
      <c r="K11" s="397" t="s">
        <v>64</v>
      </c>
      <c r="L11" s="155" t="s">
        <v>45</v>
      </c>
      <c r="M11" s="155"/>
      <c r="N11" s="488" t="s">
        <v>157</v>
      </c>
    </row>
    <row r="12" spans="1:14" x14ac:dyDescent="0.25">
      <c r="A12" s="173">
        <v>45019</v>
      </c>
      <c r="B12" s="174" t="s">
        <v>117</v>
      </c>
      <c r="C12" s="174" t="s">
        <v>118</v>
      </c>
      <c r="D12" s="175" t="s">
        <v>14</v>
      </c>
      <c r="E12" s="161">
        <v>4000</v>
      </c>
      <c r="F12" s="152"/>
      <c r="G12" s="310">
        <f t="shared" si="1"/>
        <v>77900</v>
      </c>
      <c r="H12" s="296" t="s">
        <v>42</v>
      </c>
      <c r="I12" s="155" t="s">
        <v>18</v>
      </c>
      <c r="J12" s="503" t="s">
        <v>156</v>
      </c>
      <c r="K12" s="397" t="s">
        <v>64</v>
      </c>
      <c r="L12" s="155" t="s">
        <v>45</v>
      </c>
      <c r="M12" s="155"/>
      <c r="N12" s="488" t="s">
        <v>137</v>
      </c>
    </row>
    <row r="13" spans="1:14" ht="15" customHeight="1" x14ac:dyDescent="0.25">
      <c r="A13" s="489">
        <v>45020</v>
      </c>
      <c r="B13" s="490" t="s">
        <v>115</v>
      </c>
      <c r="C13" s="490" t="s">
        <v>49</v>
      </c>
      <c r="D13" s="491" t="s">
        <v>14</v>
      </c>
      <c r="E13" s="535"/>
      <c r="F13" s="492">
        <v>70000</v>
      </c>
      <c r="G13" s="493">
        <f t="shared" si="1"/>
        <v>147900</v>
      </c>
      <c r="H13" s="494" t="s">
        <v>42</v>
      </c>
      <c r="I13" s="495" t="s">
        <v>18</v>
      </c>
      <c r="J13" s="537" t="s">
        <v>159</v>
      </c>
      <c r="K13" s="490" t="s">
        <v>64</v>
      </c>
      <c r="L13" s="495" t="s">
        <v>45</v>
      </c>
      <c r="M13" s="495"/>
      <c r="N13" s="497"/>
    </row>
    <row r="14" spans="1:14" ht="15.75" customHeight="1" x14ac:dyDescent="0.25">
      <c r="A14" s="173">
        <v>45020</v>
      </c>
      <c r="B14" s="174" t="s">
        <v>160</v>
      </c>
      <c r="C14" s="174" t="s">
        <v>121</v>
      </c>
      <c r="D14" s="175" t="s">
        <v>81</v>
      </c>
      <c r="E14" s="475">
        <v>70000</v>
      </c>
      <c r="F14" s="152"/>
      <c r="G14" s="310">
        <f t="shared" si="1"/>
        <v>77900</v>
      </c>
      <c r="H14" s="296" t="s">
        <v>42</v>
      </c>
      <c r="I14" s="155" t="s">
        <v>18</v>
      </c>
      <c r="J14" s="503" t="s">
        <v>161</v>
      </c>
      <c r="K14" s="397" t="s">
        <v>64</v>
      </c>
      <c r="L14" s="155" t="s">
        <v>45</v>
      </c>
      <c r="M14" s="155"/>
      <c r="N14" s="488"/>
    </row>
    <row r="15" spans="1:14" ht="14.25" customHeight="1" x14ac:dyDescent="0.25">
      <c r="A15" s="489">
        <v>45022</v>
      </c>
      <c r="B15" s="490" t="s">
        <v>115</v>
      </c>
      <c r="C15" s="490" t="s">
        <v>49</v>
      </c>
      <c r="D15" s="491" t="s">
        <v>14</v>
      </c>
      <c r="E15" s="492"/>
      <c r="F15" s="535">
        <v>113000</v>
      </c>
      <c r="G15" s="493">
        <f t="shared" si="1"/>
        <v>190900</v>
      </c>
      <c r="H15" s="597" t="s">
        <v>42</v>
      </c>
      <c r="I15" s="598" t="s">
        <v>18</v>
      </c>
      <c r="J15" s="537" t="s">
        <v>171</v>
      </c>
      <c r="K15" s="599" t="s">
        <v>64</v>
      </c>
      <c r="L15" s="598" t="s">
        <v>45</v>
      </c>
      <c r="M15" s="598"/>
      <c r="N15" s="596"/>
    </row>
    <row r="16" spans="1:14" x14ac:dyDescent="0.25">
      <c r="A16" s="173">
        <v>45022</v>
      </c>
      <c r="B16" s="174" t="s">
        <v>117</v>
      </c>
      <c r="C16" s="174" t="s">
        <v>118</v>
      </c>
      <c r="D16" s="175" t="s">
        <v>14</v>
      </c>
      <c r="E16" s="169">
        <v>3000</v>
      </c>
      <c r="F16" s="152"/>
      <c r="G16" s="310">
        <f t="shared" si="0"/>
        <v>187900</v>
      </c>
      <c r="H16" s="296" t="s">
        <v>42</v>
      </c>
      <c r="I16" s="155" t="s">
        <v>18</v>
      </c>
      <c r="J16" s="503" t="s">
        <v>171</v>
      </c>
      <c r="K16" s="397" t="s">
        <v>64</v>
      </c>
      <c r="L16" s="155" t="s">
        <v>45</v>
      </c>
      <c r="M16" s="155"/>
      <c r="N16" s="157" t="s">
        <v>169</v>
      </c>
    </row>
    <row r="17" spans="1:14" ht="16.5" customHeight="1" x14ac:dyDescent="0.25">
      <c r="A17" s="173">
        <v>45022</v>
      </c>
      <c r="B17" s="174" t="s">
        <v>117</v>
      </c>
      <c r="C17" s="174" t="s">
        <v>118</v>
      </c>
      <c r="D17" s="175" t="s">
        <v>14</v>
      </c>
      <c r="E17" s="169">
        <v>27000</v>
      </c>
      <c r="F17" s="476"/>
      <c r="G17" s="310">
        <f t="shared" si="0"/>
        <v>160900</v>
      </c>
      <c r="H17" s="296" t="s">
        <v>42</v>
      </c>
      <c r="I17" s="155" t="s">
        <v>18</v>
      </c>
      <c r="J17" s="503" t="s">
        <v>171</v>
      </c>
      <c r="K17" s="397" t="s">
        <v>64</v>
      </c>
      <c r="L17" s="155" t="s">
        <v>45</v>
      </c>
      <c r="M17" s="155"/>
      <c r="N17" s="157" t="s">
        <v>170</v>
      </c>
    </row>
    <row r="18" spans="1:14" ht="16.5" customHeight="1" x14ac:dyDescent="0.25">
      <c r="A18" s="173">
        <v>45022</v>
      </c>
      <c r="B18" s="174" t="s">
        <v>117</v>
      </c>
      <c r="C18" s="174" t="s">
        <v>118</v>
      </c>
      <c r="D18" s="175" t="s">
        <v>14</v>
      </c>
      <c r="E18" s="169">
        <v>25000</v>
      </c>
      <c r="F18" s="476"/>
      <c r="G18" s="310">
        <f t="shared" si="0"/>
        <v>135900</v>
      </c>
      <c r="H18" s="296" t="s">
        <v>42</v>
      </c>
      <c r="I18" s="155" t="s">
        <v>18</v>
      </c>
      <c r="J18" s="503" t="s">
        <v>171</v>
      </c>
      <c r="K18" s="397" t="s">
        <v>64</v>
      </c>
      <c r="L18" s="155" t="s">
        <v>45</v>
      </c>
      <c r="M18" s="155"/>
      <c r="N18" s="157" t="s">
        <v>172</v>
      </c>
    </row>
    <row r="19" spans="1:14" ht="15.75" customHeight="1" x14ac:dyDescent="0.25">
      <c r="A19" s="173">
        <v>45022</v>
      </c>
      <c r="B19" s="174" t="s">
        <v>117</v>
      </c>
      <c r="C19" s="174" t="s">
        <v>118</v>
      </c>
      <c r="D19" s="175" t="s">
        <v>14</v>
      </c>
      <c r="E19" s="169">
        <v>23000</v>
      </c>
      <c r="F19" s="161"/>
      <c r="G19" s="310">
        <f t="shared" si="0"/>
        <v>112900</v>
      </c>
      <c r="H19" s="296" t="s">
        <v>42</v>
      </c>
      <c r="I19" s="155" t="s">
        <v>18</v>
      </c>
      <c r="J19" s="503" t="s">
        <v>171</v>
      </c>
      <c r="K19" s="397" t="s">
        <v>64</v>
      </c>
      <c r="L19" s="155" t="s">
        <v>45</v>
      </c>
      <c r="M19" s="155"/>
      <c r="N19" s="157" t="s">
        <v>173</v>
      </c>
    </row>
    <row r="20" spans="1:14" ht="13.5" customHeight="1" x14ac:dyDescent="0.25">
      <c r="A20" s="173">
        <v>45022</v>
      </c>
      <c r="B20" s="174" t="s">
        <v>127</v>
      </c>
      <c r="C20" s="174" t="s">
        <v>49</v>
      </c>
      <c r="D20" s="175" t="s">
        <v>14</v>
      </c>
      <c r="E20" s="152"/>
      <c r="F20" s="161">
        <v>-35000</v>
      </c>
      <c r="G20" s="310">
        <f t="shared" si="0"/>
        <v>77900</v>
      </c>
      <c r="H20" s="296" t="s">
        <v>42</v>
      </c>
      <c r="I20" s="155" t="s">
        <v>18</v>
      </c>
      <c r="J20" s="503" t="s">
        <v>171</v>
      </c>
      <c r="K20" s="397" t="s">
        <v>64</v>
      </c>
      <c r="L20" s="155" t="s">
        <v>45</v>
      </c>
      <c r="M20" s="155"/>
      <c r="N20" s="157"/>
    </row>
    <row r="21" spans="1:14" x14ac:dyDescent="0.25">
      <c r="A21" s="489">
        <v>45027</v>
      </c>
      <c r="B21" s="490" t="s">
        <v>115</v>
      </c>
      <c r="C21" s="490" t="s">
        <v>49</v>
      </c>
      <c r="D21" s="491" t="s">
        <v>14</v>
      </c>
      <c r="E21" s="492"/>
      <c r="F21" s="492">
        <v>85000</v>
      </c>
      <c r="G21" s="493">
        <f t="shared" si="0"/>
        <v>162900</v>
      </c>
      <c r="H21" s="494" t="s">
        <v>42</v>
      </c>
      <c r="I21" s="495" t="s">
        <v>18</v>
      </c>
      <c r="J21" s="537" t="s">
        <v>178</v>
      </c>
      <c r="K21" s="490" t="s">
        <v>64</v>
      </c>
      <c r="L21" s="495" t="s">
        <v>45</v>
      </c>
      <c r="M21" s="495"/>
      <c r="N21" s="596"/>
    </row>
    <row r="22" spans="1:14" x14ac:dyDescent="0.25">
      <c r="A22" s="489">
        <v>45027</v>
      </c>
      <c r="B22" s="490" t="s">
        <v>115</v>
      </c>
      <c r="C22" s="490" t="s">
        <v>49</v>
      </c>
      <c r="D22" s="491" t="s">
        <v>14</v>
      </c>
      <c r="E22" s="534"/>
      <c r="F22" s="492">
        <v>14000</v>
      </c>
      <c r="G22" s="493">
        <f t="shared" ref="G22:G45" si="2">G21-E22+F22</f>
        <v>176900</v>
      </c>
      <c r="H22" s="494" t="s">
        <v>42</v>
      </c>
      <c r="I22" s="495" t="s">
        <v>18</v>
      </c>
      <c r="J22" s="537" t="s">
        <v>179</v>
      </c>
      <c r="K22" s="490" t="s">
        <v>64</v>
      </c>
      <c r="L22" s="495" t="s">
        <v>45</v>
      </c>
      <c r="M22" s="495"/>
      <c r="N22" s="596"/>
    </row>
    <row r="23" spans="1:14" x14ac:dyDescent="0.25">
      <c r="A23" s="489">
        <v>45027</v>
      </c>
      <c r="B23" s="490" t="s">
        <v>115</v>
      </c>
      <c r="C23" s="490" t="s">
        <v>49</v>
      </c>
      <c r="D23" s="491" t="s">
        <v>14</v>
      </c>
      <c r="E23" s="534"/>
      <c r="F23" s="492">
        <v>319000</v>
      </c>
      <c r="G23" s="493">
        <f t="shared" si="2"/>
        <v>495900</v>
      </c>
      <c r="H23" s="494" t="s">
        <v>42</v>
      </c>
      <c r="I23" s="495" t="s">
        <v>18</v>
      </c>
      <c r="J23" s="537" t="s">
        <v>189</v>
      </c>
      <c r="K23" s="490" t="s">
        <v>64</v>
      </c>
      <c r="L23" s="495" t="s">
        <v>45</v>
      </c>
      <c r="M23" s="495"/>
      <c r="N23" s="596"/>
    </row>
    <row r="24" spans="1:14" x14ac:dyDescent="0.25">
      <c r="A24" s="173">
        <v>45027</v>
      </c>
      <c r="B24" s="174" t="s">
        <v>182</v>
      </c>
      <c r="C24" s="174" t="s">
        <v>132</v>
      </c>
      <c r="D24" s="175" t="s">
        <v>81</v>
      </c>
      <c r="E24" s="169">
        <v>75000</v>
      </c>
      <c r="F24" s="152"/>
      <c r="G24" s="310">
        <f t="shared" si="2"/>
        <v>420900</v>
      </c>
      <c r="H24" s="296" t="s">
        <v>42</v>
      </c>
      <c r="I24" s="155" t="s">
        <v>18</v>
      </c>
      <c r="J24" s="503" t="s">
        <v>184</v>
      </c>
      <c r="K24" s="397" t="s">
        <v>64</v>
      </c>
      <c r="L24" s="155" t="s">
        <v>45</v>
      </c>
      <c r="M24" s="155"/>
      <c r="N24" s="157"/>
    </row>
    <row r="25" spans="1:14" x14ac:dyDescent="0.25">
      <c r="A25" s="173">
        <v>45027</v>
      </c>
      <c r="B25" s="174" t="s">
        <v>183</v>
      </c>
      <c r="C25" s="174" t="s">
        <v>138</v>
      </c>
      <c r="D25" s="175" t="s">
        <v>81</v>
      </c>
      <c r="E25" s="169">
        <v>319000</v>
      </c>
      <c r="F25" s="152"/>
      <c r="G25" s="310">
        <f t="shared" si="2"/>
        <v>101900</v>
      </c>
      <c r="H25" s="296" t="s">
        <v>42</v>
      </c>
      <c r="I25" s="155" t="s">
        <v>18</v>
      </c>
      <c r="J25" s="503" t="s">
        <v>188</v>
      </c>
      <c r="K25" s="397" t="s">
        <v>64</v>
      </c>
      <c r="L25" s="155" t="s">
        <v>45</v>
      </c>
      <c r="M25" s="155"/>
      <c r="N25" s="157"/>
    </row>
    <row r="26" spans="1:14" x14ac:dyDescent="0.25">
      <c r="A26" s="173">
        <v>45027</v>
      </c>
      <c r="B26" s="174" t="s">
        <v>117</v>
      </c>
      <c r="C26" s="174" t="s">
        <v>118</v>
      </c>
      <c r="D26" s="175" t="s">
        <v>81</v>
      </c>
      <c r="E26" s="169">
        <v>7000</v>
      </c>
      <c r="F26" s="152"/>
      <c r="G26" s="310">
        <f t="shared" si="2"/>
        <v>94900</v>
      </c>
      <c r="H26" s="296" t="s">
        <v>42</v>
      </c>
      <c r="I26" s="155" t="s">
        <v>18</v>
      </c>
      <c r="J26" s="503" t="s">
        <v>179</v>
      </c>
      <c r="K26" s="397" t="s">
        <v>64</v>
      </c>
      <c r="L26" s="155" t="s">
        <v>45</v>
      </c>
      <c r="M26" s="155"/>
      <c r="N26" s="157" t="s">
        <v>190</v>
      </c>
    </row>
    <row r="27" spans="1:14" x14ac:dyDescent="0.25">
      <c r="A27" s="173">
        <v>45027</v>
      </c>
      <c r="B27" s="157" t="s">
        <v>117</v>
      </c>
      <c r="C27" s="157" t="s">
        <v>118</v>
      </c>
      <c r="D27" s="182" t="s">
        <v>81</v>
      </c>
      <c r="E27" s="169">
        <v>3000</v>
      </c>
      <c r="F27" s="152"/>
      <c r="G27" s="310">
        <f t="shared" si="2"/>
        <v>91900</v>
      </c>
      <c r="H27" s="296" t="s">
        <v>42</v>
      </c>
      <c r="I27" s="155" t="s">
        <v>18</v>
      </c>
      <c r="J27" s="503" t="s">
        <v>179</v>
      </c>
      <c r="K27" s="397" t="s">
        <v>64</v>
      </c>
      <c r="L27" s="155" t="s">
        <v>45</v>
      </c>
      <c r="M27" s="155"/>
      <c r="N27" s="157" t="s">
        <v>191</v>
      </c>
    </row>
    <row r="28" spans="1:14" x14ac:dyDescent="0.25">
      <c r="A28" s="173">
        <v>45027</v>
      </c>
      <c r="B28" s="157" t="s">
        <v>117</v>
      </c>
      <c r="C28" s="157" t="s">
        <v>118</v>
      </c>
      <c r="D28" s="182" t="s">
        <v>81</v>
      </c>
      <c r="E28" s="169">
        <v>8000</v>
      </c>
      <c r="F28" s="152"/>
      <c r="G28" s="310">
        <f t="shared" si="2"/>
        <v>83900</v>
      </c>
      <c r="H28" s="296" t="s">
        <v>42</v>
      </c>
      <c r="I28" s="155" t="s">
        <v>18</v>
      </c>
      <c r="J28" s="503" t="s">
        <v>179</v>
      </c>
      <c r="K28" s="397" t="s">
        <v>64</v>
      </c>
      <c r="L28" s="155" t="s">
        <v>45</v>
      </c>
      <c r="M28" s="155"/>
      <c r="N28" s="157" t="s">
        <v>192</v>
      </c>
    </row>
    <row r="29" spans="1:14" x14ac:dyDescent="0.25">
      <c r="A29" s="173">
        <v>45027</v>
      </c>
      <c r="B29" s="174" t="s">
        <v>127</v>
      </c>
      <c r="C29" s="174" t="s">
        <v>49</v>
      </c>
      <c r="D29" s="175" t="s">
        <v>81</v>
      </c>
      <c r="E29" s="169"/>
      <c r="F29" s="152">
        <v>-6000</v>
      </c>
      <c r="G29" s="310">
        <f t="shared" si="2"/>
        <v>77900</v>
      </c>
      <c r="H29" s="296" t="s">
        <v>42</v>
      </c>
      <c r="I29" s="155" t="s">
        <v>18</v>
      </c>
      <c r="J29" s="503" t="s">
        <v>179</v>
      </c>
      <c r="K29" s="397" t="s">
        <v>64</v>
      </c>
      <c r="L29" s="155" t="s">
        <v>45</v>
      </c>
      <c r="M29" s="155"/>
      <c r="N29" s="157"/>
    </row>
    <row r="30" spans="1:14" x14ac:dyDescent="0.25">
      <c r="A30" s="489">
        <v>45029</v>
      </c>
      <c r="B30" s="490" t="s">
        <v>115</v>
      </c>
      <c r="C30" s="490" t="s">
        <v>49</v>
      </c>
      <c r="D30" s="491" t="s">
        <v>14</v>
      </c>
      <c r="E30" s="534"/>
      <c r="F30" s="492">
        <v>59000</v>
      </c>
      <c r="G30" s="493">
        <f t="shared" si="2"/>
        <v>136900</v>
      </c>
      <c r="H30" s="494" t="s">
        <v>42</v>
      </c>
      <c r="I30" s="495" t="s">
        <v>18</v>
      </c>
      <c r="J30" s="537" t="s">
        <v>181</v>
      </c>
      <c r="K30" s="490" t="s">
        <v>64</v>
      </c>
      <c r="L30" s="495" t="s">
        <v>45</v>
      </c>
      <c r="M30" s="495"/>
      <c r="N30" s="596"/>
    </row>
    <row r="31" spans="1:14" x14ac:dyDescent="0.25">
      <c r="A31" s="173">
        <v>45029</v>
      </c>
      <c r="B31" s="174" t="s">
        <v>117</v>
      </c>
      <c r="C31" s="174" t="s">
        <v>118</v>
      </c>
      <c r="D31" s="175" t="s">
        <v>14</v>
      </c>
      <c r="E31" s="169">
        <v>4000</v>
      </c>
      <c r="F31" s="152"/>
      <c r="G31" s="310">
        <f t="shared" si="2"/>
        <v>132900</v>
      </c>
      <c r="H31" s="296" t="s">
        <v>42</v>
      </c>
      <c r="I31" s="155" t="s">
        <v>18</v>
      </c>
      <c r="J31" s="503" t="s">
        <v>181</v>
      </c>
      <c r="K31" s="397" t="s">
        <v>64</v>
      </c>
      <c r="L31" s="155" t="s">
        <v>45</v>
      </c>
      <c r="M31" s="155"/>
      <c r="N31" s="157" t="s">
        <v>169</v>
      </c>
    </row>
    <row r="32" spans="1:14" x14ac:dyDescent="0.25">
      <c r="A32" s="173">
        <v>45029</v>
      </c>
      <c r="B32" s="174" t="s">
        <v>117</v>
      </c>
      <c r="C32" s="174" t="s">
        <v>118</v>
      </c>
      <c r="D32" s="521" t="s">
        <v>14</v>
      </c>
      <c r="E32" s="169">
        <v>20000</v>
      </c>
      <c r="F32" s="152"/>
      <c r="G32" s="310">
        <f t="shared" si="2"/>
        <v>112900</v>
      </c>
      <c r="H32" s="296" t="s">
        <v>42</v>
      </c>
      <c r="I32" s="155" t="s">
        <v>18</v>
      </c>
      <c r="J32" s="503" t="s">
        <v>181</v>
      </c>
      <c r="K32" s="397" t="s">
        <v>64</v>
      </c>
      <c r="L32" s="155" t="s">
        <v>45</v>
      </c>
      <c r="M32" s="155"/>
      <c r="N32" s="157" t="s">
        <v>198</v>
      </c>
    </row>
    <row r="33" spans="1:14" x14ac:dyDescent="0.25">
      <c r="A33" s="173">
        <v>45029</v>
      </c>
      <c r="B33" s="174" t="s">
        <v>117</v>
      </c>
      <c r="C33" s="174" t="s">
        <v>118</v>
      </c>
      <c r="D33" s="521" t="s">
        <v>14</v>
      </c>
      <c r="E33" s="169">
        <v>13000</v>
      </c>
      <c r="F33" s="152"/>
      <c r="G33" s="310">
        <f t="shared" si="2"/>
        <v>99900</v>
      </c>
      <c r="H33" s="296" t="s">
        <v>42</v>
      </c>
      <c r="I33" s="155" t="s">
        <v>18</v>
      </c>
      <c r="J33" s="503" t="s">
        <v>181</v>
      </c>
      <c r="K33" s="397" t="s">
        <v>64</v>
      </c>
      <c r="L33" s="155" t="s">
        <v>45</v>
      </c>
      <c r="M33" s="155"/>
      <c r="N33" s="157" t="s">
        <v>199</v>
      </c>
    </row>
    <row r="34" spans="1:14" x14ac:dyDescent="0.25">
      <c r="A34" s="173">
        <v>45029</v>
      </c>
      <c r="B34" s="174" t="s">
        <v>117</v>
      </c>
      <c r="C34" s="174" t="s">
        <v>118</v>
      </c>
      <c r="D34" s="521" t="s">
        <v>14</v>
      </c>
      <c r="E34" s="169">
        <v>7000</v>
      </c>
      <c r="F34" s="152"/>
      <c r="G34" s="310">
        <f t="shared" si="2"/>
        <v>92900</v>
      </c>
      <c r="H34" s="296" t="s">
        <v>42</v>
      </c>
      <c r="I34" s="155" t="s">
        <v>18</v>
      </c>
      <c r="J34" s="503" t="s">
        <v>181</v>
      </c>
      <c r="K34" s="397" t="s">
        <v>64</v>
      </c>
      <c r="L34" s="155" t="s">
        <v>45</v>
      </c>
      <c r="M34" s="155"/>
      <c r="N34" s="157" t="s">
        <v>200</v>
      </c>
    </row>
    <row r="35" spans="1:14" x14ac:dyDescent="0.25">
      <c r="A35" s="173">
        <v>45029</v>
      </c>
      <c r="B35" s="174" t="s">
        <v>127</v>
      </c>
      <c r="C35" s="174" t="s">
        <v>49</v>
      </c>
      <c r="D35" s="521" t="s">
        <v>14</v>
      </c>
      <c r="E35" s="169"/>
      <c r="F35" s="152">
        <v>-15000</v>
      </c>
      <c r="G35" s="310">
        <f t="shared" si="2"/>
        <v>77900</v>
      </c>
      <c r="H35" s="296" t="s">
        <v>42</v>
      </c>
      <c r="I35" s="155" t="s">
        <v>18</v>
      </c>
      <c r="J35" s="503" t="s">
        <v>181</v>
      </c>
      <c r="K35" s="397" t="s">
        <v>64</v>
      </c>
      <c r="L35" s="155" t="s">
        <v>45</v>
      </c>
      <c r="M35" s="155"/>
      <c r="N35" s="157"/>
    </row>
    <row r="36" spans="1:14" x14ac:dyDescent="0.25">
      <c r="A36" s="489">
        <v>45030</v>
      </c>
      <c r="B36" s="490" t="s">
        <v>115</v>
      </c>
      <c r="C36" s="490" t="s">
        <v>49</v>
      </c>
      <c r="D36" s="605" t="s">
        <v>14</v>
      </c>
      <c r="E36" s="534"/>
      <c r="F36" s="492">
        <v>40000</v>
      </c>
      <c r="G36" s="493">
        <f t="shared" si="2"/>
        <v>117900</v>
      </c>
      <c r="H36" s="494" t="s">
        <v>42</v>
      </c>
      <c r="I36" s="495" t="s">
        <v>18</v>
      </c>
      <c r="J36" s="537" t="s">
        <v>205</v>
      </c>
      <c r="K36" s="490" t="s">
        <v>64</v>
      </c>
      <c r="L36" s="495" t="s">
        <v>45</v>
      </c>
      <c r="M36" s="495"/>
      <c r="N36" s="596"/>
    </row>
    <row r="37" spans="1:14" x14ac:dyDescent="0.25">
      <c r="A37" s="173">
        <v>45030</v>
      </c>
      <c r="B37" s="174" t="s">
        <v>117</v>
      </c>
      <c r="C37" s="174" t="s">
        <v>118</v>
      </c>
      <c r="D37" s="521" t="s">
        <v>14</v>
      </c>
      <c r="E37" s="169">
        <v>8000</v>
      </c>
      <c r="F37" s="152"/>
      <c r="G37" s="310">
        <f t="shared" si="2"/>
        <v>109900</v>
      </c>
      <c r="H37" s="296" t="s">
        <v>42</v>
      </c>
      <c r="I37" s="155" t="s">
        <v>18</v>
      </c>
      <c r="J37" s="503" t="s">
        <v>205</v>
      </c>
      <c r="K37" s="397" t="s">
        <v>64</v>
      </c>
      <c r="L37" s="155" t="s">
        <v>45</v>
      </c>
      <c r="M37" s="155"/>
      <c r="N37" s="157" t="s">
        <v>206</v>
      </c>
    </row>
    <row r="38" spans="1:14" x14ac:dyDescent="0.25">
      <c r="A38" s="173">
        <v>45030</v>
      </c>
      <c r="B38" s="174" t="s">
        <v>117</v>
      </c>
      <c r="C38" s="174" t="s">
        <v>118</v>
      </c>
      <c r="D38" s="412" t="s">
        <v>14</v>
      </c>
      <c r="E38" s="169">
        <v>7000</v>
      </c>
      <c r="F38" s="152"/>
      <c r="G38" s="310">
        <f t="shared" si="2"/>
        <v>102900</v>
      </c>
      <c r="H38" s="296" t="s">
        <v>42</v>
      </c>
      <c r="I38" s="155" t="s">
        <v>18</v>
      </c>
      <c r="J38" s="503" t="s">
        <v>205</v>
      </c>
      <c r="K38" s="397" t="s">
        <v>64</v>
      </c>
      <c r="L38" s="155" t="s">
        <v>45</v>
      </c>
      <c r="M38" s="155"/>
      <c r="N38" s="157" t="s">
        <v>207</v>
      </c>
    </row>
    <row r="39" spans="1:14" x14ac:dyDescent="0.25">
      <c r="A39" s="173">
        <v>45030</v>
      </c>
      <c r="B39" s="174" t="s">
        <v>117</v>
      </c>
      <c r="C39" s="174" t="s">
        <v>118</v>
      </c>
      <c r="D39" s="175" t="s">
        <v>14</v>
      </c>
      <c r="E39" s="169">
        <v>4000</v>
      </c>
      <c r="F39" s="161"/>
      <c r="G39" s="310">
        <f t="shared" si="2"/>
        <v>98900</v>
      </c>
      <c r="H39" s="407" t="s">
        <v>42</v>
      </c>
      <c r="I39" s="184" t="s">
        <v>18</v>
      </c>
      <c r="J39" s="503" t="s">
        <v>205</v>
      </c>
      <c r="K39" s="188" t="s">
        <v>64</v>
      </c>
      <c r="L39" s="184" t="s">
        <v>45</v>
      </c>
      <c r="M39" s="184"/>
      <c r="N39" s="478" t="s">
        <v>137</v>
      </c>
    </row>
    <row r="40" spans="1:14" x14ac:dyDescent="0.25">
      <c r="A40" s="173">
        <v>45030</v>
      </c>
      <c r="B40" s="174" t="s">
        <v>202</v>
      </c>
      <c r="C40" s="174" t="s">
        <v>204</v>
      </c>
      <c r="D40" s="175" t="s">
        <v>14</v>
      </c>
      <c r="E40" s="475">
        <v>4000</v>
      </c>
      <c r="F40" s="161"/>
      <c r="G40" s="310">
        <f t="shared" si="2"/>
        <v>94900</v>
      </c>
      <c r="H40" s="407" t="s">
        <v>42</v>
      </c>
      <c r="I40" s="184" t="s">
        <v>18</v>
      </c>
      <c r="J40" s="503" t="s">
        <v>187</v>
      </c>
      <c r="K40" s="188" t="s">
        <v>64</v>
      </c>
      <c r="L40" s="184" t="s">
        <v>45</v>
      </c>
      <c r="M40" s="184"/>
      <c r="N40" s="478"/>
    </row>
    <row r="41" spans="1:14" ht="15.75" customHeight="1" x14ac:dyDescent="0.25">
      <c r="A41" s="173">
        <v>45030</v>
      </c>
      <c r="B41" s="183" t="s">
        <v>203</v>
      </c>
      <c r="C41" s="157" t="s">
        <v>118</v>
      </c>
      <c r="D41" s="182" t="s">
        <v>14</v>
      </c>
      <c r="E41" s="161">
        <v>15000</v>
      </c>
      <c r="F41" s="161"/>
      <c r="G41" s="309">
        <f t="shared" si="2"/>
        <v>79900</v>
      </c>
      <c r="H41" s="407" t="s">
        <v>42</v>
      </c>
      <c r="I41" s="184" t="s">
        <v>18</v>
      </c>
      <c r="J41" s="503" t="s">
        <v>205</v>
      </c>
      <c r="K41" s="188" t="s">
        <v>64</v>
      </c>
      <c r="L41" s="184" t="s">
        <v>45</v>
      </c>
      <c r="M41" s="184"/>
      <c r="N41" s="478"/>
    </row>
    <row r="42" spans="1:14" ht="15" customHeight="1" x14ac:dyDescent="0.25">
      <c r="A42" s="173">
        <v>45030</v>
      </c>
      <c r="B42" s="183" t="s">
        <v>127</v>
      </c>
      <c r="C42" s="157" t="s">
        <v>49</v>
      </c>
      <c r="D42" s="182" t="s">
        <v>14</v>
      </c>
      <c r="E42" s="161"/>
      <c r="F42" s="161">
        <v>-2000</v>
      </c>
      <c r="G42" s="309">
        <f t="shared" si="2"/>
        <v>77900</v>
      </c>
      <c r="H42" s="407" t="s">
        <v>42</v>
      </c>
      <c r="I42" s="184" t="s">
        <v>18</v>
      </c>
      <c r="J42" s="503" t="s">
        <v>205</v>
      </c>
      <c r="K42" s="188" t="s">
        <v>64</v>
      </c>
      <c r="L42" s="184" t="s">
        <v>45</v>
      </c>
      <c r="M42" s="184"/>
      <c r="N42" s="478"/>
    </row>
    <row r="43" spans="1:14" x14ac:dyDescent="0.25">
      <c r="A43" s="489">
        <v>45033</v>
      </c>
      <c r="B43" s="490" t="s">
        <v>115</v>
      </c>
      <c r="C43" s="490" t="s">
        <v>49</v>
      </c>
      <c r="D43" s="491" t="s">
        <v>14</v>
      </c>
      <c r="E43" s="534"/>
      <c r="F43" s="492">
        <v>48000</v>
      </c>
      <c r="G43" s="603">
        <f t="shared" si="2"/>
        <v>125900</v>
      </c>
      <c r="H43" s="494" t="s">
        <v>42</v>
      </c>
      <c r="I43" s="495" t="s">
        <v>18</v>
      </c>
      <c r="J43" s="537" t="s">
        <v>212</v>
      </c>
      <c r="K43" s="490" t="s">
        <v>64</v>
      </c>
      <c r="L43" s="495" t="s">
        <v>45</v>
      </c>
      <c r="M43" s="495"/>
      <c r="N43" s="596"/>
    </row>
    <row r="44" spans="1:14" x14ac:dyDescent="0.25">
      <c r="A44" s="489">
        <v>45033</v>
      </c>
      <c r="B44" s="490" t="s">
        <v>115</v>
      </c>
      <c r="C44" s="490" t="s">
        <v>49</v>
      </c>
      <c r="D44" s="491" t="s">
        <v>14</v>
      </c>
      <c r="E44" s="534"/>
      <c r="F44" s="492">
        <v>15000</v>
      </c>
      <c r="G44" s="603">
        <f t="shared" si="2"/>
        <v>140900</v>
      </c>
      <c r="H44" s="494" t="s">
        <v>42</v>
      </c>
      <c r="I44" s="495" t="s">
        <v>18</v>
      </c>
      <c r="J44" s="537" t="s">
        <v>213</v>
      </c>
      <c r="K44" s="490" t="s">
        <v>64</v>
      </c>
      <c r="L44" s="495" t="s">
        <v>45</v>
      </c>
      <c r="M44" s="495"/>
      <c r="N44" s="596"/>
    </row>
    <row r="45" spans="1:14" x14ac:dyDescent="0.25">
      <c r="A45" s="173">
        <v>45033</v>
      </c>
      <c r="B45" s="157" t="s">
        <v>117</v>
      </c>
      <c r="C45" s="157" t="s">
        <v>118</v>
      </c>
      <c r="D45" s="182" t="s">
        <v>14</v>
      </c>
      <c r="E45" s="169">
        <v>7000</v>
      </c>
      <c r="F45" s="152"/>
      <c r="G45" s="309">
        <f t="shared" si="2"/>
        <v>133900</v>
      </c>
      <c r="H45" s="296" t="s">
        <v>42</v>
      </c>
      <c r="I45" s="155" t="s">
        <v>18</v>
      </c>
      <c r="J45" s="503" t="s">
        <v>213</v>
      </c>
      <c r="K45" s="397" t="s">
        <v>64</v>
      </c>
      <c r="L45" s="155" t="s">
        <v>45</v>
      </c>
      <c r="M45" s="155"/>
      <c r="N45" s="157" t="s">
        <v>190</v>
      </c>
    </row>
    <row r="46" spans="1:14" x14ac:dyDescent="0.25">
      <c r="A46" s="173">
        <v>45033</v>
      </c>
      <c r="B46" s="157" t="s">
        <v>117</v>
      </c>
      <c r="C46" s="157" t="s">
        <v>118</v>
      </c>
      <c r="D46" s="182" t="s">
        <v>14</v>
      </c>
      <c r="E46" s="169">
        <v>5000</v>
      </c>
      <c r="F46" s="152"/>
      <c r="G46" s="310">
        <f t="shared" ref="G46:G85" si="3">G45-E46+F46</f>
        <v>128900</v>
      </c>
      <c r="H46" s="296" t="s">
        <v>42</v>
      </c>
      <c r="I46" s="155" t="s">
        <v>18</v>
      </c>
      <c r="J46" s="503" t="s">
        <v>213</v>
      </c>
      <c r="K46" s="397" t="s">
        <v>64</v>
      </c>
      <c r="L46" s="155" t="s">
        <v>45</v>
      </c>
      <c r="M46" s="155"/>
      <c r="N46" s="157" t="s">
        <v>214</v>
      </c>
    </row>
    <row r="47" spans="1:14" x14ac:dyDescent="0.25">
      <c r="A47" s="173">
        <v>45033</v>
      </c>
      <c r="B47" s="157" t="s">
        <v>117</v>
      </c>
      <c r="C47" s="157" t="s">
        <v>118</v>
      </c>
      <c r="D47" s="182" t="s">
        <v>14</v>
      </c>
      <c r="E47" s="169">
        <v>3000</v>
      </c>
      <c r="F47" s="152"/>
      <c r="G47" s="310">
        <f t="shared" si="3"/>
        <v>125900</v>
      </c>
      <c r="H47" s="296" t="s">
        <v>42</v>
      </c>
      <c r="I47" s="155" t="s">
        <v>18</v>
      </c>
      <c r="J47" s="503" t="s">
        <v>213</v>
      </c>
      <c r="K47" s="397" t="s">
        <v>64</v>
      </c>
      <c r="L47" s="155" t="s">
        <v>45</v>
      </c>
      <c r="M47" s="155"/>
      <c r="N47" s="157" t="s">
        <v>215</v>
      </c>
    </row>
    <row r="48" spans="1:14" x14ac:dyDescent="0.25">
      <c r="A48" s="173">
        <v>45033</v>
      </c>
      <c r="B48" s="157" t="s">
        <v>117</v>
      </c>
      <c r="C48" s="157" t="s">
        <v>118</v>
      </c>
      <c r="D48" s="182" t="s">
        <v>14</v>
      </c>
      <c r="E48" s="169">
        <v>1000</v>
      </c>
      <c r="F48" s="152"/>
      <c r="G48" s="310">
        <f t="shared" si="3"/>
        <v>124900</v>
      </c>
      <c r="H48" s="296" t="s">
        <v>42</v>
      </c>
      <c r="I48" s="155" t="s">
        <v>18</v>
      </c>
      <c r="J48" s="503" t="s">
        <v>213</v>
      </c>
      <c r="K48" s="397" t="s">
        <v>64</v>
      </c>
      <c r="L48" s="155" t="s">
        <v>45</v>
      </c>
      <c r="M48" s="155"/>
      <c r="N48" s="157" t="s">
        <v>216</v>
      </c>
    </row>
    <row r="49" spans="1:14" x14ac:dyDescent="0.25">
      <c r="A49" s="173">
        <v>45033</v>
      </c>
      <c r="B49" s="157" t="s">
        <v>210</v>
      </c>
      <c r="C49" s="157" t="s">
        <v>132</v>
      </c>
      <c r="D49" s="182" t="s">
        <v>81</v>
      </c>
      <c r="E49" s="169">
        <v>23200</v>
      </c>
      <c r="F49" s="152"/>
      <c r="G49" s="310">
        <f t="shared" si="3"/>
        <v>101700</v>
      </c>
      <c r="H49" s="296" t="s">
        <v>42</v>
      </c>
      <c r="I49" s="155" t="s">
        <v>18</v>
      </c>
      <c r="J49" s="503" t="s">
        <v>186</v>
      </c>
      <c r="K49" s="397" t="s">
        <v>64</v>
      </c>
      <c r="L49" s="155" t="s">
        <v>45</v>
      </c>
      <c r="M49" s="155"/>
      <c r="N49" s="157"/>
    </row>
    <row r="50" spans="1:14" x14ac:dyDescent="0.25">
      <c r="A50" s="173">
        <v>45033</v>
      </c>
      <c r="B50" s="157" t="s">
        <v>211</v>
      </c>
      <c r="C50" s="157" t="s">
        <v>132</v>
      </c>
      <c r="D50" s="182" t="s">
        <v>81</v>
      </c>
      <c r="E50" s="169">
        <v>24000</v>
      </c>
      <c r="F50" s="152"/>
      <c r="G50" s="310">
        <f>G49-E50+F50</f>
        <v>77700</v>
      </c>
      <c r="H50" s="296" t="s">
        <v>42</v>
      </c>
      <c r="I50" s="155" t="s">
        <v>18</v>
      </c>
      <c r="J50" s="503" t="s">
        <v>186</v>
      </c>
      <c r="K50" s="397" t="s">
        <v>64</v>
      </c>
      <c r="L50" s="155" t="s">
        <v>45</v>
      </c>
      <c r="M50" s="155"/>
      <c r="N50" s="157"/>
    </row>
    <row r="51" spans="1:14" x14ac:dyDescent="0.25">
      <c r="A51" s="489">
        <v>45035</v>
      </c>
      <c r="B51" s="490" t="s">
        <v>115</v>
      </c>
      <c r="C51" s="596" t="s">
        <v>49</v>
      </c>
      <c r="D51" s="642" t="s">
        <v>14</v>
      </c>
      <c r="E51" s="534"/>
      <c r="F51" s="492">
        <v>40000</v>
      </c>
      <c r="G51" s="493">
        <f t="shared" si="3"/>
        <v>117700</v>
      </c>
      <c r="H51" s="494" t="s">
        <v>42</v>
      </c>
      <c r="I51" s="495" t="s">
        <v>18</v>
      </c>
      <c r="J51" s="537" t="s">
        <v>226</v>
      </c>
      <c r="K51" s="490" t="s">
        <v>64</v>
      </c>
      <c r="L51" s="495" t="s">
        <v>45</v>
      </c>
      <c r="M51" s="495"/>
      <c r="N51" s="596"/>
    </row>
    <row r="52" spans="1:14" x14ac:dyDescent="0.25">
      <c r="A52" s="489">
        <v>45035</v>
      </c>
      <c r="B52" s="490" t="s">
        <v>115</v>
      </c>
      <c r="C52" s="596" t="s">
        <v>49</v>
      </c>
      <c r="D52" s="642" t="s">
        <v>14</v>
      </c>
      <c r="E52" s="534"/>
      <c r="F52" s="492">
        <v>50000</v>
      </c>
      <c r="G52" s="493">
        <f t="shared" si="3"/>
        <v>167700</v>
      </c>
      <c r="H52" s="494" t="s">
        <v>42</v>
      </c>
      <c r="I52" s="495" t="s">
        <v>18</v>
      </c>
      <c r="J52" s="537"/>
      <c r="K52" s="490" t="s">
        <v>64</v>
      </c>
      <c r="L52" s="495" t="s">
        <v>45</v>
      </c>
      <c r="M52" s="495"/>
      <c r="N52" s="596"/>
    </row>
    <row r="53" spans="1:14" x14ac:dyDescent="0.25">
      <c r="A53" s="173">
        <v>45035</v>
      </c>
      <c r="B53" s="174" t="s">
        <v>117</v>
      </c>
      <c r="C53" s="174" t="s">
        <v>118</v>
      </c>
      <c r="D53" s="473" t="s">
        <v>14</v>
      </c>
      <c r="E53" s="169">
        <v>11000</v>
      </c>
      <c r="F53" s="152"/>
      <c r="G53" s="310">
        <f t="shared" si="3"/>
        <v>156700</v>
      </c>
      <c r="H53" s="296" t="s">
        <v>42</v>
      </c>
      <c r="I53" s="155" t="s">
        <v>18</v>
      </c>
      <c r="J53" s="503" t="s">
        <v>226</v>
      </c>
      <c r="K53" s="397" t="s">
        <v>64</v>
      </c>
      <c r="L53" s="155" t="s">
        <v>45</v>
      </c>
      <c r="M53" s="155"/>
      <c r="N53" s="157" t="s">
        <v>235</v>
      </c>
    </row>
    <row r="54" spans="1:14" x14ac:dyDescent="0.25">
      <c r="A54" s="173">
        <v>45035</v>
      </c>
      <c r="B54" s="157" t="s">
        <v>117</v>
      </c>
      <c r="C54" s="157" t="s">
        <v>118</v>
      </c>
      <c r="D54" s="182" t="s">
        <v>14</v>
      </c>
      <c r="E54" s="169">
        <v>6000</v>
      </c>
      <c r="F54" s="152"/>
      <c r="G54" s="310">
        <f t="shared" si="3"/>
        <v>150700</v>
      </c>
      <c r="H54" s="296" t="s">
        <v>42</v>
      </c>
      <c r="I54" s="155" t="s">
        <v>18</v>
      </c>
      <c r="J54" s="503" t="s">
        <v>226</v>
      </c>
      <c r="K54" s="397" t="s">
        <v>64</v>
      </c>
      <c r="L54" s="155" t="s">
        <v>45</v>
      </c>
      <c r="M54" s="155"/>
      <c r="N54" s="157" t="s">
        <v>236</v>
      </c>
    </row>
    <row r="55" spans="1:14" x14ac:dyDescent="0.25">
      <c r="A55" s="173">
        <v>45035</v>
      </c>
      <c r="B55" s="157" t="s">
        <v>117</v>
      </c>
      <c r="C55" s="157" t="s">
        <v>118</v>
      </c>
      <c r="D55" s="182" t="s">
        <v>14</v>
      </c>
      <c r="E55" s="169">
        <v>10000</v>
      </c>
      <c r="F55" s="152"/>
      <c r="G55" s="310">
        <f t="shared" si="3"/>
        <v>140700</v>
      </c>
      <c r="H55" s="296" t="s">
        <v>42</v>
      </c>
      <c r="I55" s="155" t="s">
        <v>18</v>
      </c>
      <c r="J55" s="503" t="s">
        <v>226</v>
      </c>
      <c r="K55" s="397" t="s">
        <v>64</v>
      </c>
      <c r="L55" s="155" t="s">
        <v>45</v>
      </c>
      <c r="M55" s="155"/>
      <c r="N55" s="157" t="s">
        <v>237</v>
      </c>
    </row>
    <row r="56" spans="1:14" x14ac:dyDescent="0.25">
      <c r="A56" s="173">
        <v>45035</v>
      </c>
      <c r="B56" s="157" t="s">
        <v>340</v>
      </c>
      <c r="C56" s="157" t="s">
        <v>118</v>
      </c>
      <c r="D56" s="182" t="s">
        <v>14</v>
      </c>
      <c r="E56" s="169">
        <v>10000</v>
      </c>
      <c r="F56" s="152"/>
      <c r="G56" s="310">
        <f t="shared" si="3"/>
        <v>130700</v>
      </c>
      <c r="H56" s="296" t="s">
        <v>42</v>
      </c>
      <c r="I56" s="155" t="s">
        <v>18</v>
      </c>
      <c r="J56" s="503" t="s">
        <v>226</v>
      </c>
      <c r="K56" s="397" t="s">
        <v>64</v>
      </c>
      <c r="L56" s="155" t="s">
        <v>45</v>
      </c>
      <c r="M56" s="155"/>
      <c r="N56" s="157"/>
    </row>
    <row r="57" spans="1:14" x14ac:dyDescent="0.25">
      <c r="A57" s="173">
        <v>45035</v>
      </c>
      <c r="B57" s="157" t="s">
        <v>233</v>
      </c>
      <c r="C57" s="157" t="s">
        <v>204</v>
      </c>
      <c r="D57" s="182" t="s">
        <v>14</v>
      </c>
      <c r="E57" s="169">
        <v>4000</v>
      </c>
      <c r="F57" s="152"/>
      <c r="G57" s="310">
        <f t="shared" si="3"/>
        <v>126700</v>
      </c>
      <c r="H57" s="296" t="s">
        <v>42</v>
      </c>
      <c r="I57" s="155" t="s">
        <v>18</v>
      </c>
      <c r="J57" s="503" t="s">
        <v>226</v>
      </c>
      <c r="K57" s="397" t="s">
        <v>64</v>
      </c>
      <c r="L57" s="155" t="s">
        <v>45</v>
      </c>
      <c r="M57" s="155"/>
      <c r="N57" s="157"/>
    </row>
    <row r="58" spans="1:14" x14ac:dyDescent="0.25">
      <c r="A58" s="173">
        <v>45035</v>
      </c>
      <c r="B58" s="157" t="s">
        <v>234</v>
      </c>
      <c r="C58" s="157" t="s">
        <v>118</v>
      </c>
      <c r="D58" s="182" t="s">
        <v>14</v>
      </c>
      <c r="E58" s="169">
        <v>6000</v>
      </c>
      <c r="F58" s="152"/>
      <c r="G58" s="310">
        <f t="shared" si="3"/>
        <v>120700</v>
      </c>
      <c r="H58" s="296" t="s">
        <v>42</v>
      </c>
      <c r="I58" s="155" t="s">
        <v>18</v>
      </c>
      <c r="J58" s="503" t="s">
        <v>226</v>
      </c>
      <c r="K58" s="397" t="s">
        <v>64</v>
      </c>
      <c r="L58" s="155" t="s">
        <v>45</v>
      </c>
      <c r="M58" s="155"/>
      <c r="N58" s="157"/>
    </row>
    <row r="59" spans="1:14" x14ac:dyDescent="0.25">
      <c r="A59" s="489">
        <v>45035</v>
      </c>
      <c r="B59" s="490" t="s">
        <v>115</v>
      </c>
      <c r="C59" s="490" t="s">
        <v>49</v>
      </c>
      <c r="D59" s="605" t="s">
        <v>14</v>
      </c>
      <c r="E59" s="534"/>
      <c r="F59" s="492">
        <v>27000</v>
      </c>
      <c r="G59" s="493">
        <f t="shared" si="3"/>
        <v>147700</v>
      </c>
      <c r="H59" s="494" t="s">
        <v>42</v>
      </c>
      <c r="I59" s="495" t="s">
        <v>18</v>
      </c>
      <c r="J59" s="537" t="s">
        <v>230</v>
      </c>
      <c r="K59" s="490" t="s">
        <v>64</v>
      </c>
      <c r="L59" s="495" t="s">
        <v>45</v>
      </c>
      <c r="M59" s="495"/>
      <c r="N59" s="596"/>
    </row>
    <row r="60" spans="1:14" x14ac:dyDescent="0.25">
      <c r="A60" s="173">
        <v>45035</v>
      </c>
      <c r="B60" s="157" t="s">
        <v>240</v>
      </c>
      <c r="C60" s="157" t="s">
        <v>242</v>
      </c>
      <c r="D60" s="182" t="s">
        <v>81</v>
      </c>
      <c r="E60" s="169">
        <v>17000</v>
      </c>
      <c r="F60" s="152"/>
      <c r="G60" s="310">
        <f t="shared" si="3"/>
        <v>130700</v>
      </c>
      <c r="H60" s="296" t="s">
        <v>42</v>
      </c>
      <c r="I60" s="155" t="s">
        <v>18</v>
      </c>
      <c r="J60" s="412" t="s">
        <v>243</v>
      </c>
      <c r="K60" s="397" t="s">
        <v>64</v>
      </c>
      <c r="L60" s="155" t="s">
        <v>45</v>
      </c>
      <c r="M60" s="155"/>
      <c r="N60" s="157"/>
    </row>
    <row r="61" spans="1:14" x14ac:dyDescent="0.25">
      <c r="A61" s="173">
        <v>45035</v>
      </c>
      <c r="B61" s="157" t="s">
        <v>241</v>
      </c>
      <c r="C61" s="157" t="s">
        <v>132</v>
      </c>
      <c r="D61" s="182" t="s">
        <v>81</v>
      </c>
      <c r="E61" s="169">
        <v>10000</v>
      </c>
      <c r="F61" s="152"/>
      <c r="G61" s="310">
        <f t="shared" si="3"/>
        <v>120700</v>
      </c>
      <c r="H61" s="296" t="s">
        <v>42</v>
      </c>
      <c r="I61" s="155" t="s">
        <v>18</v>
      </c>
      <c r="J61" s="412" t="s">
        <v>244</v>
      </c>
      <c r="K61" s="397" t="s">
        <v>64</v>
      </c>
      <c r="L61" s="155" t="s">
        <v>45</v>
      </c>
      <c r="M61" s="155"/>
      <c r="N61" s="157"/>
    </row>
    <row r="62" spans="1:14" x14ac:dyDescent="0.25">
      <c r="A62" s="489">
        <v>45040</v>
      </c>
      <c r="B62" s="596" t="s">
        <v>115</v>
      </c>
      <c r="C62" s="596" t="s">
        <v>49</v>
      </c>
      <c r="D62" s="646" t="s">
        <v>14</v>
      </c>
      <c r="E62" s="534"/>
      <c r="F62" s="492">
        <v>14000</v>
      </c>
      <c r="G62" s="493">
        <f t="shared" si="3"/>
        <v>134700</v>
      </c>
      <c r="H62" s="494" t="s">
        <v>42</v>
      </c>
      <c r="I62" s="495" t="s">
        <v>18</v>
      </c>
      <c r="J62" s="537" t="s">
        <v>263</v>
      </c>
      <c r="K62" s="490" t="s">
        <v>64</v>
      </c>
      <c r="L62" s="495" t="s">
        <v>45</v>
      </c>
      <c r="M62" s="495"/>
      <c r="N62" s="596"/>
    </row>
    <row r="63" spans="1:14" x14ac:dyDescent="0.25">
      <c r="A63" s="173">
        <v>45040</v>
      </c>
      <c r="B63" s="157" t="s">
        <v>117</v>
      </c>
      <c r="C63" s="157" t="s">
        <v>118</v>
      </c>
      <c r="D63" s="182" t="s">
        <v>14</v>
      </c>
      <c r="E63" s="169">
        <v>7000</v>
      </c>
      <c r="F63" s="152"/>
      <c r="G63" s="310">
        <f t="shared" si="3"/>
        <v>127700</v>
      </c>
      <c r="H63" s="296" t="s">
        <v>42</v>
      </c>
      <c r="I63" s="155" t="s">
        <v>18</v>
      </c>
      <c r="J63" s="503" t="s">
        <v>263</v>
      </c>
      <c r="K63" s="397" t="s">
        <v>64</v>
      </c>
      <c r="L63" s="155" t="s">
        <v>45</v>
      </c>
      <c r="M63" s="155"/>
      <c r="N63" s="157" t="s">
        <v>190</v>
      </c>
    </row>
    <row r="64" spans="1:14" x14ac:dyDescent="0.25">
      <c r="A64" s="173">
        <v>45040</v>
      </c>
      <c r="B64" s="157" t="s">
        <v>117</v>
      </c>
      <c r="C64" s="157" t="s">
        <v>118</v>
      </c>
      <c r="D64" s="182" t="s">
        <v>14</v>
      </c>
      <c r="E64" s="169">
        <v>7000</v>
      </c>
      <c r="F64" s="152"/>
      <c r="G64" s="310">
        <f t="shared" si="3"/>
        <v>120700</v>
      </c>
      <c r="H64" s="296" t="s">
        <v>42</v>
      </c>
      <c r="I64" s="155" t="s">
        <v>18</v>
      </c>
      <c r="J64" s="503" t="s">
        <v>263</v>
      </c>
      <c r="K64" s="397" t="s">
        <v>64</v>
      </c>
      <c r="L64" s="155" t="s">
        <v>45</v>
      </c>
      <c r="M64" s="155"/>
      <c r="N64" s="157" t="s">
        <v>256</v>
      </c>
    </row>
    <row r="65" spans="1:14" x14ac:dyDescent="0.25">
      <c r="A65" s="489">
        <v>45041</v>
      </c>
      <c r="B65" s="490" t="s">
        <v>115</v>
      </c>
      <c r="C65" s="490" t="s">
        <v>49</v>
      </c>
      <c r="D65" s="642" t="s">
        <v>14</v>
      </c>
      <c r="E65" s="534"/>
      <c r="F65" s="492">
        <v>150000</v>
      </c>
      <c r="G65" s="493">
        <f t="shared" si="3"/>
        <v>270700</v>
      </c>
      <c r="H65" s="494" t="s">
        <v>42</v>
      </c>
      <c r="I65" s="495" t="s">
        <v>18</v>
      </c>
      <c r="J65" s="537" t="s">
        <v>264</v>
      </c>
      <c r="K65" s="490" t="s">
        <v>64</v>
      </c>
      <c r="L65" s="495" t="s">
        <v>45</v>
      </c>
      <c r="M65" s="495"/>
      <c r="N65" s="596"/>
    </row>
    <row r="66" spans="1:14" x14ac:dyDescent="0.25">
      <c r="A66" s="489">
        <v>45041</v>
      </c>
      <c r="B66" s="490" t="s">
        <v>115</v>
      </c>
      <c r="C66" s="490" t="s">
        <v>49</v>
      </c>
      <c r="D66" s="642" t="s">
        <v>14</v>
      </c>
      <c r="E66" s="534"/>
      <c r="F66" s="492">
        <v>113000</v>
      </c>
      <c r="G66" s="493">
        <f t="shared" si="3"/>
        <v>383700</v>
      </c>
      <c r="H66" s="494" t="s">
        <v>42</v>
      </c>
      <c r="I66" s="495" t="s">
        <v>18</v>
      </c>
      <c r="J66" s="537" t="s">
        <v>265</v>
      </c>
      <c r="K66" s="490" t="s">
        <v>64</v>
      </c>
      <c r="L66" s="495" t="s">
        <v>45</v>
      </c>
      <c r="M66" s="495"/>
      <c r="N66" s="596"/>
    </row>
    <row r="67" spans="1:14" x14ac:dyDescent="0.25">
      <c r="A67" s="489">
        <v>45041</v>
      </c>
      <c r="B67" s="490" t="s">
        <v>115</v>
      </c>
      <c r="C67" s="490" t="s">
        <v>49</v>
      </c>
      <c r="D67" s="642" t="s">
        <v>14</v>
      </c>
      <c r="E67" s="534"/>
      <c r="F67" s="492">
        <v>17000</v>
      </c>
      <c r="G67" s="493">
        <f t="shared" si="3"/>
        <v>400700</v>
      </c>
      <c r="H67" s="494" t="s">
        <v>42</v>
      </c>
      <c r="I67" s="495" t="s">
        <v>18</v>
      </c>
      <c r="J67" s="537" t="s">
        <v>266</v>
      </c>
      <c r="K67" s="490" t="s">
        <v>64</v>
      </c>
      <c r="L67" s="495" t="s">
        <v>45</v>
      </c>
      <c r="M67" s="495"/>
      <c r="N67" s="596"/>
    </row>
    <row r="68" spans="1:14" x14ac:dyDescent="0.25">
      <c r="A68" s="489">
        <v>45041</v>
      </c>
      <c r="B68" s="490" t="s">
        <v>115</v>
      </c>
      <c r="C68" s="490" t="s">
        <v>49</v>
      </c>
      <c r="D68" s="642" t="s">
        <v>14</v>
      </c>
      <c r="E68" s="534"/>
      <c r="F68" s="492">
        <v>200000</v>
      </c>
      <c r="G68" s="493">
        <f t="shared" si="3"/>
        <v>600700</v>
      </c>
      <c r="H68" s="494" t="s">
        <v>42</v>
      </c>
      <c r="I68" s="495" t="s">
        <v>18</v>
      </c>
      <c r="J68" s="537" t="s">
        <v>267</v>
      </c>
      <c r="K68" s="490" t="s">
        <v>64</v>
      </c>
      <c r="L68" s="495" t="s">
        <v>45</v>
      </c>
      <c r="M68" s="495"/>
      <c r="N68" s="596"/>
    </row>
    <row r="69" spans="1:14" x14ac:dyDescent="0.25">
      <c r="A69" s="173">
        <v>45041</v>
      </c>
      <c r="B69" s="157" t="s">
        <v>262</v>
      </c>
      <c r="C69" s="157" t="s">
        <v>132</v>
      </c>
      <c r="D69" s="182" t="s">
        <v>81</v>
      </c>
      <c r="E69" s="169">
        <v>150000</v>
      </c>
      <c r="F69" s="152"/>
      <c r="G69" s="310">
        <f t="shared" si="3"/>
        <v>450700</v>
      </c>
      <c r="H69" s="296" t="s">
        <v>42</v>
      </c>
      <c r="I69" s="155" t="s">
        <v>18</v>
      </c>
      <c r="J69" s="412" t="s">
        <v>279</v>
      </c>
      <c r="K69" s="397" t="s">
        <v>64</v>
      </c>
      <c r="L69" s="155" t="s">
        <v>45</v>
      </c>
      <c r="M69" s="155"/>
      <c r="N69" s="157"/>
    </row>
    <row r="70" spans="1:14" x14ac:dyDescent="0.25">
      <c r="A70" s="173">
        <v>45041</v>
      </c>
      <c r="B70" s="157" t="s">
        <v>269</v>
      </c>
      <c r="C70" s="157" t="s">
        <v>132</v>
      </c>
      <c r="D70" s="182" t="s">
        <v>81</v>
      </c>
      <c r="E70" s="169">
        <v>48000</v>
      </c>
      <c r="F70" s="152"/>
      <c r="G70" s="310">
        <f t="shared" si="3"/>
        <v>402700</v>
      </c>
      <c r="H70" s="296" t="s">
        <v>42</v>
      </c>
      <c r="I70" s="155" t="s">
        <v>18</v>
      </c>
      <c r="J70" s="412" t="s">
        <v>287</v>
      </c>
      <c r="K70" s="397" t="s">
        <v>64</v>
      </c>
      <c r="L70" s="155" t="s">
        <v>45</v>
      </c>
      <c r="M70" s="155"/>
      <c r="N70" s="157"/>
    </row>
    <row r="71" spans="1:14" x14ac:dyDescent="0.25">
      <c r="A71" s="173">
        <v>45041</v>
      </c>
      <c r="B71" s="157" t="s">
        <v>270</v>
      </c>
      <c r="C71" s="157" t="s">
        <v>132</v>
      </c>
      <c r="D71" s="182" t="s">
        <v>81</v>
      </c>
      <c r="E71" s="169">
        <v>23200</v>
      </c>
      <c r="F71" s="152"/>
      <c r="G71" s="310">
        <f t="shared" si="3"/>
        <v>379500</v>
      </c>
      <c r="H71" s="296" t="s">
        <v>42</v>
      </c>
      <c r="I71" s="155" t="s">
        <v>18</v>
      </c>
      <c r="J71" s="412" t="s">
        <v>287</v>
      </c>
      <c r="K71" s="397" t="s">
        <v>64</v>
      </c>
      <c r="L71" s="155" t="s">
        <v>45</v>
      </c>
      <c r="M71" s="155"/>
      <c r="N71" s="157"/>
    </row>
    <row r="72" spans="1:14" x14ac:dyDescent="0.25">
      <c r="A72" s="173">
        <v>45041</v>
      </c>
      <c r="B72" s="157" t="s">
        <v>271</v>
      </c>
      <c r="C72" s="157" t="s">
        <v>132</v>
      </c>
      <c r="D72" s="182" t="s">
        <v>81</v>
      </c>
      <c r="E72" s="169">
        <v>15000</v>
      </c>
      <c r="F72" s="152"/>
      <c r="G72" s="310">
        <f t="shared" si="3"/>
        <v>364500</v>
      </c>
      <c r="H72" s="296" t="s">
        <v>42</v>
      </c>
      <c r="I72" s="155" t="s">
        <v>18</v>
      </c>
      <c r="J72" s="412" t="s">
        <v>287</v>
      </c>
      <c r="K72" s="397" t="s">
        <v>64</v>
      </c>
      <c r="L72" s="155" t="s">
        <v>45</v>
      </c>
      <c r="M72" s="155"/>
      <c r="N72" s="157"/>
    </row>
    <row r="73" spans="1:14" x14ac:dyDescent="0.25">
      <c r="A73" s="173">
        <v>45041</v>
      </c>
      <c r="B73" s="157" t="s">
        <v>272</v>
      </c>
      <c r="C73" s="157" t="s">
        <v>132</v>
      </c>
      <c r="D73" s="182" t="s">
        <v>81</v>
      </c>
      <c r="E73" s="169">
        <v>22500</v>
      </c>
      <c r="F73" s="152"/>
      <c r="G73" s="310">
        <f t="shared" si="3"/>
        <v>342000</v>
      </c>
      <c r="H73" s="296" t="s">
        <v>42</v>
      </c>
      <c r="I73" s="155" t="s">
        <v>18</v>
      </c>
      <c r="J73" s="412" t="s">
        <v>287</v>
      </c>
      <c r="K73" s="397" t="s">
        <v>64</v>
      </c>
      <c r="L73" s="155" t="s">
        <v>45</v>
      </c>
      <c r="M73" s="155"/>
      <c r="N73" s="157"/>
    </row>
    <row r="74" spans="1:14" x14ac:dyDescent="0.25">
      <c r="A74" s="173">
        <v>45041</v>
      </c>
      <c r="B74" s="157" t="s">
        <v>117</v>
      </c>
      <c r="C74" s="157" t="s">
        <v>118</v>
      </c>
      <c r="D74" s="182" t="s">
        <v>14</v>
      </c>
      <c r="E74" s="169">
        <v>9000</v>
      </c>
      <c r="F74" s="152"/>
      <c r="G74" s="310">
        <f t="shared" si="3"/>
        <v>333000</v>
      </c>
      <c r="H74" s="296" t="s">
        <v>42</v>
      </c>
      <c r="I74" s="155" t="s">
        <v>18</v>
      </c>
      <c r="J74" s="503" t="s">
        <v>266</v>
      </c>
      <c r="K74" s="397" t="s">
        <v>64</v>
      </c>
      <c r="L74" s="155" t="s">
        <v>45</v>
      </c>
      <c r="M74" s="155"/>
      <c r="N74" s="157" t="s">
        <v>273</v>
      </c>
    </row>
    <row r="75" spans="1:14" x14ac:dyDescent="0.25">
      <c r="A75" s="173">
        <v>45041</v>
      </c>
      <c r="B75" s="157" t="s">
        <v>117</v>
      </c>
      <c r="C75" s="157" t="s">
        <v>118</v>
      </c>
      <c r="D75" s="182" t="s">
        <v>14</v>
      </c>
      <c r="E75" s="169">
        <v>6000</v>
      </c>
      <c r="F75" s="152"/>
      <c r="G75" s="310">
        <f t="shared" si="3"/>
        <v>327000</v>
      </c>
      <c r="H75" s="296" t="s">
        <v>42</v>
      </c>
      <c r="I75" s="155" t="s">
        <v>18</v>
      </c>
      <c r="J75" s="503" t="s">
        <v>266</v>
      </c>
      <c r="K75" s="397" t="s">
        <v>64</v>
      </c>
      <c r="L75" s="155" t="s">
        <v>45</v>
      </c>
      <c r="M75" s="155"/>
      <c r="N75" s="157" t="s">
        <v>274</v>
      </c>
    </row>
    <row r="76" spans="1:14" x14ac:dyDescent="0.25">
      <c r="A76" s="173">
        <v>45041</v>
      </c>
      <c r="B76" s="157" t="s">
        <v>117</v>
      </c>
      <c r="C76" s="157" t="s">
        <v>118</v>
      </c>
      <c r="D76" s="182" t="s">
        <v>14</v>
      </c>
      <c r="E76" s="169">
        <v>4000</v>
      </c>
      <c r="F76" s="152"/>
      <c r="G76" s="310">
        <f t="shared" si="3"/>
        <v>323000</v>
      </c>
      <c r="H76" s="296" t="s">
        <v>42</v>
      </c>
      <c r="I76" s="155" t="s">
        <v>18</v>
      </c>
      <c r="J76" s="503" t="s">
        <v>266</v>
      </c>
      <c r="K76" s="397" t="s">
        <v>64</v>
      </c>
      <c r="L76" s="155" t="s">
        <v>45</v>
      </c>
      <c r="M76" s="155"/>
      <c r="N76" s="157" t="s">
        <v>137</v>
      </c>
    </row>
    <row r="77" spans="1:14" x14ac:dyDescent="0.25">
      <c r="A77" s="173">
        <v>45041</v>
      </c>
      <c r="B77" s="157" t="s">
        <v>127</v>
      </c>
      <c r="C77" s="157" t="s">
        <v>49</v>
      </c>
      <c r="D77" s="182" t="s">
        <v>14</v>
      </c>
      <c r="E77" s="169"/>
      <c r="F77" s="152">
        <v>-4300</v>
      </c>
      <c r="G77" s="310">
        <f t="shared" si="3"/>
        <v>318700</v>
      </c>
      <c r="H77" s="296" t="s">
        <v>42</v>
      </c>
      <c r="I77" s="155" t="s">
        <v>18</v>
      </c>
      <c r="J77" s="412" t="s">
        <v>265</v>
      </c>
      <c r="K77" s="397" t="s">
        <v>64</v>
      </c>
      <c r="L77" s="155" t="s">
        <v>45</v>
      </c>
      <c r="M77" s="155"/>
      <c r="N77" s="157"/>
    </row>
    <row r="78" spans="1:14" ht="15" customHeight="1" x14ac:dyDescent="0.25">
      <c r="A78" s="648">
        <v>45042</v>
      </c>
      <c r="B78" s="604" t="s">
        <v>115</v>
      </c>
      <c r="C78" s="604" t="s">
        <v>49</v>
      </c>
      <c r="D78" s="649" t="s">
        <v>14</v>
      </c>
      <c r="E78" s="602"/>
      <c r="F78" s="535">
        <v>47000</v>
      </c>
      <c r="G78" s="493">
        <f t="shared" si="3"/>
        <v>365700</v>
      </c>
      <c r="H78" s="597" t="s">
        <v>42</v>
      </c>
      <c r="I78" s="598" t="s">
        <v>18</v>
      </c>
      <c r="J78" s="496" t="s">
        <v>299</v>
      </c>
      <c r="K78" s="599" t="s">
        <v>64</v>
      </c>
      <c r="L78" s="598" t="s">
        <v>45</v>
      </c>
      <c r="M78" s="598"/>
      <c r="N78" s="604"/>
    </row>
    <row r="79" spans="1:14" x14ac:dyDescent="0.25">
      <c r="A79" s="528">
        <v>45042</v>
      </c>
      <c r="B79" s="157" t="s">
        <v>117</v>
      </c>
      <c r="C79" s="157" t="s">
        <v>118</v>
      </c>
      <c r="D79" s="182" t="s">
        <v>14</v>
      </c>
      <c r="E79" s="169">
        <v>2000</v>
      </c>
      <c r="F79" s="152"/>
      <c r="G79" s="310">
        <f t="shared" si="3"/>
        <v>363700</v>
      </c>
      <c r="H79" s="296" t="s">
        <v>42</v>
      </c>
      <c r="I79" s="155" t="s">
        <v>18</v>
      </c>
      <c r="J79" s="412" t="s">
        <v>299</v>
      </c>
      <c r="K79" s="397" t="s">
        <v>64</v>
      </c>
      <c r="L79" s="155" t="s">
        <v>45</v>
      </c>
      <c r="M79" s="155"/>
      <c r="N79" s="157" t="s">
        <v>288</v>
      </c>
    </row>
    <row r="80" spans="1:14" x14ac:dyDescent="0.25">
      <c r="A80" s="528">
        <v>45042</v>
      </c>
      <c r="B80" s="157" t="s">
        <v>117</v>
      </c>
      <c r="C80" s="157" t="s">
        <v>118</v>
      </c>
      <c r="D80" s="182" t="s">
        <v>14</v>
      </c>
      <c r="E80" s="169">
        <v>3000</v>
      </c>
      <c r="F80" s="152"/>
      <c r="G80" s="310">
        <f t="shared" si="3"/>
        <v>360700</v>
      </c>
      <c r="H80" s="296" t="s">
        <v>42</v>
      </c>
      <c r="I80" s="155" t="s">
        <v>18</v>
      </c>
      <c r="J80" s="412" t="s">
        <v>299</v>
      </c>
      <c r="K80" s="397" t="s">
        <v>64</v>
      </c>
      <c r="L80" s="155" t="s">
        <v>45</v>
      </c>
      <c r="M80" s="155"/>
      <c r="N80" s="157" t="s">
        <v>289</v>
      </c>
    </row>
    <row r="81" spans="1:14" x14ac:dyDescent="0.25">
      <c r="A81" s="528">
        <v>45042</v>
      </c>
      <c r="B81" s="157" t="s">
        <v>117</v>
      </c>
      <c r="C81" s="157" t="s">
        <v>118</v>
      </c>
      <c r="D81" s="182" t="s">
        <v>14</v>
      </c>
      <c r="E81" s="169">
        <v>4000</v>
      </c>
      <c r="F81" s="152"/>
      <c r="G81" s="310">
        <f t="shared" si="3"/>
        <v>356700</v>
      </c>
      <c r="H81" s="296" t="s">
        <v>42</v>
      </c>
      <c r="I81" s="155" t="s">
        <v>18</v>
      </c>
      <c r="J81" s="412" t="s">
        <v>299</v>
      </c>
      <c r="K81" s="397" t="s">
        <v>64</v>
      </c>
      <c r="L81" s="155" t="s">
        <v>45</v>
      </c>
      <c r="M81" s="155"/>
      <c r="N81" s="157" t="s">
        <v>290</v>
      </c>
    </row>
    <row r="82" spans="1:14" x14ac:dyDescent="0.25">
      <c r="A82" s="528">
        <v>45042</v>
      </c>
      <c r="B82" s="157" t="s">
        <v>286</v>
      </c>
      <c r="C82" s="157" t="s">
        <v>204</v>
      </c>
      <c r="D82" s="182" t="s">
        <v>14</v>
      </c>
      <c r="E82" s="169">
        <v>12000</v>
      </c>
      <c r="F82" s="152"/>
      <c r="G82" s="310">
        <f t="shared" si="3"/>
        <v>344700</v>
      </c>
      <c r="H82" s="296" t="s">
        <v>42</v>
      </c>
      <c r="I82" s="155" t="s">
        <v>18</v>
      </c>
      <c r="J82" s="412" t="s">
        <v>318</v>
      </c>
      <c r="K82" s="397" t="s">
        <v>64</v>
      </c>
      <c r="L82" s="155" t="s">
        <v>45</v>
      </c>
      <c r="M82" s="155"/>
      <c r="N82" s="157"/>
    </row>
    <row r="83" spans="1:14" x14ac:dyDescent="0.25">
      <c r="A83" s="173">
        <v>45042</v>
      </c>
      <c r="B83" s="157" t="s">
        <v>291</v>
      </c>
      <c r="C83" s="157" t="s">
        <v>118</v>
      </c>
      <c r="D83" s="182" t="s">
        <v>14</v>
      </c>
      <c r="E83" s="169">
        <v>10000</v>
      </c>
      <c r="F83" s="152"/>
      <c r="G83" s="310">
        <f t="shared" si="3"/>
        <v>334700</v>
      </c>
      <c r="H83" s="296" t="s">
        <v>42</v>
      </c>
      <c r="I83" s="155" t="s">
        <v>18</v>
      </c>
      <c r="J83" s="412" t="s">
        <v>299</v>
      </c>
      <c r="K83" s="397" t="s">
        <v>64</v>
      </c>
      <c r="L83" s="155" t="s">
        <v>45</v>
      </c>
      <c r="M83" s="155"/>
      <c r="N83" s="157"/>
    </row>
    <row r="84" spans="1:14" x14ac:dyDescent="0.25">
      <c r="A84" s="173">
        <v>45042</v>
      </c>
      <c r="B84" s="157" t="s">
        <v>127</v>
      </c>
      <c r="C84" s="157" t="s">
        <v>49</v>
      </c>
      <c r="D84" s="182" t="s">
        <v>14</v>
      </c>
      <c r="E84" s="169"/>
      <c r="F84" s="152">
        <v>-16000</v>
      </c>
      <c r="G84" s="310">
        <f t="shared" si="3"/>
        <v>318700</v>
      </c>
      <c r="H84" s="296" t="s">
        <v>42</v>
      </c>
      <c r="I84" s="155" t="s">
        <v>18</v>
      </c>
      <c r="J84" s="412" t="s">
        <v>299</v>
      </c>
      <c r="K84" s="397" t="s">
        <v>64</v>
      </c>
      <c r="L84" s="155" t="s">
        <v>45</v>
      </c>
      <c r="M84" s="155"/>
      <c r="N84" s="157"/>
    </row>
    <row r="85" spans="1:14" x14ac:dyDescent="0.25">
      <c r="A85" s="489">
        <v>45044</v>
      </c>
      <c r="B85" s="596" t="s">
        <v>115</v>
      </c>
      <c r="C85" s="596" t="s">
        <v>49</v>
      </c>
      <c r="D85" s="646" t="s">
        <v>14</v>
      </c>
      <c r="E85" s="534"/>
      <c r="F85" s="492">
        <v>200000</v>
      </c>
      <c r="G85" s="493">
        <f t="shared" si="3"/>
        <v>518700</v>
      </c>
      <c r="H85" s="494" t="s">
        <v>42</v>
      </c>
      <c r="I85" s="495" t="s">
        <v>18</v>
      </c>
      <c r="J85" s="496" t="s">
        <v>342</v>
      </c>
      <c r="K85" s="490" t="s">
        <v>64</v>
      </c>
      <c r="L85" s="495" t="s">
        <v>45</v>
      </c>
      <c r="M85" s="495"/>
      <c r="N85" s="596"/>
    </row>
    <row r="86" spans="1:14" ht="15" customHeight="1" x14ac:dyDescent="0.25">
      <c r="A86" s="528">
        <v>45044</v>
      </c>
      <c r="B86" s="478" t="s">
        <v>298</v>
      </c>
      <c r="C86" s="478" t="s">
        <v>121</v>
      </c>
      <c r="D86" s="529" t="s">
        <v>81</v>
      </c>
      <c r="E86" s="475">
        <v>200000</v>
      </c>
      <c r="F86" s="152"/>
      <c r="G86" s="310">
        <f>G85-E86+F86</f>
        <v>318700</v>
      </c>
      <c r="H86" s="643" t="s">
        <v>42</v>
      </c>
      <c r="I86" s="155" t="s">
        <v>18</v>
      </c>
      <c r="J86" s="412" t="s">
        <v>346</v>
      </c>
      <c r="K86" s="174" t="s">
        <v>64</v>
      </c>
      <c r="L86" s="155" t="s">
        <v>45</v>
      </c>
      <c r="M86" s="155"/>
      <c r="N86" s="157"/>
    </row>
    <row r="87" spans="1:14" ht="15" customHeight="1" x14ac:dyDescent="0.25">
      <c r="A87" s="528">
        <v>45044</v>
      </c>
      <c r="B87" s="478" t="s">
        <v>355</v>
      </c>
      <c r="C87" s="478" t="s">
        <v>204</v>
      </c>
      <c r="D87" s="529" t="s">
        <v>14</v>
      </c>
      <c r="E87" s="475">
        <v>4000</v>
      </c>
      <c r="F87" s="152"/>
      <c r="G87" s="310">
        <f t="shared" ref="G87:G90" si="4">G86-E87+F87</f>
        <v>314700</v>
      </c>
      <c r="H87" s="643" t="s">
        <v>42</v>
      </c>
      <c r="I87" s="155" t="s">
        <v>18</v>
      </c>
      <c r="J87" s="412" t="s">
        <v>357</v>
      </c>
      <c r="K87" s="174" t="s">
        <v>64</v>
      </c>
      <c r="L87" s="155" t="s">
        <v>45</v>
      </c>
      <c r="M87" s="155"/>
      <c r="N87" s="157"/>
    </row>
    <row r="88" spans="1:14" ht="15" customHeight="1" x14ac:dyDescent="0.25">
      <c r="A88" s="528">
        <v>45044</v>
      </c>
      <c r="B88" s="478" t="s">
        <v>356</v>
      </c>
      <c r="C88" s="478" t="s">
        <v>204</v>
      </c>
      <c r="D88" s="529" t="s">
        <v>14</v>
      </c>
      <c r="E88" s="475">
        <v>7000</v>
      </c>
      <c r="F88" s="152"/>
      <c r="G88" s="310">
        <f t="shared" si="4"/>
        <v>307700</v>
      </c>
      <c r="H88" s="643" t="s">
        <v>42</v>
      </c>
      <c r="I88" s="155" t="s">
        <v>18</v>
      </c>
      <c r="J88" s="412" t="s">
        <v>357</v>
      </c>
      <c r="K88" s="174" t="s">
        <v>64</v>
      </c>
      <c r="L88" s="155" t="s">
        <v>45</v>
      </c>
      <c r="M88" s="155"/>
      <c r="N88" s="157"/>
    </row>
    <row r="89" spans="1:14" ht="15" customHeight="1" x14ac:dyDescent="0.25">
      <c r="A89" s="173">
        <v>45041</v>
      </c>
      <c r="B89" s="157" t="s">
        <v>275</v>
      </c>
      <c r="C89" s="157" t="s">
        <v>132</v>
      </c>
      <c r="D89" s="182" t="s">
        <v>81</v>
      </c>
      <c r="E89" s="169">
        <v>195000</v>
      </c>
      <c r="F89" s="152"/>
      <c r="G89" s="310">
        <f t="shared" si="4"/>
        <v>112700</v>
      </c>
      <c r="H89" s="643" t="s">
        <v>42</v>
      </c>
      <c r="I89" s="155" t="s">
        <v>18</v>
      </c>
      <c r="J89" s="412" t="s">
        <v>352</v>
      </c>
      <c r="K89" s="174" t="s">
        <v>64</v>
      </c>
      <c r="L89" s="155" t="s">
        <v>45</v>
      </c>
      <c r="M89" s="155"/>
      <c r="N89" s="157"/>
    </row>
    <row r="90" spans="1:14" ht="15" customHeight="1" x14ac:dyDescent="0.25">
      <c r="A90" s="173">
        <v>45041</v>
      </c>
      <c r="B90" s="157" t="s">
        <v>135</v>
      </c>
      <c r="C90" s="157" t="s">
        <v>276</v>
      </c>
      <c r="D90" s="182" t="s">
        <v>81</v>
      </c>
      <c r="E90" s="169">
        <v>5000</v>
      </c>
      <c r="F90" s="152"/>
      <c r="G90" s="310">
        <f t="shared" si="4"/>
        <v>107700</v>
      </c>
      <c r="H90" s="643" t="s">
        <v>42</v>
      </c>
      <c r="I90" s="155" t="s">
        <v>18</v>
      </c>
      <c r="J90" s="412" t="s">
        <v>352</v>
      </c>
      <c r="K90" s="174" t="s">
        <v>64</v>
      </c>
      <c r="L90" s="155" t="s">
        <v>45</v>
      </c>
      <c r="M90" s="155"/>
      <c r="N90" s="157"/>
    </row>
    <row r="91" spans="1:14" ht="19.5" customHeight="1" thickBot="1" x14ac:dyDescent="0.3">
      <c r="A91" s="528">
        <v>45046</v>
      </c>
      <c r="B91" s="478" t="s">
        <v>317</v>
      </c>
      <c r="C91" s="478" t="s">
        <v>121</v>
      </c>
      <c r="D91" s="529" t="s">
        <v>81</v>
      </c>
      <c r="E91" s="475">
        <v>50000</v>
      </c>
      <c r="F91" s="161"/>
      <c r="G91" s="310">
        <f t="shared" ref="G91" si="5">G90-E91+F91</f>
        <v>57700</v>
      </c>
      <c r="H91" s="407" t="s">
        <v>42</v>
      </c>
      <c r="I91" s="184" t="s">
        <v>18</v>
      </c>
      <c r="J91" s="412" t="s">
        <v>353</v>
      </c>
      <c r="K91" s="188" t="s">
        <v>64</v>
      </c>
      <c r="L91" s="184" t="s">
        <v>45</v>
      </c>
      <c r="M91" s="184"/>
      <c r="N91" s="478"/>
    </row>
    <row r="92" spans="1:14" ht="15.75" thickBot="1" x14ac:dyDescent="0.3">
      <c r="E92" s="514">
        <f>SUM(E4:E91)</f>
        <v>1664100</v>
      </c>
      <c r="F92" s="515">
        <f>SUM(F4:F91)+G4</f>
        <v>1721800</v>
      </c>
      <c r="G92" s="516">
        <f>F92-E92</f>
        <v>57700</v>
      </c>
    </row>
  </sheetData>
  <autoFilter ref="A1:N2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
  <sheetViews>
    <sheetView topLeftCell="A41" zoomScaleNormal="100" workbookViewId="0">
      <selection activeCell="F45" sqref="F45"/>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11" bestFit="1" customWidth="1"/>
    <col min="6" max="6" width="15.85546875" style="311" customWidth="1"/>
    <col min="7" max="7" width="18.7109375" style="311"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14" t="s">
        <v>44</v>
      </c>
      <c r="B1" s="714"/>
      <c r="C1" s="714"/>
      <c r="D1" s="714"/>
      <c r="E1" s="714"/>
      <c r="F1" s="714"/>
      <c r="G1" s="714"/>
      <c r="H1" s="714"/>
      <c r="I1" s="714"/>
      <c r="J1" s="714"/>
      <c r="K1" s="714"/>
      <c r="L1" s="714"/>
      <c r="M1" s="714"/>
      <c r="N1" s="714"/>
    </row>
    <row r="2" spans="1:15" s="67" customFormat="1" ht="18.75" x14ac:dyDescent="0.25">
      <c r="A2" s="715" t="s">
        <v>124</v>
      </c>
      <c r="B2" s="715"/>
      <c r="C2" s="715"/>
      <c r="D2" s="715"/>
      <c r="E2" s="715"/>
      <c r="F2" s="715"/>
      <c r="G2" s="715"/>
      <c r="H2" s="715"/>
      <c r="I2" s="715"/>
      <c r="J2" s="715"/>
      <c r="K2" s="715"/>
      <c r="L2" s="715"/>
      <c r="M2" s="715"/>
      <c r="N2" s="715"/>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20">
        <v>45017</v>
      </c>
      <c r="B4" s="421" t="s">
        <v>153</v>
      </c>
      <c r="C4" s="421"/>
      <c r="D4" s="463"/>
      <c r="E4" s="464"/>
      <c r="F4" s="464"/>
      <c r="G4" s="465">
        <v>0</v>
      </c>
      <c r="H4" s="466"/>
      <c r="I4" s="467"/>
      <c r="J4" s="468"/>
      <c r="K4" s="469"/>
      <c r="L4" s="189"/>
      <c r="M4" s="470"/>
      <c r="N4" s="471"/>
    </row>
    <row r="5" spans="1:15" s="14" customFormat="1" ht="13.5" customHeight="1" x14ac:dyDescent="0.25">
      <c r="A5" s="489">
        <v>45019</v>
      </c>
      <c r="B5" s="490" t="s">
        <v>115</v>
      </c>
      <c r="C5" s="490" t="s">
        <v>49</v>
      </c>
      <c r="D5" s="491" t="s">
        <v>116</v>
      </c>
      <c r="E5" s="492"/>
      <c r="F5" s="492">
        <v>28000</v>
      </c>
      <c r="G5" s="493">
        <f>G4-E5+F5</f>
        <v>28000</v>
      </c>
      <c r="H5" s="494" t="s">
        <v>129</v>
      </c>
      <c r="I5" s="494" t="s">
        <v>18</v>
      </c>
      <c r="J5" s="496" t="s">
        <v>154</v>
      </c>
      <c r="K5" s="490" t="s">
        <v>64</v>
      </c>
      <c r="L5" s="490" t="s">
        <v>45</v>
      </c>
      <c r="M5" s="498"/>
      <c r="N5" s="497"/>
    </row>
    <row r="6" spans="1:15" s="14" customFormat="1" ht="13.5" customHeight="1" x14ac:dyDescent="0.25">
      <c r="A6" s="530">
        <v>45019</v>
      </c>
      <c r="B6" s="174" t="s">
        <v>117</v>
      </c>
      <c r="C6" s="174" t="s">
        <v>118</v>
      </c>
      <c r="D6" s="175" t="s">
        <v>116</v>
      </c>
      <c r="E6" s="152">
        <v>13000</v>
      </c>
      <c r="F6" s="152"/>
      <c r="G6" s="310">
        <f t="shared" ref="G6:G38" si="0">G5-E6+F6</f>
        <v>15000</v>
      </c>
      <c r="H6" s="296" t="s">
        <v>129</v>
      </c>
      <c r="I6" s="296" t="s">
        <v>18</v>
      </c>
      <c r="J6" s="412" t="s">
        <v>154</v>
      </c>
      <c r="K6" s="397" t="s">
        <v>64</v>
      </c>
      <c r="L6" s="397" t="s">
        <v>45</v>
      </c>
      <c r="M6" s="487"/>
      <c r="N6" s="488" t="s">
        <v>125</v>
      </c>
    </row>
    <row r="7" spans="1:15" x14ac:dyDescent="0.25">
      <c r="A7" s="530">
        <v>45019</v>
      </c>
      <c r="B7" s="174" t="s">
        <v>117</v>
      </c>
      <c r="C7" s="174" t="s">
        <v>118</v>
      </c>
      <c r="D7" s="175" t="s">
        <v>116</v>
      </c>
      <c r="E7" s="152">
        <v>15000</v>
      </c>
      <c r="F7" s="152"/>
      <c r="G7" s="310">
        <f>G6-E7+F7</f>
        <v>0</v>
      </c>
      <c r="H7" s="296" t="s">
        <v>129</v>
      </c>
      <c r="I7" s="155" t="s">
        <v>18</v>
      </c>
      <c r="J7" s="412" t="s">
        <v>154</v>
      </c>
      <c r="K7" s="397" t="s">
        <v>64</v>
      </c>
      <c r="L7" s="155" t="s">
        <v>45</v>
      </c>
      <c r="M7" s="155"/>
      <c r="N7" s="488" t="s">
        <v>155</v>
      </c>
    </row>
    <row r="8" spans="1:15" x14ac:dyDescent="0.25">
      <c r="A8" s="489">
        <v>45020</v>
      </c>
      <c r="B8" s="490" t="s">
        <v>115</v>
      </c>
      <c r="C8" s="490" t="s">
        <v>49</v>
      </c>
      <c r="D8" s="491" t="s">
        <v>116</v>
      </c>
      <c r="E8" s="492"/>
      <c r="F8" s="492">
        <v>48000</v>
      </c>
      <c r="G8" s="493">
        <f t="shared" ref="G8:G14" si="1">G7-E8+F8</f>
        <v>48000</v>
      </c>
      <c r="H8" s="494" t="s">
        <v>129</v>
      </c>
      <c r="I8" s="495" t="s">
        <v>18</v>
      </c>
      <c r="J8" s="496" t="s">
        <v>158</v>
      </c>
      <c r="K8" s="490" t="s">
        <v>64</v>
      </c>
      <c r="L8" s="495" t="s">
        <v>45</v>
      </c>
      <c r="M8" s="495"/>
      <c r="N8" s="497"/>
    </row>
    <row r="9" spans="1:15" x14ac:dyDescent="0.25">
      <c r="A9" s="173">
        <v>45020</v>
      </c>
      <c r="B9" s="174" t="s">
        <v>117</v>
      </c>
      <c r="C9" s="174" t="s">
        <v>118</v>
      </c>
      <c r="D9" s="175" t="s">
        <v>116</v>
      </c>
      <c r="E9" s="152">
        <v>14000</v>
      </c>
      <c r="F9" s="152"/>
      <c r="G9" s="310">
        <f t="shared" si="1"/>
        <v>34000</v>
      </c>
      <c r="H9" s="296" t="s">
        <v>129</v>
      </c>
      <c r="I9" s="155" t="s">
        <v>18</v>
      </c>
      <c r="J9" s="412" t="s">
        <v>158</v>
      </c>
      <c r="K9" s="397" t="s">
        <v>64</v>
      </c>
      <c r="L9" s="155" t="s">
        <v>45</v>
      </c>
      <c r="M9" s="155"/>
      <c r="N9" s="488" t="s">
        <v>125</v>
      </c>
    </row>
    <row r="10" spans="1:15" x14ac:dyDescent="0.25">
      <c r="A10" s="173">
        <v>45020</v>
      </c>
      <c r="B10" s="174" t="s">
        <v>117</v>
      </c>
      <c r="C10" s="174" t="s">
        <v>118</v>
      </c>
      <c r="D10" s="175" t="s">
        <v>116</v>
      </c>
      <c r="E10" s="152">
        <v>10000</v>
      </c>
      <c r="F10" s="152"/>
      <c r="G10" s="310">
        <f t="shared" si="1"/>
        <v>24000</v>
      </c>
      <c r="H10" s="296" t="s">
        <v>129</v>
      </c>
      <c r="I10" s="155" t="s">
        <v>18</v>
      </c>
      <c r="J10" s="412" t="s">
        <v>158</v>
      </c>
      <c r="K10" s="397" t="s">
        <v>64</v>
      </c>
      <c r="L10" s="155" t="s">
        <v>45</v>
      </c>
      <c r="M10" s="155"/>
      <c r="N10" s="488" t="s">
        <v>141</v>
      </c>
    </row>
    <row r="11" spans="1:15" x14ac:dyDescent="0.25">
      <c r="A11" s="173">
        <v>45020</v>
      </c>
      <c r="B11" s="174" t="s">
        <v>117</v>
      </c>
      <c r="C11" s="174" t="s">
        <v>118</v>
      </c>
      <c r="D11" s="175" t="s">
        <v>116</v>
      </c>
      <c r="E11" s="152">
        <v>10000</v>
      </c>
      <c r="F11" s="152"/>
      <c r="G11" s="310">
        <f t="shared" si="1"/>
        <v>14000</v>
      </c>
      <c r="H11" s="296" t="s">
        <v>129</v>
      </c>
      <c r="I11" s="155" t="s">
        <v>18</v>
      </c>
      <c r="J11" s="412" t="s">
        <v>158</v>
      </c>
      <c r="K11" s="397" t="s">
        <v>64</v>
      </c>
      <c r="L11" s="155" t="s">
        <v>45</v>
      </c>
      <c r="M11" s="155"/>
      <c r="N11" s="488" t="s">
        <v>142</v>
      </c>
    </row>
    <row r="12" spans="1:15" x14ac:dyDescent="0.25">
      <c r="A12" s="173">
        <v>45020</v>
      </c>
      <c r="B12" s="174" t="s">
        <v>117</v>
      </c>
      <c r="C12" s="174" t="s">
        <v>118</v>
      </c>
      <c r="D12" s="175" t="s">
        <v>116</v>
      </c>
      <c r="E12" s="152">
        <v>14000</v>
      </c>
      <c r="F12" s="152"/>
      <c r="G12" s="310">
        <f t="shared" si="1"/>
        <v>0</v>
      </c>
      <c r="H12" s="296" t="s">
        <v>129</v>
      </c>
      <c r="I12" s="155" t="s">
        <v>18</v>
      </c>
      <c r="J12" s="412" t="s">
        <v>158</v>
      </c>
      <c r="K12" s="397" t="s">
        <v>64</v>
      </c>
      <c r="L12" s="155" t="s">
        <v>45</v>
      </c>
      <c r="M12" s="155"/>
      <c r="N12" s="488" t="s">
        <v>126</v>
      </c>
    </row>
    <row r="13" spans="1:15" x14ac:dyDescent="0.25">
      <c r="A13" s="489">
        <v>45021</v>
      </c>
      <c r="B13" s="490" t="s">
        <v>115</v>
      </c>
      <c r="C13" s="490" t="s">
        <v>49</v>
      </c>
      <c r="D13" s="491" t="s">
        <v>116</v>
      </c>
      <c r="E13" s="534"/>
      <c r="F13" s="492">
        <v>41000</v>
      </c>
      <c r="G13" s="493">
        <f t="shared" si="1"/>
        <v>41000</v>
      </c>
      <c r="H13" s="494" t="s">
        <v>129</v>
      </c>
      <c r="I13" s="495" t="s">
        <v>18</v>
      </c>
      <c r="J13" s="496" t="s">
        <v>163</v>
      </c>
      <c r="K13" s="490" t="s">
        <v>64</v>
      </c>
      <c r="L13" s="495" t="s">
        <v>45</v>
      </c>
      <c r="M13" s="495"/>
      <c r="N13" s="497"/>
    </row>
    <row r="14" spans="1:15" x14ac:dyDescent="0.25">
      <c r="A14" s="173">
        <v>45021</v>
      </c>
      <c r="B14" s="174" t="s">
        <v>117</v>
      </c>
      <c r="C14" s="174" t="s">
        <v>118</v>
      </c>
      <c r="D14" s="175" t="s">
        <v>116</v>
      </c>
      <c r="E14" s="169">
        <v>13000</v>
      </c>
      <c r="F14" s="161"/>
      <c r="G14" s="310">
        <f t="shared" si="1"/>
        <v>28000</v>
      </c>
      <c r="H14" s="296" t="s">
        <v>129</v>
      </c>
      <c r="I14" s="184" t="s">
        <v>18</v>
      </c>
      <c r="J14" s="412" t="s">
        <v>163</v>
      </c>
      <c r="K14" s="188" t="s">
        <v>64</v>
      </c>
      <c r="L14" s="184" t="s">
        <v>45</v>
      </c>
      <c r="M14" s="184"/>
      <c r="N14" s="157" t="s">
        <v>125</v>
      </c>
    </row>
    <row r="15" spans="1:15" x14ac:dyDescent="0.25">
      <c r="A15" s="173">
        <v>45021</v>
      </c>
      <c r="B15" s="174" t="s">
        <v>117</v>
      </c>
      <c r="C15" s="174" t="s">
        <v>118</v>
      </c>
      <c r="D15" s="175" t="s">
        <v>116</v>
      </c>
      <c r="E15" s="169">
        <v>6000</v>
      </c>
      <c r="F15" s="152"/>
      <c r="G15" s="310">
        <f t="shared" si="0"/>
        <v>22000</v>
      </c>
      <c r="H15" s="296" t="s">
        <v>129</v>
      </c>
      <c r="I15" s="155" t="s">
        <v>18</v>
      </c>
      <c r="J15" s="412" t="s">
        <v>163</v>
      </c>
      <c r="K15" s="397" t="s">
        <v>64</v>
      </c>
      <c r="L15" s="155" t="s">
        <v>45</v>
      </c>
      <c r="M15" s="155"/>
      <c r="N15" s="157" t="s">
        <v>164</v>
      </c>
    </row>
    <row r="16" spans="1:15" x14ac:dyDescent="0.25">
      <c r="A16" s="173">
        <v>45021</v>
      </c>
      <c r="B16" s="174" t="s">
        <v>117</v>
      </c>
      <c r="C16" s="174" t="s">
        <v>118</v>
      </c>
      <c r="D16" s="175" t="s">
        <v>116</v>
      </c>
      <c r="E16" s="169">
        <v>7000</v>
      </c>
      <c r="F16" s="476"/>
      <c r="G16" s="310">
        <f t="shared" si="0"/>
        <v>15000</v>
      </c>
      <c r="H16" s="296" t="s">
        <v>129</v>
      </c>
      <c r="I16" s="155" t="s">
        <v>18</v>
      </c>
      <c r="J16" s="412" t="s">
        <v>163</v>
      </c>
      <c r="K16" s="397" t="s">
        <v>64</v>
      </c>
      <c r="L16" s="155" t="s">
        <v>45</v>
      </c>
      <c r="M16" s="155"/>
      <c r="N16" s="157" t="s">
        <v>165</v>
      </c>
      <c r="O16" s="426"/>
    </row>
    <row r="17" spans="1:14" ht="15.75" customHeight="1" x14ac:dyDescent="0.25">
      <c r="A17" s="173">
        <v>45021</v>
      </c>
      <c r="B17" s="174" t="s">
        <v>117</v>
      </c>
      <c r="C17" s="174" t="s">
        <v>118</v>
      </c>
      <c r="D17" s="175" t="s">
        <v>116</v>
      </c>
      <c r="E17" s="180">
        <v>14000</v>
      </c>
      <c r="F17" s="161"/>
      <c r="G17" s="310">
        <f t="shared" si="0"/>
        <v>1000</v>
      </c>
      <c r="H17" s="296" t="s">
        <v>129</v>
      </c>
      <c r="I17" s="155" t="s">
        <v>18</v>
      </c>
      <c r="J17" s="412" t="s">
        <v>163</v>
      </c>
      <c r="K17" s="397" t="s">
        <v>64</v>
      </c>
      <c r="L17" s="155" t="s">
        <v>45</v>
      </c>
      <c r="M17" s="155"/>
      <c r="N17" s="157" t="s">
        <v>126</v>
      </c>
    </row>
    <row r="18" spans="1:14" x14ac:dyDescent="0.25">
      <c r="A18" s="173">
        <v>45022</v>
      </c>
      <c r="B18" s="397" t="s">
        <v>127</v>
      </c>
      <c r="C18" s="397" t="s">
        <v>49</v>
      </c>
      <c r="D18" s="486" t="s">
        <v>116</v>
      </c>
      <c r="E18" s="161"/>
      <c r="F18" s="152">
        <v>-1000</v>
      </c>
      <c r="G18" s="310">
        <f t="shared" si="0"/>
        <v>0</v>
      </c>
      <c r="H18" s="296" t="s">
        <v>129</v>
      </c>
      <c r="I18" s="155" t="s">
        <v>18</v>
      </c>
      <c r="J18" s="412" t="s">
        <v>163</v>
      </c>
      <c r="K18" s="397" t="s">
        <v>64</v>
      </c>
      <c r="L18" s="155" t="s">
        <v>45</v>
      </c>
      <c r="M18" s="155"/>
      <c r="N18" s="157"/>
    </row>
    <row r="19" spans="1:14" x14ac:dyDescent="0.25">
      <c r="A19" s="489">
        <v>45022</v>
      </c>
      <c r="B19" s="490" t="s">
        <v>115</v>
      </c>
      <c r="C19" s="490" t="s">
        <v>49</v>
      </c>
      <c r="D19" s="491" t="s">
        <v>116</v>
      </c>
      <c r="E19" s="534"/>
      <c r="F19" s="492">
        <v>40000</v>
      </c>
      <c r="G19" s="493">
        <f t="shared" si="0"/>
        <v>40000</v>
      </c>
      <c r="H19" s="494" t="s">
        <v>129</v>
      </c>
      <c r="I19" s="495" t="s">
        <v>18</v>
      </c>
      <c r="J19" s="496" t="s">
        <v>166</v>
      </c>
      <c r="K19" s="490" t="s">
        <v>64</v>
      </c>
      <c r="L19" s="495" t="s">
        <v>45</v>
      </c>
      <c r="M19" s="495"/>
      <c r="N19" s="596" t="s">
        <v>125</v>
      </c>
    </row>
    <row r="20" spans="1:14" x14ac:dyDescent="0.25">
      <c r="A20" s="173">
        <v>45022</v>
      </c>
      <c r="B20" s="174" t="s">
        <v>117</v>
      </c>
      <c r="C20" s="174" t="s">
        <v>118</v>
      </c>
      <c r="D20" s="175" t="s">
        <v>116</v>
      </c>
      <c r="E20" s="169">
        <v>13000</v>
      </c>
      <c r="F20" s="152"/>
      <c r="G20" s="310">
        <f t="shared" si="0"/>
        <v>27000</v>
      </c>
      <c r="H20" s="296" t="s">
        <v>129</v>
      </c>
      <c r="I20" s="155" t="s">
        <v>18</v>
      </c>
      <c r="J20" s="412" t="s">
        <v>166</v>
      </c>
      <c r="K20" s="397" t="s">
        <v>64</v>
      </c>
      <c r="L20" s="155" t="s">
        <v>45</v>
      </c>
      <c r="M20" s="155"/>
      <c r="N20" s="157" t="s">
        <v>167</v>
      </c>
    </row>
    <row r="21" spans="1:14" x14ac:dyDescent="0.25">
      <c r="A21" s="173">
        <v>45022</v>
      </c>
      <c r="B21" s="174" t="s">
        <v>117</v>
      </c>
      <c r="C21" s="174" t="s">
        <v>118</v>
      </c>
      <c r="D21" s="175" t="s">
        <v>116</v>
      </c>
      <c r="E21" s="169">
        <v>6000</v>
      </c>
      <c r="F21" s="152"/>
      <c r="G21" s="310">
        <f>G20-E21+F21</f>
        <v>21000</v>
      </c>
      <c r="H21" s="296" t="s">
        <v>129</v>
      </c>
      <c r="I21" s="155" t="s">
        <v>18</v>
      </c>
      <c r="J21" s="412" t="s">
        <v>166</v>
      </c>
      <c r="K21" s="397" t="s">
        <v>64</v>
      </c>
      <c r="L21" s="155" t="s">
        <v>45</v>
      </c>
      <c r="M21" s="155"/>
      <c r="N21" s="157" t="s">
        <v>168</v>
      </c>
    </row>
    <row r="22" spans="1:14" x14ac:dyDescent="0.25">
      <c r="A22" s="173">
        <v>45022</v>
      </c>
      <c r="B22" s="174" t="s">
        <v>117</v>
      </c>
      <c r="C22" s="174" t="s">
        <v>118</v>
      </c>
      <c r="D22" s="175" t="s">
        <v>116</v>
      </c>
      <c r="E22" s="169">
        <v>6000</v>
      </c>
      <c r="F22" s="152"/>
      <c r="G22" s="310">
        <f t="shared" si="0"/>
        <v>15000</v>
      </c>
      <c r="H22" s="296" t="s">
        <v>129</v>
      </c>
      <c r="I22" s="155" t="s">
        <v>18</v>
      </c>
      <c r="J22" s="412" t="s">
        <v>166</v>
      </c>
      <c r="K22" s="397" t="s">
        <v>64</v>
      </c>
      <c r="L22" s="155" t="s">
        <v>45</v>
      </c>
      <c r="M22" s="155"/>
      <c r="N22" s="157" t="s">
        <v>126</v>
      </c>
    </row>
    <row r="23" spans="1:14" x14ac:dyDescent="0.25">
      <c r="A23" s="173">
        <v>45022</v>
      </c>
      <c r="B23" s="174" t="s">
        <v>117</v>
      </c>
      <c r="C23" s="174" t="s">
        <v>118</v>
      </c>
      <c r="D23" s="175" t="s">
        <v>116</v>
      </c>
      <c r="E23" s="169">
        <v>15000</v>
      </c>
      <c r="F23" s="152"/>
      <c r="G23" s="310">
        <f t="shared" si="0"/>
        <v>0</v>
      </c>
      <c r="H23" s="296" t="s">
        <v>129</v>
      </c>
      <c r="I23" s="155" t="s">
        <v>18</v>
      </c>
      <c r="J23" s="412" t="s">
        <v>166</v>
      </c>
      <c r="K23" s="397" t="s">
        <v>64</v>
      </c>
      <c r="L23" s="155" t="s">
        <v>45</v>
      </c>
      <c r="M23" s="155"/>
      <c r="N23" s="157"/>
    </row>
    <row r="24" spans="1:14" x14ac:dyDescent="0.25">
      <c r="A24" s="489">
        <v>45027</v>
      </c>
      <c r="B24" s="490" t="s">
        <v>115</v>
      </c>
      <c r="C24" s="490" t="s">
        <v>49</v>
      </c>
      <c r="D24" s="491" t="s">
        <v>116</v>
      </c>
      <c r="E24" s="534"/>
      <c r="F24" s="492">
        <v>48000</v>
      </c>
      <c r="G24" s="493">
        <f t="shared" si="0"/>
        <v>48000</v>
      </c>
      <c r="H24" s="494" t="s">
        <v>129</v>
      </c>
      <c r="I24" s="495" t="s">
        <v>18</v>
      </c>
      <c r="J24" s="496" t="s">
        <v>174</v>
      </c>
      <c r="K24" s="490" t="s">
        <v>64</v>
      </c>
      <c r="L24" s="495" t="s">
        <v>45</v>
      </c>
      <c r="M24" s="495"/>
      <c r="N24" s="596"/>
    </row>
    <row r="25" spans="1:14" x14ac:dyDescent="0.25">
      <c r="A25" s="173">
        <v>45027</v>
      </c>
      <c r="B25" s="174" t="s">
        <v>117</v>
      </c>
      <c r="C25" s="174" t="s">
        <v>118</v>
      </c>
      <c r="D25" s="175" t="s">
        <v>116</v>
      </c>
      <c r="E25" s="169">
        <v>14000</v>
      </c>
      <c r="F25" s="152"/>
      <c r="G25" s="310">
        <f t="shared" si="0"/>
        <v>34000</v>
      </c>
      <c r="H25" s="296" t="s">
        <v>129</v>
      </c>
      <c r="I25" s="155" t="s">
        <v>18</v>
      </c>
      <c r="J25" s="412" t="s">
        <v>174</v>
      </c>
      <c r="K25" s="397" t="s">
        <v>64</v>
      </c>
      <c r="L25" s="155" t="s">
        <v>45</v>
      </c>
      <c r="M25" s="155"/>
      <c r="N25" s="157" t="s">
        <v>125</v>
      </c>
    </row>
    <row r="26" spans="1:14" x14ac:dyDescent="0.25">
      <c r="A26" s="173">
        <v>45027</v>
      </c>
      <c r="B26" s="174" t="s">
        <v>117</v>
      </c>
      <c r="C26" s="174" t="s">
        <v>118</v>
      </c>
      <c r="D26" s="175" t="s">
        <v>116</v>
      </c>
      <c r="E26" s="161">
        <v>10000</v>
      </c>
      <c r="F26" s="152"/>
      <c r="G26" s="310">
        <f t="shared" si="0"/>
        <v>24000</v>
      </c>
      <c r="H26" s="296" t="s">
        <v>129</v>
      </c>
      <c r="I26" s="155" t="s">
        <v>18</v>
      </c>
      <c r="J26" s="412" t="s">
        <v>174</v>
      </c>
      <c r="K26" s="397" t="s">
        <v>64</v>
      </c>
      <c r="L26" s="155" t="s">
        <v>45</v>
      </c>
      <c r="M26" s="155"/>
      <c r="N26" s="157" t="s">
        <v>175</v>
      </c>
    </row>
    <row r="27" spans="1:14" x14ac:dyDescent="0.25">
      <c r="A27" s="173">
        <v>45027</v>
      </c>
      <c r="B27" s="174" t="s">
        <v>117</v>
      </c>
      <c r="C27" s="174" t="s">
        <v>118</v>
      </c>
      <c r="D27" s="175" t="s">
        <v>116</v>
      </c>
      <c r="E27" s="161">
        <v>10000</v>
      </c>
      <c r="F27" s="152"/>
      <c r="G27" s="310">
        <f t="shared" si="0"/>
        <v>14000</v>
      </c>
      <c r="H27" s="296" t="s">
        <v>129</v>
      </c>
      <c r="I27" s="155" t="s">
        <v>18</v>
      </c>
      <c r="J27" s="412" t="s">
        <v>174</v>
      </c>
      <c r="K27" s="397" t="s">
        <v>64</v>
      </c>
      <c r="L27" s="155" t="s">
        <v>45</v>
      </c>
      <c r="M27" s="155"/>
      <c r="N27" s="157" t="s">
        <v>176</v>
      </c>
    </row>
    <row r="28" spans="1:14" x14ac:dyDescent="0.25">
      <c r="A28" s="173">
        <v>45027</v>
      </c>
      <c r="B28" s="174" t="s">
        <v>117</v>
      </c>
      <c r="C28" s="174" t="s">
        <v>118</v>
      </c>
      <c r="D28" s="175" t="s">
        <v>116</v>
      </c>
      <c r="E28" s="475">
        <v>17000</v>
      </c>
      <c r="F28" s="161"/>
      <c r="G28" s="309">
        <f t="shared" si="0"/>
        <v>-3000</v>
      </c>
      <c r="H28" s="296" t="s">
        <v>129</v>
      </c>
      <c r="I28" s="184" t="s">
        <v>18</v>
      </c>
      <c r="J28" s="412" t="s">
        <v>174</v>
      </c>
      <c r="K28" s="188" t="s">
        <v>64</v>
      </c>
      <c r="L28" s="184" t="s">
        <v>45</v>
      </c>
      <c r="M28" s="184"/>
      <c r="N28" s="478" t="s">
        <v>126</v>
      </c>
    </row>
    <row r="29" spans="1:14" x14ac:dyDescent="0.25">
      <c r="A29" s="173">
        <v>45028</v>
      </c>
      <c r="B29" s="174" t="s">
        <v>177</v>
      </c>
      <c r="C29" s="174" t="s">
        <v>49</v>
      </c>
      <c r="D29" s="175" t="s">
        <v>116</v>
      </c>
      <c r="E29" s="475"/>
      <c r="F29" s="161">
        <v>3000</v>
      </c>
      <c r="G29" s="309">
        <f t="shared" si="0"/>
        <v>0</v>
      </c>
      <c r="H29" s="296" t="s">
        <v>129</v>
      </c>
      <c r="I29" s="184" t="s">
        <v>18</v>
      </c>
      <c r="J29" s="412" t="s">
        <v>174</v>
      </c>
      <c r="K29" s="188" t="s">
        <v>64</v>
      </c>
      <c r="L29" s="184" t="s">
        <v>45</v>
      </c>
      <c r="M29" s="184"/>
      <c r="N29" s="478"/>
    </row>
    <row r="30" spans="1:14" x14ac:dyDescent="0.25">
      <c r="A30" s="489">
        <v>45028</v>
      </c>
      <c r="B30" s="490" t="s">
        <v>115</v>
      </c>
      <c r="C30" s="490" t="s">
        <v>49</v>
      </c>
      <c r="D30" s="491" t="s">
        <v>116</v>
      </c>
      <c r="E30" s="602"/>
      <c r="F30" s="535">
        <v>41000</v>
      </c>
      <c r="G30" s="603">
        <f t="shared" si="0"/>
        <v>41000</v>
      </c>
      <c r="H30" s="494" t="s">
        <v>129</v>
      </c>
      <c r="I30" s="598" t="s">
        <v>18</v>
      </c>
      <c r="J30" s="496" t="s">
        <v>195</v>
      </c>
      <c r="K30" s="599" t="s">
        <v>64</v>
      </c>
      <c r="L30" s="598" t="s">
        <v>45</v>
      </c>
      <c r="M30" s="598"/>
      <c r="N30" s="604"/>
    </row>
    <row r="31" spans="1:14" ht="15.75" customHeight="1" x14ac:dyDescent="0.25">
      <c r="A31" s="173">
        <v>45028</v>
      </c>
      <c r="B31" s="174" t="s">
        <v>117</v>
      </c>
      <c r="C31" s="174" t="s">
        <v>118</v>
      </c>
      <c r="D31" s="175" t="s">
        <v>116</v>
      </c>
      <c r="E31" s="169">
        <v>13000</v>
      </c>
      <c r="F31" s="161"/>
      <c r="G31" s="309">
        <f t="shared" si="0"/>
        <v>28000</v>
      </c>
      <c r="H31" s="296" t="s">
        <v>129</v>
      </c>
      <c r="I31" s="184" t="s">
        <v>18</v>
      </c>
      <c r="J31" s="412" t="s">
        <v>195</v>
      </c>
      <c r="K31" s="188" t="s">
        <v>64</v>
      </c>
      <c r="L31" s="184" t="s">
        <v>45</v>
      </c>
      <c r="M31" s="184"/>
      <c r="N31" s="478" t="s">
        <v>125</v>
      </c>
    </row>
    <row r="32" spans="1:14" x14ac:dyDescent="0.25">
      <c r="A32" s="173">
        <v>45028</v>
      </c>
      <c r="B32" s="174" t="s">
        <v>117</v>
      </c>
      <c r="C32" s="174" t="s">
        <v>118</v>
      </c>
      <c r="D32" s="175" t="s">
        <v>116</v>
      </c>
      <c r="E32" s="161">
        <v>7000</v>
      </c>
      <c r="F32" s="161"/>
      <c r="G32" s="309">
        <f t="shared" si="0"/>
        <v>21000</v>
      </c>
      <c r="H32" s="296" t="s">
        <v>129</v>
      </c>
      <c r="I32" s="184" t="s">
        <v>18</v>
      </c>
      <c r="J32" s="412" t="s">
        <v>195</v>
      </c>
      <c r="K32" s="188" t="s">
        <v>64</v>
      </c>
      <c r="L32" s="184" t="s">
        <v>45</v>
      </c>
      <c r="M32" s="184"/>
      <c r="N32" s="478" t="s">
        <v>196</v>
      </c>
    </row>
    <row r="33" spans="1:14" x14ac:dyDescent="0.25">
      <c r="A33" s="173">
        <v>45028</v>
      </c>
      <c r="B33" s="174" t="s">
        <v>117</v>
      </c>
      <c r="C33" s="174" t="s">
        <v>118</v>
      </c>
      <c r="D33" s="175" t="s">
        <v>116</v>
      </c>
      <c r="E33" s="161">
        <v>7000</v>
      </c>
      <c r="F33" s="161"/>
      <c r="G33" s="309">
        <f t="shared" si="0"/>
        <v>14000</v>
      </c>
      <c r="H33" s="296" t="s">
        <v>129</v>
      </c>
      <c r="I33" s="184" t="s">
        <v>18</v>
      </c>
      <c r="J33" s="412" t="s">
        <v>195</v>
      </c>
      <c r="K33" s="188" t="s">
        <v>64</v>
      </c>
      <c r="L33" s="184" t="s">
        <v>45</v>
      </c>
      <c r="M33" s="184"/>
      <c r="N33" s="478" t="s">
        <v>197</v>
      </c>
    </row>
    <row r="34" spans="1:14" x14ac:dyDescent="0.25">
      <c r="A34" s="173">
        <v>45028</v>
      </c>
      <c r="B34" s="174" t="s">
        <v>117</v>
      </c>
      <c r="C34" s="174" t="s">
        <v>118</v>
      </c>
      <c r="D34" s="175" t="s">
        <v>116</v>
      </c>
      <c r="E34" s="161">
        <v>14000</v>
      </c>
      <c r="F34" s="161"/>
      <c r="G34" s="309">
        <f t="shared" si="0"/>
        <v>0</v>
      </c>
      <c r="H34" s="296" t="s">
        <v>129</v>
      </c>
      <c r="I34" s="184" t="s">
        <v>18</v>
      </c>
      <c r="J34" s="412" t="s">
        <v>195</v>
      </c>
      <c r="K34" s="188" t="s">
        <v>64</v>
      </c>
      <c r="L34" s="184" t="s">
        <v>45</v>
      </c>
      <c r="M34" s="184"/>
      <c r="N34" s="478" t="s">
        <v>126</v>
      </c>
    </row>
    <row r="35" spans="1:14" x14ac:dyDescent="0.25">
      <c r="A35" s="489">
        <v>45029</v>
      </c>
      <c r="B35" s="490" t="s">
        <v>115</v>
      </c>
      <c r="C35" s="490" t="s">
        <v>49</v>
      </c>
      <c r="D35" s="491" t="s">
        <v>116</v>
      </c>
      <c r="E35" s="534"/>
      <c r="F35" s="492">
        <v>28000</v>
      </c>
      <c r="G35" s="493">
        <f t="shared" si="0"/>
        <v>28000</v>
      </c>
      <c r="H35" s="494" t="s">
        <v>129</v>
      </c>
      <c r="I35" s="495" t="s">
        <v>18</v>
      </c>
      <c r="J35" s="496" t="s">
        <v>201</v>
      </c>
      <c r="K35" s="490" t="s">
        <v>64</v>
      </c>
      <c r="L35" s="495" t="s">
        <v>45</v>
      </c>
      <c r="M35" s="495"/>
      <c r="N35" s="596"/>
    </row>
    <row r="36" spans="1:14" x14ac:dyDescent="0.25">
      <c r="A36" s="173">
        <v>45029</v>
      </c>
      <c r="B36" s="174" t="s">
        <v>117</v>
      </c>
      <c r="C36" s="174" t="s">
        <v>118</v>
      </c>
      <c r="D36" s="175" t="s">
        <v>116</v>
      </c>
      <c r="E36" s="169">
        <v>13000</v>
      </c>
      <c r="F36" s="152"/>
      <c r="G36" s="310">
        <f t="shared" si="0"/>
        <v>15000</v>
      </c>
      <c r="H36" s="296" t="s">
        <v>129</v>
      </c>
      <c r="I36" s="155" t="s">
        <v>18</v>
      </c>
      <c r="J36" s="412" t="s">
        <v>201</v>
      </c>
      <c r="K36" s="397" t="s">
        <v>64</v>
      </c>
      <c r="L36" s="155" t="s">
        <v>45</v>
      </c>
      <c r="M36" s="155"/>
      <c r="N36" s="157" t="s">
        <v>125</v>
      </c>
    </row>
    <row r="37" spans="1:14" x14ac:dyDescent="0.25">
      <c r="A37" s="173">
        <v>45029</v>
      </c>
      <c r="B37" s="174" t="s">
        <v>117</v>
      </c>
      <c r="C37" s="174" t="s">
        <v>118</v>
      </c>
      <c r="D37" s="175" t="s">
        <v>116</v>
      </c>
      <c r="E37" s="169">
        <v>15000</v>
      </c>
      <c r="F37" s="152"/>
      <c r="G37" s="310">
        <f t="shared" si="0"/>
        <v>0</v>
      </c>
      <c r="H37" s="296" t="s">
        <v>129</v>
      </c>
      <c r="I37" s="155" t="s">
        <v>18</v>
      </c>
      <c r="J37" s="412" t="s">
        <v>201</v>
      </c>
      <c r="K37" s="397" t="s">
        <v>64</v>
      </c>
      <c r="L37" s="155" t="s">
        <v>45</v>
      </c>
      <c r="M37" s="155"/>
      <c r="N37" s="157" t="s">
        <v>126</v>
      </c>
    </row>
    <row r="38" spans="1:14" x14ac:dyDescent="0.25">
      <c r="A38" s="489">
        <v>45030</v>
      </c>
      <c r="B38" s="490" t="s">
        <v>115</v>
      </c>
      <c r="C38" s="490" t="s">
        <v>49</v>
      </c>
      <c r="D38" s="491" t="s">
        <v>116</v>
      </c>
      <c r="E38" s="534"/>
      <c r="F38" s="492">
        <v>27000</v>
      </c>
      <c r="G38" s="493">
        <f t="shared" si="0"/>
        <v>27000</v>
      </c>
      <c r="H38" s="494" t="s">
        <v>129</v>
      </c>
      <c r="I38" s="495" t="s">
        <v>18</v>
      </c>
      <c r="J38" s="496" t="s">
        <v>209</v>
      </c>
      <c r="K38" s="490" t="s">
        <v>64</v>
      </c>
      <c r="L38" s="495" t="s">
        <v>45</v>
      </c>
      <c r="M38" s="495"/>
      <c r="N38" s="596"/>
    </row>
    <row r="39" spans="1:14" x14ac:dyDescent="0.25">
      <c r="A39" s="173">
        <v>45030</v>
      </c>
      <c r="B39" s="174" t="s">
        <v>117</v>
      </c>
      <c r="C39" s="174" t="s">
        <v>118</v>
      </c>
      <c r="D39" s="175" t="s">
        <v>116</v>
      </c>
      <c r="E39" s="161">
        <v>13000</v>
      </c>
      <c r="F39" s="152"/>
      <c r="G39" s="310">
        <f>G38-E39+F39</f>
        <v>14000</v>
      </c>
      <c r="H39" s="296" t="s">
        <v>129</v>
      </c>
      <c r="I39" s="155" t="s">
        <v>18</v>
      </c>
      <c r="J39" s="412" t="s">
        <v>209</v>
      </c>
      <c r="K39" s="397" t="s">
        <v>64</v>
      </c>
      <c r="L39" s="155" t="s">
        <v>45</v>
      </c>
      <c r="M39" s="155"/>
      <c r="N39" s="157" t="s">
        <v>125</v>
      </c>
    </row>
    <row r="40" spans="1:14" x14ac:dyDescent="0.25">
      <c r="A40" s="173">
        <v>45030</v>
      </c>
      <c r="B40" s="174" t="s">
        <v>117</v>
      </c>
      <c r="C40" s="174" t="s">
        <v>118</v>
      </c>
      <c r="D40" s="473" t="s">
        <v>116</v>
      </c>
      <c r="E40" s="161">
        <v>14000</v>
      </c>
      <c r="F40" s="152"/>
      <c r="G40" s="310">
        <f t="shared" ref="G40:G41" si="2">G39-E40+F40</f>
        <v>0</v>
      </c>
      <c r="H40" s="296" t="s">
        <v>129</v>
      </c>
      <c r="I40" s="155" t="s">
        <v>18</v>
      </c>
      <c r="J40" s="412" t="s">
        <v>209</v>
      </c>
      <c r="K40" s="397" t="s">
        <v>64</v>
      </c>
      <c r="L40" s="155" t="s">
        <v>45</v>
      </c>
      <c r="M40" s="155"/>
      <c r="N40" s="157" t="s">
        <v>126</v>
      </c>
    </row>
    <row r="41" spans="1:14" x14ac:dyDescent="0.25">
      <c r="A41" s="489">
        <v>45033</v>
      </c>
      <c r="B41" s="490" t="s">
        <v>115</v>
      </c>
      <c r="C41" s="490" t="s">
        <v>49</v>
      </c>
      <c r="D41" s="642" t="s">
        <v>116</v>
      </c>
      <c r="E41" s="535"/>
      <c r="F41" s="492">
        <v>27000</v>
      </c>
      <c r="G41" s="493">
        <f t="shared" si="2"/>
        <v>27000</v>
      </c>
      <c r="H41" s="494" t="s">
        <v>129</v>
      </c>
      <c r="I41" s="495" t="s">
        <v>18</v>
      </c>
      <c r="J41" s="496" t="s">
        <v>221</v>
      </c>
      <c r="K41" s="490" t="s">
        <v>64</v>
      </c>
      <c r="L41" s="495" t="s">
        <v>45</v>
      </c>
      <c r="M41" s="495"/>
      <c r="N41" s="596"/>
    </row>
    <row r="42" spans="1:14" x14ac:dyDescent="0.25">
      <c r="A42" s="173">
        <v>45033</v>
      </c>
      <c r="B42" s="174" t="s">
        <v>117</v>
      </c>
      <c r="C42" s="174" t="s">
        <v>118</v>
      </c>
      <c r="D42" s="473" t="s">
        <v>116</v>
      </c>
      <c r="E42" s="161">
        <v>15000</v>
      </c>
      <c r="F42" s="152"/>
      <c r="G42" s="310">
        <f>G41-E42+F42</f>
        <v>12000</v>
      </c>
      <c r="H42" s="296" t="s">
        <v>129</v>
      </c>
      <c r="I42" s="155" t="s">
        <v>18</v>
      </c>
      <c r="J42" s="412" t="s">
        <v>221</v>
      </c>
      <c r="K42" s="397" t="s">
        <v>64</v>
      </c>
      <c r="L42" s="155" t="s">
        <v>45</v>
      </c>
      <c r="M42" s="155"/>
      <c r="N42" s="157" t="s">
        <v>125</v>
      </c>
    </row>
    <row r="43" spans="1:14" x14ac:dyDescent="0.25">
      <c r="A43" s="173">
        <v>45033</v>
      </c>
      <c r="B43" s="174" t="s">
        <v>117</v>
      </c>
      <c r="C43" s="174" t="s">
        <v>118</v>
      </c>
      <c r="D43" s="473" t="s">
        <v>116</v>
      </c>
      <c r="E43" s="161">
        <v>15000</v>
      </c>
      <c r="F43" s="152"/>
      <c r="G43" s="310">
        <f t="shared" ref="G43:G74" si="3">G42-E43+F43</f>
        <v>-3000</v>
      </c>
      <c r="H43" s="296" t="s">
        <v>129</v>
      </c>
      <c r="I43" s="155" t="s">
        <v>18</v>
      </c>
      <c r="J43" s="412" t="s">
        <v>221</v>
      </c>
      <c r="K43" s="397" t="s">
        <v>64</v>
      </c>
      <c r="L43" s="155" t="s">
        <v>45</v>
      </c>
      <c r="M43" s="155"/>
      <c r="N43" s="157" t="s">
        <v>126</v>
      </c>
    </row>
    <row r="44" spans="1:14" x14ac:dyDescent="0.25">
      <c r="A44" s="489">
        <v>45034</v>
      </c>
      <c r="B44" s="490" t="s">
        <v>115</v>
      </c>
      <c r="C44" s="490" t="s">
        <v>49</v>
      </c>
      <c r="D44" s="642" t="s">
        <v>116</v>
      </c>
      <c r="E44" s="535"/>
      <c r="F44" s="492">
        <v>46000</v>
      </c>
      <c r="G44" s="493">
        <f t="shared" si="3"/>
        <v>43000</v>
      </c>
      <c r="H44" s="494" t="s">
        <v>129</v>
      </c>
      <c r="I44" s="495" t="s">
        <v>18</v>
      </c>
      <c r="J44" s="496" t="s">
        <v>223</v>
      </c>
      <c r="K44" s="490" t="s">
        <v>64</v>
      </c>
      <c r="L44" s="495" t="s">
        <v>45</v>
      </c>
      <c r="M44" s="495"/>
      <c r="N44" s="596"/>
    </row>
    <row r="45" spans="1:14" x14ac:dyDescent="0.25">
      <c r="A45" s="173">
        <v>45003</v>
      </c>
      <c r="B45" s="174" t="s">
        <v>177</v>
      </c>
      <c r="C45" s="174" t="s">
        <v>49</v>
      </c>
      <c r="D45" s="473" t="s">
        <v>116</v>
      </c>
      <c r="E45" s="161"/>
      <c r="F45" s="152">
        <v>3000</v>
      </c>
      <c r="G45" s="310">
        <f t="shared" si="3"/>
        <v>46000</v>
      </c>
      <c r="H45" s="296" t="s">
        <v>129</v>
      </c>
      <c r="I45" s="155" t="s">
        <v>18</v>
      </c>
      <c r="J45" s="412" t="s">
        <v>221</v>
      </c>
      <c r="K45" s="397" t="s">
        <v>64</v>
      </c>
      <c r="L45" s="155" t="s">
        <v>45</v>
      </c>
      <c r="M45" s="155"/>
      <c r="N45" s="157"/>
    </row>
    <row r="46" spans="1:14" x14ac:dyDescent="0.25">
      <c r="A46" s="173">
        <v>45003</v>
      </c>
      <c r="B46" s="174" t="s">
        <v>117</v>
      </c>
      <c r="C46" s="174" t="s">
        <v>118</v>
      </c>
      <c r="D46" s="473" t="s">
        <v>116</v>
      </c>
      <c r="E46" s="161">
        <v>13000</v>
      </c>
      <c r="F46" s="152"/>
      <c r="G46" s="310">
        <f t="shared" si="3"/>
        <v>33000</v>
      </c>
      <c r="H46" s="296" t="s">
        <v>129</v>
      </c>
      <c r="I46" s="155" t="s">
        <v>18</v>
      </c>
      <c r="J46" s="412" t="s">
        <v>223</v>
      </c>
      <c r="K46" s="397" t="s">
        <v>64</v>
      </c>
      <c r="L46" s="155" t="s">
        <v>45</v>
      </c>
      <c r="M46" s="155"/>
      <c r="N46" s="157" t="s">
        <v>224</v>
      </c>
    </row>
    <row r="47" spans="1:14" x14ac:dyDescent="0.25">
      <c r="A47" s="173">
        <v>45003</v>
      </c>
      <c r="B47" s="174" t="s">
        <v>117</v>
      </c>
      <c r="C47" s="174" t="s">
        <v>118</v>
      </c>
      <c r="D47" s="473" t="s">
        <v>116</v>
      </c>
      <c r="E47" s="161">
        <v>9000</v>
      </c>
      <c r="F47" s="152"/>
      <c r="G47" s="310">
        <f t="shared" si="3"/>
        <v>24000</v>
      </c>
      <c r="H47" s="296" t="s">
        <v>129</v>
      </c>
      <c r="I47" s="155" t="s">
        <v>18</v>
      </c>
      <c r="J47" s="412" t="s">
        <v>223</v>
      </c>
      <c r="K47" s="397" t="s">
        <v>64</v>
      </c>
      <c r="L47" s="155" t="s">
        <v>45</v>
      </c>
      <c r="M47" s="155"/>
      <c r="N47" s="157" t="s">
        <v>141</v>
      </c>
    </row>
    <row r="48" spans="1:14" x14ac:dyDescent="0.25">
      <c r="A48" s="173">
        <v>45003</v>
      </c>
      <c r="B48" s="174" t="s">
        <v>117</v>
      </c>
      <c r="C48" s="174" t="s">
        <v>118</v>
      </c>
      <c r="D48" s="473" t="s">
        <v>116</v>
      </c>
      <c r="E48" s="161">
        <v>9000</v>
      </c>
      <c r="F48" s="152"/>
      <c r="G48" s="310">
        <f t="shared" si="3"/>
        <v>15000</v>
      </c>
      <c r="H48" s="296" t="s">
        <v>129</v>
      </c>
      <c r="I48" s="155" t="s">
        <v>18</v>
      </c>
      <c r="J48" s="412" t="s">
        <v>223</v>
      </c>
      <c r="K48" s="397" t="s">
        <v>64</v>
      </c>
      <c r="L48" s="155" t="s">
        <v>45</v>
      </c>
      <c r="M48" s="155"/>
      <c r="N48" s="157" t="s">
        <v>142</v>
      </c>
    </row>
    <row r="49" spans="1:14" x14ac:dyDescent="0.25">
      <c r="A49" s="173">
        <v>45003</v>
      </c>
      <c r="B49" s="174" t="s">
        <v>117</v>
      </c>
      <c r="C49" s="174" t="s">
        <v>118</v>
      </c>
      <c r="D49" s="473" t="s">
        <v>116</v>
      </c>
      <c r="E49" s="161">
        <v>15000</v>
      </c>
      <c r="F49" s="152"/>
      <c r="G49" s="310">
        <f t="shared" si="3"/>
        <v>0</v>
      </c>
      <c r="H49" s="296" t="s">
        <v>129</v>
      </c>
      <c r="I49" s="155" t="s">
        <v>18</v>
      </c>
      <c r="J49" s="412" t="s">
        <v>223</v>
      </c>
      <c r="K49" s="397" t="s">
        <v>64</v>
      </c>
      <c r="L49" s="155" t="s">
        <v>45</v>
      </c>
      <c r="M49" s="155"/>
      <c r="N49" s="157" t="s">
        <v>126</v>
      </c>
    </row>
    <row r="50" spans="1:14" x14ac:dyDescent="0.25">
      <c r="A50" s="489">
        <v>45035</v>
      </c>
      <c r="B50" s="490" t="s">
        <v>115</v>
      </c>
      <c r="C50" s="490" t="s">
        <v>49</v>
      </c>
      <c r="D50" s="642" t="s">
        <v>116</v>
      </c>
      <c r="E50" s="535"/>
      <c r="F50" s="492">
        <v>28000</v>
      </c>
      <c r="G50" s="493">
        <f t="shared" si="3"/>
        <v>28000</v>
      </c>
      <c r="H50" s="494" t="s">
        <v>129</v>
      </c>
      <c r="I50" s="495" t="s">
        <v>18</v>
      </c>
      <c r="J50" s="496" t="s">
        <v>228</v>
      </c>
      <c r="K50" s="490" t="s">
        <v>64</v>
      </c>
      <c r="L50" s="495" t="s">
        <v>45</v>
      </c>
      <c r="M50" s="495"/>
      <c r="N50" s="596"/>
    </row>
    <row r="51" spans="1:14" x14ac:dyDescent="0.25">
      <c r="A51" s="173">
        <v>45035</v>
      </c>
      <c r="B51" s="174" t="s">
        <v>117</v>
      </c>
      <c r="C51" s="174" t="s">
        <v>118</v>
      </c>
      <c r="D51" s="473" t="s">
        <v>116</v>
      </c>
      <c r="E51" s="161">
        <v>13000</v>
      </c>
      <c r="F51" s="152"/>
      <c r="G51" s="310">
        <f t="shared" si="3"/>
        <v>15000</v>
      </c>
      <c r="H51" s="296" t="s">
        <v>129</v>
      </c>
      <c r="I51" s="155" t="s">
        <v>18</v>
      </c>
      <c r="J51" s="412" t="s">
        <v>228</v>
      </c>
      <c r="K51" s="397" t="s">
        <v>64</v>
      </c>
      <c r="L51" s="155" t="s">
        <v>45</v>
      </c>
      <c r="M51" s="155"/>
      <c r="N51" s="157" t="s">
        <v>125</v>
      </c>
    </row>
    <row r="52" spans="1:14" x14ac:dyDescent="0.25">
      <c r="A52" s="173">
        <v>45035</v>
      </c>
      <c r="B52" s="174" t="s">
        <v>117</v>
      </c>
      <c r="C52" s="174" t="s">
        <v>118</v>
      </c>
      <c r="D52" s="473" t="s">
        <v>116</v>
      </c>
      <c r="E52" s="161">
        <v>15000</v>
      </c>
      <c r="F52" s="152"/>
      <c r="G52" s="310">
        <f t="shared" si="3"/>
        <v>0</v>
      </c>
      <c r="H52" s="296" t="s">
        <v>129</v>
      </c>
      <c r="I52" s="155" t="s">
        <v>18</v>
      </c>
      <c r="J52" s="412" t="s">
        <v>228</v>
      </c>
      <c r="K52" s="397" t="s">
        <v>64</v>
      </c>
      <c r="L52" s="155" t="s">
        <v>45</v>
      </c>
      <c r="M52" s="155"/>
      <c r="N52" s="157" t="s">
        <v>126</v>
      </c>
    </row>
    <row r="53" spans="1:14" x14ac:dyDescent="0.25">
      <c r="A53" s="489">
        <v>45036</v>
      </c>
      <c r="B53" s="490" t="s">
        <v>115</v>
      </c>
      <c r="C53" s="490" t="s">
        <v>49</v>
      </c>
      <c r="D53" s="642" t="s">
        <v>116</v>
      </c>
      <c r="E53" s="535"/>
      <c r="F53" s="492">
        <v>27000</v>
      </c>
      <c r="G53" s="493">
        <f t="shared" si="3"/>
        <v>27000</v>
      </c>
      <c r="H53" s="494" t="s">
        <v>129</v>
      </c>
      <c r="I53" s="495" t="s">
        <v>18</v>
      </c>
      <c r="J53" s="496" t="s">
        <v>227</v>
      </c>
      <c r="K53" s="490" t="s">
        <v>64</v>
      </c>
      <c r="L53" s="495" t="s">
        <v>45</v>
      </c>
      <c r="M53" s="495"/>
      <c r="N53" s="596"/>
    </row>
    <row r="54" spans="1:14" x14ac:dyDescent="0.25">
      <c r="A54" s="173">
        <v>45036</v>
      </c>
      <c r="B54" s="174" t="s">
        <v>117</v>
      </c>
      <c r="C54" s="174" t="s">
        <v>118</v>
      </c>
      <c r="D54" s="473" t="s">
        <v>116</v>
      </c>
      <c r="E54" s="161">
        <v>13000</v>
      </c>
      <c r="F54" s="152"/>
      <c r="G54" s="310">
        <f t="shared" si="3"/>
        <v>14000</v>
      </c>
      <c r="H54" s="296" t="s">
        <v>129</v>
      </c>
      <c r="I54" s="155" t="s">
        <v>18</v>
      </c>
      <c r="J54" s="412" t="s">
        <v>227</v>
      </c>
      <c r="K54" s="397" t="s">
        <v>64</v>
      </c>
      <c r="L54" s="155" t="s">
        <v>45</v>
      </c>
      <c r="M54" s="155"/>
      <c r="N54" s="157" t="s">
        <v>125</v>
      </c>
    </row>
    <row r="55" spans="1:14" ht="18" customHeight="1" x14ac:dyDescent="0.25">
      <c r="A55" s="173">
        <v>45036</v>
      </c>
      <c r="B55" s="157" t="s">
        <v>117</v>
      </c>
      <c r="C55" s="157" t="s">
        <v>118</v>
      </c>
      <c r="D55" s="182" t="s">
        <v>116</v>
      </c>
      <c r="E55" s="161">
        <v>14000</v>
      </c>
      <c r="F55" s="152"/>
      <c r="G55" s="310">
        <f t="shared" si="3"/>
        <v>0</v>
      </c>
      <c r="H55" s="296" t="s">
        <v>129</v>
      </c>
      <c r="I55" s="155" t="s">
        <v>18</v>
      </c>
      <c r="J55" s="412" t="s">
        <v>227</v>
      </c>
      <c r="K55" s="397" t="s">
        <v>64</v>
      </c>
      <c r="L55" s="155" t="s">
        <v>45</v>
      </c>
      <c r="M55" s="155"/>
      <c r="N55" s="157" t="s">
        <v>126</v>
      </c>
    </row>
    <row r="56" spans="1:14" ht="18" customHeight="1" x14ac:dyDescent="0.25">
      <c r="A56" s="489">
        <v>45038</v>
      </c>
      <c r="B56" s="596" t="s">
        <v>115</v>
      </c>
      <c r="C56" s="596" t="s">
        <v>49</v>
      </c>
      <c r="D56" s="646" t="s">
        <v>116</v>
      </c>
      <c r="E56" s="535"/>
      <c r="F56" s="492">
        <v>26000</v>
      </c>
      <c r="G56" s="493">
        <f t="shared" si="3"/>
        <v>26000</v>
      </c>
      <c r="H56" s="494" t="s">
        <v>129</v>
      </c>
      <c r="I56" s="495" t="s">
        <v>18</v>
      </c>
      <c r="J56" s="496" t="s">
        <v>246</v>
      </c>
      <c r="K56" s="490" t="s">
        <v>64</v>
      </c>
      <c r="L56" s="495" t="s">
        <v>45</v>
      </c>
      <c r="M56" s="495"/>
      <c r="N56" s="596"/>
    </row>
    <row r="57" spans="1:14" ht="18" customHeight="1" x14ac:dyDescent="0.25">
      <c r="A57" s="173">
        <v>45038</v>
      </c>
      <c r="B57" s="157" t="s">
        <v>117</v>
      </c>
      <c r="C57" s="157" t="s">
        <v>118</v>
      </c>
      <c r="D57" s="182" t="s">
        <v>116</v>
      </c>
      <c r="E57" s="161">
        <v>12000</v>
      </c>
      <c r="F57" s="152"/>
      <c r="G57" s="310">
        <f t="shared" si="3"/>
        <v>14000</v>
      </c>
      <c r="H57" s="296" t="s">
        <v>129</v>
      </c>
      <c r="I57" s="155" t="s">
        <v>18</v>
      </c>
      <c r="J57" s="412" t="s">
        <v>246</v>
      </c>
      <c r="K57" s="397" t="s">
        <v>64</v>
      </c>
      <c r="L57" s="155" t="s">
        <v>45</v>
      </c>
      <c r="M57" s="155"/>
      <c r="N57" s="157" t="s">
        <v>125</v>
      </c>
    </row>
    <row r="58" spans="1:14" ht="18" customHeight="1" x14ac:dyDescent="0.25">
      <c r="A58" s="173">
        <v>45038</v>
      </c>
      <c r="B58" s="157" t="s">
        <v>117</v>
      </c>
      <c r="C58" s="157" t="s">
        <v>118</v>
      </c>
      <c r="D58" s="182" t="s">
        <v>116</v>
      </c>
      <c r="E58" s="161">
        <v>14000</v>
      </c>
      <c r="F58" s="152"/>
      <c r="G58" s="310">
        <f t="shared" si="3"/>
        <v>0</v>
      </c>
      <c r="H58" s="296" t="s">
        <v>129</v>
      </c>
      <c r="I58" s="155" t="s">
        <v>18</v>
      </c>
      <c r="J58" s="412" t="s">
        <v>246</v>
      </c>
      <c r="K58" s="397" t="s">
        <v>64</v>
      </c>
      <c r="L58" s="155" t="s">
        <v>45</v>
      </c>
      <c r="M58" s="155"/>
      <c r="N58" s="157" t="s">
        <v>126</v>
      </c>
    </row>
    <row r="59" spans="1:14" ht="18" customHeight="1" x14ac:dyDescent="0.25">
      <c r="A59" s="489">
        <v>45040</v>
      </c>
      <c r="B59" s="596" t="s">
        <v>115</v>
      </c>
      <c r="C59" s="596" t="s">
        <v>49</v>
      </c>
      <c r="D59" s="646" t="s">
        <v>116</v>
      </c>
      <c r="E59" s="535"/>
      <c r="F59" s="492">
        <v>28000</v>
      </c>
      <c r="G59" s="493">
        <f t="shared" si="3"/>
        <v>28000</v>
      </c>
      <c r="H59" s="494" t="s">
        <v>129</v>
      </c>
      <c r="I59" s="495" t="s">
        <v>18</v>
      </c>
      <c r="J59" s="496" t="s">
        <v>253</v>
      </c>
      <c r="K59" s="490" t="s">
        <v>64</v>
      </c>
      <c r="L59" s="495" t="s">
        <v>45</v>
      </c>
      <c r="M59" s="495"/>
      <c r="N59" s="596"/>
    </row>
    <row r="60" spans="1:14" ht="18" customHeight="1" x14ac:dyDescent="0.25">
      <c r="A60" s="173">
        <v>45040</v>
      </c>
      <c r="B60" s="157" t="s">
        <v>117</v>
      </c>
      <c r="C60" s="157" t="s">
        <v>118</v>
      </c>
      <c r="D60" s="182" t="s">
        <v>116</v>
      </c>
      <c r="E60" s="161">
        <v>13000</v>
      </c>
      <c r="F60" s="152"/>
      <c r="G60" s="310">
        <f t="shared" si="3"/>
        <v>15000</v>
      </c>
      <c r="H60" s="296" t="s">
        <v>129</v>
      </c>
      <c r="I60" s="155" t="s">
        <v>18</v>
      </c>
      <c r="J60" s="412" t="s">
        <v>253</v>
      </c>
      <c r="K60" s="397" t="s">
        <v>64</v>
      </c>
      <c r="L60" s="155" t="s">
        <v>45</v>
      </c>
      <c r="M60" s="155"/>
      <c r="N60" s="157" t="s">
        <v>224</v>
      </c>
    </row>
    <row r="61" spans="1:14" ht="18" customHeight="1" x14ac:dyDescent="0.25">
      <c r="A61" s="173">
        <v>45040</v>
      </c>
      <c r="B61" s="157" t="s">
        <v>117</v>
      </c>
      <c r="C61" s="157" t="s">
        <v>118</v>
      </c>
      <c r="D61" s="182" t="s">
        <v>116</v>
      </c>
      <c r="E61" s="161">
        <v>15000</v>
      </c>
      <c r="F61" s="152"/>
      <c r="G61" s="310">
        <f t="shared" si="3"/>
        <v>0</v>
      </c>
      <c r="H61" s="296" t="s">
        <v>129</v>
      </c>
      <c r="I61" s="155" t="s">
        <v>18</v>
      </c>
      <c r="J61" s="412" t="s">
        <v>253</v>
      </c>
      <c r="K61" s="397" t="s">
        <v>64</v>
      </c>
      <c r="L61" s="155" t="s">
        <v>45</v>
      </c>
      <c r="M61" s="155"/>
      <c r="N61" s="157" t="s">
        <v>254</v>
      </c>
    </row>
    <row r="62" spans="1:14" ht="18" customHeight="1" x14ac:dyDescent="0.25">
      <c r="A62" s="489">
        <v>45041</v>
      </c>
      <c r="B62" s="596" t="s">
        <v>115</v>
      </c>
      <c r="C62" s="596" t="s">
        <v>49</v>
      </c>
      <c r="D62" s="646" t="s">
        <v>116</v>
      </c>
      <c r="E62" s="535"/>
      <c r="F62" s="492">
        <v>66000</v>
      </c>
      <c r="G62" s="493">
        <f t="shared" si="3"/>
        <v>66000</v>
      </c>
      <c r="H62" s="494" t="s">
        <v>129</v>
      </c>
      <c r="I62" s="495" t="s">
        <v>18</v>
      </c>
      <c r="J62" s="496" t="s">
        <v>280</v>
      </c>
      <c r="K62" s="490" t="s">
        <v>64</v>
      </c>
      <c r="L62" s="495" t="s">
        <v>45</v>
      </c>
      <c r="M62" s="495"/>
      <c r="N62" s="596"/>
    </row>
    <row r="63" spans="1:14" ht="18" customHeight="1" x14ac:dyDescent="0.25">
      <c r="A63" s="173">
        <v>45041</v>
      </c>
      <c r="B63" s="157" t="s">
        <v>117</v>
      </c>
      <c r="C63" s="157" t="s">
        <v>118</v>
      </c>
      <c r="D63" s="182" t="s">
        <v>116</v>
      </c>
      <c r="E63" s="161">
        <v>12000</v>
      </c>
      <c r="F63" s="152"/>
      <c r="G63" s="310">
        <f t="shared" si="3"/>
        <v>54000</v>
      </c>
      <c r="H63" s="296" t="s">
        <v>129</v>
      </c>
      <c r="I63" s="155" t="s">
        <v>18</v>
      </c>
      <c r="J63" s="412" t="s">
        <v>280</v>
      </c>
      <c r="K63" s="397" t="s">
        <v>64</v>
      </c>
      <c r="L63" s="155" t="s">
        <v>45</v>
      </c>
      <c r="M63" s="155"/>
      <c r="N63" s="157" t="s">
        <v>125</v>
      </c>
    </row>
    <row r="64" spans="1:14" x14ac:dyDescent="0.25">
      <c r="A64" s="173">
        <v>45041</v>
      </c>
      <c r="B64" s="157" t="s">
        <v>117</v>
      </c>
      <c r="C64" s="157" t="s">
        <v>118</v>
      </c>
      <c r="D64" s="182" t="s">
        <v>116</v>
      </c>
      <c r="E64" s="169">
        <v>15000</v>
      </c>
      <c r="F64" s="152"/>
      <c r="G64" s="310">
        <f t="shared" si="3"/>
        <v>39000</v>
      </c>
      <c r="H64" s="296" t="s">
        <v>129</v>
      </c>
      <c r="I64" s="155" t="s">
        <v>18</v>
      </c>
      <c r="J64" s="412" t="s">
        <v>280</v>
      </c>
      <c r="K64" s="397" t="s">
        <v>64</v>
      </c>
      <c r="L64" s="155" t="s">
        <v>45</v>
      </c>
      <c r="M64" s="155"/>
      <c r="N64" s="157" t="s">
        <v>126</v>
      </c>
    </row>
    <row r="65" spans="1:14" x14ac:dyDescent="0.25">
      <c r="A65" s="173">
        <v>45042</v>
      </c>
      <c r="B65" s="157" t="s">
        <v>117</v>
      </c>
      <c r="C65" s="157" t="s">
        <v>118</v>
      </c>
      <c r="D65" s="182" t="s">
        <v>116</v>
      </c>
      <c r="E65" s="169">
        <v>15000</v>
      </c>
      <c r="F65" s="152"/>
      <c r="G65" s="310">
        <f t="shared" si="3"/>
        <v>24000</v>
      </c>
      <c r="H65" s="296" t="s">
        <v>129</v>
      </c>
      <c r="I65" s="155" t="s">
        <v>18</v>
      </c>
      <c r="J65" s="412" t="s">
        <v>280</v>
      </c>
      <c r="K65" s="397" t="s">
        <v>64</v>
      </c>
      <c r="L65" s="155" t="s">
        <v>45</v>
      </c>
      <c r="M65" s="155"/>
      <c r="N65" s="157" t="s">
        <v>281</v>
      </c>
    </row>
    <row r="66" spans="1:14" x14ac:dyDescent="0.25">
      <c r="A66" s="173">
        <v>45042</v>
      </c>
      <c r="B66" s="157" t="s">
        <v>117</v>
      </c>
      <c r="C66" s="157" t="s">
        <v>118</v>
      </c>
      <c r="D66" s="182" t="s">
        <v>116</v>
      </c>
      <c r="E66" s="169">
        <v>9000</v>
      </c>
      <c r="F66" s="152"/>
      <c r="G66" s="310">
        <f t="shared" si="3"/>
        <v>15000</v>
      </c>
      <c r="H66" s="296" t="s">
        <v>129</v>
      </c>
      <c r="I66" s="155" t="s">
        <v>18</v>
      </c>
      <c r="J66" s="412" t="s">
        <v>280</v>
      </c>
      <c r="K66" s="397" t="s">
        <v>64</v>
      </c>
      <c r="L66" s="155" t="s">
        <v>45</v>
      </c>
      <c r="M66" s="155"/>
      <c r="N66" s="157" t="s">
        <v>282</v>
      </c>
    </row>
    <row r="67" spans="1:14" x14ac:dyDescent="0.25">
      <c r="A67" s="173">
        <v>45042</v>
      </c>
      <c r="B67" s="157" t="s">
        <v>117</v>
      </c>
      <c r="C67" s="157" t="s">
        <v>118</v>
      </c>
      <c r="D67" s="182" t="s">
        <v>116</v>
      </c>
      <c r="E67" s="169">
        <v>15000</v>
      </c>
      <c r="F67" s="152"/>
      <c r="G67" s="310">
        <f t="shared" si="3"/>
        <v>0</v>
      </c>
      <c r="H67" s="296" t="s">
        <v>129</v>
      </c>
      <c r="I67" s="155" t="s">
        <v>18</v>
      </c>
      <c r="J67" s="412" t="s">
        <v>280</v>
      </c>
      <c r="K67" s="397" t="s">
        <v>64</v>
      </c>
      <c r="L67" s="155" t="s">
        <v>45</v>
      </c>
      <c r="M67" s="155"/>
      <c r="N67" s="157" t="s">
        <v>283</v>
      </c>
    </row>
    <row r="68" spans="1:14" x14ac:dyDescent="0.25">
      <c r="A68" s="489">
        <v>45043</v>
      </c>
      <c r="B68" s="596" t="s">
        <v>115</v>
      </c>
      <c r="C68" s="596" t="s">
        <v>49</v>
      </c>
      <c r="D68" s="646" t="s">
        <v>116</v>
      </c>
      <c r="E68" s="534"/>
      <c r="F68" s="492">
        <v>39000</v>
      </c>
      <c r="G68" s="493">
        <f t="shared" si="3"/>
        <v>39000</v>
      </c>
      <c r="H68" s="494" t="s">
        <v>129</v>
      </c>
      <c r="I68" s="495" t="s">
        <v>18</v>
      </c>
      <c r="J68" s="496" t="s">
        <v>295</v>
      </c>
      <c r="K68" s="490" t="s">
        <v>64</v>
      </c>
      <c r="L68" s="495" t="s">
        <v>45</v>
      </c>
      <c r="M68" s="495"/>
      <c r="N68" s="596"/>
    </row>
    <row r="69" spans="1:14" x14ac:dyDescent="0.25">
      <c r="A69" s="173">
        <v>45043</v>
      </c>
      <c r="B69" s="157" t="s">
        <v>117</v>
      </c>
      <c r="C69" s="157" t="s">
        <v>118</v>
      </c>
      <c r="D69" s="182" t="s">
        <v>116</v>
      </c>
      <c r="E69" s="169">
        <v>15000</v>
      </c>
      <c r="F69" s="152"/>
      <c r="G69" s="310">
        <f t="shared" si="3"/>
        <v>24000</v>
      </c>
      <c r="H69" s="296" t="s">
        <v>129</v>
      </c>
      <c r="I69" s="155" t="s">
        <v>18</v>
      </c>
      <c r="J69" s="412" t="s">
        <v>295</v>
      </c>
      <c r="K69" s="397" t="s">
        <v>64</v>
      </c>
      <c r="L69" s="155" t="s">
        <v>45</v>
      </c>
      <c r="M69" s="155"/>
      <c r="N69" s="157" t="s">
        <v>296</v>
      </c>
    </row>
    <row r="70" spans="1:14" x14ac:dyDescent="0.25">
      <c r="A70" s="173">
        <v>45043</v>
      </c>
      <c r="B70" s="157" t="s">
        <v>117</v>
      </c>
      <c r="C70" s="157" t="s">
        <v>118</v>
      </c>
      <c r="D70" s="182" t="s">
        <v>116</v>
      </c>
      <c r="E70" s="169">
        <v>9000</v>
      </c>
      <c r="F70" s="152"/>
      <c r="G70" s="310">
        <f t="shared" si="3"/>
        <v>15000</v>
      </c>
      <c r="H70" s="296" t="s">
        <v>129</v>
      </c>
      <c r="I70" s="155" t="s">
        <v>18</v>
      </c>
      <c r="J70" s="412" t="s">
        <v>295</v>
      </c>
      <c r="K70" s="397" t="s">
        <v>64</v>
      </c>
      <c r="L70" s="155" t="s">
        <v>45</v>
      </c>
      <c r="M70" s="155"/>
      <c r="N70" s="157" t="s">
        <v>297</v>
      </c>
    </row>
    <row r="71" spans="1:14" x14ac:dyDescent="0.25">
      <c r="A71" s="173">
        <v>45043</v>
      </c>
      <c r="B71" s="157" t="s">
        <v>117</v>
      </c>
      <c r="C71" s="157" t="s">
        <v>118</v>
      </c>
      <c r="D71" s="182" t="s">
        <v>116</v>
      </c>
      <c r="E71" s="161">
        <v>15000</v>
      </c>
      <c r="F71" s="152"/>
      <c r="G71" s="310">
        <f t="shared" si="3"/>
        <v>0</v>
      </c>
      <c r="H71" s="296" t="s">
        <v>129</v>
      </c>
      <c r="I71" s="155" t="s">
        <v>18</v>
      </c>
      <c r="J71" s="412" t="s">
        <v>295</v>
      </c>
      <c r="K71" s="397" t="s">
        <v>64</v>
      </c>
      <c r="L71" s="155" t="s">
        <v>45</v>
      </c>
      <c r="M71" s="155"/>
      <c r="N71" s="157" t="s">
        <v>126</v>
      </c>
    </row>
    <row r="72" spans="1:14" x14ac:dyDescent="0.25">
      <c r="A72" s="489">
        <v>45044</v>
      </c>
      <c r="B72" s="596" t="s">
        <v>115</v>
      </c>
      <c r="C72" s="596" t="s">
        <v>49</v>
      </c>
      <c r="D72" s="646" t="s">
        <v>116</v>
      </c>
      <c r="E72" s="535"/>
      <c r="F72" s="492">
        <v>26000</v>
      </c>
      <c r="G72" s="493">
        <f t="shared" si="3"/>
        <v>26000</v>
      </c>
      <c r="H72" s="494" t="s">
        <v>129</v>
      </c>
      <c r="I72" s="495" t="s">
        <v>18</v>
      </c>
      <c r="J72" s="496" t="s">
        <v>301</v>
      </c>
      <c r="K72" s="490" t="s">
        <v>64</v>
      </c>
      <c r="L72" s="495" t="s">
        <v>45</v>
      </c>
      <c r="M72" s="495"/>
      <c r="N72" s="596"/>
    </row>
    <row r="73" spans="1:14" ht="15.75" customHeight="1" x14ac:dyDescent="0.25">
      <c r="A73" s="173">
        <v>45044</v>
      </c>
      <c r="B73" s="157" t="s">
        <v>117</v>
      </c>
      <c r="C73" s="157" t="s">
        <v>118</v>
      </c>
      <c r="D73" s="182" t="s">
        <v>116</v>
      </c>
      <c r="E73" s="161">
        <v>12000</v>
      </c>
      <c r="F73" s="152"/>
      <c r="G73" s="310">
        <f t="shared" si="3"/>
        <v>14000</v>
      </c>
      <c r="H73" s="296" t="s">
        <v>129</v>
      </c>
      <c r="I73" s="155" t="s">
        <v>18</v>
      </c>
      <c r="J73" s="412" t="s">
        <v>301</v>
      </c>
      <c r="K73" s="397" t="s">
        <v>64</v>
      </c>
      <c r="L73" s="155" t="s">
        <v>45</v>
      </c>
      <c r="M73" s="155"/>
      <c r="N73" s="157" t="s">
        <v>125</v>
      </c>
    </row>
    <row r="74" spans="1:14" ht="15.75" customHeight="1" thickBot="1" x14ac:dyDescent="0.3">
      <c r="A74" s="173">
        <v>45044</v>
      </c>
      <c r="B74" s="157" t="s">
        <v>117</v>
      </c>
      <c r="C74" s="157" t="s">
        <v>118</v>
      </c>
      <c r="D74" s="182" t="s">
        <v>116</v>
      </c>
      <c r="E74" s="161">
        <v>14000</v>
      </c>
      <c r="F74" s="152"/>
      <c r="G74" s="310">
        <f t="shared" si="3"/>
        <v>0</v>
      </c>
      <c r="H74" s="296" t="s">
        <v>129</v>
      </c>
      <c r="I74" s="155" t="s">
        <v>18</v>
      </c>
      <c r="J74" s="412" t="s">
        <v>301</v>
      </c>
      <c r="K74" s="397" t="s">
        <v>64</v>
      </c>
      <c r="L74" s="155" t="s">
        <v>45</v>
      </c>
      <c r="M74" s="155"/>
      <c r="N74" s="157" t="s">
        <v>126</v>
      </c>
    </row>
    <row r="75" spans="1:14" ht="15.75" thickBot="1" x14ac:dyDescent="0.3">
      <c r="A75" s="155"/>
      <c r="B75" s="155"/>
      <c r="C75" s="155"/>
      <c r="D75" s="155"/>
      <c r="E75" s="538">
        <f>SUM(E4:E74)</f>
        <v>619000</v>
      </c>
      <c r="F75" s="538">
        <f>SUM(F4:F74)</f>
        <v>619000</v>
      </c>
      <c r="G75" s="539">
        <f>F75-E75</f>
        <v>0</v>
      </c>
      <c r="H75" s="168"/>
      <c r="I75" s="155"/>
      <c r="J75" s="155"/>
      <c r="K75" s="397" t="s">
        <v>64</v>
      </c>
      <c r="L75" s="155" t="s">
        <v>45</v>
      </c>
      <c r="M75" s="155"/>
      <c r="N75" s="157"/>
    </row>
    <row r="76" spans="1:14" x14ac:dyDescent="0.25">
      <c r="A76" s="155"/>
      <c r="B76" s="155"/>
      <c r="C76" s="155"/>
      <c r="D76" s="155"/>
      <c r="E76" s="517"/>
      <c r="F76" s="475"/>
      <c r="G76" s="481"/>
      <c r="H76" s="155"/>
      <c r="I76" s="155"/>
      <c r="J76" s="155"/>
      <c r="K76" s="397" t="s">
        <v>64</v>
      </c>
      <c r="L76" s="155" t="s">
        <v>45</v>
      </c>
      <c r="M76" s="155"/>
      <c r="N76" s="157"/>
    </row>
    <row r="77" spans="1:14" x14ac:dyDescent="0.25">
      <c r="A77" s="426"/>
      <c r="B77" s="426"/>
      <c r="C77" s="426"/>
      <c r="D77" s="426"/>
      <c r="E77" s="508"/>
      <c r="F77" s="519"/>
      <c r="G77" s="520"/>
      <c r="H77" s="426"/>
      <c r="I77" s="426"/>
      <c r="J77" s="426"/>
      <c r="K77" s="426"/>
      <c r="L77" s="426"/>
      <c r="M77" s="426"/>
      <c r="N77" s="430"/>
    </row>
    <row r="78" spans="1:14" x14ac:dyDescent="0.25">
      <c r="E78" s="518"/>
      <c r="F78" s="513"/>
    </row>
    <row r="79" spans="1:14" x14ac:dyDescent="0.25">
      <c r="E79" s="501"/>
      <c r="F79" s="513"/>
    </row>
    <row r="80" spans="1:14" x14ac:dyDescent="0.25">
      <c r="E80" s="501"/>
      <c r="F80" s="513"/>
    </row>
    <row r="81" spans="5:6" x14ac:dyDescent="0.25">
      <c r="E81" s="501"/>
      <c r="F81" s="513"/>
    </row>
    <row r="82" spans="5:6" x14ac:dyDescent="0.25">
      <c r="E82" s="501"/>
      <c r="F82" s="513"/>
    </row>
    <row r="83" spans="5:6" x14ac:dyDescent="0.25">
      <c r="E83" s="501"/>
      <c r="F83" s="513"/>
    </row>
    <row r="84" spans="5:6" x14ac:dyDescent="0.25">
      <c r="E84" s="501"/>
      <c r="F84" s="513"/>
    </row>
    <row r="85" spans="5:6" x14ac:dyDescent="0.25">
      <c r="E85" s="501"/>
      <c r="F85" s="513"/>
    </row>
    <row r="86" spans="5:6" x14ac:dyDescent="0.25">
      <c r="E86" s="501"/>
      <c r="F86" s="513"/>
    </row>
    <row r="87" spans="5:6" x14ac:dyDescent="0.25">
      <c r="E87" s="501"/>
      <c r="F87" s="513"/>
    </row>
    <row r="88" spans="5:6" x14ac:dyDescent="0.25">
      <c r="E88" s="501"/>
      <c r="F88" s="513"/>
    </row>
    <row r="89" spans="5:6" x14ac:dyDescent="0.25">
      <c r="E89" s="501"/>
      <c r="F89" s="513"/>
    </row>
    <row r="90" spans="5:6" x14ac:dyDescent="0.25">
      <c r="E90" s="501"/>
      <c r="F90" s="513"/>
    </row>
    <row r="91" spans="5:6" x14ac:dyDescent="0.25">
      <c r="E91" s="501"/>
    </row>
    <row r="92" spans="5:6" x14ac:dyDescent="0.25">
      <c r="E92" s="501"/>
    </row>
    <row r="93" spans="5:6" x14ac:dyDescent="0.25">
      <c r="E93" s="501"/>
    </row>
    <row r="94" spans="5:6" x14ac:dyDescent="0.25">
      <c r="E94" s="501"/>
    </row>
    <row r="95" spans="5:6" x14ac:dyDescent="0.25">
      <c r="E95" s="501"/>
    </row>
    <row r="96" spans="5:6" x14ac:dyDescent="0.25">
      <c r="E96" s="501"/>
    </row>
    <row r="97" spans="5:5" x14ac:dyDescent="0.25">
      <c r="E97" s="501"/>
    </row>
    <row r="98" spans="5:5" x14ac:dyDescent="0.25">
      <c r="E98" s="501"/>
    </row>
    <row r="99" spans="5:5" x14ac:dyDescent="0.25">
      <c r="E99" s="501"/>
    </row>
    <row r="100" spans="5:5" x14ac:dyDescent="0.25">
      <c r="E100" s="501"/>
    </row>
    <row r="101" spans="5:5" x14ac:dyDescent="0.25">
      <c r="E101" s="501"/>
    </row>
    <row r="102" spans="5:5" x14ac:dyDescent="0.25">
      <c r="E102" s="501"/>
    </row>
    <row r="103" spans="5:5" x14ac:dyDescent="0.25">
      <c r="E103" s="501"/>
    </row>
    <row r="104" spans="5:5" x14ac:dyDescent="0.25">
      <c r="E104" s="501"/>
    </row>
    <row r="105" spans="5:5" x14ac:dyDescent="0.25">
      <c r="E105" s="501"/>
    </row>
    <row r="106" spans="5:5" x14ac:dyDescent="0.25">
      <c r="E106" s="501"/>
    </row>
    <row r="107" spans="5:5" x14ac:dyDescent="0.25">
      <c r="E107" s="501"/>
    </row>
    <row r="108" spans="5:5" x14ac:dyDescent="0.25">
      <c r="E108" s="501"/>
    </row>
    <row r="109" spans="5:5" x14ac:dyDescent="0.25">
      <c r="E109" s="501"/>
    </row>
    <row r="110" spans="5:5" x14ac:dyDescent="0.25">
      <c r="E110" s="501"/>
    </row>
    <row r="111" spans="5:5" x14ac:dyDescent="0.25">
      <c r="E111" s="501"/>
    </row>
    <row r="112" spans="5:5" x14ac:dyDescent="0.25">
      <c r="E112" s="501"/>
    </row>
    <row r="113" spans="5:5" x14ac:dyDescent="0.25">
      <c r="E113" s="501"/>
    </row>
    <row r="114" spans="5:5" x14ac:dyDescent="0.25">
      <c r="E114" s="501"/>
    </row>
    <row r="115" spans="5:5" x14ac:dyDescent="0.25">
      <c r="E115" s="501"/>
    </row>
    <row r="116" spans="5:5" x14ac:dyDescent="0.25">
      <c r="E116" s="501"/>
    </row>
    <row r="117" spans="5:5" x14ac:dyDescent="0.25">
      <c r="E117" s="501"/>
    </row>
    <row r="118" spans="5:5" x14ac:dyDescent="0.25">
      <c r="E118" s="501"/>
    </row>
    <row r="119" spans="5:5" x14ac:dyDescent="0.25">
      <c r="E119" s="501"/>
    </row>
    <row r="120" spans="5:5" x14ac:dyDescent="0.25">
      <c r="E120" s="501"/>
    </row>
    <row r="121" spans="5:5" x14ac:dyDescent="0.25">
      <c r="E121" s="501"/>
    </row>
    <row r="122" spans="5:5" x14ac:dyDescent="0.25">
      <c r="E122" s="501"/>
    </row>
    <row r="123" spans="5:5" x14ac:dyDescent="0.25">
      <c r="E123" s="501"/>
    </row>
    <row r="124" spans="5:5" x14ac:dyDescent="0.25">
      <c r="E124" s="501"/>
    </row>
    <row r="125" spans="5:5" x14ac:dyDescent="0.25">
      <c r="E125" s="501"/>
    </row>
    <row r="126" spans="5:5" x14ac:dyDescent="0.25">
      <c r="E126" s="501"/>
    </row>
    <row r="127" spans="5:5" x14ac:dyDescent="0.25">
      <c r="E127" s="501"/>
    </row>
    <row r="128" spans="5:5" x14ac:dyDescent="0.25">
      <c r="E128" s="501"/>
    </row>
    <row r="129" spans="5:5" x14ac:dyDescent="0.25">
      <c r="E129" s="501"/>
    </row>
    <row r="130" spans="5:5" x14ac:dyDescent="0.25">
      <c r="E130" s="501"/>
    </row>
    <row r="131" spans="5:5" x14ac:dyDescent="0.25">
      <c r="E131" s="501"/>
    </row>
    <row r="132" spans="5:5" x14ac:dyDescent="0.25">
      <c r="E132" s="501"/>
    </row>
    <row r="133" spans="5:5" x14ac:dyDescent="0.25">
      <c r="E133" s="501"/>
    </row>
    <row r="134" spans="5:5" x14ac:dyDescent="0.25">
      <c r="E134" s="501"/>
    </row>
    <row r="135" spans="5:5" x14ac:dyDescent="0.25">
      <c r="E135" s="501"/>
    </row>
    <row r="136" spans="5:5" x14ac:dyDescent="0.25">
      <c r="E136" s="501"/>
    </row>
    <row r="137" spans="5:5" x14ac:dyDescent="0.25">
      <c r="E137" s="501"/>
    </row>
    <row r="138" spans="5:5" x14ac:dyDescent="0.25">
      <c r="E138" s="501"/>
    </row>
    <row r="139" spans="5:5" x14ac:dyDescent="0.25">
      <c r="E139" s="501"/>
    </row>
    <row r="140" spans="5:5" x14ac:dyDescent="0.25">
      <c r="E140" s="501"/>
    </row>
    <row r="141" spans="5:5" x14ac:dyDescent="0.25">
      <c r="E141" s="501"/>
    </row>
    <row r="142" spans="5:5" x14ac:dyDescent="0.25">
      <c r="E142" s="501"/>
    </row>
    <row r="143" spans="5:5" x14ac:dyDescent="0.25">
      <c r="E143" s="501"/>
    </row>
    <row r="144" spans="5:5" x14ac:dyDescent="0.25">
      <c r="E144" s="501"/>
    </row>
    <row r="145" spans="5:5" x14ac:dyDescent="0.25">
      <c r="E145" s="501"/>
    </row>
    <row r="146" spans="5:5" x14ac:dyDescent="0.25">
      <c r="E146" s="501"/>
    </row>
    <row r="147" spans="5:5" x14ac:dyDescent="0.25">
      <c r="E147" s="501"/>
    </row>
    <row r="148" spans="5:5" x14ac:dyDescent="0.25">
      <c r="E148" s="501"/>
    </row>
    <row r="149" spans="5:5" x14ac:dyDescent="0.25">
      <c r="E149" s="501"/>
    </row>
    <row r="150" spans="5:5" x14ac:dyDescent="0.25">
      <c r="E150" s="501"/>
    </row>
    <row r="151" spans="5:5" x14ac:dyDescent="0.25">
      <c r="E151" s="501"/>
    </row>
    <row r="152" spans="5:5" x14ac:dyDescent="0.25">
      <c r="E152" s="501"/>
    </row>
    <row r="153" spans="5:5" x14ac:dyDescent="0.25">
      <c r="E153" s="501"/>
    </row>
    <row r="154" spans="5:5" x14ac:dyDescent="0.25">
      <c r="E154" s="501"/>
    </row>
    <row r="155" spans="5:5" x14ac:dyDescent="0.25">
      <c r="E155" s="501"/>
    </row>
    <row r="156" spans="5:5" x14ac:dyDescent="0.25">
      <c r="E156" s="501"/>
    </row>
    <row r="157" spans="5:5" x14ac:dyDescent="0.25">
      <c r="E157" s="501"/>
    </row>
    <row r="158" spans="5:5" x14ac:dyDescent="0.25">
      <c r="E158" s="501"/>
    </row>
    <row r="159" spans="5:5" x14ac:dyDescent="0.25">
      <c r="E159" s="501"/>
    </row>
    <row r="160" spans="5:5" x14ac:dyDescent="0.25">
      <c r="E160" s="501"/>
    </row>
    <row r="161" spans="5:5" x14ac:dyDescent="0.25">
      <c r="E161" s="501"/>
    </row>
    <row r="162" spans="5:5" x14ac:dyDescent="0.25">
      <c r="E162" s="501"/>
    </row>
    <row r="163" spans="5:5" x14ac:dyDescent="0.25">
      <c r="E163" s="501"/>
    </row>
    <row r="164" spans="5:5" x14ac:dyDescent="0.25">
      <c r="E164" s="501"/>
    </row>
    <row r="165" spans="5:5" x14ac:dyDescent="0.25">
      <c r="E165" s="501"/>
    </row>
    <row r="166" spans="5:5" x14ac:dyDescent="0.25">
      <c r="E166" s="501"/>
    </row>
    <row r="167" spans="5:5" x14ac:dyDescent="0.25">
      <c r="E167" s="501"/>
    </row>
    <row r="168" spans="5:5" x14ac:dyDescent="0.25">
      <c r="E168" s="50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opLeftCell="A22" zoomScaleNormal="100" workbookViewId="0">
      <selection activeCell="D4" sqref="D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11" bestFit="1" customWidth="1"/>
    <col min="6" max="6" width="15.85546875" style="311" customWidth="1"/>
    <col min="7" max="7" width="18.7109375" style="311"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14" t="s">
        <v>44</v>
      </c>
      <c r="B1" s="714"/>
      <c r="C1" s="714"/>
      <c r="D1" s="714"/>
      <c r="E1" s="714"/>
      <c r="F1" s="714"/>
      <c r="G1" s="714"/>
      <c r="H1" s="714"/>
      <c r="I1" s="714"/>
      <c r="J1" s="714"/>
      <c r="K1" s="714"/>
      <c r="L1" s="714"/>
      <c r="M1" s="714"/>
      <c r="N1" s="714"/>
    </row>
    <row r="2" spans="1:15" s="67" customFormat="1" ht="18.75" x14ac:dyDescent="0.25">
      <c r="A2" s="715" t="s">
        <v>124</v>
      </c>
      <c r="B2" s="715"/>
      <c r="C2" s="715"/>
      <c r="D2" s="715"/>
      <c r="E2" s="715"/>
      <c r="F2" s="715"/>
      <c r="G2" s="715"/>
      <c r="H2" s="715"/>
      <c r="I2" s="715"/>
      <c r="J2" s="715"/>
      <c r="K2" s="715"/>
      <c r="L2" s="715"/>
      <c r="M2" s="715"/>
      <c r="N2" s="715"/>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20">
        <v>45017</v>
      </c>
      <c r="B4" s="421" t="s">
        <v>153</v>
      </c>
      <c r="C4" s="421"/>
      <c r="D4" s="463"/>
      <c r="E4" s="464"/>
      <c r="F4" s="464"/>
      <c r="G4" s="465">
        <v>0</v>
      </c>
      <c r="H4" s="466"/>
      <c r="I4" s="467"/>
      <c r="J4" s="468"/>
      <c r="K4" s="469"/>
      <c r="L4" s="189"/>
      <c r="M4" s="470"/>
      <c r="N4" s="471"/>
    </row>
    <row r="5" spans="1:15" s="14" customFormat="1" ht="13.5" customHeight="1" x14ac:dyDescent="0.25">
      <c r="A5" s="489">
        <v>45035</v>
      </c>
      <c r="B5" s="490" t="s">
        <v>115</v>
      </c>
      <c r="C5" s="490" t="s">
        <v>49</v>
      </c>
      <c r="D5" s="491" t="s">
        <v>116</v>
      </c>
      <c r="E5" s="492"/>
      <c r="F5" s="492">
        <v>11000</v>
      </c>
      <c r="G5" s="493">
        <f>G4-E5+F5</f>
        <v>11000</v>
      </c>
      <c r="H5" s="494" t="s">
        <v>225</v>
      </c>
      <c r="I5" s="494" t="s">
        <v>18</v>
      </c>
      <c r="J5" s="496" t="s">
        <v>229</v>
      </c>
      <c r="K5" s="490" t="s">
        <v>64</v>
      </c>
      <c r="L5" s="490" t="s">
        <v>45</v>
      </c>
      <c r="M5" s="498"/>
      <c r="N5" s="497"/>
    </row>
    <row r="6" spans="1:15" s="14" customFormat="1" ht="13.5" customHeight="1" x14ac:dyDescent="0.25">
      <c r="A6" s="530">
        <v>45035</v>
      </c>
      <c r="B6" s="174" t="s">
        <v>117</v>
      </c>
      <c r="C6" s="174" t="s">
        <v>118</v>
      </c>
      <c r="D6" s="175" t="s">
        <v>116</v>
      </c>
      <c r="E6" s="152">
        <v>6000</v>
      </c>
      <c r="F6" s="152"/>
      <c r="G6" s="310">
        <f>G5-E6+F6</f>
        <v>5000</v>
      </c>
      <c r="H6" s="643" t="s">
        <v>225</v>
      </c>
      <c r="I6" s="296" t="s">
        <v>18</v>
      </c>
      <c r="J6" s="412" t="s">
        <v>229</v>
      </c>
      <c r="K6" s="397" t="s">
        <v>64</v>
      </c>
      <c r="L6" s="397" t="s">
        <v>45</v>
      </c>
      <c r="M6" s="487"/>
      <c r="N6" s="488" t="s">
        <v>125</v>
      </c>
    </row>
    <row r="7" spans="1:15" x14ac:dyDescent="0.25">
      <c r="A7" s="530">
        <v>45035</v>
      </c>
      <c r="B7" s="174" t="s">
        <v>117</v>
      </c>
      <c r="C7" s="174" t="s">
        <v>118</v>
      </c>
      <c r="D7" s="175" t="s">
        <v>116</v>
      </c>
      <c r="E7" s="152">
        <v>5000</v>
      </c>
      <c r="F7" s="152"/>
      <c r="G7" s="310">
        <f>G6-E7+F7</f>
        <v>0</v>
      </c>
      <c r="H7" s="643" t="s">
        <v>225</v>
      </c>
      <c r="I7" s="155" t="s">
        <v>18</v>
      </c>
      <c r="J7" s="412" t="s">
        <v>229</v>
      </c>
      <c r="K7" s="397" t="s">
        <v>64</v>
      </c>
      <c r="L7" s="155" t="s">
        <v>45</v>
      </c>
      <c r="M7" s="155"/>
      <c r="N7" s="488" t="s">
        <v>126</v>
      </c>
    </row>
    <row r="8" spans="1:15" x14ac:dyDescent="0.25">
      <c r="A8" s="489">
        <v>45036</v>
      </c>
      <c r="B8" s="490" t="s">
        <v>115</v>
      </c>
      <c r="C8" s="490" t="s">
        <v>49</v>
      </c>
      <c r="D8" s="491" t="s">
        <v>116</v>
      </c>
      <c r="E8" s="492"/>
      <c r="F8" s="492">
        <v>12000</v>
      </c>
      <c r="G8" s="493">
        <f t="shared" ref="G8:G14" si="0">G7-E8+F8</f>
        <v>12000</v>
      </c>
      <c r="H8" s="494" t="s">
        <v>225</v>
      </c>
      <c r="I8" s="495" t="s">
        <v>18</v>
      </c>
      <c r="J8" s="496" t="s">
        <v>245</v>
      </c>
      <c r="K8" s="490" t="s">
        <v>64</v>
      </c>
      <c r="L8" s="495" t="s">
        <v>45</v>
      </c>
      <c r="M8" s="495"/>
      <c r="N8" s="497"/>
    </row>
    <row r="9" spans="1:15" x14ac:dyDescent="0.25">
      <c r="A9" s="173">
        <v>45036</v>
      </c>
      <c r="B9" s="174" t="s">
        <v>117</v>
      </c>
      <c r="C9" s="174" t="s">
        <v>118</v>
      </c>
      <c r="D9" s="175" t="s">
        <v>116</v>
      </c>
      <c r="E9" s="152">
        <v>6000</v>
      </c>
      <c r="F9" s="152"/>
      <c r="G9" s="310">
        <f t="shared" si="0"/>
        <v>6000</v>
      </c>
      <c r="H9" s="643" t="s">
        <v>225</v>
      </c>
      <c r="I9" s="155" t="s">
        <v>18</v>
      </c>
      <c r="J9" s="412" t="s">
        <v>245</v>
      </c>
      <c r="K9" s="397" t="s">
        <v>64</v>
      </c>
      <c r="L9" s="155" t="s">
        <v>45</v>
      </c>
      <c r="M9" s="155"/>
      <c r="N9" s="488" t="s">
        <v>125</v>
      </c>
    </row>
    <row r="10" spans="1:15" x14ac:dyDescent="0.25">
      <c r="A10" s="173">
        <v>45036</v>
      </c>
      <c r="B10" s="174" t="s">
        <v>117</v>
      </c>
      <c r="C10" s="174" t="s">
        <v>118</v>
      </c>
      <c r="D10" s="175" t="s">
        <v>116</v>
      </c>
      <c r="E10" s="152">
        <v>6000</v>
      </c>
      <c r="F10" s="152"/>
      <c r="G10" s="310">
        <f t="shared" si="0"/>
        <v>0</v>
      </c>
      <c r="H10" s="643" t="s">
        <v>225</v>
      </c>
      <c r="I10" s="155" t="s">
        <v>18</v>
      </c>
      <c r="J10" s="412" t="s">
        <v>245</v>
      </c>
      <c r="K10" s="397" t="s">
        <v>64</v>
      </c>
      <c r="L10" s="155" t="s">
        <v>45</v>
      </c>
      <c r="M10" s="155"/>
      <c r="N10" s="488" t="s">
        <v>126</v>
      </c>
    </row>
    <row r="11" spans="1:15" x14ac:dyDescent="0.25">
      <c r="A11" s="489">
        <v>45038</v>
      </c>
      <c r="B11" s="490" t="s">
        <v>115</v>
      </c>
      <c r="C11" s="490" t="s">
        <v>49</v>
      </c>
      <c r="D11" s="491" t="s">
        <v>116</v>
      </c>
      <c r="E11" s="492"/>
      <c r="F11" s="492">
        <v>12000</v>
      </c>
      <c r="G11" s="493">
        <f t="shared" si="0"/>
        <v>12000</v>
      </c>
      <c r="H11" s="494" t="s">
        <v>225</v>
      </c>
      <c r="I11" s="495" t="s">
        <v>18</v>
      </c>
      <c r="J11" s="496" t="s">
        <v>247</v>
      </c>
      <c r="K11" s="490" t="s">
        <v>64</v>
      </c>
      <c r="L11" s="495" t="s">
        <v>45</v>
      </c>
      <c r="M11" s="495"/>
      <c r="N11" s="497"/>
    </row>
    <row r="12" spans="1:15" x14ac:dyDescent="0.25">
      <c r="A12" s="173">
        <v>45038</v>
      </c>
      <c r="B12" s="174" t="s">
        <v>117</v>
      </c>
      <c r="C12" s="174" t="s">
        <v>118</v>
      </c>
      <c r="D12" s="175" t="s">
        <v>116</v>
      </c>
      <c r="E12" s="152">
        <v>6000</v>
      </c>
      <c r="F12" s="152"/>
      <c r="G12" s="310">
        <f t="shared" si="0"/>
        <v>6000</v>
      </c>
      <c r="H12" s="643" t="s">
        <v>225</v>
      </c>
      <c r="I12" s="155" t="s">
        <v>18</v>
      </c>
      <c r="J12" s="412" t="s">
        <v>247</v>
      </c>
      <c r="K12" s="397" t="s">
        <v>64</v>
      </c>
      <c r="L12" s="155" t="s">
        <v>45</v>
      </c>
      <c r="M12" s="155"/>
      <c r="N12" s="488" t="s">
        <v>224</v>
      </c>
    </row>
    <row r="13" spans="1:15" x14ac:dyDescent="0.25">
      <c r="A13" s="173">
        <v>45038</v>
      </c>
      <c r="B13" s="174" t="s">
        <v>117</v>
      </c>
      <c r="C13" s="174" t="s">
        <v>118</v>
      </c>
      <c r="D13" s="175" t="s">
        <v>116</v>
      </c>
      <c r="E13" s="169">
        <v>6000</v>
      </c>
      <c r="F13" s="152"/>
      <c r="G13" s="310">
        <f t="shared" si="0"/>
        <v>0</v>
      </c>
      <c r="H13" s="296" t="s">
        <v>225</v>
      </c>
      <c r="I13" s="155" t="s">
        <v>18</v>
      </c>
      <c r="J13" s="412" t="s">
        <v>247</v>
      </c>
      <c r="K13" s="397" t="s">
        <v>64</v>
      </c>
      <c r="L13" s="155" t="s">
        <v>45</v>
      </c>
      <c r="M13" s="155"/>
      <c r="N13" s="488" t="s">
        <v>126</v>
      </c>
    </row>
    <row r="14" spans="1:15" x14ac:dyDescent="0.25">
      <c r="A14" s="489">
        <v>45040</v>
      </c>
      <c r="B14" s="490" t="s">
        <v>115</v>
      </c>
      <c r="C14" s="490" t="s">
        <v>49</v>
      </c>
      <c r="D14" s="491" t="s">
        <v>116</v>
      </c>
      <c r="E14" s="534"/>
      <c r="F14" s="535">
        <v>12000</v>
      </c>
      <c r="G14" s="493">
        <f t="shared" si="0"/>
        <v>12000</v>
      </c>
      <c r="H14" s="494" t="s">
        <v>225</v>
      </c>
      <c r="I14" s="598" t="s">
        <v>18</v>
      </c>
      <c r="J14" s="496" t="s">
        <v>255</v>
      </c>
      <c r="K14" s="599" t="s">
        <v>64</v>
      </c>
      <c r="L14" s="598" t="s">
        <v>45</v>
      </c>
      <c r="M14" s="598"/>
      <c r="N14" s="596"/>
    </row>
    <row r="15" spans="1:15" x14ac:dyDescent="0.25">
      <c r="A15" s="173">
        <v>45040</v>
      </c>
      <c r="B15" s="174" t="s">
        <v>117</v>
      </c>
      <c r="C15" s="174" t="s">
        <v>118</v>
      </c>
      <c r="D15" s="175" t="s">
        <v>116</v>
      </c>
      <c r="E15" s="169">
        <v>6000</v>
      </c>
      <c r="F15" s="152"/>
      <c r="G15" s="310">
        <f t="shared" ref="G15:G29" si="1">G14-E15+F15</f>
        <v>6000</v>
      </c>
      <c r="H15" s="643" t="s">
        <v>225</v>
      </c>
      <c r="I15" s="155" t="s">
        <v>18</v>
      </c>
      <c r="J15" s="412" t="s">
        <v>255</v>
      </c>
      <c r="K15" s="397" t="s">
        <v>64</v>
      </c>
      <c r="L15" s="155" t="s">
        <v>45</v>
      </c>
      <c r="M15" s="155"/>
      <c r="N15" s="157" t="s">
        <v>125</v>
      </c>
    </row>
    <row r="16" spans="1:15" x14ac:dyDescent="0.25">
      <c r="A16" s="173">
        <v>45040</v>
      </c>
      <c r="B16" s="174" t="s">
        <v>117</v>
      </c>
      <c r="C16" s="174" t="s">
        <v>118</v>
      </c>
      <c r="D16" s="175" t="s">
        <v>116</v>
      </c>
      <c r="E16" s="169">
        <v>6000</v>
      </c>
      <c r="F16" s="476"/>
      <c r="G16" s="310">
        <f t="shared" si="1"/>
        <v>0</v>
      </c>
      <c r="H16" s="643" t="s">
        <v>225</v>
      </c>
      <c r="I16" s="155" t="s">
        <v>18</v>
      </c>
      <c r="J16" s="412" t="s">
        <v>255</v>
      </c>
      <c r="K16" s="397" t="s">
        <v>64</v>
      </c>
      <c r="L16" s="155" t="s">
        <v>45</v>
      </c>
      <c r="M16" s="155"/>
      <c r="N16" s="157" t="s">
        <v>126</v>
      </c>
      <c r="O16" s="426"/>
    </row>
    <row r="17" spans="1:14" ht="15.75" customHeight="1" x14ac:dyDescent="0.25">
      <c r="A17" s="489">
        <v>45041</v>
      </c>
      <c r="B17" s="490" t="s">
        <v>115</v>
      </c>
      <c r="C17" s="490" t="s">
        <v>49</v>
      </c>
      <c r="D17" s="491" t="s">
        <v>116</v>
      </c>
      <c r="E17" s="600"/>
      <c r="F17" s="535">
        <v>30000</v>
      </c>
      <c r="G17" s="493">
        <f t="shared" si="1"/>
        <v>30000</v>
      </c>
      <c r="H17" s="494" t="s">
        <v>225</v>
      </c>
      <c r="I17" s="495" t="s">
        <v>18</v>
      </c>
      <c r="J17" s="496" t="s">
        <v>284</v>
      </c>
      <c r="K17" s="490" t="s">
        <v>64</v>
      </c>
      <c r="L17" s="495" t="s">
        <v>45</v>
      </c>
      <c r="M17" s="495"/>
      <c r="N17" s="596"/>
    </row>
    <row r="18" spans="1:14" x14ac:dyDescent="0.25">
      <c r="A18" s="173">
        <v>45041</v>
      </c>
      <c r="B18" s="174" t="s">
        <v>117</v>
      </c>
      <c r="C18" s="174" t="s">
        <v>118</v>
      </c>
      <c r="D18" s="175" t="s">
        <v>116</v>
      </c>
      <c r="E18" s="161">
        <v>6000</v>
      </c>
      <c r="F18" s="152"/>
      <c r="G18" s="310">
        <f t="shared" si="1"/>
        <v>24000</v>
      </c>
      <c r="H18" s="296" t="s">
        <v>225</v>
      </c>
      <c r="I18" s="155" t="s">
        <v>18</v>
      </c>
      <c r="J18" s="412" t="s">
        <v>284</v>
      </c>
      <c r="K18" s="397" t="s">
        <v>64</v>
      </c>
      <c r="L18" s="155" t="s">
        <v>45</v>
      </c>
      <c r="M18" s="155"/>
      <c r="N18" s="157" t="s">
        <v>125</v>
      </c>
    </row>
    <row r="19" spans="1:14" x14ac:dyDescent="0.25">
      <c r="A19" s="173">
        <v>45041</v>
      </c>
      <c r="B19" s="174" t="s">
        <v>117</v>
      </c>
      <c r="C19" s="174" t="s">
        <v>118</v>
      </c>
      <c r="D19" s="175" t="s">
        <v>116</v>
      </c>
      <c r="E19" s="169">
        <v>6000</v>
      </c>
      <c r="F19" s="152"/>
      <c r="G19" s="310">
        <f t="shared" si="1"/>
        <v>18000</v>
      </c>
      <c r="H19" s="296" t="s">
        <v>225</v>
      </c>
      <c r="I19" s="155" t="s">
        <v>18</v>
      </c>
      <c r="J19" s="412" t="s">
        <v>284</v>
      </c>
      <c r="K19" s="397" t="s">
        <v>64</v>
      </c>
      <c r="L19" s="155" t="s">
        <v>45</v>
      </c>
      <c r="M19" s="155"/>
      <c r="N19" s="157" t="s">
        <v>126</v>
      </c>
    </row>
    <row r="20" spans="1:14" x14ac:dyDescent="0.25">
      <c r="A20" s="173">
        <v>45042</v>
      </c>
      <c r="B20" s="174" t="s">
        <v>117</v>
      </c>
      <c r="C20" s="174" t="s">
        <v>118</v>
      </c>
      <c r="D20" s="175" t="s">
        <v>116</v>
      </c>
      <c r="E20" s="169">
        <v>7000</v>
      </c>
      <c r="F20" s="152"/>
      <c r="G20" s="310">
        <f t="shared" si="1"/>
        <v>11000</v>
      </c>
      <c r="H20" s="296" t="s">
        <v>225</v>
      </c>
      <c r="I20" s="155" t="s">
        <v>18</v>
      </c>
      <c r="J20" s="412" t="s">
        <v>284</v>
      </c>
      <c r="K20" s="397" t="s">
        <v>64</v>
      </c>
      <c r="L20" s="155" t="s">
        <v>45</v>
      </c>
      <c r="M20" s="155"/>
      <c r="N20" s="157" t="s">
        <v>285</v>
      </c>
    </row>
    <row r="21" spans="1:14" x14ac:dyDescent="0.25">
      <c r="A21" s="173">
        <v>45042</v>
      </c>
      <c r="B21" s="174" t="s">
        <v>117</v>
      </c>
      <c r="C21" s="174" t="s">
        <v>118</v>
      </c>
      <c r="D21" s="175" t="s">
        <v>116</v>
      </c>
      <c r="E21" s="169">
        <v>5000</v>
      </c>
      <c r="F21" s="152"/>
      <c r="G21" s="310">
        <f>G20-E21+F21</f>
        <v>6000</v>
      </c>
      <c r="H21" s="296" t="s">
        <v>225</v>
      </c>
      <c r="I21" s="155" t="s">
        <v>18</v>
      </c>
      <c r="J21" s="412" t="s">
        <v>284</v>
      </c>
      <c r="K21" s="397" t="s">
        <v>64</v>
      </c>
      <c r="L21" s="155" t="s">
        <v>45</v>
      </c>
      <c r="M21" s="155"/>
      <c r="N21" s="157" t="s">
        <v>142</v>
      </c>
    </row>
    <row r="22" spans="1:14" x14ac:dyDescent="0.25">
      <c r="A22" s="173">
        <v>45042</v>
      </c>
      <c r="B22" s="174" t="s">
        <v>117</v>
      </c>
      <c r="C22" s="174" t="s">
        <v>118</v>
      </c>
      <c r="D22" s="175" t="s">
        <v>116</v>
      </c>
      <c r="E22" s="169">
        <v>6000</v>
      </c>
      <c r="F22" s="152"/>
      <c r="G22" s="310">
        <f t="shared" si="1"/>
        <v>0</v>
      </c>
      <c r="H22" s="296" t="s">
        <v>225</v>
      </c>
      <c r="I22" s="155" t="s">
        <v>18</v>
      </c>
      <c r="J22" s="412" t="s">
        <v>284</v>
      </c>
      <c r="K22" s="397" t="s">
        <v>64</v>
      </c>
      <c r="L22" s="155" t="s">
        <v>45</v>
      </c>
      <c r="M22" s="155"/>
      <c r="N22" s="157" t="s">
        <v>126</v>
      </c>
    </row>
    <row r="23" spans="1:14" x14ac:dyDescent="0.25">
      <c r="A23" s="489">
        <v>45043</v>
      </c>
      <c r="B23" s="490" t="s">
        <v>115</v>
      </c>
      <c r="C23" s="490" t="s">
        <v>49</v>
      </c>
      <c r="D23" s="491" t="s">
        <v>116</v>
      </c>
      <c r="E23" s="534"/>
      <c r="F23" s="492">
        <v>28000</v>
      </c>
      <c r="G23" s="493">
        <f t="shared" si="1"/>
        <v>28000</v>
      </c>
      <c r="H23" s="494" t="s">
        <v>225</v>
      </c>
      <c r="I23" s="495" t="s">
        <v>18</v>
      </c>
      <c r="J23" s="496" t="s">
        <v>292</v>
      </c>
      <c r="K23" s="490" t="s">
        <v>64</v>
      </c>
      <c r="L23" s="495" t="s">
        <v>45</v>
      </c>
      <c r="M23" s="495"/>
      <c r="N23" s="596"/>
    </row>
    <row r="24" spans="1:14" x14ac:dyDescent="0.25">
      <c r="A24" s="530">
        <v>45043</v>
      </c>
      <c r="B24" s="174" t="s">
        <v>117</v>
      </c>
      <c r="C24" s="174" t="s">
        <v>118</v>
      </c>
      <c r="D24" s="175" t="s">
        <v>116</v>
      </c>
      <c r="E24" s="169">
        <v>13000</v>
      </c>
      <c r="F24" s="152"/>
      <c r="G24" s="310">
        <f t="shared" si="1"/>
        <v>15000</v>
      </c>
      <c r="H24" s="296" t="s">
        <v>225</v>
      </c>
      <c r="I24" s="155" t="s">
        <v>18</v>
      </c>
      <c r="J24" s="412" t="s">
        <v>292</v>
      </c>
      <c r="K24" s="397" t="s">
        <v>64</v>
      </c>
      <c r="L24" s="155" t="s">
        <v>45</v>
      </c>
      <c r="M24" s="155"/>
      <c r="N24" s="157" t="s">
        <v>293</v>
      </c>
    </row>
    <row r="25" spans="1:14" x14ac:dyDescent="0.25">
      <c r="A25" s="530">
        <v>45043</v>
      </c>
      <c r="B25" s="174" t="s">
        <v>117</v>
      </c>
      <c r="C25" s="174" t="s">
        <v>118</v>
      </c>
      <c r="D25" s="175" t="s">
        <v>116</v>
      </c>
      <c r="E25" s="169">
        <v>9000</v>
      </c>
      <c r="F25" s="152"/>
      <c r="G25" s="310">
        <f t="shared" si="1"/>
        <v>6000</v>
      </c>
      <c r="H25" s="296" t="s">
        <v>225</v>
      </c>
      <c r="I25" s="155" t="s">
        <v>18</v>
      </c>
      <c r="J25" s="412" t="s">
        <v>292</v>
      </c>
      <c r="K25" s="397" t="s">
        <v>64</v>
      </c>
      <c r="L25" s="155" t="s">
        <v>45</v>
      </c>
      <c r="M25" s="155"/>
      <c r="N25" s="157" t="s">
        <v>294</v>
      </c>
    </row>
    <row r="26" spans="1:14" x14ac:dyDescent="0.25">
      <c r="A26" s="530">
        <v>45043</v>
      </c>
      <c r="B26" s="174" t="s">
        <v>117</v>
      </c>
      <c r="C26" s="174" t="s">
        <v>118</v>
      </c>
      <c r="D26" s="175" t="s">
        <v>116</v>
      </c>
      <c r="E26" s="161">
        <v>6000</v>
      </c>
      <c r="F26" s="152"/>
      <c r="G26" s="310">
        <f t="shared" si="1"/>
        <v>0</v>
      </c>
      <c r="H26" s="643" t="s">
        <v>225</v>
      </c>
      <c r="I26" s="155" t="s">
        <v>18</v>
      </c>
      <c r="J26" s="412" t="s">
        <v>292</v>
      </c>
      <c r="K26" s="397" t="s">
        <v>64</v>
      </c>
      <c r="L26" s="155" t="s">
        <v>45</v>
      </c>
      <c r="M26" s="155"/>
      <c r="N26" s="157" t="s">
        <v>126</v>
      </c>
    </row>
    <row r="27" spans="1:14" x14ac:dyDescent="0.25">
      <c r="A27" s="489">
        <v>45044</v>
      </c>
      <c r="B27" s="490" t="s">
        <v>115</v>
      </c>
      <c r="C27" s="490" t="s">
        <v>49</v>
      </c>
      <c r="D27" s="491" t="s">
        <v>116</v>
      </c>
      <c r="E27" s="535"/>
      <c r="F27" s="492">
        <v>12000</v>
      </c>
      <c r="G27" s="493">
        <f t="shared" si="1"/>
        <v>12000</v>
      </c>
      <c r="H27" s="494" t="s">
        <v>225</v>
      </c>
      <c r="I27" s="495" t="s">
        <v>18</v>
      </c>
      <c r="J27" s="496" t="s">
        <v>300</v>
      </c>
      <c r="K27" s="490" t="s">
        <v>64</v>
      </c>
      <c r="L27" s="495" t="s">
        <v>45</v>
      </c>
      <c r="M27" s="495"/>
      <c r="N27" s="596"/>
    </row>
    <row r="28" spans="1:14" x14ac:dyDescent="0.25">
      <c r="A28" s="173">
        <v>45044</v>
      </c>
      <c r="B28" s="174" t="s">
        <v>117</v>
      </c>
      <c r="C28" s="174" t="s">
        <v>118</v>
      </c>
      <c r="D28" s="175" t="s">
        <v>116</v>
      </c>
      <c r="E28" s="475">
        <v>6000</v>
      </c>
      <c r="F28" s="161"/>
      <c r="G28" s="309">
        <f t="shared" si="1"/>
        <v>6000</v>
      </c>
      <c r="H28" s="643" t="s">
        <v>225</v>
      </c>
      <c r="I28" s="184" t="s">
        <v>18</v>
      </c>
      <c r="J28" s="412" t="s">
        <v>300</v>
      </c>
      <c r="K28" s="188" t="s">
        <v>64</v>
      </c>
      <c r="L28" s="184" t="s">
        <v>45</v>
      </c>
      <c r="M28" s="184"/>
      <c r="N28" s="478" t="s">
        <v>125</v>
      </c>
    </row>
    <row r="29" spans="1:14" ht="15.75" thickBot="1" x14ac:dyDescent="0.3">
      <c r="A29" s="173">
        <v>45044</v>
      </c>
      <c r="B29" s="174" t="s">
        <v>117</v>
      </c>
      <c r="C29" s="174" t="s">
        <v>118</v>
      </c>
      <c r="D29" s="175" t="s">
        <v>116</v>
      </c>
      <c r="E29" s="475">
        <v>6000</v>
      </c>
      <c r="F29" s="161"/>
      <c r="G29" s="309">
        <f t="shared" si="1"/>
        <v>0</v>
      </c>
      <c r="H29" s="643" t="s">
        <v>225</v>
      </c>
      <c r="I29" s="184" t="s">
        <v>18</v>
      </c>
      <c r="J29" s="412" t="s">
        <v>300</v>
      </c>
      <c r="K29" s="188" t="s">
        <v>64</v>
      </c>
      <c r="L29" s="184" t="s">
        <v>45</v>
      </c>
      <c r="M29" s="184"/>
      <c r="N29" s="478" t="s">
        <v>126</v>
      </c>
    </row>
    <row r="30" spans="1:14" ht="15.75" thickBot="1" x14ac:dyDescent="0.3">
      <c r="A30" s="155"/>
      <c r="B30" s="155"/>
      <c r="C30" s="155"/>
      <c r="D30" s="155"/>
      <c r="E30" s="538">
        <f>SUM(E4:E29)</f>
        <v>117000</v>
      </c>
      <c r="F30" s="538">
        <f>SUM(F4:F29)</f>
        <v>117000</v>
      </c>
      <c r="G30" s="539">
        <f>E30-F30</f>
        <v>0</v>
      </c>
      <c r="H30" s="168"/>
      <c r="I30" s="155"/>
      <c r="J30" s="155"/>
      <c r="K30" s="397"/>
      <c r="L30" s="155"/>
      <c r="M30" s="155"/>
      <c r="N30" s="157"/>
    </row>
    <row r="31" spans="1:14" x14ac:dyDescent="0.25">
      <c r="A31" s="155"/>
      <c r="B31" s="155"/>
      <c r="C31" s="155"/>
      <c r="D31" s="155"/>
      <c r="E31" s="517"/>
      <c r="F31" s="475"/>
      <c r="G31" s="481"/>
      <c r="H31" s="155"/>
      <c r="I31" s="155"/>
      <c r="J31" s="155"/>
      <c r="K31" s="397"/>
      <c r="L31" s="155"/>
      <c r="M31" s="155"/>
      <c r="N31" s="157"/>
    </row>
    <row r="32" spans="1:14" x14ac:dyDescent="0.25">
      <c r="A32" s="426"/>
      <c r="B32" s="426"/>
      <c r="C32" s="426"/>
      <c r="D32" s="426"/>
      <c r="E32" s="508"/>
      <c r="F32" s="519"/>
      <c r="G32" s="520"/>
      <c r="H32" s="426"/>
      <c r="I32" s="426"/>
      <c r="J32" s="426"/>
      <c r="K32" s="426"/>
      <c r="L32" s="426"/>
      <c r="M32" s="426"/>
      <c r="N32" s="430"/>
    </row>
    <row r="33" spans="5:6" x14ac:dyDescent="0.25">
      <c r="E33" s="518"/>
      <c r="F33" s="513"/>
    </row>
    <row r="34" spans="5:6" x14ac:dyDescent="0.25">
      <c r="E34" s="501"/>
      <c r="F34" s="513"/>
    </row>
    <row r="35" spans="5:6" x14ac:dyDescent="0.25">
      <c r="E35" s="501"/>
      <c r="F35" s="513"/>
    </row>
    <row r="36" spans="5:6" x14ac:dyDescent="0.25">
      <c r="E36" s="501"/>
      <c r="F36" s="513"/>
    </row>
    <row r="37" spans="5:6" x14ac:dyDescent="0.25">
      <c r="E37" s="501"/>
      <c r="F37" s="513"/>
    </row>
    <row r="38" spans="5:6" x14ac:dyDescent="0.25">
      <c r="E38" s="501"/>
      <c r="F38" s="513"/>
    </row>
    <row r="39" spans="5:6" x14ac:dyDescent="0.25">
      <c r="E39" s="501"/>
      <c r="F39" s="513"/>
    </row>
    <row r="40" spans="5:6" x14ac:dyDescent="0.25">
      <c r="E40" s="501"/>
      <c r="F40" s="513"/>
    </row>
    <row r="41" spans="5:6" x14ac:dyDescent="0.25">
      <c r="E41" s="501"/>
      <c r="F41" s="513"/>
    </row>
    <row r="42" spans="5:6" x14ac:dyDescent="0.25">
      <c r="E42" s="501"/>
      <c r="F42" s="513"/>
    </row>
    <row r="43" spans="5:6" x14ac:dyDescent="0.25">
      <c r="E43" s="501"/>
      <c r="F43" s="513"/>
    </row>
    <row r="44" spans="5:6" x14ac:dyDescent="0.25">
      <c r="E44" s="501"/>
      <c r="F44" s="513"/>
    </row>
    <row r="45" spans="5:6" x14ac:dyDescent="0.25">
      <c r="E45" s="501"/>
      <c r="F45" s="513"/>
    </row>
    <row r="46" spans="5:6" x14ac:dyDescent="0.25">
      <c r="E46" s="501"/>
    </row>
    <row r="47" spans="5:6" x14ac:dyDescent="0.25">
      <c r="E47" s="501"/>
    </row>
    <row r="48" spans="5:6" x14ac:dyDescent="0.25">
      <c r="E48" s="501"/>
    </row>
    <row r="49" spans="5:5" x14ac:dyDescent="0.25">
      <c r="E49" s="501"/>
    </row>
    <row r="50" spans="5:5" x14ac:dyDescent="0.25">
      <c r="E50" s="501"/>
    </row>
    <row r="51" spans="5:5" x14ac:dyDescent="0.25">
      <c r="E51" s="501"/>
    </row>
    <row r="52" spans="5:5" x14ac:dyDescent="0.25">
      <c r="E52" s="501"/>
    </row>
    <row r="53" spans="5:5" x14ac:dyDescent="0.25">
      <c r="E53" s="501"/>
    </row>
    <row r="54" spans="5:5" x14ac:dyDescent="0.25">
      <c r="E54" s="501"/>
    </row>
    <row r="55" spans="5:5" x14ac:dyDescent="0.25">
      <c r="E55" s="501"/>
    </row>
    <row r="56" spans="5:5" x14ac:dyDescent="0.25">
      <c r="E56" s="501"/>
    </row>
    <row r="57" spans="5:5" x14ac:dyDescent="0.25">
      <c r="E57" s="501"/>
    </row>
    <row r="58" spans="5:5" x14ac:dyDescent="0.25">
      <c r="E58" s="501"/>
    </row>
    <row r="59" spans="5:5" x14ac:dyDescent="0.25">
      <c r="E59" s="501"/>
    </row>
    <row r="60" spans="5:5" x14ac:dyDescent="0.25">
      <c r="E60" s="501"/>
    </row>
    <row r="61" spans="5:5" x14ac:dyDescent="0.25">
      <c r="E61" s="501"/>
    </row>
    <row r="62" spans="5:5" x14ac:dyDescent="0.25">
      <c r="E62" s="501"/>
    </row>
    <row r="63" spans="5:5" x14ac:dyDescent="0.25">
      <c r="E63" s="501"/>
    </row>
    <row r="64" spans="5:5" x14ac:dyDescent="0.25">
      <c r="E64" s="501"/>
    </row>
    <row r="65" spans="5:5" x14ac:dyDescent="0.25">
      <c r="E65" s="501"/>
    </row>
    <row r="66" spans="5:5" x14ac:dyDescent="0.25">
      <c r="E66" s="501"/>
    </row>
    <row r="67" spans="5:5" x14ac:dyDescent="0.25">
      <c r="E67" s="501"/>
    </row>
    <row r="68" spans="5:5" x14ac:dyDescent="0.25">
      <c r="E68" s="501"/>
    </row>
    <row r="69" spans="5:5" x14ac:dyDescent="0.25">
      <c r="E69" s="501"/>
    </row>
    <row r="70" spans="5:5" x14ac:dyDescent="0.25">
      <c r="E70" s="501"/>
    </row>
    <row r="71" spans="5:5" x14ac:dyDescent="0.25">
      <c r="E71" s="501"/>
    </row>
    <row r="72" spans="5:5" x14ac:dyDescent="0.25">
      <c r="E72" s="501"/>
    </row>
    <row r="73" spans="5:5" x14ac:dyDescent="0.25">
      <c r="E73" s="501"/>
    </row>
    <row r="74" spans="5:5" x14ac:dyDescent="0.25">
      <c r="E74" s="501"/>
    </row>
    <row r="75" spans="5:5" x14ac:dyDescent="0.25">
      <c r="E75" s="501"/>
    </row>
    <row r="76" spans="5:5" x14ac:dyDescent="0.25">
      <c r="E76" s="501"/>
    </row>
    <row r="77" spans="5:5" x14ac:dyDescent="0.25">
      <c r="E77" s="501"/>
    </row>
    <row r="78" spans="5:5" x14ac:dyDescent="0.25">
      <c r="E78" s="501"/>
    </row>
    <row r="79" spans="5:5" x14ac:dyDescent="0.25">
      <c r="E79" s="501"/>
    </row>
    <row r="80" spans="5:5" x14ac:dyDescent="0.25">
      <c r="E80" s="501"/>
    </row>
    <row r="81" spans="5:5" x14ac:dyDescent="0.25">
      <c r="E81" s="501"/>
    </row>
    <row r="82" spans="5:5" x14ac:dyDescent="0.25">
      <c r="E82" s="501"/>
    </row>
    <row r="83" spans="5:5" x14ac:dyDescent="0.25">
      <c r="E83" s="501"/>
    </row>
    <row r="84" spans="5:5" x14ac:dyDescent="0.25">
      <c r="E84" s="501"/>
    </row>
    <row r="85" spans="5:5" x14ac:dyDescent="0.25">
      <c r="E85" s="501"/>
    </row>
    <row r="86" spans="5:5" x14ac:dyDescent="0.25">
      <c r="E86" s="501"/>
    </row>
    <row r="87" spans="5:5" x14ac:dyDescent="0.25">
      <c r="E87" s="501"/>
    </row>
    <row r="88" spans="5:5" x14ac:dyDescent="0.25">
      <c r="E88" s="501"/>
    </row>
    <row r="89" spans="5:5" x14ac:dyDescent="0.25">
      <c r="E89" s="501"/>
    </row>
    <row r="90" spans="5:5" x14ac:dyDescent="0.25">
      <c r="E90" s="501"/>
    </row>
    <row r="91" spans="5:5" x14ac:dyDescent="0.25">
      <c r="E91" s="501"/>
    </row>
    <row r="92" spans="5:5" x14ac:dyDescent="0.25">
      <c r="E92" s="501"/>
    </row>
    <row r="93" spans="5:5" x14ac:dyDescent="0.25">
      <c r="E93" s="501"/>
    </row>
    <row r="94" spans="5:5" x14ac:dyDescent="0.25">
      <c r="E94" s="501"/>
    </row>
    <row r="95" spans="5:5" x14ac:dyDescent="0.25">
      <c r="E95" s="501"/>
    </row>
    <row r="96" spans="5:5" x14ac:dyDescent="0.25">
      <c r="E96" s="501"/>
    </row>
    <row r="97" spans="5:5" x14ac:dyDescent="0.25">
      <c r="E97" s="501"/>
    </row>
    <row r="98" spans="5:5" x14ac:dyDescent="0.25">
      <c r="E98" s="501"/>
    </row>
    <row r="99" spans="5:5" x14ac:dyDescent="0.25">
      <c r="E99" s="501"/>
    </row>
    <row r="100" spans="5:5" x14ac:dyDescent="0.25">
      <c r="E100" s="501"/>
    </row>
    <row r="101" spans="5:5" x14ac:dyDescent="0.25">
      <c r="E101" s="501"/>
    </row>
    <row r="102" spans="5:5" x14ac:dyDescent="0.25">
      <c r="E102" s="501"/>
    </row>
    <row r="103" spans="5:5" x14ac:dyDescent="0.25">
      <c r="E103" s="501"/>
    </row>
    <row r="104" spans="5:5" x14ac:dyDescent="0.25">
      <c r="E104" s="501"/>
    </row>
    <row r="105" spans="5:5" x14ac:dyDescent="0.25">
      <c r="E105" s="501"/>
    </row>
    <row r="106" spans="5:5" x14ac:dyDescent="0.25">
      <c r="E106" s="501"/>
    </row>
    <row r="107" spans="5:5" x14ac:dyDescent="0.25">
      <c r="E107" s="501"/>
    </row>
    <row r="108" spans="5:5" x14ac:dyDescent="0.25">
      <c r="E108" s="501"/>
    </row>
    <row r="109" spans="5:5" x14ac:dyDescent="0.25">
      <c r="E109" s="501"/>
    </row>
    <row r="110" spans="5:5" x14ac:dyDescent="0.25">
      <c r="E110" s="501"/>
    </row>
    <row r="111" spans="5:5" x14ac:dyDescent="0.25">
      <c r="E111" s="501"/>
    </row>
    <row r="112" spans="5:5" x14ac:dyDescent="0.25">
      <c r="E112" s="501"/>
    </row>
    <row r="113" spans="5:5" x14ac:dyDescent="0.25">
      <c r="E113" s="501"/>
    </row>
    <row r="114" spans="5:5" x14ac:dyDescent="0.25">
      <c r="E114" s="501"/>
    </row>
    <row r="115" spans="5:5" x14ac:dyDescent="0.25">
      <c r="E115" s="501"/>
    </row>
    <row r="116" spans="5:5" x14ac:dyDescent="0.25">
      <c r="E116" s="501"/>
    </row>
    <row r="117" spans="5:5" x14ac:dyDescent="0.25">
      <c r="E117" s="501"/>
    </row>
    <row r="118" spans="5:5" x14ac:dyDescent="0.25">
      <c r="E118" s="501"/>
    </row>
    <row r="119" spans="5:5" x14ac:dyDescent="0.25">
      <c r="E119" s="501"/>
    </row>
    <row r="120" spans="5:5" x14ac:dyDescent="0.25">
      <c r="E120" s="501"/>
    </row>
    <row r="121" spans="5:5" x14ac:dyDescent="0.25">
      <c r="E121" s="501"/>
    </row>
    <row r="122" spans="5:5" x14ac:dyDescent="0.25">
      <c r="E122" s="501"/>
    </row>
    <row r="123" spans="5:5" x14ac:dyDescent="0.25">
      <c r="E123" s="501"/>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13" zoomScale="85" zoomScaleNormal="85" workbookViewId="0">
      <selection activeCell="E31" sqref="E31"/>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14" t="s">
        <v>44</v>
      </c>
      <c r="B1" s="714"/>
      <c r="C1" s="714"/>
      <c r="D1" s="714"/>
      <c r="E1" s="714"/>
      <c r="F1" s="714"/>
      <c r="G1" s="714"/>
      <c r="H1" s="714"/>
      <c r="I1" s="714"/>
      <c r="J1" s="714"/>
      <c r="K1" s="714"/>
      <c r="L1" s="714"/>
      <c r="M1" s="714"/>
      <c r="N1" s="714"/>
    </row>
    <row r="2" spans="1:16" s="67" customFormat="1" ht="18.75" x14ac:dyDescent="0.25">
      <c r="A2" s="715" t="s">
        <v>61</v>
      </c>
      <c r="B2" s="715"/>
      <c r="C2" s="715"/>
      <c r="D2" s="715"/>
      <c r="E2" s="715"/>
      <c r="F2" s="715"/>
      <c r="G2" s="715"/>
      <c r="H2" s="715"/>
      <c r="I2" s="715"/>
      <c r="J2" s="715"/>
      <c r="K2" s="715"/>
      <c r="L2" s="715"/>
      <c r="M2" s="715"/>
      <c r="N2" s="715"/>
    </row>
    <row r="3" spans="1:16" s="67" customFormat="1" ht="45" x14ac:dyDescent="0.25">
      <c r="A3" s="399" t="s">
        <v>0</v>
      </c>
      <c r="B3" s="400" t="s">
        <v>5</v>
      </c>
      <c r="C3" s="400" t="s">
        <v>10</v>
      </c>
      <c r="D3" s="401" t="s">
        <v>8</v>
      </c>
      <c r="E3" s="401" t="s">
        <v>13</v>
      </c>
      <c r="F3" s="402" t="s">
        <v>34</v>
      </c>
      <c r="G3" s="401" t="s">
        <v>41</v>
      </c>
      <c r="H3" s="401" t="s">
        <v>2</v>
      </c>
      <c r="I3" s="401" t="s">
        <v>3</v>
      </c>
      <c r="J3" s="400" t="s">
        <v>9</v>
      </c>
      <c r="K3" s="400" t="s">
        <v>1</v>
      </c>
      <c r="L3" s="400" t="s">
        <v>4</v>
      </c>
      <c r="M3" s="400" t="s">
        <v>12</v>
      </c>
      <c r="N3" s="402" t="s">
        <v>11</v>
      </c>
    </row>
    <row r="4" spans="1:16" s="67" customFormat="1" x14ac:dyDescent="0.25">
      <c r="A4" s="185">
        <v>45017</v>
      </c>
      <c r="B4" s="170" t="s">
        <v>146</v>
      </c>
      <c r="C4" s="170"/>
      <c r="D4" s="171"/>
      <c r="E4" s="396"/>
      <c r="F4" s="450"/>
      <c r="G4" s="595">
        <v>60000</v>
      </c>
      <c r="H4" s="451"/>
      <c r="I4" s="451"/>
      <c r="J4" s="452"/>
      <c r="K4" s="453"/>
      <c r="L4" s="453"/>
      <c r="M4" s="453"/>
      <c r="N4" s="454"/>
    </row>
    <row r="5" spans="1:16" s="14" customFormat="1" ht="18.75" customHeight="1" x14ac:dyDescent="0.25">
      <c r="A5" s="173">
        <v>45019</v>
      </c>
      <c r="B5" s="157" t="s">
        <v>128</v>
      </c>
      <c r="C5" s="157" t="s">
        <v>119</v>
      </c>
      <c r="D5" s="182" t="s">
        <v>14</v>
      </c>
      <c r="E5" s="169">
        <v>40000</v>
      </c>
      <c r="F5" s="180"/>
      <c r="G5" s="482">
        <f>G4-E5+F5</f>
        <v>20000</v>
      </c>
      <c r="H5" s="187" t="s">
        <v>42</v>
      </c>
      <c r="I5" s="177" t="s">
        <v>18</v>
      </c>
      <c r="J5" s="412"/>
      <c r="K5" s="594" t="s">
        <v>64</v>
      </c>
      <c r="L5" s="594" t="s">
        <v>58</v>
      </c>
      <c r="M5" s="417"/>
      <c r="N5" s="526"/>
      <c r="O5" s="532"/>
    </row>
    <row r="6" spans="1:16" s="75" customFormat="1" x14ac:dyDescent="0.25">
      <c r="A6" s="173">
        <v>45019</v>
      </c>
      <c r="B6" s="157" t="s">
        <v>140</v>
      </c>
      <c r="C6" s="157" t="s">
        <v>119</v>
      </c>
      <c r="D6" s="182" t="s">
        <v>116</v>
      </c>
      <c r="E6" s="169">
        <v>20000</v>
      </c>
      <c r="F6" s="161"/>
      <c r="G6" s="161">
        <f t="shared" ref="G6:G20" si="0">G5-E6+F6</f>
        <v>0</v>
      </c>
      <c r="H6" s="187" t="s">
        <v>129</v>
      </c>
      <c r="I6" s="177" t="s">
        <v>18</v>
      </c>
      <c r="J6" s="412"/>
      <c r="K6" s="157" t="s">
        <v>64</v>
      </c>
      <c r="L6" s="157" t="s">
        <v>58</v>
      </c>
      <c r="M6" s="164"/>
      <c r="N6" s="165"/>
      <c r="O6" s="533"/>
    </row>
    <row r="7" spans="1:16" x14ac:dyDescent="0.25">
      <c r="A7" s="489">
        <v>45027</v>
      </c>
      <c r="B7" s="596" t="s">
        <v>115</v>
      </c>
      <c r="C7" s="596" t="s">
        <v>49</v>
      </c>
      <c r="D7" s="596" t="s">
        <v>14</v>
      </c>
      <c r="E7" s="600"/>
      <c r="F7" s="535">
        <v>120000</v>
      </c>
      <c r="G7" s="535">
        <f t="shared" si="0"/>
        <v>120000</v>
      </c>
      <c r="H7" s="597"/>
      <c r="I7" s="601" t="s">
        <v>18</v>
      </c>
      <c r="J7" s="496"/>
      <c r="K7" s="495" t="s">
        <v>64</v>
      </c>
      <c r="L7" s="495" t="s">
        <v>58</v>
      </c>
      <c r="M7" s="495"/>
      <c r="N7" s="596"/>
      <c r="O7" s="426"/>
      <c r="P7" s="426"/>
    </row>
    <row r="8" spans="1:16" x14ac:dyDescent="0.25">
      <c r="A8" s="173">
        <v>45027</v>
      </c>
      <c r="B8" s="157" t="s">
        <v>128</v>
      </c>
      <c r="C8" s="157" t="s">
        <v>119</v>
      </c>
      <c r="D8" s="157" t="s">
        <v>14</v>
      </c>
      <c r="E8" s="482">
        <v>40000</v>
      </c>
      <c r="F8" s="160"/>
      <c r="G8" s="160">
        <f t="shared" si="0"/>
        <v>80000</v>
      </c>
      <c r="H8" s="187" t="s">
        <v>42</v>
      </c>
      <c r="I8" s="177" t="s">
        <v>18</v>
      </c>
      <c r="J8" s="412"/>
      <c r="K8" s="155" t="s">
        <v>64</v>
      </c>
      <c r="L8" s="155" t="s">
        <v>58</v>
      </c>
      <c r="M8" s="155"/>
      <c r="N8" s="157"/>
      <c r="O8" s="426"/>
      <c r="P8" s="426"/>
    </row>
    <row r="9" spans="1:16" x14ac:dyDescent="0.25">
      <c r="A9" s="173">
        <v>45027</v>
      </c>
      <c r="B9" s="155" t="s">
        <v>140</v>
      </c>
      <c r="C9" s="157" t="s">
        <v>119</v>
      </c>
      <c r="D9" s="166" t="s">
        <v>116</v>
      </c>
      <c r="E9" s="161">
        <v>20000</v>
      </c>
      <c r="F9" s="161"/>
      <c r="G9" s="160">
        <f t="shared" si="0"/>
        <v>60000</v>
      </c>
      <c r="H9" s="168" t="s">
        <v>129</v>
      </c>
      <c r="I9" s="177" t="s">
        <v>18</v>
      </c>
      <c r="J9" s="412"/>
      <c r="K9" s="155" t="s">
        <v>64</v>
      </c>
      <c r="L9" s="155" t="s">
        <v>58</v>
      </c>
      <c r="M9" s="155"/>
      <c r="N9" s="157"/>
      <c r="O9" s="426"/>
      <c r="P9" s="426"/>
    </row>
    <row r="10" spans="1:16" x14ac:dyDescent="0.25">
      <c r="A10" s="173">
        <v>45033</v>
      </c>
      <c r="B10" s="157" t="s">
        <v>140</v>
      </c>
      <c r="C10" s="157" t="s">
        <v>119</v>
      </c>
      <c r="D10" s="182" t="s">
        <v>116</v>
      </c>
      <c r="E10" s="161">
        <v>20000</v>
      </c>
      <c r="F10" s="161"/>
      <c r="G10" s="160">
        <f t="shared" si="0"/>
        <v>40000</v>
      </c>
      <c r="H10" s="168" t="s">
        <v>129</v>
      </c>
      <c r="I10" s="177" t="s">
        <v>18</v>
      </c>
      <c r="J10" s="412"/>
      <c r="K10" s="155" t="s">
        <v>64</v>
      </c>
      <c r="L10" s="155" t="s">
        <v>58</v>
      </c>
      <c r="M10" s="155"/>
      <c r="N10" s="157"/>
      <c r="O10" s="426"/>
      <c r="P10" s="426"/>
    </row>
    <row r="11" spans="1:16" x14ac:dyDescent="0.25">
      <c r="A11" s="173">
        <v>45033</v>
      </c>
      <c r="B11" s="157" t="s">
        <v>128</v>
      </c>
      <c r="C11" s="157" t="s">
        <v>119</v>
      </c>
      <c r="D11" s="157" t="s">
        <v>14</v>
      </c>
      <c r="E11" s="161">
        <v>40000</v>
      </c>
      <c r="F11" s="161"/>
      <c r="G11" s="160">
        <f t="shared" si="0"/>
        <v>0</v>
      </c>
      <c r="H11" s="168" t="s">
        <v>42</v>
      </c>
      <c r="I11" s="177" t="s">
        <v>18</v>
      </c>
      <c r="J11" s="503"/>
      <c r="K11" s="155" t="s">
        <v>64</v>
      </c>
      <c r="L11" s="155" t="s">
        <v>58</v>
      </c>
      <c r="M11" s="155"/>
      <c r="N11" s="157"/>
      <c r="O11" s="426"/>
      <c r="P11" s="426"/>
    </row>
    <row r="12" spans="1:16" x14ac:dyDescent="0.25">
      <c r="A12" s="489">
        <v>45035</v>
      </c>
      <c r="B12" s="596" t="s">
        <v>115</v>
      </c>
      <c r="C12" s="596" t="s">
        <v>49</v>
      </c>
      <c r="D12" s="596" t="s">
        <v>14</v>
      </c>
      <c r="E12" s="535"/>
      <c r="F12" s="535">
        <v>20000</v>
      </c>
      <c r="G12" s="644">
        <f t="shared" si="0"/>
        <v>20000</v>
      </c>
      <c r="H12" s="645"/>
      <c r="I12" s="601" t="s">
        <v>18</v>
      </c>
      <c r="J12" s="537"/>
      <c r="K12" s="495" t="s">
        <v>64</v>
      </c>
      <c r="L12" s="495" t="s">
        <v>58</v>
      </c>
      <c r="M12" s="495"/>
      <c r="N12" s="596"/>
      <c r="O12" s="426"/>
      <c r="P12" s="426"/>
    </row>
    <row r="13" spans="1:16" x14ac:dyDescent="0.25">
      <c r="A13" s="173">
        <v>45035</v>
      </c>
      <c r="B13" s="155" t="s">
        <v>238</v>
      </c>
      <c r="C13" s="157" t="s">
        <v>119</v>
      </c>
      <c r="D13" s="166" t="s">
        <v>116</v>
      </c>
      <c r="E13" s="161">
        <v>20000</v>
      </c>
      <c r="F13" s="161"/>
      <c r="G13" s="160">
        <f t="shared" si="0"/>
        <v>0</v>
      </c>
      <c r="H13" s="168" t="s">
        <v>225</v>
      </c>
      <c r="I13" s="177" t="s">
        <v>18</v>
      </c>
      <c r="J13" s="503"/>
      <c r="K13" s="155" t="s">
        <v>64</v>
      </c>
      <c r="L13" s="155" t="s">
        <v>58</v>
      </c>
      <c r="M13" s="155"/>
      <c r="N13" s="157"/>
      <c r="O13" s="83"/>
    </row>
    <row r="14" spans="1:16" x14ac:dyDescent="0.25">
      <c r="A14" s="489">
        <v>45041</v>
      </c>
      <c r="B14" s="495" t="s">
        <v>115</v>
      </c>
      <c r="C14" s="596" t="s">
        <v>49</v>
      </c>
      <c r="D14" s="647" t="s">
        <v>14</v>
      </c>
      <c r="E14" s="535"/>
      <c r="F14" s="535">
        <v>160000</v>
      </c>
      <c r="G14" s="644">
        <f t="shared" si="0"/>
        <v>160000</v>
      </c>
      <c r="H14" s="645"/>
      <c r="I14" s="601" t="s">
        <v>18</v>
      </c>
      <c r="J14" s="537"/>
      <c r="K14" s="495" t="s">
        <v>64</v>
      </c>
      <c r="L14" s="495" t="s">
        <v>58</v>
      </c>
      <c r="M14" s="495"/>
      <c r="N14" s="596"/>
      <c r="O14" s="83"/>
    </row>
    <row r="15" spans="1:16" x14ac:dyDescent="0.25">
      <c r="A15" s="173">
        <v>45041</v>
      </c>
      <c r="B15" s="155" t="s">
        <v>128</v>
      </c>
      <c r="C15" s="157" t="s">
        <v>119</v>
      </c>
      <c r="D15" s="166" t="s">
        <v>14</v>
      </c>
      <c r="E15" s="161">
        <v>40000</v>
      </c>
      <c r="F15" s="161"/>
      <c r="G15" s="160">
        <f t="shared" si="0"/>
        <v>120000</v>
      </c>
      <c r="H15" s="168" t="s">
        <v>42</v>
      </c>
      <c r="I15" s="177" t="s">
        <v>18</v>
      </c>
      <c r="J15" s="503"/>
      <c r="K15" s="155" t="s">
        <v>64</v>
      </c>
      <c r="L15" s="155" t="s">
        <v>58</v>
      </c>
      <c r="M15" s="155"/>
      <c r="N15" s="157"/>
      <c r="O15" s="83"/>
    </row>
    <row r="16" spans="1:16" x14ac:dyDescent="0.25">
      <c r="A16" s="173">
        <v>45041</v>
      </c>
      <c r="B16" s="155" t="s">
        <v>140</v>
      </c>
      <c r="C16" s="157" t="s">
        <v>119</v>
      </c>
      <c r="D16" s="166" t="s">
        <v>116</v>
      </c>
      <c r="E16" s="161">
        <v>20000</v>
      </c>
      <c r="F16" s="161"/>
      <c r="G16" s="160">
        <f t="shared" si="0"/>
        <v>100000</v>
      </c>
      <c r="H16" s="168" t="s">
        <v>129</v>
      </c>
      <c r="I16" s="177" t="s">
        <v>18</v>
      </c>
      <c r="J16" s="503"/>
      <c r="K16" s="155" t="s">
        <v>64</v>
      </c>
      <c r="L16" s="155" t="s">
        <v>58</v>
      </c>
      <c r="M16" s="155"/>
      <c r="N16" s="157"/>
      <c r="O16" s="83"/>
    </row>
    <row r="17" spans="1:15" x14ac:dyDescent="0.25">
      <c r="A17" s="662">
        <v>45041</v>
      </c>
      <c r="B17" s="663" t="s">
        <v>238</v>
      </c>
      <c r="C17" s="663" t="s">
        <v>119</v>
      </c>
      <c r="D17" s="664" t="s">
        <v>116</v>
      </c>
      <c r="E17" s="160">
        <v>20000</v>
      </c>
      <c r="F17" s="160"/>
      <c r="G17" s="160">
        <f t="shared" si="0"/>
        <v>80000</v>
      </c>
      <c r="H17" s="665" t="s">
        <v>225</v>
      </c>
      <c r="I17" s="177" t="s">
        <v>18</v>
      </c>
      <c r="J17" s="666"/>
      <c r="K17" s="155" t="s">
        <v>64</v>
      </c>
      <c r="L17" s="155" t="s">
        <v>58</v>
      </c>
      <c r="M17" s="155"/>
      <c r="N17" s="157"/>
      <c r="O17" s="83"/>
    </row>
    <row r="18" spans="1:15" x14ac:dyDescent="0.25">
      <c r="A18" s="173">
        <v>45075</v>
      </c>
      <c r="B18" s="157" t="s">
        <v>128</v>
      </c>
      <c r="C18" s="157" t="s">
        <v>119</v>
      </c>
      <c r="D18" s="155" t="s">
        <v>14</v>
      </c>
      <c r="E18" s="161">
        <v>40000</v>
      </c>
      <c r="F18" s="161"/>
      <c r="G18" s="160">
        <f t="shared" si="0"/>
        <v>40000</v>
      </c>
      <c r="H18" s="155" t="s">
        <v>42</v>
      </c>
      <c r="I18" s="174" t="s">
        <v>18</v>
      </c>
      <c r="J18" s="503"/>
      <c r="K18" s="155" t="s">
        <v>64</v>
      </c>
      <c r="L18" s="155" t="s">
        <v>58</v>
      </c>
      <c r="M18" s="155"/>
      <c r="N18" s="157"/>
      <c r="O18" s="83"/>
    </row>
    <row r="19" spans="1:15" x14ac:dyDescent="0.25">
      <c r="A19" s="173">
        <v>45075</v>
      </c>
      <c r="B19" s="157" t="s">
        <v>140</v>
      </c>
      <c r="C19" s="157" t="s">
        <v>119</v>
      </c>
      <c r="D19" s="155" t="s">
        <v>116</v>
      </c>
      <c r="E19" s="160">
        <v>20000</v>
      </c>
      <c r="F19" s="160"/>
      <c r="G19" s="160">
        <f t="shared" si="0"/>
        <v>20000</v>
      </c>
      <c r="H19" s="155" t="s">
        <v>129</v>
      </c>
      <c r="I19" s="174" t="s">
        <v>18</v>
      </c>
      <c r="J19" s="503"/>
      <c r="K19" s="155" t="s">
        <v>64</v>
      </c>
      <c r="L19" s="155" t="s">
        <v>58</v>
      </c>
      <c r="M19" s="155"/>
      <c r="N19" s="157"/>
      <c r="O19" s="83"/>
    </row>
    <row r="20" spans="1:15" ht="15.75" thickBot="1" x14ac:dyDescent="0.3">
      <c r="A20" s="173">
        <v>45075</v>
      </c>
      <c r="B20" s="157" t="s">
        <v>238</v>
      </c>
      <c r="C20" s="157" t="s">
        <v>119</v>
      </c>
      <c r="D20" s="155" t="s">
        <v>116</v>
      </c>
      <c r="E20" s="160">
        <v>20000</v>
      </c>
      <c r="F20" s="160"/>
      <c r="G20" s="160">
        <f t="shared" si="0"/>
        <v>0</v>
      </c>
      <c r="H20" s="155" t="s">
        <v>225</v>
      </c>
      <c r="I20" s="174" t="s">
        <v>18</v>
      </c>
      <c r="J20" s="503"/>
      <c r="K20" s="155" t="s">
        <v>64</v>
      </c>
      <c r="L20" s="155" t="s">
        <v>58</v>
      </c>
      <c r="M20" s="155"/>
      <c r="N20" s="157"/>
      <c r="O20" s="83"/>
    </row>
    <row r="21" spans="1:15" ht="15.75" thickBot="1" x14ac:dyDescent="0.3">
      <c r="A21" s="506"/>
      <c r="B21" s="506"/>
      <c r="C21" s="472"/>
      <c r="D21" s="500"/>
      <c r="E21" s="502">
        <f>SUM(E5:E20)</f>
        <v>360000</v>
      </c>
      <c r="F21" s="525">
        <f>SUM(F5:F20)+G4</f>
        <v>360000</v>
      </c>
      <c r="G21" s="524">
        <f>F21-E21</f>
        <v>0</v>
      </c>
      <c r="H21" s="472"/>
      <c r="I21" s="667"/>
      <c r="J21" s="668"/>
      <c r="K21" s="155"/>
      <c r="L21" s="155"/>
      <c r="M21" s="434"/>
      <c r="N21" s="435"/>
    </row>
    <row r="22" spans="1:15" x14ac:dyDescent="0.25">
      <c r="A22"/>
      <c r="B22"/>
      <c r="C22" s="168"/>
      <c r="D22" s="166"/>
      <c r="E22" s="178"/>
      <c r="F22" s="178"/>
      <c r="G22" s="483"/>
      <c r="H22" s="168"/>
      <c r="I22" s="155"/>
      <c r="J22" s="188"/>
      <c r="K22" s="155"/>
      <c r="L22" s="155"/>
      <c r="M22" s="155"/>
      <c r="N22" s="157"/>
    </row>
    <row r="23" spans="1:15" x14ac:dyDescent="0.25">
      <c r="A23" s="432" t="s">
        <v>106</v>
      </c>
      <c r="B23" t="s">
        <v>109</v>
      </c>
      <c r="C23" s="457"/>
      <c r="D23" s="458"/>
      <c r="E23" s="459"/>
      <c r="F23" s="459"/>
      <c r="G23" s="460"/>
      <c r="H23" s="168"/>
      <c r="I23" s="434"/>
      <c r="J23" s="188"/>
      <c r="K23" s="155"/>
      <c r="L23" s="155"/>
      <c r="M23" s="434"/>
      <c r="N23" s="435"/>
    </row>
    <row r="24" spans="1:15" x14ac:dyDescent="0.25">
      <c r="A24" s="181" t="s">
        <v>129</v>
      </c>
      <c r="B24" s="433">
        <v>100000</v>
      </c>
      <c r="C24" s="168"/>
      <c r="D24" s="166"/>
      <c r="E24" s="161"/>
      <c r="F24" s="161"/>
      <c r="G24" s="160"/>
      <c r="H24" s="168"/>
      <c r="I24" s="155"/>
      <c r="J24" s="188"/>
      <c r="K24" s="155"/>
      <c r="L24" s="155"/>
      <c r="M24" s="155"/>
      <c r="N24" s="157"/>
    </row>
    <row r="25" spans="1:15" x14ac:dyDescent="0.25">
      <c r="A25" s="181" t="s">
        <v>225</v>
      </c>
      <c r="B25" s="433">
        <v>60000</v>
      </c>
      <c r="C25" s="168"/>
      <c r="D25" s="166"/>
      <c r="E25" s="161"/>
      <c r="F25" s="161"/>
      <c r="G25" s="160"/>
      <c r="H25" s="168"/>
      <c r="I25" s="155"/>
      <c r="J25" s="188"/>
      <c r="K25" s="155"/>
      <c r="L25" s="155"/>
      <c r="M25" s="155"/>
      <c r="N25" s="157"/>
    </row>
    <row r="26" spans="1:15" x14ac:dyDescent="0.25">
      <c r="A26" s="181" t="s">
        <v>42</v>
      </c>
      <c r="B26" s="433">
        <v>200000</v>
      </c>
      <c r="C26" s="168"/>
      <c r="D26" s="166"/>
      <c r="E26" s="161"/>
      <c r="F26" s="161"/>
      <c r="G26" s="160"/>
      <c r="H26" s="168"/>
      <c r="I26" s="155"/>
      <c r="J26" s="188"/>
      <c r="K26" s="155"/>
      <c r="L26" s="155"/>
      <c r="M26" s="155"/>
      <c r="N26" s="157"/>
    </row>
    <row r="27" spans="1:15" x14ac:dyDescent="0.25">
      <c r="A27" s="181" t="s">
        <v>107</v>
      </c>
      <c r="B27" s="433"/>
      <c r="C27" s="168"/>
      <c r="D27" s="166"/>
      <c r="E27" s="161"/>
      <c r="F27" s="161"/>
      <c r="G27" s="160"/>
      <c r="H27" s="168"/>
      <c r="I27" s="155"/>
      <c r="J27" s="188"/>
      <c r="K27" s="155"/>
      <c r="L27" s="155"/>
      <c r="M27" s="155"/>
      <c r="N27" s="157"/>
    </row>
    <row r="28" spans="1:15" x14ac:dyDescent="0.25">
      <c r="A28" s="181" t="s">
        <v>108</v>
      </c>
      <c r="B28" s="433">
        <v>360000</v>
      </c>
      <c r="C28" s="168"/>
      <c r="D28" s="166"/>
      <c r="E28" s="161"/>
      <c r="F28" s="161"/>
      <c r="G28" s="160"/>
      <c r="H28" s="168"/>
      <c r="I28" s="155"/>
      <c r="J28" s="188"/>
      <c r="K28" s="155"/>
      <c r="L28" s="155"/>
      <c r="M28" s="155"/>
      <c r="N28" s="157"/>
    </row>
    <row r="29" spans="1:15" x14ac:dyDescent="0.25">
      <c r="A29"/>
      <c r="B29"/>
      <c r="C29" s="168"/>
      <c r="D29" s="166"/>
      <c r="E29" s="161"/>
      <c r="F29" s="161"/>
      <c r="G29" s="160"/>
      <c r="H29" s="168"/>
      <c r="I29" s="155"/>
      <c r="J29" s="188"/>
      <c r="K29" s="155"/>
      <c r="L29" s="155"/>
      <c r="M29" s="155"/>
      <c r="N29" s="157"/>
    </row>
    <row r="30" spans="1:15" x14ac:dyDescent="0.25">
      <c r="A30"/>
      <c r="B30"/>
      <c r="C30" s="168"/>
      <c r="D30" s="166"/>
      <c r="E30" s="161"/>
      <c r="F30" s="161"/>
      <c r="G30" s="160"/>
      <c r="H30" s="168"/>
      <c r="I30" s="155"/>
      <c r="J30" s="397"/>
      <c r="K30" s="155"/>
      <c r="L30" s="155"/>
      <c r="M30" s="155"/>
      <c r="N30" s="157"/>
    </row>
    <row r="31" spans="1:15" x14ac:dyDescent="0.25">
      <c r="A31"/>
      <c r="B31"/>
      <c r="C31" s="168"/>
      <c r="D31" s="155"/>
      <c r="E31" s="178"/>
      <c r="F31" s="178"/>
      <c r="G31" s="160"/>
      <c r="H31" s="155"/>
      <c r="I31" s="155"/>
      <c r="J31" s="397"/>
      <c r="K31" s="155"/>
      <c r="L31" s="155"/>
      <c r="M31" s="155"/>
      <c r="N31" s="157"/>
    </row>
    <row r="32" spans="1:15" x14ac:dyDescent="0.25">
      <c r="A32"/>
      <c r="B32"/>
      <c r="C32" s="168"/>
      <c r="D32" s="155"/>
      <c r="E32" s="161"/>
      <c r="F32" s="161"/>
      <c r="G32" s="160"/>
      <c r="H32" s="155"/>
      <c r="I32" s="155"/>
      <c r="J32" s="397"/>
      <c r="K32" s="155"/>
      <c r="L32" s="155"/>
      <c r="M32" s="155"/>
      <c r="N32" s="157"/>
    </row>
    <row r="33" spans="1:14" x14ac:dyDescent="0.25">
      <c r="A33"/>
      <c r="B33"/>
      <c r="C33" s="168"/>
      <c r="D33" s="155"/>
      <c r="E33" s="161"/>
      <c r="F33" s="161"/>
      <c r="G33" s="160"/>
      <c r="H33" s="155"/>
      <c r="I33" s="155"/>
      <c r="J33" s="397"/>
      <c r="K33" s="155"/>
      <c r="L33" s="155"/>
      <c r="M33" s="155"/>
      <c r="N33" s="157"/>
    </row>
    <row r="34" spans="1:14" x14ac:dyDescent="0.25">
      <c r="A34" s="181"/>
      <c r="B34" s="433"/>
      <c r="C34" s="168"/>
      <c r="D34" s="155"/>
      <c r="E34" s="161"/>
      <c r="F34" s="161"/>
      <c r="G34" s="160"/>
      <c r="H34" s="155"/>
      <c r="I34" s="155"/>
      <c r="J34" s="157"/>
      <c r="K34" s="155"/>
      <c r="L34" s="155"/>
      <c r="M34" s="155"/>
      <c r="N34" s="157"/>
    </row>
    <row r="35" spans="1:14" x14ac:dyDescent="0.25">
      <c r="A35" s="186"/>
      <c r="B35" s="155"/>
      <c r="C35" s="168"/>
      <c r="D35" s="155"/>
      <c r="E35" s="160"/>
      <c r="F35" s="160"/>
      <c r="G35" s="160"/>
      <c r="H35" s="155"/>
      <c r="I35" s="155"/>
      <c r="J35" s="157"/>
      <c r="K35" s="155"/>
      <c r="L35" s="155"/>
      <c r="M35" s="155"/>
      <c r="N35" s="157"/>
    </row>
    <row r="36" spans="1:14" x14ac:dyDescent="0.25">
      <c r="A36" s="186"/>
      <c r="B36" s="155"/>
      <c r="C36" s="168"/>
      <c r="D36" s="166"/>
      <c r="E36" s="161"/>
      <c r="F36" s="161"/>
      <c r="G36" s="160"/>
      <c r="H36" s="168"/>
      <c r="I36" s="155"/>
      <c r="J36" s="157"/>
      <c r="K36" s="155"/>
      <c r="L36" s="155"/>
      <c r="M36" s="155"/>
      <c r="N36" s="157"/>
    </row>
    <row r="37" spans="1:14" x14ac:dyDescent="0.25">
      <c r="A37" s="186"/>
      <c r="B37" s="155"/>
      <c r="C37" s="168"/>
      <c r="D37" s="166"/>
      <c r="E37" s="161"/>
      <c r="F37" s="161"/>
      <c r="G37" s="160"/>
      <c r="H37" s="168"/>
      <c r="I37" s="155"/>
      <c r="J37" s="157"/>
      <c r="K37" s="155"/>
      <c r="L37" s="155"/>
      <c r="M37" s="155"/>
      <c r="N37" s="157"/>
    </row>
    <row r="38" spans="1:14" x14ac:dyDescent="0.25">
      <c r="A38" s="186"/>
      <c r="B38" s="155"/>
      <c r="C38" s="168"/>
      <c r="D38" s="166"/>
      <c r="E38" s="161"/>
      <c r="F38" s="161"/>
      <c r="G38" s="160"/>
      <c r="H38" s="168"/>
      <c r="I38" s="155"/>
      <c r="J38" s="157"/>
      <c r="K38" s="155"/>
      <c r="L38" s="155"/>
      <c r="M38" s="155"/>
      <c r="N38" s="157"/>
    </row>
    <row r="39" spans="1:14" x14ac:dyDescent="0.25">
      <c r="A39" s="186"/>
      <c r="B39" s="155"/>
      <c r="C39" s="168"/>
      <c r="D39" s="166"/>
      <c r="E39" s="160"/>
      <c r="F39" s="160"/>
      <c r="G39" s="160"/>
      <c r="H39" s="168"/>
      <c r="I39" s="155"/>
      <c r="J39" s="157"/>
      <c r="K39" s="155"/>
      <c r="L39" s="155"/>
      <c r="M39" s="155"/>
      <c r="N39" s="157"/>
    </row>
    <row r="40" spans="1:14" x14ac:dyDescent="0.25">
      <c r="A40" s="156"/>
      <c r="B40" s="157"/>
      <c r="C40" s="157"/>
      <c r="D40" s="157"/>
      <c r="E40" s="424"/>
      <c r="F40" s="161"/>
      <c r="G40" s="160"/>
      <c r="H40" s="168"/>
      <c r="I40" s="155"/>
      <c r="J40" s="155"/>
      <c r="K40" s="155"/>
      <c r="L40" s="155"/>
      <c r="M40" s="155"/>
      <c r="N40" s="157"/>
    </row>
    <row r="41" spans="1:14" x14ac:dyDescent="0.25">
      <c r="A41" s="186"/>
      <c r="B41" s="398"/>
      <c r="C41" s="155"/>
      <c r="D41" s="155"/>
      <c r="E41" s="152"/>
      <c r="F41" s="155"/>
      <c r="G41" s="161"/>
      <c r="H41" s="155"/>
      <c r="I41" s="155"/>
      <c r="J41" s="155"/>
      <c r="K41" s="155"/>
      <c r="L41" s="155"/>
      <c r="M41" s="155"/>
      <c r="N41" s="157"/>
    </row>
    <row r="42" spans="1:14" x14ac:dyDescent="0.25">
      <c r="A42" s="186"/>
      <c r="B42" s="398"/>
      <c r="C42" s="155"/>
      <c r="D42" s="155"/>
      <c r="E42" s="152"/>
      <c r="F42" s="155"/>
      <c r="G42" s="161"/>
      <c r="H42" s="155"/>
      <c r="I42" s="155"/>
      <c r="J42" s="155"/>
      <c r="K42" s="155"/>
      <c r="L42" s="155"/>
      <c r="M42" s="155"/>
      <c r="N42" s="157"/>
    </row>
    <row r="43" spans="1:14" x14ac:dyDescent="0.25">
      <c r="A43" s="186"/>
      <c r="B43" s="398"/>
      <c r="C43" s="155"/>
      <c r="D43" s="155"/>
      <c r="E43" s="152"/>
      <c r="F43" s="155"/>
      <c r="G43" s="161"/>
      <c r="H43" s="155"/>
      <c r="I43" s="155"/>
      <c r="J43" s="155"/>
      <c r="K43" s="155"/>
      <c r="L43" s="155"/>
      <c r="M43" s="155"/>
      <c r="N43" s="157"/>
    </row>
    <row r="44" spans="1:14" ht="15.75" x14ac:dyDescent="0.25">
      <c r="A44" s="186"/>
      <c r="B44" s="422"/>
      <c r="C44" s="155"/>
      <c r="D44" s="413"/>
      <c r="E44" s="152"/>
      <c r="F44" s="155"/>
      <c r="G44" s="161"/>
      <c r="H44" s="413"/>
      <c r="I44" s="413"/>
      <c r="J44" s="413"/>
      <c r="K44" s="413"/>
      <c r="L44" s="413"/>
      <c r="M44" s="413"/>
      <c r="N44" s="414"/>
    </row>
    <row r="45" spans="1:14" x14ac:dyDescent="0.25">
      <c r="A45" s="186"/>
      <c r="B45" s="398"/>
      <c r="C45" s="155"/>
      <c r="D45" s="155"/>
      <c r="E45" s="152"/>
      <c r="F45" s="155"/>
      <c r="G45" s="161"/>
      <c r="H45" s="155"/>
      <c r="I45" s="155"/>
      <c r="J45" s="155"/>
      <c r="K45" s="155"/>
      <c r="L45" s="155"/>
      <c r="M45" s="155"/>
      <c r="N45" s="157"/>
    </row>
    <row r="46" spans="1:14" x14ac:dyDescent="0.25">
      <c r="A46" s="186"/>
      <c r="B46" s="398"/>
      <c r="C46" s="155"/>
      <c r="D46" s="155"/>
      <c r="E46" s="152"/>
      <c r="F46" s="155"/>
      <c r="G46" s="161"/>
      <c r="H46" s="155"/>
      <c r="I46" s="155"/>
      <c r="J46" s="155"/>
      <c r="K46" s="155"/>
      <c r="L46" s="155"/>
      <c r="M46" s="155"/>
      <c r="N46" s="157"/>
    </row>
    <row r="47" spans="1:14" ht="15.75" thickBot="1" x14ac:dyDescent="0.3">
      <c r="A47" s="186"/>
      <c r="B47" s="398"/>
      <c r="C47" s="155"/>
      <c r="D47" s="155"/>
      <c r="E47" s="160"/>
      <c r="F47" s="162"/>
      <c r="G47" s="160"/>
      <c r="H47" s="155"/>
      <c r="I47" s="155"/>
      <c r="J47" s="155"/>
      <c r="K47" s="155"/>
      <c r="L47" s="155"/>
      <c r="M47" s="155"/>
      <c r="N47" s="157"/>
    </row>
    <row r="48" spans="1:14" ht="15.75" thickBot="1" x14ac:dyDescent="0.3">
      <c r="A48" s="423"/>
      <c r="B48" s="423"/>
      <c r="C48" s="425"/>
      <c r="D48" s="426"/>
      <c r="E48" s="427"/>
      <c r="F48" s="428"/>
      <c r="G48" s="429"/>
      <c r="H48" s="426"/>
      <c r="I48" s="426"/>
      <c r="J48" s="426"/>
      <c r="K48" s="426"/>
      <c r="L48" s="426"/>
      <c r="M48" s="426"/>
      <c r="N48" s="430"/>
    </row>
    <row r="49" spans="1:14" x14ac:dyDescent="0.25">
      <c r="A49" s="423"/>
      <c r="B49" s="423"/>
      <c r="C49" s="425"/>
      <c r="D49" s="426"/>
      <c r="E49" s="426"/>
      <c r="F49" s="426"/>
      <c r="G49" s="431"/>
      <c r="H49" s="426"/>
      <c r="I49" s="426"/>
      <c r="J49" s="426"/>
      <c r="K49" s="426"/>
      <c r="L49" s="426"/>
      <c r="M49" s="426"/>
      <c r="N49" s="430"/>
    </row>
    <row r="50" spans="1:14" x14ac:dyDescent="0.25">
      <c r="A50"/>
      <c r="B50" s="298"/>
      <c r="C50"/>
      <c r="G50" s="408"/>
    </row>
    <row r="51" spans="1:14" x14ac:dyDescent="0.25">
      <c r="G51" s="408"/>
    </row>
    <row r="52" spans="1:14" x14ac:dyDescent="0.25">
      <c r="G52" s="408"/>
    </row>
    <row r="53" spans="1:14" x14ac:dyDescent="0.25">
      <c r="G53" s="408"/>
    </row>
    <row r="54" spans="1:14" x14ac:dyDescent="0.25">
      <c r="G54" s="408"/>
    </row>
    <row r="55" spans="1:14" x14ac:dyDescent="0.25">
      <c r="G55" s="408"/>
    </row>
    <row r="56" spans="1:14" x14ac:dyDescent="0.25">
      <c r="A56"/>
      <c r="B56"/>
      <c r="C56" s="271"/>
      <c r="G56" s="408"/>
    </row>
    <row r="57" spans="1:14" x14ac:dyDescent="0.25">
      <c r="A57"/>
      <c r="B57"/>
    </row>
    <row r="58" spans="1:14" x14ac:dyDescent="0.25">
      <c r="A58"/>
      <c r="B58"/>
    </row>
    <row r="59" spans="1:14" x14ac:dyDescent="0.25">
      <c r="A59"/>
      <c r="B59"/>
    </row>
    <row r="60" spans="1:14" x14ac:dyDescent="0.25">
      <c r="A60"/>
      <c r="B60"/>
    </row>
    <row r="61" spans="1:14" x14ac:dyDescent="0.25">
      <c r="A61"/>
      <c r="B61"/>
    </row>
    <row r="62" spans="1:14" x14ac:dyDescent="0.25">
      <c r="A62"/>
      <c r="B62"/>
    </row>
    <row r="63" spans="1:14" x14ac:dyDescent="0.25">
      <c r="A63"/>
      <c r="B63"/>
    </row>
    <row r="64" spans="1:14" x14ac:dyDescent="0.25">
      <c r="A64"/>
      <c r="B64"/>
    </row>
    <row r="65" spans="1:2" x14ac:dyDescent="0.25">
      <c r="A65"/>
      <c r="B65"/>
    </row>
    <row r="66" spans="1:2" x14ac:dyDescent="0.25">
      <c r="A66"/>
      <c r="B66"/>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0"/>
  <sheetViews>
    <sheetView workbookViewId="0">
      <selection activeCell="J22" sqref="J22"/>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32" t="s">
        <v>106</v>
      </c>
      <c r="B3" t="s">
        <v>109</v>
      </c>
      <c r="C3" t="s">
        <v>111</v>
      </c>
    </row>
    <row r="4" spans="1:3" x14ac:dyDescent="0.25">
      <c r="A4" s="181" t="s">
        <v>260</v>
      </c>
      <c r="B4" s="433">
        <v>6742660</v>
      </c>
      <c r="C4" s="433">
        <v>1837.2370572207085</v>
      </c>
    </row>
    <row r="5" spans="1:3" x14ac:dyDescent="0.25">
      <c r="A5" s="181" t="s">
        <v>136</v>
      </c>
      <c r="B5" s="433">
        <v>154000</v>
      </c>
      <c r="C5" s="433">
        <v>41.961852861035418</v>
      </c>
    </row>
    <row r="6" spans="1:3" x14ac:dyDescent="0.25">
      <c r="A6" s="181" t="s">
        <v>312</v>
      </c>
      <c r="B6" s="433">
        <v>8904080.5999999996</v>
      </c>
      <c r="C6" s="433">
        <v>2426.1800000000003</v>
      </c>
    </row>
    <row r="7" spans="1:3" x14ac:dyDescent="0.25">
      <c r="A7" s="181" t="s">
        <v>129</v>
      </c>
      <c r="B7" s="433">
        <v>719000</v>
      </c>
      <c r="C7" s="433">
        <v>228.18801089918239</v>
      </c>
    </row>
    <row r="8" spans="1:3" x14ac:dyDescent="0.25">
      <c r="A8" s="181" t="s">
        <v>225</v>
      </c>
      <c r="B8" s="433">
        <v>177000</v>
      </c>
      <c r="C8" s="433">
        <v>48.228882833787466</v>
      </c>
    </row>
    <row r="9" spans="1:3" x14ac:dyDescent="0.25">
      <c r="A9" s="181" t="s">
        <v>42</v>
      </c>
      <c r="B9" s="433">
        <v>1864100</v>
      </c>
      <c r="C9" s="433">
        <v>408.24220708446865</v>
      </c>
    </row>
    <row r="10" spans="1:3" x14ac:dyDescent="0.25">
      <c r="A10" s="181" t="s">
        <v>108</v>
      </c>
      <c r="B10" s="433">
        <v>18560840.600000001</v>
      </c>
      <c r="C10" s="433">
        <v>4990.0380108991831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67"/>
  <sheetViews>
    <sheetView tabSelected="1" topLeftCell="A149" zoomScaleNormal="100" workbookViewId="0">
      <selection activeCell="C161" sqref="C161"/>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669" t="s">
        <v>329</v>
      </c>
      <c r="B1" s="669"/>
      <c r="C1" s="669"/>
      <c r="D1" s="669"/>
      <c r="E1" s="669"/>
      <c r="F1" s="669"/>
      <c r="G1" s="669"/>
      <c r="H1" s="669"/>
      <c r="I1" s="669"/>
      <c r="J1" s="669"/>
      <c r="K1" s="669"/>
      <c r="L1" s="669"/>
      <c r="M1" s="669"/>
      <c r="N1" s="669"/>
    </row>
    <row r="2" spans="1:14" s="2" customFormat="1" ht="69.95" customHeight="1" x14ac:dyDescent="0.25">
      <c r="A2" s="307" t="s">
        <v>0</v>
      </c>
      <c r="B2" s="301" t="s">
        <v>5</v>
      </c>
      <c r="C2" s="301" t="s">
        <v>10</v>
      </c>
      <c r="D2" s="302" t="s">
        <v>8</v>
      </c>
      <c r="E2" s="302" t="s">
        <v>13</v>
      </c>
      <c r="F2" s="303" t="s">
        <v>7</v>
      </c>
      <c r="G2" s="304" t="s">
        <v>6</v>
      </c>
      <c r="H2" s="302" t="s">
        <v>2</v>
      </c>
      <c r="I2" s="302" t="s">
        <v>114</v>
      </c>
      <c r="J2" s="301" t="s">
        <v>9</v>
      </c>
      <c r="K2" s="301" t="s">
        <v>1</v>
      </c>
      <c r="L2" s="301" t="s">
        <v>4</v>
      </c>
      <c r="M2" s="305" t="s">
        <v>12</v>
      </c>
      <c r="N2" s="306" t="s">
        <v>11</v>
      </c>
    </row>
    <row r="3" spans="1:14" s="2" customFormat="1" ht="15" customHeight="1" x14ac:dyDescent="0.25">
      <c r="A3" s="530">
        <v>45017</v>
      </c>
      <c r="B3" s="174" t="s">
        <v>320</v>
      </c>
      <c r="C3" s="174" t="s">
        <v>133</v>
      </c>
      <c r="D3" s="175" t="s">
        <v>81</v>
      </c>
      <c r="E3" s="152">
        <v>150000</v>
      </c>
      <c r="F3" s="343">
        <v>3670</v>
      </c>
      <c r="G3" s="309">
        <f>E3/F3</f>
        <v>40.871934604904631</v>
      </c>
      <c r="H3" s="187" t="s">
        <v>136</v>
      </c>
      <c r="I3" s="175" t="s">
        <v>44</v>
      </c>
      <c r="J3" s="503" t="s">
        <v>330</v>
      </c>
      <c r="K3" s="174" t="s">
        <v>64</v>
      </c>
      <c r="L3" s="174" t="s">
        <v>45</v>
      </c>
      <c r="M3" s="417"/>
      <c r="N3" s="344"/>
    </row>
    <row r="4" spans="1:14" s="2" customFormat="1" ht="15" customHeight="1" x14ac:dyDescent="0.25">
      <c r="A4" s="530">
        <v>45019</v>
      </c>
      <c r="B4" s="174" t="s">
        <v>147</v>
      </c>
      <c r="C4" s="174" t="s">
        <v>132</v>
      </c>
      <c r="D4" s="175" t="s">
        <v>81</v>
      </c>
      <c r="E4" s="152">
        <v>40000</v>
      </c>
      <c r="F4" s="343">
        <v>3670</v>
      </c>
      <c r="G4" s="309">
        <f t="shared" ref="G4:G6" si="0">E4/F4</f>
        <v>10.899182561307901</v>
      </c>
      <c r="H4" s="187" t="s">
        <v>42</v>
      </c>
      <c r="I4" s="175" t="s">
        <v>44</v>
      </c>
      <c r="J4" s="503" t="s">
        <v>316</v>
      </c>
      <c r="K4" s="174" t="s">
        <v>64</v>
      </c>
      <c r="L4" s="174" t="s">
        <v>45</v>
      </c>
      <c r="M4" s="417"/>
      <c r="N4" s="344"/>
    </row>
    <row r="5" spans="1:14" s="2" customFormat="1" ht="15" customHeight="1" x14ac:dyDescent="0.25">
      <c r="A5" s="530">
        <v>45019</v>
      </c>
      <c r="B5" s="174" t="s">
        <v>148</v>
      </c>
      <c r="C5" s="174" t="s">
        <v>132</v>
      </c>
      <c r="D5" s="175" t="s">
        <v>81</v>
      </c>
      <c r="E5" s="152">
        <v>23200</v>
      </c>
      <c r="F5" s="343">
        <v>3670</v>
      </c>
      <c r="G5" s="309">
        <f t="shared" si="0"/>
        <v>6.3215258855585832</v>
      </c>
      <c r="H5" s="187" t="s">
        <v>42</v>
      </c>
      <c r="I5" s="175" t="s">
        <v>44</v>
      </c>
      <c r="J5" s="503" t="s">
        <v>151</v>
      </c>
      <c r="K5" s="174" t="s">
        <v>64</v>
      </c>
      <c r="L5" s="174" t="s">
        <v>45</v>
      </c>
      <c r="M5" s="417"/>
      <c r="N5" s="344"/>
    </row>
    <row r="6" spans="1:14" s="2" customFormat="1" ht="15" customHeight="1" x14ac:dyDescent="0.25">
      <c r="A6" s="530">
        <v>45019</v>
      </c>
      <c r="B6" s="174" t="s">
        <v>149</v>
      </c>
      <c r="C6" s="174" t="s">
        <v>132</v>
      </c>
      <c r="D6" s="175" t="s">
        <v>81</v>
      </c>
      <c r="E6" s="152">
        <v>15000</v>
      </c>
      <c r="F6" s="343">
        <v>3670</v>
      </c>
      <c r="G6" s="309">
        <f t="shared" si="0"/>
        <v>4.0871934604904636</v>
      </c>
      <c r="H6" s="187" t="s">
        <v>42</v>
      </c>
      <c r="I6" s="175" t="s">
        <v>44</v>
      </c>
      <c r="J6" s="503" t="s">
        <v>152</v>
      </c>
      <c r="K6" s="174" t="s">
        <v>64</v>
      </c>
      <c r="L6" s="174" t="s">
        <v>45</v>
      </c>
      <c r="M6" s="417"/>
      <c r="N6" s="344"/>
    </row>
    <row r="7" spans="1:14" s="2" customFormat="1" ht="15" customHeight="1" x14ac:dyDescent="0.25">
      <c r="A7" s="530">
        <v>45019</v>
      </c>
      <c r="B7" s="174" t="s">
        <v>117</v>
      </c>
      <c r="C7" s="174" t="s">
        <v>118</v>
      </c>
      <c r="D7" s="175" t="s">
        <v>116</v>
      </c>
      <c r="E7" s="152">
        <v>13000</v>
      </c>
      <c r="F7" s="343">
        <v>3670</v>
      </c>
      <c r="G7" s="309">
        <f t="shared" ref="G7:G93" si="1">E7/F7</f>
        <v>3.542234332425068</v>
      </c>
      <c r="H7" s="187" t="s">
        <v>129</v>
      </c>
      <c r="I7" s="175" t="s">
        <v>44</v>
      </c>
      <c r="J7" s="412" t="s">
        <v>154</v>
      </c>
      <c r="K7" s="174" t="s">
        <v>64</v>
      </c>
      <c r="L7" s="174" t="s">
        <v>45</v>
      </c>
      <c r="M7" s="417"/>
      <c r="N7" s="344"/>
    </row>
    <row r="8" spans="1:14" s="2" customFormat="1" ht="15" customHeight="1" x14ac:dyDescent="0.25">
      <c r="A8" s="530">
        <v>45019</v>
      </c>
      <c r="B8" s="174" t="s">
        <v>117</v>
      </c>
      <c r="C8" s="174" t="s">
        <v>118</v>
      </c>
      <c r="D8" s="175" t="s">
        <v>116</v>
      </c>
      <c r="E8" s="152">
        <v>15000</v>
      </c>
      <c r="F8" s="343">
        <v>3670</v>
      </c>
      <c r="G8" s="309">
        <f t="shared" si="1"/>
        <v>4.0871934604904636</v>
      </c>
      <c r="H8" s="187" t="s">
        <v>129</v>
      </c>
      <c r="I8" s="175" t="s">
        <v>44</v>
      </c>
      <c r="J8" s="412" t="s">
        <v>154</v>
      </c>
      <c r="K8" s="174" t="s">
        <v>64</v>
      </c>
      <c r="L8" s="174" t="s">
        <v>45</v>
      </c>
      <c r="M8" s="417"/>
      <c r="N8" s="344"/>
    </row>
    <row r="9" spans="1:14" s="2" customFormat="1" ht="15" customHeight="1" x14ac:dyDescent="0.25">
      <c r="A9" s="173">
        <v>45019</v>
      </c>
      <c r="B9" s="174" t="s">
        <v>117</v>
      </c>
      <c r="C9" s="174" t="s">
        <v>118</v>
      </c>
      <c r="D9" s="175" t="s">
        <v>14</v>
      </c>
      <c r="E9" s="169">
        <v>10000</v>
      </c>
      <c r="F9" s="343">
        <v>3670</v>
      </c>
      <c r="G9" s="309">
        <f t="shared" si="1"/>
        <v>2.7247956403269753</v>
      </c>
      <c r="H9" s="503" t="s">
        <v>42</v>
      </c>
      <c r="I9" s="175" t="s">
        <v>44</v>
      </c>
      <c r="J9" s="503" t="s">
        <v>156</v>
      </c>
      <c r="K9" s="174" t="s">
        <v>64</v>
      </c>
      <c r="L9" s="174" t="s">
        <v>45</v>
      </c>
      <c r="M9" s="417"/>
      <c r="N9" s="344"/>
    </row>
    <row r="10" spans="1:14" s="2" customFormat="1" ht="15" customHeight="1" x14ac:dyDescent="0.25">
      <c r="A10" s="173">
        <v>45019</v>
      </c>
      <c r="B10" s="174" t="s">
        <v>117</v>
      </c>
      <c r="C10" s="174" t="s">
        <v>118</v>
      </c>
      <c r="D10" s="175" t="s">
        <v>14</v>
      </c>
      <c r="E10" s="161">
        <v>9000</v>
      </c>
      <c r="F10" s="343">
        <v>3670</v>
      </c>
      <c r="G10" s="309">
        <f t="shared" si="1"/>
        <v>2.4523160762942777</v>
      </c>
      <c r="H10" s="503" t="s">
        <v>42</v>
      </c>
      <c r="I10" s="175" t="s">
        <v>44</v>
      </c>
      <c r="J10" s="503" t="s">
        <v>156</v>
      </c>
      <c r="K10" s="174" t="s">
        <v>64</v>
      </c>
      <c r="L10" s="174" t="s">
        <v>45</v>
      </c>
      <c r="M10" s="417"/>
      <c r="N10" s="344"/>
    </row>
    <row r="11" spans="1:14" s="2" customFormat="1" ht="15" customHeight="1" x14ac:dyDescent="0.25">
      <c r="A11" s="173">
        <v>45019</v>
      </c>
      <c r="B11" s="174" t="s">
        <v>117</v>
      </c>
      <c r="C11" s="174" t="s">
        <v>118</v>
      </c>
      <c r="D11" s="175" t="s">
        <v>14</v>
      </c>
      <c r="E11" s="161">
        <v>4000</v>
      </c>
      <c r="F11" s="343">
        <v>3670</v>
      </c>
      <c r="G11" s="309">
        <f t="shared" si="1"/>
        <v>1.0899182561307903</v>
      </c>
      <c r="H11" s="503" t="s">
        <v>42</v>
      </c>
      <c r="I11" s="175" t="s">
        <v>44</v>
      </c>
      <c r="J11" s="503" t="s">
        <v>332</v>
      </c>
      <c r="K11" s="174" t="s">
        <v>64</v>
      </c>
      <c r="L11" s="174" t="s">
        <v>45</v>
      </c>
      <c r="M11" s="417"/>
      <c r="N11" s="344"/>
    </row>
    <row r="12" spans="1:14" s="2" customFormat="1" ht="15" customHeight="1" x14ac:dyDescent="0.25">
      <c r="A12" s="173">
        <v>45019</v>
      </c>
      <c r="B12" s="157" t="s">
        <v>128</v>
      </c>
      <c r="C12" s="157" t="s">
        <v>119</v>
      </c>
      <c r="D12" s="182" t="s">
        <v>14</v>
      </c>
      <c r="E12" s="169">
        <v>40000</v>
      </c>
      <c r="F12" s="343">
        <v>3670</v>
      </c>
      <c r="G12" s="309">
        <f t="shared" si="1"/>
        <v>10.899182561307901</v>
      </c>
      <c r="H12" s="503" t="s">
        <v>42</v>
      </c>
      <c r="I12" s="175" t="s">
        <v>44</v>
      </c>
      <c r="J12" s="412" t="s">
        <v>333</v>
      </c>
      <c r="K12" s="174" t="s">
        <v>64</v>
      </c>
      <c r="L12" s="174" t="s">
        <v>45</v>
      </c>
      <c r="M12" s="417"/>
      <c r="N12" s="344"/>
    </row>
    <row r="13" spans="1:14" s="2" customFormat="1" ht="15" customHeight="1" x14ac:dyDescent="0.25">
      <c r="A13" s="173">
        <v>45019</v>
      </c>
      <c r="B13" s="157" t="s">
        <v>140</v>
      </c>
      <c r="C13" s="157" t="s">
        <v>119</v>
      </c>
      <c r="D13" s="182" t="s">
        <v>116</v>
      </c>
      <c r="E13" s="169">
        <v>20000</v>
      </c>
      <c r="F13" s="343">
        <v>3670</v>
      </c>
      <c r="G13" s="309">
        <f t="shared" si="1"/>
        <v>5.4495912806539506</v>
      </c>
      <c r="H13" s="503" t="s">
        <v>129</v>
      </c>
      <c r="I13" s="175" t="s">
        <v>44</v>
      </c>
      <c r="J13" s="412" t="s">
        <v>162</v>
      </c>
      <c r="K13" s="174" t="s">
        <v>64</v>
      </c>
      <c r="L13" s="174" t="s">
        <v>45</v>
      </c>
      <c r="M13" s="417"/>
      <c r="N13" s="344"/>
    </row>
    <row r="14" spans="1:14" s="2" customFormat="1" ht="15" customHeight="1" x14ac:dyDescent="0.25">
      <c r="A14" s="173">
        <v>45020</v>
      </c>
      <c r="B14" s="174" t="s">
        <v>117</v>
      </c>
      <c r="C14" s="174" t="s">
        <v>118</v>
      </c>
      <c r="D14" s="175" t="s">
        <v>116</v>
      </c>
      <c r="E14" s="152">
        <v>14000</v>
      </c>
      <c r="F14" s="343">
        <v>3670</v>
      </c>
      <c r="G14" s="309">
        <f t="shared" si="1"/>
        <v>3.8147138964577656</v>
      </c>
      <c r="H14" s="187" t="s">
        <v>129</v>
      </c>
      <c r="I14" s="175" t="s">
        <v>44</v>
      </c>
      <c r="J14" s="412" t="s">
        <v>158</v>
      </c>
      <c r="K14" s="174" t="s">
        <v>64</v>
      </c>
      <c r="L14" s="174" t="s">
        <v>45</v>
      </c>
      <c r="M14" s="417"/>
      <c r="N14" s="344"/>
    </row>
    <row r="15" spans="1:14" s="2" customFormat="1" ht="15" customHeight="1" x14ac:dyDescent="0.25">
      <c r="A15" s="173">
        <v>45020</v>
      </c>
      <c r="B15" s="174" t="s">
        <v>117</v>
      </c>
      <c r="C15" s="174" t="s">
        <v>118</v>
      </c>
      <c r="D15" s="175" t="s">
        <v>116</v>
      </c>
      <c r="E15" s="152">
        <v>10000</v>
      </c>
      <c r="F15" s="343">
        <v>3670</v>
      </c>
      <c r="G15" s="309">
        <f t="shared" si="1"/>
        <v>2.7247956403269753</v>
      </c>
      <c r="H15" s="187" t="s">
        <v>129</v>
      </c>
      <c r="I15" s="175" t="s">
        <v>44</v>
      </c>
      <c r="J15" s="412" t="s">
        <v>158</v>
      </c>
      <c r="K15" s="174" t="s">
        <v>64</v>
      </c>
      <c r="L15" s="174" t="s">
        <v>45</v>
      </c>
      <c r="M15" s="417"/>
      <c r="N15" s="344"/>
    </row>
    <row r="16" spans="1:14" s="2" customFormat="1" ht="15" customHeight="1" x14ac:dyDescent="0.25">
      <c r="A16" s="173">
        <v>45020</v>
      </c>
      <c r="B16" s="174" t="s">
        <v>117</v>
      </c>
      <c r="C16" s="174" t="s">
        <v>118</v>
      </c>
      <c r="D16" s="175" t="s">
        <v>116</v>
      </c>
      <c r="E16" s="152">
        <v>10000</v>
      </c>
      <c r="F16" s="343">
        <v>3670</v>
      </c>
      <c r="G16" s="309">
        <f t="shared" si="1"/>
        <v>2.7247956403269753</v>
      </c>
      <c r="H16" s="187" t="s">
        <v>129</v>
      </c>
      <c r="I16" s="175" t="s">
        <v>44</v>
      </c>
      <c r="J16" s="412" t="s">
        <v>158</v>
      </c>
      <c r="K16" s="174" t="s">
        <v>64</v>
      </c>
      <c r="L16" s="174" t="s">
        <v>45</v>
      </c>
      <c r="M16" s="417"/>
      <c r="N16" s="344"/>
    </row>
    <row r="17" spans="1:14" s="2" customFormat="1" ht="15" customHeight="1" x14ac:dyDescent="0.25">
      <c r="A17" s="173">
        <v>45020</v>
      </c>
      <c r="B17" s="174" t="s">
        <v>117</v>
      </c>
      <c r="C17" s="174" t="s">
        <v>118</v>
      </c>
      <c r="D17" s="175" t="s">
        <v>116</v>
      </c>
      <c r="E17" s="152">
        <v>14000</v>
      </c>
      <c r="F17" s="343">
        <v>3670</v>
      </c>
      <c r="G17" s="309">
        <f t="shared" si="1"/>
        <v>3.8147138964577656</v>
      </c>
      <c r="H17" s="187" t="s">
        <v>129</v>
      </c>
      <c r="I17" s="175" t="s">
        <v>44</v>
      </c>
      <c r="J17" s="412" t="s">
        <v>158</v>
      </c>
      <c r="K17" s="174" t="s">
        <v>64</v>
      </c>
      <c r="L17" s="174" t="s">
        <v>45</v>
      </c>
      <c r="M17" s="417"/>
      <c r="N17" s="344"/>
    </row>
    <row r="18" spans="1:14" s="2" customFormat="1" ht="15" customHeight="1" x14ac:dyDescent="0.25">
      <c r="A18" s="173">
        <v>45020</v>
      </c>
      <c r="B18" s="174" t="s">
        <v>160</v>
      </c>
      <c r="C18" s="174" t="s">
        <v>121</v>
      </c>
      <c r="D18" s="175" t="s">
        <v>81</v>
      </c>
      <c r="E18" s="475">
        <v>70000</v>
      </c>
      <c r="F18" s="343">
        <v>3670</v>
      </c>
      <c r="G18" s="309">
        <f t="shared" si="1"/>
        <v>19.073569482288828</v>
      </c>
      <c r="H18" s="187" t="s">
        <v>42</v>
      </c>
      <c r="I18" s="175" t="s">
        <v>44</v>
      </c>
      <c r="J18" s="503" t="s">
        <v>161</v>
      </c>
      <c r="K18" s="174" t="s">
        <v>64</v>
      </c>
      <c r="L18" s="174" t="s">
        <v>45</v>
      </c>
      <c r="M18" s="417"/>
      <c r="N18" s="344"/>
    </row>
    <row r="19" spans="1:14" s="2" customFormat="1" ht="15" customHeight="1" x14ac:dyDescent="0.25">
      <c r="A19" s="173">
        <v>45021</v>
      </c>
      <c r="B19" s="174" t="s">
        <v>117</v>
      </c>
      <c r="C19" s="174" t="s">
        <v>118</v>
      </c>
      <c r="D19" s="175" t="s">
        <v>116</v>
      </c>
      <c r="E19" s="169">
        <v>13000</v>
      </c>
      <c r="F19" s="343">
        <v>3670</v>
      </c>
      <c r="G19" s="309">
        <f t="shared" si="1"/>
        <v>3.542234332425068</v>
      </c>
      <c r="H19" s="187" t="s">
        <v>129</v>
      </c>
      <c r="I19" s="175" t="s">
        <v>44</v>
      </c>
      <c r="J19" s="412" t="s">
        <v>163</v>
      </c>
      <c r="K19" s="174" t="s">
        <v>64</v>
      </c>
      <c r="L19" s="174" t="s">
        <v>45</v>
      </c>
      <c r="M19" s="417"/>
      <c r="N19" s="344"/>
    </row>
    <row r="20" spans="1:14" s="2" customFormat="1" ht="15" customHeight="1" x14ac:dyDescent="0.25">
      <c r="A20" s="173">
        <v>45021</v>
      </c>
      <c r="B20" s="174" t="s">
        <v>117</v>
      </c>
      <c r="C20" s="174" t="s">
        <v>118</v>
      </c>
      <c r="D20" s="175" t="s">
        <v>116</v>
      </c>
      <c r="E20" s="169">
        <v>6000</v>
      </c>
      <c r="F20" s="343">
        <v>3670</v>
      </c>
      <c r="G20" s="309">
        <f t="shared" si="1"/>
        <v>1.6348773841961852</v>
      </c>
      <c r="H20" s="187" t="s">
        <v>129</v>
      </c>
      <c r="I20" s="175" t="s">
        <v>44</v>
      </c>
      <c r="J20" s="412" t="s">
        <v>163</v>
      </c>
      <c r="K20" s="174" t="s">
        <v>64</v>
      </c>
      <c r="L20" s="174" t="s">
        <v>45</v>
      </c>
      <c r="M20" s="417"/>
      <c r="N20" s="344"/>
    </row>
    <row r="21" spans="1:14" s="2" customFormat="1" ht="15" customHeight="1" x14ac:dyDescent="0.25">
      <c r="A21" s="173">
        <v>45021</v>
      </c>
      <c r="B21" s="174" t="s">
        <v>117</v>
      </c>
      <c r="C21" s="174" t="s">
        <v>118</v>
      </c>
      <c r="D21" s="175" t="s">
        <v>116</v>
      </c>
      <c r="E21" s="169">
        <v>7000</v>
      </c>
      <c r="F21" s="343">
        <v>3670</v>
      </c>
      <c r="G21" s="309">
        <f t="shared" si="1"/>
        <v>1.9073569482288828</v>
      </c>
      <c r="H21" s="187" t="s">
        <v>129</v>
      </c>
      <c r="I21" s="175" t="s">
        <v>44</v>
      </c>
      <c r="J21" s="412" t="s">
        <v>163</v>
      </c>
      <c r="K21" s="174" t="s">
        <v>64</v>
      </c>
      <c r="L21" s="174" t="s">
        <v>45</v>
      </c>
      <c r="M21" s="417"/>
      <c r="N21" s="344"/>
    </row>
    <row r="22" spans="1:14" s="2" customFormat="1" ht="15" customHeight="1" x14ac:dyDescent="0.25">
      <c r="A22" s="173">
        <v>45021</v>
      </c>
      <c r="B22" s="174" t="s">
        <v>117</v>
      </c>
      <c r="C22" s="174" t="s">
        <v>118</v>
      </c>
      <c r="D22" s="175" t="s">
        <v>116</v>
      </c>
      <c r="E22" s="180">
        <v>14000</v>
      </c>
      <c r="F22" s="343">
        <v>3670</v>
      </c>
      <c r="G22" s="309">
        <f t="shared" si="1"/>
        <v>3.8147138964577656</v>
      </c>
      <c r="H22" s="187" t="s">
        <v>129</v>
      </c>
      <c r="I22" s="175" t="s">
        <v>44</v>
      </c>
      <c r="J22" s="412" t="s">
        <v>163</v>
      </c>
      <c r="K22" s="174" t="s">
        <v>64</v>
      </c>
      <c r="L22" s="174" t="s">
        <v>45</v>
      </c>
      <c r="M22" s="417"/>
      <c r="N22" s="344"/>
    </row>
    <row r="23" spans="1:14" s="2" customFormat="1" ht="15" customHeight="1" x14ac:dyDescent="0.25">
      <c r="A23" s="173">
        <v>45022</v>
      </c>
      <c r="B23" s="174" t="s">
        <v>117</v>
      </c>
      <c r="C23" s="174" t="s">
        <v>118</v>
      </c>
      <c r="D23" s="175" t="s">
        <v>116</v>
      </c>
      <c r="E23" s="169">
        <v>13000</v>
      </c>
      <c r="F23" s="343">
        <v>3670</v>
      </c>
      <c r="G23" s="309">
        <f t="shared" si="1"/>
        <v>3.542234332425068</v>
      </c>
      <c r="H23" s="187" t="s">
        <v>129</v>
      </c>
      <c r="I23" s="175" t="s">
        <v>44</v>
      </c>
      <c r="J23" s="412" t="s">
        <v>166</v>
      </c>
      <c r="K23" s="174" t="s">
        <v>64</v>
      </c>
      <c r="L23" s="174" t="s">
        <v>45</v>
      </c>
      <c r="M23" s="417"/>
      <c r="N23" s="344"/>
    </row>
    <row r="24" spans="1:14" s="2" customFormat="1" ht="15" customHeight="1" x14ac:dyDescent="0.25">
      <c r="A24" s="173">
        <v>45022</v>
      </c>
      <c r="B24" s="174" t="s">
        <v>117</v>
      </c>
      <c r="C24" s="174" t="s">
        <v>118</v>
      </c>
      <c r="D24" s="175" t="s">
        <v>116</v>
      </c>
      <c r="E24" s="169">
        <v>6000</v>
      </c>
      <c r="F24" s="343">
        <v>3670</v>
      </c>
      <c r="G24" s="309">
        <f>E24/F24</f>
        <v>1.6348773841961852</v>
      </c>
      <c r="H24" s="187" t="s">
        <v>129</v>
      </c>
      <c r="I24" s="175" t="s">
        <v>44</v>
      </c>
      <c r="J24" s="412" t="s">
        <v>166</v>
      </c>
      <c r="K24" s="174" t="s">
        <v>64</v>
      </c>
      <c r="L24" s="174" t="s">
        <v>45</v>
      </c>
      <c r="M24" s="417"/>
      <c r="N24" s="344"/>
    </row>
    <row r="25" spans="1:14" s="2" customFormat="1" ht="15" customHeight="1" x14ac:dyDescent="0.25">
      <c r="A25" s="173">
        <v>45022</v>
      </c>
      <c r="B25" s="174" t="s">
        <v>117</v>
      </c>
      <c r="C25" s="174" t="s">
        <v>118</v>
      </c>
      <c r="D25" s="175" t="s">
        <v>116</v>
      </c>
      <c r="E25" s="169">
        <v>6000</v>
      </c>
      <c r="F25" s="343">
        <v>3670</v>
      </c>
      <c r="G25" s="309">
        <f t="shared" si="1"/>
        <v>1.6348773841961852</v>
      </c>
      <c r="H25" s="187" t="s">
        <v>129</v>
      </c>
      <c r="I25" s="175" t="s">
        <v>44</v>
      </c>
      <c r="J25" s="412" t="s">
        <v>166</v>
      </c>
      <c r="K25" s="174" t="s">
        <v>64</v>
      </c>
      <c r="L25" s="174" t="s">
        <v>45</v>
      </c>
      <c r="M25" s="417"/>
      <c r="N25" s="344"/>
    </row>
    <row r="26" spans="1:14" s="2" customFormat="1" ht="15" customHeight="1" x14ac:dyDescent="0.25">
      <c r="A26" s="173">
        <v>45022</v>
      </c>
      <c r="B26" s="174" t="s">
        <v>117</v>
      </c>
      <c r="C26" s="174" t="s">
        <v>118</v>
      </c>
      <c r="D26" s="175" t="s">
        <v>116</v>
      </c>
      <c r="E26" s="169">
        <v>15000</v>
      </c>
      <c r="F26" s="343">
        <v>3670</v>
      </c>
      <c r="G26" s="309">
        <f t="shared" si="1"/>
        <v>4.0871934604904636</v>
      </c>
      <c r="H26" s="187" t="s">
        <v>129</v>
      </c>
      <c r="I26" s="175" t="s">
        <v>44</v>
      </c>
      <c r="J26" s="412" t="s">
        <v>166</v>
      </c>
      <c r="K26" s="174" t="s">
        <v>64</v>
      </c>
      <c r="L26" s="174" t="s">
        <v>45</v>
      </c>
      <c r="M26" s="417"/>
      <c r="N26" s="344"/>
    </row>
    <row r="27" spans="1:14" s="2" customFormat="1" ht="15" customHeight="1" x14ac:dyDescent="0.25">
      <c r="A27" s="173">
        <v>45022</v>
      </c>
      <c r="B27" s="174" t="s">
        <v>117</v>
      </c>
      <c r="C27" s="174" t="s">
        <v>118</v>
      </c>
      <c r="D27" s="175" t="s">
        <v>14</v>
      </c>
      <c r="E27" s="169">
        <v>3000</v>
      </c>
      <c r="F27" s="343">
        <v>3670</v>
      </c>
      <c r="G27" s="309">
        <f t="shared" si="1"/>
        <v>0.81743869209809261</v>
      </c>
      <c r="H27" s="187" t="s">
        <v>42</v>
      </c>
      <c r="I27" s="175" t="s">
        <v>44</v>
      </c>
      <c r="J27" s="503" t="s">
        <v>171</v>
      </c>
      <c r="K27" s="174" t="s">
        <v>64</v>
      </c>
      <c r="L27" s="174" t="s">
        <v>45</v>
      </c>
      <c r="M27" s="417"/>
      <c r="N27" s="344"/>
    </row>
    <row r="28" spans="1:14" s="2" customFormat="1" ht="15" customHeight="1" x14ac:dyDescent="0.25">
      <c r="A28" s="173">
        <v>45022</v>
      </c>
      <c r="B28" s="174" t="s">
        <v>117</v>
      </c>
      <c r="C28" s="174" t="s">
        <v>118</v>
      </c>
      <c r="D28" s="175" t="s">
        <v>14</v>
      </c>
      <c r="E28" s="169">
        <v>27000</v>
      </c>
      <c r="F28" s="343">
        <v>3670</v>
      </c>
      <c r="G28" s="309">
        <f t="shared" si="1"/>
        <v>7.3569482288828336</v>
      </c>
      <c r="H28" s="187" t="s">
        <v>42</v>
      </c>
      <c r="I28" s="175" t="s">
        <v>44</v>
      </c>
      <c r="J28" s="503" t="s">
        <v>171</v>
      </c>
      <c r="K28" s="174" t="s">
        <v>64</v>
      </c>
      <c r="L28" s="174" t="s">
        <v>45</v>
      </c>
      <c r="M28" s="417"/>
      <c r="N28" s="344"/>
    </row>
    <row r="29" spans="1:14" s="2" customFormat="1" ht="15" customHeight="1" x14ac:dyDescent="0.25">
      <c r="A29" s="173">
        <v>45022</v>
      </c>
      <c r="B29" s="174" t="s">
        <v>117</v>
      </c>
      <c r="C29" s="174" t="s">
        <v>118</v>
      </c>
      <c r="D29" s="175" t="s">
        <v>14</v>
      </c>
      <c r="E29" s="169">
        <v>25000</v>
      </c>
      <c r="F29" s="343">
        <v>3670</v>
      </c>
      <c r="G29" s="309">
        <f t="shared" si="1"/>
        <v>6.8119891008174385</v>
      </c>
      <c r="H29" s="187" t="s">
        <v>42</v>
      </c>
      <c r="I29" s="175" t="s">
        <v>44</v>
      </c>
      <c r="J29" s="503" t="s">
        <v>171</v>
      </c>
      <c r="K29" s="174" t="s">
        <v>64</v>
      </c>
      <c r="L29" s="174" t="s">
        <v>45</v>
      </c>
      <c r="M29" s="417"/>
      <c r="N29" s="344"/>
    </row>
    <row r="30" spans="1:14" s="2" customFormat="1" ht="15" customHeight="1" x14ac:dyDescent="0.25">
      <c r="A30" s="173">
        <v>45022</v>
      </c>
      <c r="B30" s="174" t="s">
        <v>117</v>
      </c>
      <c r="C30" s="174" t="s">
        <v>118</v>
      </c>
      <c r="D30" s="175" t="s">
        <v>14</v>
      </c>
      <c r="E30" s="169">
        <v>23000</v>
      </c>
      <c r="F30" s="343">
        <v>3670</v>
      </c>
      <c r="G30" s="309">
        <f t="shared" si="1"/>
        <v>6.2670299727520433</v>
      </c>
      <c r="H30" s="187" t="s">
        <v>42</v>
      </c>
      <c r="I30" s="175" t="s">
        <v>44</v>
      </c>
      <c r="J30" s="503" t="s">
        <v>171</v>
      </c>
      <c r="K30" s="174" t="s">
        <v>64</v>
      </c>
      <c r="L30" s="174" t="s">
        <v>45</v>
      </c>
      <c r="M30" s="417"/>
      <c r="N30" s="344"/>
    </row>
    <row r="31" spans="1:14" s="2" customFormat="1" ht="15" customHeight="1" x14ac:dyDescent="0.25">
      <c r="A31" s="173">
        <v>45022</v>
      </c>
      <c r="B31" s="174" t="s">
        <v>322</v>
      </c>
      <c r="C31" s="174" t="s">
        <v>133</v>
      </c>
      <c r="D31" s="175" t="s">
        <v>81</v>
      </c>
      <c r="E31" s="169">
        <v>3000</v>
      </c>
      <c r="F31" s="343">
        <v>3670</v>
      </c>
      <c r="G31" s="309">
        <f t="shared" si="1"/>
        <v>0.81743869209809261</v>
      </c>
      <c r="H31" s="187" t="s">
        <v>260</v>
      </c>
      <c r="I31" s="175" t="s">
        <v>44</v>
      </c>
      <c r="J31" s="412" t="s">
        <v>335</v>
      </c>
      <c r="K31" s="174" t="s">
        <v>64</v>
      </c>
      <c r="L31" s="174" t="s">
        <v>45</v>
      </c>
      <c r="M31" s="417"/>
      <c r="N31" s="344"/>
    </row>
    <row r="32" spans="1:14" s="2" customFormat="1" ht="15" customHeight="1" x14ac:dyDescent="0.25">
      <c r="A32" s="173">
        <v>45022</v>
      </c>
      <c r="B32" s="174" t="s">
        <v>325</v>
      </c>
      <c r="C32" s="174" t="s">
        <v>133</v>
      </c>
      <c r="D32" s="175" t="s">
        <v>81</v>
      </c>
      <c r="E32" s="169">
        <v>20000</v>
      </c>
      <c r="F32" s="343">
        <v>3670</v>
      </c>
      <c r="G32" s="309">
        <f t="shared" si="1"/>
        <v>5.4495912806539506</v>
      </c>
      <c r="H32" s="187" t="s">
        <v>260</v>
      </c>
      <c r="I32" s="175" t="s">
        <v>44</v>
      </c>
      <c r="J32" s="412" t="s">
        <v>336</v>
      </c>
      <c r="K32" s="174" t="s">
        <v>64</v>
      </c>
      <c r="L32" s="174" t="s">
        <v>45</v>
      </c>
      <c r="M32" s="417"/>
      <c r="N32" s="344"/>
    </row>
    <row r="33" spans="1:14" s="2" customFormat="1" ht="15" customHeight="1" x14ac:dyDescent="0.25">
      <c r="A33" s="173">
        <v>45027</v>
      </c>
      <c r="B33" s="174" t="s">
        <v>117</v>
      </c>
      <c r="C33" s="174" t="s">
        <v>118</v>
      </c>
      <c r="D33" s="175" t="s">
        <v>116</v>
      </c>
      <c r="E33" s="169">
        <v>14000</v>
      </c>
      <c r="F33" s="343">
        <v>3670</v>
      </c>
      <c r="G33" s="309">
        <f t="shared" si="1"/>
        <v>3.8147138964577656</v>
      </c>
      <c r="H33" s="187" t="s">
        <v>129</v>
      </c>
      <c r="I33" s="175" t="s">
        <v>44</v>
      </c>
      <c r="J33" s="412" t="s">
        <v>174</v>
      </c>
      <c r="K33" s="174" t="s">
        <v>64</v>
      </c>
      <c r="L33" s="174" t="s">
        <v>45</v>
      </c>
      <c r="M33" s="417"/>
      <c r="N33" s="344"/>
    </row>
    <row r="34" spans="1:14" s="2" customFormat="1" ht="15" customHeight="1" x14ac:dyDescent="0.25">
      <c r="A34" s="173">
        <v>45027</v>
      </c>
      <c r="B34" s="174" t="s">
        <v>117</v>
      </c>
      <c r="C34" s="174" t="s">
        <v>118</v>
      </c>
      <c r="D34" s="175" t="s">
        <v>116</v>
      </c>
      <c r="E34" s="161">
        <v>10000</v>
      </c>
      <c r="F34" s="343">
        <v>3670</v>
      </c>
      <c r="G34" s="309">
        <f t="shared" si="1"/>
        <v>2.7247956403269753</v>
      </c>
      <c r="H34" s="187" t="s">
        <v>129</v>
      </c>
      <c r="I34" s="175" t="s">
        <v>44</v>
      </c>
      <c r="J34" s="412" t="s">
        <v>174</v>
      </c>
      <c r="K34" s="174" t="s">
        <v>64</v>
      </c>
      <c r="L34" s="174" t="s">
        <v>45</v>
      </c>
      <c r="M34" s="417"/>
      <c r="N34" s="344"/>
    </row>
    <row r="35" spans="1:14" s="2" customFormat="1" ht="15" customHeight="1" x14ac:dyDescent="0.25">
      <c r="A35" s="173">
        <v>45027</v>
      </c>
      <c r="B35" s="174" t="s">
        <v>117</v>
      </c>
      <c r="C35" s="174" t="s">
        <v>118</v>
      </c>
      <c r="D35" s="175" t="s">
        <v>116</v>
      </c>
      <c r="E35" s="161">
        <v>10000</v>
      </c>
      <c r="F35" s="343">
        <v>3670</v>
      </c>
      <c r="G35" s="309">
        <v>35</v>
      </c>
      <c r="H35" s="187" t="s">
        <v>129</v>
      </c>
      <c r="I35" s="175" t="s">
        <v>44</v>
      </c>
      <c r="J35" s="412" t="s">
        <v>174</v>
      </c>
      <c r="K35" s="174" t="s">
        <v>64</v>
      </c>
      <c r="L35" s="174" t="s">
        <v>45</v>
      </c>
      <c r="M35" s="417"/>
      <c r="N35" s="344"/>
    </row>
    <row r="36" spans="1:14" s="2" customFormat="1" ht="15" customHeight="1" x14ac:dyDescent="0.25">
      <c r="A36" s="173">
        <v>45027</v>
      </c>
      <c r="B36" s="174" t="s">
        <v>117</v>
      </c>
      <c r="C36" s="174" t="s">
        <v>118</v>
      </c>
      <c r="D36" s="175" t="s">
        <v>116</v>
      </c>
      <c r="E36" s="475">
        <v>17000</v>
      </c>
      <c r="F36" s="343">
        <v>3670</v>
      </c>
      <c r="G36" s="309">
        <f t="shared" si="1"/>
        <v>4.6321525885558579</v>
      </c>
      <c r="H36" s="187" t="s">
        <v>129</v>
      </c>
      <c r="I36" s="175" t="s">
        <v>44</v>
      </c>
      <c r="J36" s="412" t="s">
        <v>174</v>
      </c>
      <c r="K36" s="174" t="s">
        <v>64</v>
      </c>
      <c r="L36" s="174" t="s">
        <v>45</v>
      </c>
      <c r="M36" s="417"/>
      <c r="N36" s="344"/>
    </row>
    <row r="37" spans="1:14" s="2" customFormat="1" ht="15" customHeight="1" x14ac:dyDescent="0.25">
      <c r="A37" s="173">
        <v>45027</v>
      </c>
      <c r="B37" s="174" t="s">
        <v>354</v>
      </c>
      <c r="C37" s="174" t="s">
        <v>132</v>
      </c>
      <c r="D37" s="175" t="s">
        <v>81</v>
      </c>
      <c r="E37" s="169">
        <v>75000</v>
      </c>
      <c r="F37" s="343">
        <v>3670</v>
      </c>
      <c r="G37" s="309">
        <v>0.43</v>
      </c>
      <c r="H37" s="187" t="s">
        <v>42</v>
      </c>
      <c r="I37" s="175" t="s">
        <v>44</v>
      </c>
      <c r="J37" s="503" t="s">
        <v>184</v>
      </c>
      <c r="K37" s="174" t="s">
        <v>64</v>
      </c>
      <c r="L37" s="174" t="s">
        <v>45</v>
      </c>
      <c r="M37" s="417"/>
      <c r="N37" s="344"/>
    </row>
    <row r="38" spans="1:14" s="2" customFormat="1" ht="15" customHeight="1" x14ac:dyDescent="0.25">
      <c r="A38" s="173">
        <v>45027</v>
      </c>
      <c r="B38" s="174" t="s">
        <v>183</v>
      </c>
      <c r="C38" s="174" t="s">
        <v>138</v>
      </c>
      <c r="D38" s="175" t="s">
        <v>81</v>
      </c>
      <c r="E38" s="169">
        <v>319000</v>
      </c>
      <c r="F38" s="343">
        <v>3670</v>
      </c>
      <c r="G38" s="309">
        <v>7.24</v>
      </c>
      <c r="H38" s="187" t="s">
        <v>42</v>
      </c>
      <c r="I38" s="175" t="s">
        <v>44</v>
      </c>
      <c r="J38" s="503" t="s">
        <v>188</v>
      </c>
      <c r="K38" s="174" t="s">
        <v>64</v>
      </c>
      <c r="L38" s="174" t="s">
        <v>45</v>
      </c>
      <c r="M38" s="417"/>
      <c r="N38" s="344"/>
    </row>
    <row r="39" spans="1:14" s="2" customFormat="1" ht="15" customHeight="1" x14ac:dyDescent="0.25">
      <c r="A39" s="173">
        <v>45027</v>
      </c>
      <c r="B39" s="174" t="s">
        <v>117</v>
      </c>
      <c r="C39" s="174" t="s">
        <v>118</v>
      </c>
      <c r="D39" s="175" t="s">
        <v>14</v>
      </c>
      <c r="E39" s="169">
        <v>7000</v>
      </c>
      <c r="F39" s="343">
        <v>3670</v>
      </c>
      <c r="G39" s="309">
        <f t="shared" si="1"/>
        <v>1.9073569482288828</v>
      </c>
      <c r="H39" s="187" t="s">
        <v>42</v>
      </c>
      <c r="I39" s="175" t="s">
        <v>44</v>
      </c>
      <c r="J39" s="503" t="s">
        <v>179</v>
      </c>
      <c r="K39" s="174" t="s">
        <v>64</v>
      </c>
      <c r="L39" s="174" t="s">
        <v>45</v>
      </c>
      <c r="M39" s="417"/>
      <c r="N39" s="344"/>
    </row>
    <row r="40" spans="1:14" s="2" customFormat="1" ht="15" customHeight="1" x14ac:dyDescent="0.25">
      <c r="A40" s="173">
        <v>45027</v>
      </c>
      <c r="B40" s="157" t="s">
        <v>117</v>
      </c>
      <c r="C40" s="157" t="s">
        <v>118</v>
      </c>
      <c r="D40" s="182" t="s">
        <v>14</v>
      </c>
      <c r="E40" s="169">
        <v>3000</v>
      </c>
      <c r="F40" s="343">
        <v>3670</v>
      </c>
      <c r="G40" s="309">
        <f t="shared" si="1"/>
        <v>0.81743869209809261</v>
      </c>
      <c r="H40" s="187" t="s">
        <v>42</v>
      </c>
      <c r="I40" s="175" t="s">
        <v>44</v>
      </c>
      <c r="J40" s="503" t="s">
        <v>179</v>
      </c>
      <c r="K40" s="174" t="s">
        <v>64</v>
      </c>
      <c r="L40" s="174" t="s">
        <v>45</v>
      </c>
      <c r="M40" s="417"/>
      <c r="N40" s="344"/>
    </row>
    <row r="41" spans="1:14" s="2" customFormat="1" ht="15" customHeight="1" x14ac:dyDescent="0.25">
      <c r="A41" s="173">
        <v>45027</v>
      </c>
      <c r="B41" s="157" t="s">
        <v>117</v>
      </c>
      <c r="C41" s="157" t="s">
        <v>118</v>
      </c>
      <c r="D41" s="182" t="s">
        <v>14</v>
      </c>
      <c r="E41" s="169">
        <v>8000</v>
      </c>
      <c r="F41" s="343">
        <v>3670</v>
      </c>
      <c r="G41" s="309">
        <f t="shared" si="1"/>
        <v>2.1798365122615806</v>
      </c>
      <c r="H41" s="187" t="s">
        <v>42</v>
      </c>
      <c r="I41" s="175" t="s">
        <v>44</v>
      </c>
      <c r="J41" s="503" t="s">
        <v>179</v>
      </c>
      <c r="K41" s="174" t="s">
        <v>64</v>
      </c>
      <c r="L41" s="174" t="s">
        <v>45</v>
      </c>
      <c r="M41" s="417"/>
      <c r="N41" s="344"/>
    </row>
    <row r="42" spans="1:14" s="2" customFormat="1" ht="15" customHeight="1" x14ac:dyDescent="0.25">
      <c r="A42" s="173">
        <v>45027</v>
      </c>
      <c r="B42" s="157" t="s">
        <v>128</v>
      </c>
      <c r="C42" s="157" t="s">
        <v>119</v>
      </c>
      <c r="D42" s="157" t="s">
        <v>14</v>
      </c>
      <c r="E42" s="482">
        <v>40000</v>
      </c>
      <c r="F42" s="343">
        <v>3670</v>
      </c>
      <c r="G42" s="309">
        <f t="shared" si="1"/>
        <v>10.899182561307901</v>
      </c>
      <c r="H42" s="187" t="s">
        <v>42</v>
      </c>
      <c r="I42" s="175" t="s">
        <v>44</v>
      </c>
      <c r="J42" s="541" t="s">
        <v>193</v>
      </c>
      <c r="K42" s="174" t="s">
        <v>64</v>
      </c>
      <c r="L42" s="174" t="s">
        <v>45</v>
      </c>
      <c r="M42" s="417"/>
      <c r="N42" s="344"/>
    </row>
    <row r="43" spans="1:14" s="2" customFormat="1" ht="15" customHeight="1" x14ac:dyDescent="0.25">
      <c r="A43" s="173">
        <v>45027</v>
      </c>
      <c r="B43" s="155" t="s">
        <v>140</v>
      </c>
      <c r="C43" s="157" t="s">
        <v>119</v>
      </c>
      <c r="D43" s="166" t="s">
        <v>116</v>
      </c>
      <c r="E43" s="161">
        <v>20000</v>
      </c>
      <c r="F43" s="343">
        <v>3670</v>
      </c>
      <c r="G43" s="309">
        <f t="shared" si="1"/>
        <v>5.4495912806539506</v>
      </c>
      <c r="H43" s="187" t="s">
        <v>129</v>
      </c>
      <c r="I43" s="175" t="s">
        <v>44</v>
      </c>
      <c r="J43" s="541" t="s">
        <v>194</v>
      </c>
      <c r="K43" s="174" t="s">
        <v>64</v>
      </c>
      <c r="L43" s="174" t="s">
        <v>45</v>
      </c>
      <c r="M43" s="417"/>
      <c r="N43" s="344"/>
    </row>
    <row r="44" spans="1:14" s="2" customFormat="1" ht="15" customHeight="1" x14ac:dyDescent="0.25">
      <c r="A44" s="173">
        <v>45028</v>
      </c>
      <c r="B44" s="174" t="s">
        <v>117</v>
      </c>
      <c r="C44" s="174" t="s">
        <v>118</v>
      </c>
      <c r="D44" s="175" t="s">
        <v>116</v>
      </c>
      <c r="E44" s="169">
        <v>13000</v>
      </c>
      <c r="F44" s="343">
        <v>3670</v>
      </c>
      <c r="G44" s="309">
        <f t="shared" si="1"/>
        <v>3.542234332425068</v>
      </c>
      <c r="H44" s="187" t="s">
        <v>129</v>
      </c>
      <c r="I44" s="175" t="s">
        <v>44</v>
      </c>
      <c r="J44" s="412" t="s">
        <v>195</v>
      </c>
      <c r="K44" s="174" t="s">
        <v>64</v>
      </c>
      <c r="L44" s="174" t="s">
        <v>45</v>
      </c>
      <c r="M44" s="417"/>
      <c r="N44" s="344"/>
    </row>
    <row r="45" spans="1:14" s="2" customFormat="1" ht="15" customHeight="1" x14ac:dyDescent="0.25">
      <c r="A45" s="173">
        <v>45028</v>
      </c>
      <c r="B45" s="174" t="s">
        <v>117</v>
      </c>
      <c r="C45" s="174" t="s">
        <v>118</v>
      </c>
      <c r="D45" s="175" t="s">
        <v>116</v>
      </c>
      <c r="E45" s="161">
        <v>7000</v>
      </c>
      <c r="F45" s="343">
        <v>3670</v>
      </c>
      <c r="G45" s="309">
        <f t="shared" si="1"/>
        <v>1.9073569482288828</v>
      </c>
      <c r="H45" s="187" t="s">
        <v>129</v>
      </c>
      <c r="I45" s="175" t="s">
        <v>44</v>
      </c>
      <c r="J45" s="412" t="s">
        <v>195</v>
      </c>
      <c r="K45" s="174" t="s">
        <v>64</v>
      </c>
      <c r="L45" s="174" t="s">
        <v>45</v>
      </c>
      <c r="M45" s="417"/>
      <c r="N45" s="344"/>
    </row>
    <row r="46" spans="1:14" s="2" customFormat="1" ht="15" customHeight="1" x14ac:dyDescent="0.25">
      <c r="A46" s="173">
        <v>45028</v>
      </c>
      <c r="B46" s="174" t="s">
        <v>117</v>
      </c>
      <c r="C46" s="174" t="s">
        <v>118</v>
      </c>
      <c r="D46" s="175" t="s">
        <v>116</v>
      </c>
      <c r="E46" s="161">
        <v>7000</v>
      </c>
      <c r="F46" s="343">
        <v>3670</v>
      </c>
      <c r="G46" s="309">
        <f t="shared" si="1"/>
        <v>1.9073569482288828</v>
      </c>
      <c r="H46" s="187" t="s">
        <v>129</v>
      </c>
      <c r="I46" s="175" t="s">
        <v>44</v>
      </c>
      <c r="J46" s="412" t="s">
        <v>195</v>
      </c>
      <c r="K46" s="174" t="s">
        <v>64</v>
      </c>
      <c r="L46" s="174" t="s">
        <v>45</v>
      </c>
      <c r="M46" s="417"/>
      <c r="N46" s="344"/>
    </row>
    <row r="47" spans="1:14" s="2" customFormat="1" ht="15" customHeight="1" x14ac:dyDescent="0.25">
      <c r="A47" s="173">
        <v>45028</v>
      </c>
      <c r="B47" s="174" t="s">
        <v>117</v>
      </c>
      <c r="C47" s="174" t="s">
        <v>118</v>
      </c>
      <c r="D47" s="175" t="s">
        <v>116</v>
      </c>
      <c r="E47" s="161">
        <v>14000</v>
      </c>
      <c r="F47" s="343">
        <v>3670</v>
      </c>
      <c r="G47" s="309">
        <f t="shared" si="1"/>
        <v>3.8147138964577656</v>
      </c>
      <c r="H47" s="187" t="s">
        <v>129</v>
      </c>
      <c r="I47" s="175" t="s">
        <v>44</v>
      </c>
      <c r="J47" s="412" t="s">
        <v>195</v>
      </c>
      <c r="K47" s="174" t="s">
        <v>64</v>
      </c>
      <c r="L47" s="174" t="s">
        <v>45</v>
      </c>
      <c r="M47" s="417"/>
      <c r="N47" s="344"/>
    </row>
    <row r="48" spans="1:14" s="2" customFormat="1" ht="15" customHeight="1" x14ac:dyDescent="0.25">
      <c r="A48" s="173">
        <v>45029</v>
      </c>
      <c r="B48" s="174" t="s">
        <v>117</v>
      </c>
      <c r="C48" s="174" t="s">
        <v>118</v>
      </c>
      <c r="D48" s="175" t="s">
        <v>14</v>
      </c>
      <c r="E48" s="169">
        <v>4000</v>
      </c>
      <c r="F48" s="343">
        <v>3670</v>
      </c>
      <c r="G48" s="309">
        <f>E48/F48</f>
        <v>1.0899182561307903</v>
      </c>
      <c r="H48" s="187" t="s">
        <v>42</v>
      </c>
      <c r="I48" s="175" t="s">
        <v>44</v>
      </c>
      <c r="J48" s="503" t="s">
        <v>181</v>
      </c>
      <c r="K48" s="174" t="s">
        <v>64</v>
      </c>
      <c r="L48" s="174" t="s">
        <v>45</v>
      </c>
      <c r="M48" s="417"/>
      <c r="N48" s="344"/>
    </row>
    <row r="49" spans="1:14" s="2" customFormat="1" ht="15" customHeight="1" x14ac:dyDescent="0.25">
      <c r="A49" s="173">
        <v>45029</v>
      </c>
      <c r="B49" s="174" t="s">
        <v>117</v>
      </c>
      <c r="C49" s="174" t="s">
        <v>118</v>
      </c>
      <c r="D49" s="521" t="s">
        <v>14</v>
      </c>
      <c r="E49" s="169">
        <v>20000</v>
      </c>
      <c r="F49" s="343">
        <v>3670</v>
      </c>
      <c r="G49" s="309">
        <f t="shared" si="1"/>
        <v>5.4495912806539506</v>
      </c>
      <c r="H49" s="187" t="s">
        <v>42</v>
      </c>
      <c r="I49" s="175" t="s">
        <v>44</v>
      </c>
      <c r="J49" s="503" t="s">
        <v>181</v>
      </c>
      <c r="K49" s="174" t="s">
        <v>64</v>
      </c>
      <c r="L49" s="174" t="s">
        <v>45</v>
      </c>
      <c r="M49" s="417"/>
      <c r="N49" s="344"/>
    </row>
    <row r="50" spans="1:14" s="2" customFormat="1" ht="15" customHeight="1" x14ac:dyDescent="0.25">
      <c r="A50" s="173">
        <v>45029</v>
      </c>
      <c r="B50" s="174" t="s">
        <v>117</v>
      </c>
      <c r="C50" s="174" t="s">
        <v>118</v>
      </c>
      <c r="D50" s="521" t="s">
        <v>14</v>
      </c>
      <c r="E50" s="169">
        <v>13000</v>
      </c>
      <c r="F50" s="343">
        <v>3670</v>
      </c>
      <c r="G50" s="309">
        <f t="shared" si="1"/>
        <v>3.542234332425068</v>
      </c>
      <c r="H50" s="187" t="s">
        <v>42</v>
      </c>
      <c r="I50" s="175" t="s">
        <v>44</v>
      </c>
      <c r="J50" s="503" t="s">
        <v>181</v>
      </c>
      <c r="K50" s="174" t="s">
        <v>64</v>
      </c>
      <c r="L50" s="174" t="s">
        <v>45</v>
      </c>
      <c r="M50" s="417"/>
      <c r="N50" s="344"/>
    </row>
    <row r="51" spans="1:14" s="2" customFormat="1" ht="15" customHeight="1" x14ac:dyDescent="0.25">
      <c r="A51" s="173">
        <v>45029</v>
      </c>
      <c r="B51" s="174" t="s">
        <v>117</v>
      </c>
      <c r="C51" s="174" t="s">
        <v>118</v>
      </c>
      <c r="D51" s="521" t="s">
        <v>14</v>
      </c>
      <c r="E51" s="169">
        <v>7000</v>
      </c>
      <c r="F51" s="343">
        <v>3670</v>
      </c>
      <c r="G51" s="309">
        <f t="shared" si="1"/>
        <v>1.9073569482288828</v>
      </c>
      <c r="H51" s="187" t="s">
        <v>42</v>
      </c>
      <c r="I51" s="175" t="s">
        <v>44</v>
      </c>
      <c r="J51" s="503" t="s">
        <v>181</v>
      </c>
      <c r="K51" s="174" t="s">
        <v>64</v>
      </c>
      <c r="L51" s="174" t="s">
        <v>45</v>
      </c>
      <c r="M51" s="417"/>
      <c r="N51" s="344"/>
    </row>
    <row r="52" spans="1:14" s="2" customFormat="1" ht="15" customHeight="1" x14ac:dyDescent="0.25">
      <c r="A52" s="173">
        <v>45029</v>
      </c>
      <c r="B52" s="174" t="s">
        <v>117</v>
      </c>
      <c r="C52" s="174" t="s">
        <v>118</v>
      </c>
      <c r="D52" s="175" t="s">
        <v>116</v>
      </c>
      <c r="E52" s="169">
        <v>13000</v>
      </c>
      <c r="F52" s="343">
        <v>3670</v>
      </c>
      <c r="G52" s="309">
        <f t="shared" si="1"/>
        <v>3.542234332425068</v>
      </c>
      <c r="H52" s="187" t="s">
        <v>129</v>
      </c>
      <c r="I52" s="175" t="s">
        <v>44</v>
      </c>
      <c r="J52" s="412" t="s">
        <v>201</v>
      </c>
      <c r="K52" s="174" t="s">
        <v>64</v>
      </c>
      <c r="L52" s="174" t="s">
        <v>45</v>
      </c>
      <c r="M52" s="417"/>
      <c r="N52" s="344"/>
    </row>
    <row r="53" spans="1:14" s="2" customFormat="1" ht="15" customHeight="1" x14ac:dyDescent="0.25">
      <c r="A53" s="173">
        <v>45029</v>
      </c>
      <c r="B53" s="174" t="s">
        <v>117</v>
      </c>
      <c r="C53" s="174" t="s">
        <v>118</v>
      </c>
      <c r="D53" s="175" t="s">
        <v>116</v>
      </c>
      <c r="E53" s="169">
        <v>15000</v>
      </c>
      <c r="F53" s="343">
        <v>3670</v>
      </c>
      <c r="G53" s="309">
        <f t="shared" si="1"/>
        <v>4.0871934604904636</v>
      </c>
      <c r="H53" s="187" t="s">
        <v>129</v>
      </c>
      <c r="I53" s="175" t="s">
        <v>44</v>
      </c>
      <c r="J53" s="412" t="s">
        <v>201</v>
      </c>
      <c r="K53" s="174" t="s">
        <v>64</v>
      </c>
      <c r="L53" s="174" t="s">
        <v>45</v>
      </c>
      <c r="M53" s="417"/>
      <c r="N53" s="344"/>
    </row>
    <row r="54" spans="1:14" s="2" customFormat="1" ht="15" customHeight="1" x14ac:dyDescent="0.25">
      <c r="A54" s="173">
        <v>45030</v>
      </c>
      <c r="B54" s="174" t="s">
        <v>117</v>
      </c>
      <c r="C54" s="174" t="s">
        <v>118</v>
      </c>
      <c r="D54" s="521" t="s">
        <v>14</v>
      </c>
      <c r="E54" s="169">
        <v>8000</v>
      </c>
      <c r="F54" s="343">
        <v>3670</v>
      </c>
      <c r="G54" s="309">
        <f t="shared" si="1"/>
        <v>2.1798365122615806</v>
      </c>
      <c r="H54" s="187" t="s">
        <v>42</v>
      </c>
      <c r="I54" s="175" t="s">
        <v>44</v>
      </c>
      <c r="J54" s="503" t="s">
        <v>205</v>
      </c>
      <c r="K54" s="174" t="s">
        <v>64</v>
      </c>
      <c r="L54" s="174" t="s">
        <v>45</v>
      </c>
      <c r="M54" s="417"/>
      <c r="N54" s="344"/>
    </row>
    <row r="55" spans="1:14" s="2" customFormat="1" ht="15" customHeight="1" x14ac:dyDescent="0.25">
      <c r="A55" s="173">
        <v>45030</v>
      </c>
      <c r="B55" s="174" t="s">
        <v>117</v>
      </c>
      <c r="C55" s="174" t="s">
        <v>118</v>
      </c>
      <c r="D55" s="412" t="s">
        <v>14</v>
      </c>
      <c r="E55" s="169">
        <v>7000</v>
      </c>
      <c r="F55" s="343">
        <v>3670</v>
      </c>
      <c r="G55" s="309">
        <f t="shared" si="1"/>
        <v>1.9073569482288828</v>
      </c>
      <c r="H55" s="187" t="s">
        <v>42</v>
      </c>
      <c r="I55" s="175" t="s">
        <v>44</v>
      </c>
      <c r="J55" s="503" t="s">
        <v>205</v>
      </c>
      <c r="K55" s="174" t="s">
        <v>64</v>
      </c>
      <c r="L55" s="174" t="s">
        <v>45</v>
      </c>
      <c r="M55" s="417"/>
      <c r="N55" s="344"/>
    </row>
    <row r="56" spans="1:14" s="2" customFormat="1" ht="15" customHeight="1" x14ac:dyDescent="0.25">
      <c r="A56" s="173">
        <v>45030</v>
      </c>
      <c r="B56" s="174" t="s">
        <v>117</v>
      </c>
      <c r="C56" s="174" t="s">
        <v>118</v>
      </c>
      <c r="D56" s="175" t="s">
        <v>14</v>
      </c>
      <c r="E56" s="169">
        <v>4000</v>
      </c>
      <c r="F56" s="343">
        <v>3670</v>
      </c>
      <c r="G56" s="309">
        <f t="shared" si="1"/>
        <v>1.0899182561307903</v>
      </c>
      <c r="H56" s="187" t="s">
        <v>42</v>
      </c>
      <c r="I56" s="175" t="s">
        <v>44</v>
      </c>
      <c r="J56" s="503" t="s">
        <v>205</v>
      </c>
      <c r="K56" s="174" t="s">
        <v>64</v>
      </c>
      <c r="L56" s="174" t="s">
        <v>45</v>
      </c>
      <c r="M56" s="417"/>
      <c r="N56" s="344"/>
    </row>
    <row r="57" spans="1:14" s="2" customFormat="1" ht="15" customHeight="1" x14ac:dyDescent="0.25">
      <c r="A57" s="173">
        <v>45030</v>
      </c>
      <c r="B57" s="174" t="s">
        <v>202</v>
      </c>
      <c r="C57" s="174" t="s">
        <v>204</v>
      </c>
      <c r="D57" s="175" t="s">
        <v>14</v>
      </c>
      <c r="E57" s="475">
        <v>4000</v>
      </c>
      <c r="F57" s="343">
        <v>3670</v>
      </c>
      <c r="G57" s="309">
        <f t="shared" si="1"/>
        <v>1.0899182561307903</v>
      </c>
      <c r="H57" s="187" t="s">
        <v>42</v>
      </c>
      <c r="I57" s="175" t="s">
        <v>44</v>
      </c>
      <c r="J57" s="503" t="s">
        <v>187</v>
      </c>
      <c r="K57" s="174" t="s">
        <v>64</v>
      </c>
      <c r="L57" s="174" t="s">
        <v>45</v>
      </c>
      <c r="M57" s="417"/>
      <c r="N57" s="344"/>
    </row>
    <row r="58" spans="1:14" s="2" customFormat="1" ht="15" customHeight="1" x14ac:dyDescent="0.25">
      <c r="A58" s="173">
        <v>45030</v>
      </c>
      <c r="B58" s="183" t="s">
        <v>203</v>
      </c>
      <c r="C58" s="157" t="s">
        <v>118</v>
      </c>
      <c r="D58" s="182" t="s">
        <v>14</v>
      </c>
      <c r="E58" s="161">
        <v>15000</v>
      </c>
      <c r="F58" s="343">
        <v>3670</v>
      </c>
      <c r="G58" s="309">
        <f t="shared" si="1"/>
        <v>4.0871934604904636</v>
      </c>
      <c r="H58" s="187" t="s">
        <v>42</v>
      </c>
      <c r="I58" s="175" t="s">
        <v>44</v>
      </c>
      <c r="J58" s="503" t="s">
        <v>205</v>
      </c>
      <c r="K58" s="174" t="s">
        <v>64</v>
      </c>
      <c r="L58" s="174" t="s">
        <v>45</v>
      </c>
      <c r="M58" s="417"/>
      <c r="N58" s="344"/>
    </row>
    <row r="59" spans="1:14" s="2" customFormat="1" ht="15" customHeight="1" x14ac:dyDescent="0.25">
      <c r="A59" s="173">
        <v>45030</v>
      </c>
      <c r="B59" s="174" t="s">
        <v>117</v>
      </c>
      <c r="C59" s="174" t="s">
        <v>118</v>
      </c>
      <c r="D59" s="175" t="s">
        <v>116</v>
      </c>
      <c r="E59" s="161">
        <v>13000</v>
      </c>
      <c r="F59" s="343">
        <v>3670</v>
      </c>
      <c r="G59" s="309">
        <f t="shared" si="1"/>
        <v>3.542234332425068</v>
      </c>
      <c r="H59" s="187" t="s">
        <v>129</v>
      </c>
      <c r="I59" s="175" t="s">
        <v>44</v>
      </c>
      <c r="J59" s="412" t="s">
        <v>209</v>
      </c>
      <c r="K59" s="174" t="s">
        <v>64</v>
      </c>
      <c r="L59" s="174" t="s">
        <v>45</v>
      </c>
      <c r="M59" s="417"/>
      <c r="N59" s="344"/>
    </row>
    <row r="60" spans="1:14" s="2" customFormat="1" ht="15" customHeight="1" x14ac:dyDescent="0.25">
      <c r="A60" s="173">
        <v>45030</v>
      </c>
      <c r="B60" s="174" t="s">
        <v>117</v>
      </c>
      <c r="C60" s="174" t="s">
        <v>118</v>
      </c>
      <c r="D60" s="473" t="s">
        <v>116</v>
      </c>
      <c r="E60" s="161">
        <v>14000</v>
      </c>
      <c r="F60" s="343">
        <v>3670</v>
      </c>
      <c r="G60" s="309">
        <f t="shared" si="1"/>
        <v>3.8147138964577656</v>
      </c>
      <c r="H60" s="187" t="s">
        <v>129</v>
      </c>
      <c r="I60" s="175" t="s">
        <v>44</v>
      </c>
      <c r="J60" s="412" t="s">
        <v>209</v>
      </c>
      <c r="K60" s="174" t="s">
        <v>64</v>
      </c>
      <c r="L60" s="174" t="s">
        <v>45</v>
      </c>
      <c r="M60" s="417"/>
      <c r="N60" s="344"/>
    </row>
    <row r="61" spans="1:14" s="2" customFormat="1" ht="15" customHeight="1" x14ac:dyDescent="0.25">
      <c r="A61" s="173">
        <v>45033</v>
      </c>
      <c r="B61" s="157" t="s">
        <v>117</v>
      </c>
      <c r="C61" s="157" t="s">
        <v>118</v>
      </c>
      <c r="D61" s="182" t="s">
        <v>14</v>
      </c>
      <c r="E61" s="169">
        <v>7000</v>
      </c>
      <c r="F61" s="343">
        <v>3670</v>
      </c>
      <c r="G61" s="309">
        <f t="shared" si="1"/>
        <v>1.9073569482288828</v>
      </c>
      <c r="H61" s="187" t="s">
        <v>42</v>
      </c>
      <c r="I61" s="175" t="s">
        <v>44</v>
      </c>
      <c r="J61" s="503" t="s">
        <v>213</v>
      </c>
      <c r="K61" s="174" t="s">
        <v>64</v>
      </c>
      <c r="L61" s="174" t="s">
        <v>45</v>
      </c>
      <c r="M61" s="417"/>
      <c r="N61" s="344"/>
    </row>
    <row r="62" spans="1:14" s="2" customFormat="1" ht="15" customHeight="1" x14ac:dyDescent="0.25">
      <c r="A62" s="173">
        <v>45033</v>
      </c>
      <c r="B62" s="157" t="s">
        <v>117</v>
      </c>
      <c r="C62" s="157" t="s">
        <v>118</v>
      </c>
      <c r="D62" s="182" t="s">
        <v>14</v>
      </c>
      <c r="E62" s="169">
        <v>5000</v>
      </c>
      <c r="F62" s="343">
        <v>3670</v>
      </c>
      <c r="G62" s="309">
        <f t="shared" si="1"/>
        <v>1.3623978201634876</v>
      </c>
      <c r="H62" s="187" t="s">
        <v>42</v>
      </c>
      <c r="I62" s="175" t="s">
        <v>44</v>
      </c>
      <c r="J62" s="503" t="s">
        <v>213</v>
      </c>
      <c r="K62" s="174" t="s">
        <v>64</v>
      </c>
      <c r="L62" s="174" t="s">
        <v>45</v>
      </c>
      <c r="M62" s="417"/>
      <c r="N62" s="344"/>
    </row>
    <row r="63" spans="1:14" s="2" customFormat="1" ht="15" customHeight="1" x14ac:dyDescent="0.25">
      <c r="A63" s="173">
        <v>45033</v>
      </c>
      <c r="B63" s="157" t="s">
        <v>117</v>
      </c>
      <c r="C63" s="157" t="s">
        <v>118</v>
      </c>
      <c r="D63" s="182" t="s">
        <v>14</v>
      </c>
      <c r="E63" s="169">
        <v>3000</v>
      </c>
      <c r="F63" s="343">
        <v>3670</v>
      </c>
      <c r="G63" s="309">
        <f t="shared" si="1"/>
        <v>0.81743869209809261</v>
      </c>
      <c r="H63" s="187" t="s">
        <v>42</v>
      </c>
      <c r="I63" s="175" t="s">
        <v>44</v>
      </c>
      <c r="J63" s="503" t="s">
        <v>213</v>
      </c>
      <c r="K63" s="174" t="s">
        <v>64</v>
      </c>
      <c r="L63" s="174" t="s">
        <v>45</v>
      </c>
      <c r="M63" s="417"/>
      <c r="N63" s="344"/>
    </row>
    <row r="64" spans="1:14" s="2" customFormat="1" ht="15" customHeight="1" x14ac:dyDescent="0.25">
      <c r="A64" s="173">
        <v>45033</v>
      </c>
      <c r="B64" s="157" t="s">
        <v>117</v>
      </c>
      <c r="C64" s="157" t="s">
        <v>118</v>
      </c>
      <c r="D64" s="182" t="s">
        <v>14</v>
      </c>
      <c r="E64" s="169">
        <v>1000</v>
      </c>
      <c r="F64" s="343">
        <v>3670</v>
      </c>
      <c r="G64" s="309">
        <f t="shared" si="1"/>
        <v>0.27247956403269757</v>
      </c>
      <c r="H64" s="187" t="s">
        <v>42</v>
      </c>
      <c r="I64" s="175" t="s">
        <v>44</v>
      </c>
      <c r="J64" s="503" t="s">
        <v>213</v>
      </c>
      <c r="K64" s="174" t="s">
        <v>64</v>
      </c>
      <c r="L64" s="174" t="s">
        <v>45</v>
      </c>
      <c r="M64" s="417"/>
      <c r="N64" s="344"/>
    </row>
    <row r="65" spans="1:14" s="2" customFormat="1" ht="15" customHeight="1" x14ac:dyDescent="0.25">
      <c r="A65" s="173">
        <v>45033</v>
      </c>
      <c r="B65" s="157" t="s">
        <v>210</v>
      </c>
      <c r="C65" s="157" t="s">
        <v>132</v>
      </c>
      <c r="D65" s="182" t="s">
        <v>81</v>
      </c>
      <c r="E65" s="169">
        <v>23200</v>
      </c>
      <c r="F65" s="343">
        <v>3670</v>
      </c>
      <c r="G65" s="309">
        <f t="shared" si="1"/>
        <v>6.3215258855585832</v>
      </c>
      <c r="H65" s="187" t="s">
        <v>42</v>
      </c>
      <c r="I65" s="175" t="s">
        <v>44</v>
      </c>
      <c r="J65" s="503" t="s">
        <v>186</v>
      </c>
      <c r="K65" s="174" t="s">
        <v>64</v>
      </c>
      <c r="L65" s="174" t="s">
        <v>45</v>
      </c>
      <c r="M65" s="417"/>
      <c r="N65" s="344"/>
    </row>
    <row r="66" spans="1:14" s="2" customFormat="1" ht="15" customHeight="1" x14ac:dyDescent="0.25">
      <c r="A66" s="173">
        <v>45033</v>
      </c>
      <c r="B66" s="157" t="s">
        <v>211</v>
      </c>
      <c r="C66" s="157" t="s">
        <v>132</v>
      </c>
      <c r="D66" s="182" t="s">
        <v>81</v>
      </c>
      <c r="E66" s="169">
        <v>24000</v>
      </c>
      <c r="F66" s="343">
        <v>3670</v>
      </c>
      <c r="G66" s="309">
        <f t="shared" si="1"/>
        <v>6.5395095367847409</v>
      </c>
      <c r="H66" s="187" t="s">
        <v>42</v>
      </c>
      <c r="I66" s="175" t="s">
        <v>44</v>
      </c>
      <c r="J66" s="503" t="s">
        <v>186</v>
      </c>
      <c r="K66" s="174" t="s">
        <v>64</v>
      </c>
      <c r="L66" s="174" t="s">
        <v>45</v>
      </c>
      <c r="M66" s="417"/>
      <c r="N66" s="344"/>
    </row>
    <row r="67" spans="1:14" s="2" customFormat="1" ht="15" customHeight="1" x14ac:dyDescent="0.25">
      <c r="A67" s="173">
        <v>45033</v>
      </c>
      <c r="B67" s="174" t="s">
        <v>117</v>
      </c>
      <c r="C67" s="174" t="s">
        <v>118</v>
      </c>
      <c r="D67" s="473" t="s">
        <v>116</v>
      </c>
      <c r="E67" s="161">
        <v>15000</v>
      </c>
      <c r="F67" s="343">
        <v>3670</v>
      </c>
      <c r="G67" s="309">
        <f t="shared" si="1"/>
        <v>4.0871934604904636</v>
      </c>
      <c r="H67" s="187" t="s">
        <v>129</v>
      </c>
      <c r="I67" s="175" t="s">
        <v>44</v>
      </c>
      <c r="J67" s="412" t="s">
        <v>221</v>
      </c>
      <c r="K67" s="174" t="s">
        <v>64</v>
      </c>
      <c r="L67" s="174" t="s">
        <v>45</v>
      </c>
      <c r="M67" s="417"/>
      <c r="N67" s="344"/>
    </row>
    <row r="68" spans="1:14" s="2" customFormat="1" ht="15" customHeight="1" x14ac:dyDescent="0.25">
      <c r="A68" s="173">
        <v>45033</v>
      </c>
      <c r="B68" s="174" t="s">
        <v>117</v>
      </c>
      <c r="C68" s="174" t="s">
        <v>118</v>
      </c>
      <c r="D68" s="473" t="s">
        <v>116</v>
      </c>
      <c r="E68" s="161">
        <v>15000</v>
      </c>
      <c r="F68" s="343">
        <v>3670</v>
      </c>
      <c r="G68" s="309">
        <f t="shared" si="1"/>
        <v>4.0871934604904636</v>
      </c>
      <c r="H68" s="187" t="s">
        <v>129</v>
      </c>
      <c r="I68" s="175" t="s">
        <v>44</v>
      </c>
      <c r="J68" s="412" t="s">
        <v>221</v>
      </c>
      <c r="K68" s="174" t="s">
        <v>64</v>
      </c>
      <c r="L68" s="174" t="s">
        <v>45</v>
      </c>
      <c r="M68" s="417"/>
      <c r="N68" s="344"/>
    </row>
    <row r="69" spans="1:14" s="2" customFormat="1" ht="15" customHeight="1" x14ac:dyDescent="0.25">
      <c r="A69" s="173">
        <v>45033</v>
      </c>
      <c r="B69" s="174" t="s">
        <v>222</v>
      </c>
      <c r="C69" s="174" t="s">
        <v>139</v>
      </c>
      <c r="D69" s="175" t="s">
        <v>14</v>
      </c>
      <c r="E69" s="475">
        <v>654720</v>
      </c>
      <c r="F69" s="343">
        <v>3670</v>
      </c>
      <c r="G69" s="309">
        <f t="shared" si="1"/>
        <v>178.39782016348775</v>
      </c>
      <c r="H69" s="187" t="s">
        <v>260</v>
      </c>
      <c r="I69" s="175" t="s">
        <v>44</v>
      </c>
      <c r="J69" s="503" t="s">
        <v>185</v>
      </c>
      <c r="K69" s="174" t="s">
        <v>64</v>
      </c>
      <c r="L69" s="174" t="s">
        <v>45</v>
      </c>
      <c r="M69" s="417"/>
      <c r="N69" s="344"/>
    </row>
    <row r="70" spans="1:14" s="2" customFormat="1" ht="15" customHeight="1" x14ac:dyDescent="0.25">
      <c r="A70" s="173">
        <v>45033</v>
      </c>
      <c r="B70" s="174" t="s">
        <v>133</v>
      </c>
      <c r="C70" s="174" t="s">
        <v>133</v>
      </c>
      <c r="D70" s="175" t="s">
        <v>81</v>
      </c>
      <c r="E70" s="475">
        <v>2000</v>
      </c>
      <c r="F70" s="343">
        <v>3670</v>
      </c>
      <c r="G70" s="309">
        <f t="shared" si="1"/>
        <v>0.54495912806539515</v>
      </c>
      <c r="H70" s="187" t="s">
        <v>260</v>
      </c>
      <c r="I70" s="175" t="s">
        <v>44</v>
      </c>
      <c r="J70" s="503" t="s">
        <v>337</v>
      </c>
      <c r="K70" s="174" t="s">
        <v>64</v>
      </c>
      <c r="L70" s="174" t="s">
        <v>45</v>
      </c>
      <c r="M70" s="417"/>
      <c r="N70" s="344"/>
    </row>
    <row r="71" spans="1:14" s="2" customFormat="1" ht="15" customHeight="1" x14ac:dyDescent="0.25">
      <c r="A71" s="173">
        <v>45033</v>
      </c>
      <c r="B71" s="174" t="s">
        <v>326</v>
      </c>
      <c r="C71" s="174" t="s">
        <v>139</v>
      </c>
      <c r="D71" s="175" t="s">
        <v>14</v>
      </c>
      <c r="E71" s="475">
        <v>1211440</v>
      </c>
      <c r="F71" s="343">
        <v>3670</v>
      </c>
      <c r="G71" s="309">
        <f t="shared" si="1"/>
        <v>330.09264305177112</v>
      </c>
      <c r="H71" s="187" t="s">
        <v>260</v>
      </c>
      <c r="I71" s="175" t="s">
        <v>44</v>
      </c>
      <c r="J71" s="503" t="s">
        <v>239</v>
      </c>
      <c r="K71" s="174" t="s">
        <v>64</v>
      </c>
      <c r="L71" s="174" t="s">
        <v>45</v>
      </c>
      <c r="M71" s="417"/>
      <c r="N71" s="344"/>
    </row>
    <row r="72" spans="1:14" s="2" customFormat="1" ht="15" customHeight="1" x14ac:dyDescent="0.25">
      <c r="A72" s="173">
        <v>45033</v>
      </c>
      <c r="B72" s="174" t="s">
        <v>133</v>
      </c>
      <c r="C72" s="174" t="s">
        <v>133</v>
      </c>
      <c r="D72" s="175" t="s">
        <v>81</v>
      </c>
      <c r="E72" s="169">
        <v>2500</v>
      </c>
      <c r="F72" s="343">
        <v>3670</v>
      </c>
      <c r="G72" s="309">
        <f t="shared" si="1"/>
        <v>0.68119891008174382</v>
      </c>
      <c r="H72" s="187" t="s">
        <v>260</v>
      </c>
      <c r="I72" s="175" t="s">
        <v>44</v>
      </c>
      <c r="J72" s="412" t="s">
        <v>338</v>
      </c>
      <c r="K72" s="174" t="s">
        <v>64</v>
      </c>
      <c r="L72" s="174" t="s">
        <v>45</v>
      </c>
      <c r="M72" s="417"/>
      <c r="N72" s="344"/>
    </row>
    <row r="73" spans="1:14" s="2" customFormat="1" ht="15" customHeight="1" x14ac:dyDescent="0.25">
      <c r="A73" s="173">
        <v>45033</v>
      </c>
      <c r="B73" s="174" t="s">
        <v>133</v>
      </c>
      <c r="C73" s="174" t="s">
        <v>133</v>
      </c>
      <c r="D73" s="175" t="s">
        <v>81</v>
      </c>
      <c r="E73" s="499">
        <v>2000</v>
      </c>
      <c r="F73" s="343">
        <v>3670</v>
      </c>
      <c r="G73" s="309">
        <f t="shared" si="1"/>
        <v>0.54495912806539515</v>
      </c>
      <c r="H73" s="187" t="s">
        <v>136</v>
      </c>
      <c r="I73" s="175" t="s">
        <v>44</v>
      </c>
      <c r="J73" s="412" t="s">
        <v>339</v>
      </c>
      <c r="K73" s="174" t="s">
        <v>64</v>
      </c>
      <c r="L73" s="174" t="s">
        <v>45</v>
      </c>
      <c r="M73" s="417"/>
      <c r="N73" s="344"/>
    </row>
    <row r="74" spans="1:14" s="2" customFormat="1" ht="15" customHeight="1" x14ac:dyDescent="0.25">
      <c r="A74" s="173">
        <v>45033</v>
      </c>
      <c r="B74" s="157" t="s">
        <v>128</v>
      </c>
      <c r="C74" s="157" t="s">
        <v>119</v>
      </c>
      <c r="D74" s="157" t="s">
        <v>14</v>
      </c>
      <c r="E74" s="482">
        <v>40000</v>
      </c>
      <c r="F74" s="343">
        <v>3670</v>
      </c>
      <c r="G74" s="309">
        <f t="shared" si="1"/>
        <v>10.899182561307901</v>
      </c>
      <c r="H74" s="187" t="s">
        <v>42</v>
      </c>
      <c r="I74" s="175" t="s">
        <v>44</v>
      </c>
      <c r="J74" s="412" t="s">
        <v>193</v>
      </c>
      <c r="K74" s="174" t="s">
        <v>64</v>
      </c>
      <c r="L74" s="174" t="s">
        <v>45</v>
      </c>
      <c r="M74" s="417"/>
      <c r="N74" s="344"/>
    </row>
    <row r="75" spans="1:14" s="2" customFormat="1" ht="15" customHeight="1" x14ac:dyDescent="0.25">
      <c r="A75" s="173">
        <v>45033</v>
      </c>
      <c r="B75" s="155" t="s">
        <v>140</v>
      </c>
      <c r="C75" s="157" t="s">
        <v>119</v>
      </c>
      <c r="D75" s="166" t="s">
        <v>116</v>
      </c>
      <c r="E75" s="161">
        <v>20000</v>
      </c>
      <c r="F75" s="343">
        <v>3670</v>
      </c>
      <c r="G75" s="309">
        <f t="shared" si="1"/>
        <v>5.4495912806539506</v>
      </c>
      <c r="H75" s="187" t="s">
        <v>129</v>
      </c>
      <c r="I75" s="175" t="s">
        <v>44</v>
      </c>
      <c r="J75" s="412" t="s">
        <v>193</v>
      </c>
      <c r="K75" s="174" t="s">
        <v>64</v>
      </c>
      <c r="L75" s="174" t="s">
        <v>45</v>
      </c>
      <c r="M75" s="417"/>
      <c r="N75" s="344"/>
    </row>
    <row r="76" spans="1:14" s="2" customFormat="1" ht="15" customHeight="1" x14ac:dyDescent="0.25">
      <c r="A76" s="173">
        <v>45034</v>
      </c>
      <c r="B76" s="174" t="s">
        <v>117</v>
      </c>
      <c r="C76" s="174" t="s">
        <v>118</v>
      </c>
      <c r="D76" s="473" t="s">
        <v>116</v>
      </c>
      <c r="E76" s="161">
        <v>13000</v>
      </c>
      <c r="F76" s="343">
        <v>3670</v>
      </c>
      <c r="G76" s="309">
        <f t="shared" si="1"/>
        <v>3.542234332425068</v>
      </c>
      <c r="H76" s="187" t="s">
        <v>129</v>
      </c>
      <c r="I76" s="175" t="s">
        <v>44</v>
      </c>
      <c r="J76" s="412" t="s">
        <v>223</v>
      </c>
      <c r="K76" s="174" t="s">
        <v>64</v>
      </c>
      <c r="L76" s="174" t="s">
        <v>45</v>
      </c>
      <c r="M76" s="417"/>
      <c r="N76" s="344"/>
    </row>
    <row r="77" spans="1:14" s="2" customFormat="1" ht="15" customHeight="1" x14ac:dyDescent="0.25">
      <c r="A77" s="173">
        <v>45034</v>
      </c>
      <c r="B77" s="174" t="s">
        <v>117</v>
      </c>
      <c r="C77" s="174" t="s">
        <v>118</v>
      </c>
      <c r="D77" s="473" t="s">
        <v>116</v>
      </c>
      <c r="E77" s="161">
        <v>9000</v>
      </c>
      <c r="F77" s="343">
        <v>3670</v>
      </c>
      <c r="G77" s="309">
        <f t="shared" si="1"/>
        <v>2.4523160762942777</v>
      </c>
      <c r="H77" s="187" t="s">
        <v>129</v>
      </c>
      <c r="I77" s="175" t="s">
        <v>44</v>
      </c>
      <c r="J77" s="412" t="s">
        <v>223</v>
      </c>
      <c r="K77" s="174" t="s">
        <v>64</v>
      </c>
      <c r="L77" s="174" t="s">
        <v>45</v>
      </c>
      <c r="M77" s="417"/>
      <c r="N77" s="344"/>
    </row>
    <row r="78" spans="1:14" s="2" customFormat="1" ht="15" customHeight="1" x14ac:dyDescent="0.25">
      <c r="A78" s="173">
        <v>45034</v>
      </c>
      <c r="B78" s="174" t="s">
        <v>117</v>
      </c>
      <c r="C78" s="174" t="s">
        <v>118</v>
      </c>
      <c r="D78" s="473" t="s">
        <v>116</v>
      </c>
      <c r="E78" s="161">
        <v>9000</v>
      </c>
      <c r="F78" s="343">
        <v>3670</v>
      </c>
      <c r="G78" s="309">
        <f t="shared" si="1"/>
        <v>2.4523160762942777</v>
      </c>
      <c r="H78" s="187" t="s">
        <v>129</v>
      </c>
      <c r="I78" s="175" t="s">
        <v>44</v>
      </c>
      <c r="J78" s="412" t="s">
        <v>223</v>
      </c>
      <c r="K78" s="174" t="s">
        <v>64</v>
      </c>
      <c r="L78" s="174" t="s">
        <v>45</v>
      </c>
      <c r="M78" s="417"/>
      <c r="N78" s="344"/>
    </row>
    <row r="79" spans="1:14" s="2" customFormat="1" ht="15" customHeight="1" x14ac:dyDescent="0.25">
      <c r="A79" s="173">
        <v>45034</v>
      </c>
      <c r="B79" s="174" t="s">
        <v>117</v>
      </c>
      <c r="C79" s="174" t="s">
        <v>118</v>
      </c>
      <c r="D79" s="473" t="s">
        <v>116</v>
      </c>
      <c r="E79" s="161">
        <v>15000</v>
      </c>
      <c r="F79" s="343">
        <v>3670</v>
      </c>
      <c r="G79" s="309">
        <f t="shared" si="1"/>
        <v>4.0871934604904636</v>
      </c>
      <c r="H79" s="187" t="s">
        <v>129</v>
      </c>
      <c r="I79" s="175" t="s">
        <v>44</v>
      </c>
      <c r="J79" s="412" t="s">
        <v>223</v>
      </c>
      <c r="K79" s="174" t="s">
        <v>64</v>
      </c>
      <c r="L79" s="174" t="s">
        <v>45</v>
      </c>
      <c r="M79" s="417"/>
      <c r="N79" s="344"/>
    </row>
    <row r="80" spans="1:14" s="2" customFormat="1" ht="15" customHeight="1" x14ac:dyDescent="0.25">
      <c r="A80" s="173">
        <v>45035</v>
      </c>
      <c r="B80" s="174" t="s">
        <v>117</v>
      </c>
      <c r="C80" s="174" t="s">
        <v>118</v>
      </c>
      <c r="D80" s="473" t="s">
        <v>14</v>
      </c>
      <c r="E80" s="169">
        <v>11000</v>
      </c>
      <c r="F80" s="343">
        <v>3670</v>
      </c>
      <c r="G80" s="309">
        <f t="shared" si="1"/>
        <v>2.9972752043596729</v>
      </c>
      <c r="H80" s="187" t="s">
        <v>42</v>
      </c>
      <c r="I80" s="175" t="s">
        <v>44</v>
      </c>
      <c r="J80" s="503" t="s">
        <v>226</v>
      </c>
      <c r="K80" s="174" t="s">
        <v>64</v>
      </c>
      <c r="L80" s="174" t="s">
        <v>45</v>
      </c>
      <c r="M80" s="417"/>
      <c r="N80" s="344"/>
    </row>
    <row r="81" spans="1:14" s="2" customFormat="1" ht="15" customHeight="1" x14ac:dyDescent="0.25">
      <c r="A81" s="173">
        <v>45035</v>
      </c>
      <c r="B81" s="157" t="s">
        <v>117</v>
      </c>
      <c r="C81" s="157" t="s">
        <v>118</v>
      </c>
      <c r="D81" s="182" t="s">
        <v>14</v>
      </c>
      <c r="E81" s="169">
        <v>6000</v>
      </c>
      <c r="F81" s="343">
        <v>3670</v>
      </c>
      <c r="G81" s="309">
        <f t="shared" si="1"/>
        <v>1.6348773841961852</v>
      </c>
      <c r="H81" s="187" t="s">
        <v>42</v>
      </c>
      <c r="I81" s="175" t="s">
        <v>44</v>
      </c>
      <c r="J81" s="503" t="s">
        <v>226</v>
      </c>
      <c r="K81" s="174" t="s">
        <v>64</v>
      </c>
      <c r="L81" s="174" t="s">
        <v>45</v>
      </c>
      <c r="M81" s="417"/>
      <c r="N81" s="344"/>
    </row>
    <row r="82" spans="1:14" s="2" customFormat="1" ht="15" customHeight="1" x14ac:dyDescent="0.25">
      <c r="A82" s="173">
        <v>45035</v>
      </c>
      <c r="B82" s="157" t="s">
        <v>117</v>
      </c>
      <c r="C82" s="157" t="s">
        <v>118</v>
      </c>
      <c r="D82" s="182" t="s">
        <v>14</v>
      </c>
      <c r="E82" s="169">
        <v>10000</v>
      </c>
      <c r="F82" s="343">
        <v>3670</v>
      </c>
      <c r="G82" s="309">
        <f t="shared" si="1"/>
        <v>2.7247956403269753</v>
      </c>
      <c r="H82" s="187" t="s">
        <v>42</v>
      </c>
      <c r="I82" s="175" t="s">
        <v>44</v>
      </c>
      <c r="J82" s="503" t="s">
        <v>226</v>
      </c>
      <c r="K82" s="174" t="s">
        <v>64</v>
      </c>
      <c r="L82" s="174" t="s">
        <v>45</v>
      </c>
      <c r="M82" s="417"/>
      <c r="N82" s="344"/>
    </row>
    <row r="83" spans="1:14" s="2" customFormat="1" ht="15" customHeight="1" x14ac:dyDescent="0.25">
      <c r="A83" s="173">
        <v>45035</v>
      </c>
      <c r="B83" s="157" t="s">
        <v>117</v>
      </c>
      <c r="C83" s="157" t="s">
        <v>118</v>
      </c>
      <c r="D83" s="182" t="s">
        <v>14</v>
      </c>
      <c r="E83" s="169">
        <v>10000</v>
      </c>
      <c r="F83" s="343">
        <v>3670</v>
      </c>
      <c r="G83" s="309">
        <f t="shared" si="1"/>
        <v>2.7247956403269753</v>
      </c>
      <c r="H83" s="187" t="s">
        <v>42</v>
      </c>
      <c r="I83" s="175" t="s">
        <v>44</v>
      </c>
      <c r="J83" s="503" t="s">
        <v>226</v>
      </c>
      <c r="K83" s="174" t="s">
        <v>64</v>
      </c>
      <c r="L83" s="174" t="s">
        <v>45</v>
      </c>
      <c r="M83" s="417"/>
      <c r="N83" s="344"/>
    </row>
    <row r="84" spans="1:14" s="2" customFormat="1" ht="15" customHeight="1" x14ac:dyDescent="0.25">
      <c r="A84" s="173">
        <v>45035</v>
      </c>
      <c r="B84" s="157" t="s">
        <v>233</v>
      </c>
      <c r="C84" s="157" t="s">
        <v>204</v>
      </c>
      <c r="D84" s="182" t="s">
        <v>14</v>
      </c>
      <c r="E84" s="169">
        <v>4000</v>
      </c>
      <c r="F84" s="343">
        <v>3670</v>
      </c>
      <c r="G84" s="309">
        <f t="shared" si="1"/>
        <v>1.0899182561307903</v>
      </c>
      <c r="H84" s="187" t="s">
        <v>42</v>
      </c>
      <c r="I84" s="175" t="s">
        <v>44</v>
      </c>
      <c r="J84" s="503" t="s">
        <v>226</v>
      </c>
      <c r="K84" s="174" t="s">
        <v>64</v>
      </c>
      <c r="L84" s="174" t="s">
        <v>45</v>
      </c>
      <c r="M84" s="417"/>
      <c r="N84" s="344"/>
    </row>
    <row r="85" spans="1:14" s="2" customFormat="1" ht="15" customHeight="1" x14ac:dyDescent="0.25">
      <c r="A85" s="173">
        <v>45035</v>
      </c>
      <c r="B85" s="157" t="s">
        <v>234</v>
      </c>
      <c r="C85" s="157" t="s">
        <v>118</v>
      </c>
      <c r="D85" s="182" t="s">
        <v>14</v>
      </c>
      <c r="E85" s="169">
        <v>6000</v>
      </c>
      <c r="F85" s="343">
        <v>3670</v>
      </c>
      <c r="G85" s="309">
        <f t="shared" si="1"/>
        <v>1.6348773841961852</v>
      </c>
      <c r="H85" s="187" t="s">
        <v>42</v>
      </c>
      <c r="I85" s="175" t="s">
        <v>44</v>
      </c>
      <c r="J85" s="503" t="s">
        <v>226</v>
      </c>
      <c r="K85" s="174" t="s">
        <v>64</v>
      </c>
      <c r="L85" s="174" t="s">
        <v>45</v>
      </c>
      <c r="M85" s="417"/>
      <c r="N85" s="344"/>
    </row>
    <row r="86" spans="1:14" s="2" customFormat="1" ht="15" customHeight="1" x14ac:dyDescent="0.25">
      <c r="A86" s="530">
        <v>45035</v>
      </c>
      <c r="B86" s="174" t="s">
        <v>117</v>
      </c>
      <c r="C86" s="174" t="s">
        <v>118</v>
      </c>
      <c r="D86" s="175" t="s">
        <v>116</v>
      </c>
      <c r="E86" s="152">
        <v>6000</v>
      </c>
      <c r="F86" s="343">
        <v>3670</v>
      </c>
      <c r="G86" s="309">
        <f t="shared" si="1"/>
        <v>1.6348773841961852</v>
      </c>
      <c r="H86" s="187" t="s">
        <v>225</v>
      </c>
      <c r="I86" s="175" t="s">
        <v>44</v>
      </c>
      <c r="J86" s="412" t="s">
        <v>229</v>
      </c>
      <c r="K86" s="174" t="s">
        <v>64</v>
      </c>
      <c r="L86" s="174" t="s">
        <v>45</v>
      </c>
      <c r="M86" s="417"/>
      <c r="N86" s="344"/>
    </row>
    <row r="87" spans="1:14" s="2" customFormat="1" ht="15" customHeight="1" x14ac:dyDescent="0.25">
      <c r="A87" s="530">
        <v>45035</v>
      </c>
      <c r="B87" s="174" t="s">
        <v>117</v>
      </c>
      <c r="C87" s="174" t="s">
        <v>118</v>
      </c>
      <c r="D87" s="175" t="s">
        <v>116</v>
      </c>
      <c r="E87" s="152">
        <v>5000</v>
      </c>
      <c r="F87" s="343">
        <v>3670</v>
      </c>
      <c r="G87" s="309">
        <f t="shared" si="1"/>
        <v>1.3623978201634876</v>
      </c>
      <c r="H87" s="412" t="s">
        <v>225</v>
      </c>
      <c r="I87" s="175" t="s">
        <v>44</v>
      </c>
      <c r="J87" s="412" t="s">
        <v>229</v>
      </c>
      <c r="K87" s="174" t="s">
        <v>64</v>
      </c>
      <c r="L87" s="174" t="s">
        <v>45</v>
      </c>
      <c r="M87" s="417"/>
      <c r="N87" s="344"/>
    </row>
    <row r="88" spans="1:14" s="2" customFormat="1" ht="15" customHeight="1" x14ac:dyDescent="0.25">
      <c r="A88" s="173">
        <v>45035</v>
      </c>
      <c r="B88" s="174" t="s">
        <v>117</v>
      </c>
      <c r="C88" s="174" t="s">
        <v>118</v>
      </c>
      <c r="D88" s="473" t="s">
        <v>116</v>
      </c>
      <c r="E88" s="161">
        <v>13000</v>
      </c>
      <c r="F88" s="343">
        <v>3670</v>
      </c>
      <c r="G88" s="309">
        <f t="shared" si="1"/>
        <v>3.542234332425068</v>
      </c>
      <c r="H88" s="412" t="s">
        <v>129</v>
      </c>
      <c r="I88" s="175" t="s">
        <v>44</v>
      </c>
      <c r="J88" s="412" t="s">
        <v>228</v>
      </c>
      <c r="K88" s="174" t="s">
        <v>64</v>
      </c>
      <c r="L88" s="174" t="s">
        <v>45</v>
      </c>
      <c r="M88" s="417"/>
      <c r="N88" s="344"/>
    </row>
    <row r="89" spans="1:14" s="2" customFormat="1" ht="15" customHeight="1" x14ac:dyDescent="0.25">
      <c r="A89" s="173">
        <v>45035</v>
      </c>
      <c r="B89" s="174" t="s">
        <v>117</v>
      </c>
      <c r="C89" s="174" t="s">
        <v>118</v>
      </c>
      <c r="D89" s="473" t="s">
        <v>116</v>
      </c>
      <c r="E89" s="161">
        <v>15000</v>
      </c>
      <c r="F89" s="343">
        <v>3670</v>
      </c>
      <c r="G89" s="309">
        <f t="shared" si="1"/>
        <v>4.0871934604904636</v>
      </c>
      <c r="H89" s="412" t="s">
        <v>129</v>
      </c>
      <c r="I89" s="175" t="s">
        <v>44</v>
      </c>
      <c r="J89" s="412" t="s">
        <v>228</v>
      </c>
      <c r="K89" s="174" t="s">
        <v>64</v>
      </c>
      <c r="L89" s="174" t="s">
        <v>45</v>
      </c>
      <c r="M89" s="417"/>
      <c r="N89" s="344"/>
    </row>
    <row r="90" spans="1:14" s="2" customFormat="1" ht="15" customHeight="1" x14ac:dyDescent="0.25">
      <c r="A90" s="173">
        <v>45035</v>
      </c>
      <c r="B90" s="155" t="s">
        <v>238</v>
      </c>
      <c r="C90" s="157" t="s">
        <v>119</v>
      </c>
      <c r="D90" s="166" t="s">
        <v>116</v>
      </c>
      <c r="E90" s="161">
        <v>20000</v>
      </c>
      <c r="F90" s="343">
        <v>3670</v>
      </c>
      <c r="G90" s="309">
        <f t="shared" si="1"/>
        <v>5.4495912806539506</v>
      </c>
      <c r="H90" s="412" t="s">
        <v>225</v>
      </c>
      <c r="I90" s="175" t="s">
        <v>44</v>
      </c>
      <c r="J90" s="412" t="s">
        <v>259</v>
      </c>
      <c r="K90" s="174" t="s">
        <v>64</v>
      </c>
      <c r="L90" s="174" t="s">
        <v>45</v>
      </c>
      <c r="M90" s="417"/>
      <c r="N90" s="344"/>
    </row>
    <row r="91" spans="1:14" s="2" customFormat="1" ht="15" customHeight="1" x14ac:dyDescent="0.25">
      <c r="A91" s="173">
        <v>45035</v>
      </c>
      <c r="B91" s="157" t="s">
        <v>240</v>
      </c>
      <c r="C91" s="157" t="s">
        <v>242</v>
      </c>
      <c r="D91" s="182" t="s">
        <v>81</v>
      </c>
      <c r="E91" s="169">
        <v>17000</v>
      </c>
      <c r="F91" s="343">
        <v>3670</v>
      </c>
      <c r="G91" s="309">
        <f t="shared" si="1"/>
        <v>4.6321525885558579</v>
      </c>
      <c r="H91" s="412" t="s">
        <v>42</v>
      </c>
      <c r="I91" s="175" t="s">
        <v>44</v>
      </c>
      <c r="J91" s="412" t="s">
        <v>243</v>
      </c>
      <c r="K91" s="174" t="s">
        <v>64</v>
      </c>
      <c r="L91" s="174" t="s">
        <v>45</v>
      </c>
      <c r="M91" s="417"/>
      <c r="N91" s="344"/>
    </row>
    <row r="92" spans="1:14" s="2" customFormat="1" ht="15" customHeight="1" x14ac:dyDescent="0.25">
      <c r="A92" s="173">
        <v>45035</v>
      </c>
      <c r="B92" s="157" t="s">
        <v>241</v>
      </c>
      <c r="C92" s="157" t="s">
        <v>132</v>
      </c>
      <c r="D92" s="182" t="s">
        <v>81</v>
      </c>
      <c r="E92" s="169">
        <v>10000</v>
      </c>
      <c r="F92" s="343">
        <v>3670</v>
      </c>
      <c r="G92" s="309">
        <f t="shared" si="1"/>
        <v>2.7247956403269753</v>
      </c>
      <c r="H92" s="412" t="s">
        <v>42</v>
      </c>
      <c r="I92" s="175" t="s">
        <v>44</v>
      </c>
      <c r="J92" s="412" t="s">
        <v>244</v>
      </c>
      <c r="K92" s="174" t="s">
        <v>64</v>
      </c>
      <c r="L92" s="174" t="s">
        <v>45</v>
      </c>
      <c r="M92" s="417"/>
      <c r="N92" s="344"/>
    </row>
    <row r="93" spans="1:14" s="2" customFormat="1" ht="15" customHeight="1" x14ac:dyDescent="0.25">
      <c r="A93" s="173">
        <v>45036</v>
      </c>
      <c r="B93" s="174" t="s">
        <v>117</v>
      </c>
      <c r="C93" s="174" t="s">
        <v>118</v>
      </c>
      <c r="D93" s="175" t="s">
        <v>116</v>
      </c>
      <c r="E93" s="152">
        <v>6000</v>
      </c>
      <c r="F93" s="343">
        <v>3670</v>
      </c>
      <c r="G93" s="309">
        <f t="shared" si="1"/>
        <v>1.6348773841961852</v>
      </c>
      <c r="H93" s="412" t="s">
        <v>225</v>
      </c>
      <c r="I93" s="175" t="s">
        <v>44</v>
      </c>
      <c r="J93" s="412" t="s">
        <v>245</v>
      </c>
      <c r="K93" s="174" t="s">
        <v>64</v>
      </c>
      <c r="L93" s="174" t="s">
        <v>45</v>
      </c>
      <c r="M93" s="417"/>
      <c r="N93" s="344"/>
    </row>
    <row r="94" spans="1:14" s="2" customFormat="1" ht="15" customHeight="1" x14ac:dyDescent="0.25">
      <c r="A94" s="173">
        <v>45036</v>
      </c>
      <c r="B94" s="174" t="s">
        <v>117</v>
      </c>
      <c r="C94" s="174" t="s">
        <v>118</v>
      </c>
      <c r="D94" s="175" t="s">
        <v>116</v>
      </c>
      <c r="E94" s="152">
        <v>6000</v>
      </c>
      <c r="F94" s="343">
        <v>3670</v>
      </c>
      <c r="G94" s="309">
        <f t="shared" ref="G94:G161" si="2">E94/F94</f>
        <v>1.6348773841961852</v>
      </c>
      <c r="H94" s="187" t="s">
        <v>225</v>
      </c>
      <c r="I94" s="175" t="s">
        <v>44</v>
      </c>
      <c r="J94" s="412" t="s">
        <v>245</v>
      </c>
      <c r="K94" s="174" t="s">
        <v>64</v>
      </c>
      <c r="L94" s="174" t="s">
        <v>45</v>
      </c>
      <c r="M94" s="417"/>
      <c r="N94" s="344"/>
    </row>
    <row r="95" spans="1:14" s="2" customFormat="1" ht="15" customHeight="1" x14ac:dyDescent="0.25">
      <c r="A95" s="173">
        <v>45036</v>
      </c>
      <c r="B95" s="174" t="s">
        <v>117</v>
      </c>
      <c r="C95" s="174" t="s">
        <v>118</v>
      </c>
      <c r="D95" s="473" t="s">
        <v>116</v>
      </c>
      <c r="E95" s="161">
        <v>13000</v>
      </c>
      <c r="F95" s="343">
        <v>3670</v>
      </c>
      <c r="G95" s="309">
        <f t="shared" si="2"/>
        <v>3.542234332425068</v>
      </c>
      <c r="H95" s="187" t="s">
        <v>129</v>
      </c>
      <c r="I95" s="175" t="s">
        <v>44</v>
      </c>
      <c r="J95" s="412" t="s">
        <v>227</v>
      </c>
      <c r="K95" s="174" t="s">
        <v>64</v>
      </c>
      <c r="L95" s="174" t="s">
        <v>45</v>
      </c>
      <c r="M95" s="417"/>
      <c r="N95" s="344"/>
    </row>
    <row r="96" spans="1:14" s="2" customFormat="1" ht="15" customHeight="1" x14ac:dyDescent="0.25">
      <c r="A96" s="173">
        <v>45036</v>
      </c>
      <c r="B96" s="157" t="s">
        <v>117</v>
      </c>
      <c r="C96" s="157" t="s">
        <v>118</v>
      </c>
      <c r="D96" s="182" t="s">
        <v>116</v>
      </c>
      <c r="E96" s="161">
        <v>14000</v>
      </c>
      <c r="F96" s="343">
        <v>3670</v>
      </c>
      <c r="G96" s="309">
        <f t="shared" si="2"/>
        <v>3.8147138964577656</v>
      </c>
      <c r="H96" s="187" t="s">
        <v>129</v>
      </c>
      <c r="I96" s="175" t="s">
        <v>44</v>
      </c>
      <c r="J96" s="412" t="s">
        <v>227</v>
      </c>
      <c r="K96" s="174" t="s">
        <v>64</v>
      </c>
      <c r="L96" s="174" t="s">
        <v>45</v>
      </c>
      <c r="M96" s="417"/>
      <c r="N96" s="344"/>
    </row>
    <row r="97" spans="1:14" s="2" customFormat="1" ht="15" customHeight="1" x14ac:dyDescent="0.25">
      <c r="A97" s="173">
        <v>45038</v>
      </c>
      <c r="B97" s="157" t="s">
        <v>117</v>
      </c>
      <c r="C97" s="157" t="s">
        <v>118</v>
      </c>
      <c r="D97" s="182" t="s">
        <v>116</v>
      </c>
      <c r="E97" s="161">
        <v>12000</v>
      </c>
      <c r="F97" s="343">
        <v>3670</v>
      </c>
      <c r="G97" s="309">
        <f t="shared" si="2"/>
        <v>3.2697547683923704</v>
      </c>
      <c r="H97" s="187" t="s">
        <v>129</v>
      </c>
      <c r="I97" s="175" t="s">
        <v>44</v>
      </c>
      <c r="J97" s="412" t="s">
        <v>246</v>
      </c>
      <c r="K97" s="174" t="s">
        <v>64</v>
      </c>
      <c r="L97" s="174" t="s">
        <v>45</v>
      </c>
      <c r="M97" s="417"/>
      <c r="N97" s="344"/>
    </row>
    <row r="98" spans="1:14" s="2" customFormat="1" ht="15" customHeight="1" x14ac:dyDescent="0.25">
      <c r="A98" s="173">
        <v>45038</v>
      </c>
      <c r="B98" s="157" t="s">
        <v>117</v>
      </c>
      <c r="C98" s="157" t="s">
        <v>118</v>
      </c>
      <c r="D98" s="182" t="s">
        <v>116</v>
      </c>
      <c r="E98" s="161">
        <v>14000</v>
      </c>
      <c r="F98" s="343">
        <v>3670</v>
      </c>
      <c r="G98" s="309">
        <f t="shared" si="2"/>
        <v>3.8147138964577656</v>
      </c>
      <c r="H98" s="187" t="s">
        <v>129</v>
      </c>
      <c r="I98" s="175" t="s">
        <v>44</v>
      </c>
      <c r="J98" s="412" t="s">
        <v>246</v>
      </c>
      <c r="K98" s="174" t="s">
        <v>64</v>
      </c>
      <c r="L98" s="174" t="s">
        <v>45</v>
      </c>
      <c r="M98" s="417"/>
      <c r="N98" s="344"/>
    </row>
    <row r="99" spans="1:14" s="2" customFormat="1" ht="15" customHeight="1" x14ac:dyDescent="0.25">
      <c r="A99" s="173">
        <v>45038</v>
      </c>
      <c r="B99" s="174" t="s">
        <v>117</v>
      </c>
      <c r="C99" s="174" t="s">
        <v>118</v>
      </c>
      <c r="D99" s="175" t="s">
        <v>116</v>
      </c>
      <c r="E99" s="152">
        <v>6000</v>
      </c>
      <c r="F99" s="343">
        <v>3670</v>
      </c>
      <c r="G99" s="309">
        <f t="shared" si="2"/>
        <v>1.6348773841961852</v>
      </c>
      <c r="H99" s="187" t="s">
        <v>225</v>
      </c>
      <c r="I99" s="175" t="s">
        <v>44</v>
      </c>
      <c r="J99" s="412" t="s">
        <v>247</v>
      </c>
      <c r="K99" s="174" t="s">
        <v>64</v>
      </c>
      <c r="L99" s="174" t="s">
        <v>45</v>
      </c>
      <c r="M99" s="417"/>
      <c r="N99" s="344"/>
    </row>
    <row r="100" spans="1:14" s="2" customFormat="1" ht="15" customHeight="1" x14ac:dyDescent="0.25">
      <c r="A100" s="173">
        <v>45038</v>
      </c>
      <c r="B100" s="174" t="s">
        <v>117</v>
      </c>
      <c r="C100" s="174" t="s">
        <v>118</v>
      </c>
      <c r="D100" s="175" t="s">
        <v>116</v>
      </c>
      <c r="E100" s="169">
        <v>6000</v>
      </c>
      <c r="F100" s="343">
        <v>3670</v>
      </c>
      <c r="G100" s="309">
        <f t="shared" si="2"/>
        <v>1.6348773841961852</v>
      </c>
      <c r="H100" s="187" t="s">
        <v>225</v>
      </c>
      <c r="I100" s="175" t="s">
        <v>44</v>
      </c>
      <c r="J100" s="412" t="s">
        <v>247</v>
      </c>
      <c r="K100" s="174" t="s">
        <v>64</v>
      </c>
      <c r="L100" s="174" t="s">
        <v>45</v>
      </c>
      <c r="M100" s="417"/>
      <c r="N100" s="344"/>
    </row>
    <row r="101" spans="1:14" s="2" customFormat="1" ht="15" customHeight="1" x14ac:dyDescent="0.25">
      <c r="A101" s="173">
        <v>45040</v>
      </c>
      <c r="B101" s="174" t="s">
        <v>133</v>
      </c>
      <c r="C101" s="174" t="s">
        <v>133</v>
      </c>
      <c r="D101" s="473" t="s">
        <v>81</v>
      </c>
      <c r="E101" s="161">
        <v>2000</v>
      </c>
      <c r="F101" s="343">
        <v>3670</v>
      </c>
      <c r="G101" s="309">
        <f t="shared" si="2"/>
        <v>0.54495912806539515</v>
      </c>
      <c r="H101" s="187" t="s">
        <v>136</v>
      </c>
      <c r="I101" s="175" t="s">
        <v>44</v>
      </c>
      <c r="J101" s="412" t="s">
        <v>341</v>
      </c>
      <c r="K101" s="174" t="s">
        <v>64</v>
      </c>
      <c r="L101" s="174" t="s">
        <v>45</v>
      </c>
      <c r="M101" s="417"/>
      <c r="N101" s="344"/>
    </row>
    <row r="102" spans="1:14" s="2" customFormat="1" ht="15" customHeight="1" x14ac:dyDescent="0.25">
      <c r="A102" s="173">
        <v>45040</v>
      </c>
      <c r="B102" s="157" t="s">
        <v>117</v>
      </c>
      <c r="C102" s="157" t="s">
        <v>118</v>
      </c>
      <c r="D102" s="182" t="s">
        <v>116</v>
      </c>
      <c r="E102" s="161">
        <v>13000</v>
      </c>
      <c r="F102" s="343">
        <v>3670</v>
      </c>
      <c r="G102" s="309">
        <f t="shared" si="2"/>
        <v>3.542234332425068</v>
      </c>
      <c r="H102" s="187" t="s">
        <v>129</v>
      </c>
      <c r="I102" s="175" t="s">
        <v>44</v>
      </c>
      <c r="J102" s="412" t="s">
        <v>253</v>
      </c>
      <c r="K102" s="174" t="s">
        <v>64</v>
      </c>
      <c r="L102" s="174" t="s">
        <v>45</v>
      </c>
      <c r="M102" s="417"/>
      <c r="N102" s="344"/>
    </row>
    <row r="103" spans="1:14" s="2" customFormat="1" ht="15" customHeight="1" x14ac:dyDescent="0.25">
      <c r="A103" s="173">
        <v>45040</v>
      </c>
      <c r="B103" s="157" t="s">
        <v>117</v>
      </c>
      <c r="C103" s="157" t="s">
        <v>118</v>
      </c>
      <c r="D103" s="182" t="s">
        <v>116</v>
      </c>
      <c r="E103" s="161">
        <v>15000</v>
      </c>
      <c r="F103" s="343">
        <v>3670</v>
      </c>
      <c r="G103" s="309">
        <f t="shared" si="2"/>
        <v>4.0871934604904636</v>
      </c>
      <c r="H103" s="187" t="s">
        <v>129</v>
      </c>
      <c r="I103" s="175" t="s">
        <v>44</v>
      </c>
      <c r="J103" s="412" t="s">
        <v>253</v>
      </c>
      <c r="K103" s="174" t="s">
        <v>64</v>
      </c>
      <c r="L103" s="174" t="s">
        <v>45</v>
      </c>
      <c r="M103" s="417"/>
      <c r="N103" s="344"/>
    </row>
    <row r="104" spans="1:14" s="2" customFormat="1" ht="15" customHeight="1" x14ac:dyDescent="0.25">
      <c r="A104" s="173">
        <v>45040</v>
      </c>
      <c r="B104" s="174" t="s">
        <v>117</v>
      </c>
      <c r="C104" s="174" t="s">
        <v>118</v>
      </c>
      <c r="D104" s="175" t="s">
        <v>116</v>
      </c>
      <c r="E104" s="169">
        <v>6000</v>
      </c>
      <c r="F104" s="343">
        <v>3670</v>
      </c>
      <c r="G104" s="309">
        <f t="shared" si="2"/>
        <v>1.6348773841961852</v>
      </c>
      <c r="H104" s="187" t="s">
        <v>225</v>
      </c>
      <c r="I104" s="175" t="s">
        <v>44</v>
      </c>
      <c r="J104" s="412" t="s">
        <v>255</v>
      </c>
      <c r="K104" s="174" t="s">
        <v>64</v>
      </c>
      <c r="L104" s="174" t="s">
        <v>45</v>
      </c>
      <c r="M104" s="417"/>
      <c r="N104" s="344"/>
    </row>
    <row r="105" spans="1:14" s="2" customFormat="1" ht="15" customHeight="1" x14ac:dyDescent="0.25">
      <c r="A105" s="173">
        <v>45040</v>
      </c>
      <c r="B105" s="174" t="s">
        <v>117</v>
      </c>
      <c r="C105" s="174" t="s">
        <v>118</v>
      </c>
      <c r="D105" s="175" t="s">
        <v>116</v>
      </c>
      <c r="E105" s="169">
        <v>6000</v>
      </c>
      <c r="F105" s="343">
        <v>3670</v>
      </c>
      <c r="G105" s="309">
        <f t="shared" si="2"/>
        <v>1.6348773841961852</v>
      </c>
      <c r="H105" s="187" t="s">
        <v>225</v>
      </c>
      <c r="I105" s="175" t="s">
        <v>44</v>
      </c>
      <c r="J105" s="412" t="s">
        <v>255</v>
      </c>
      <c r="K105" s="174" t="s">
        <v>64</v>
      </c>
      <c r="L105" s="174" t="s">
        <v>45</v>
      </c>
      <c r="M105" s="417"/>
      <c r="N105" s="344"/>
    </row>
    <row r="106" spans="1:14" s="2" customFormat="1" ht="15" customHeight="1" x14ac:dyDescent="0.25">
      <c r="A106" s="173">
        <v>45040</v>
      </c>
      <c r="B106" s="157" t="s">
        <v>117</v>
      </c>
      <c r="C106" s="157" t="s">
        <v>118</v>
      </c>
      <c r="D106" s="182" t="s">
        <v>14</v>
      </c>
      <c r="E106" s="169">
        <v>7000</v>
      </c>
      <c r="F106" s="343">
        <v>3670</v>
      </c>
      <c r="G106" s="309">
        <f t="shared" si="2"/>
        <v>1.9073569482288828</v>
      </c>
      <c r="H106" s="187" t="s">
        <v>42</v>
      </c>
      <c r="I106" s="175" t="s">
        <v>44</v>
      </c>
      <c r="J106" s="503" t="s">
        <v>263</v>
      </c>
      <c r="K106" s="174" t="s">
        <v>64</v>
      </c>
      <c r="L106" s="174" t="s">
        <v>45</v>
      </c>
      <c r="M106" s="417"/>
      <c r="N106" s="344"/>
    </row>
    <row r="107" spans="1:14" s="2" customFormat="1" ht="15" customHeight="1" x14ac:dyDescent="0.25">
      <c r="A107" s="173">
        <v>45040</v>
      </c>
      <c r="B107" s="157" t="s">
        <v>117</v>
      </c>
      <c r="C107" s="157" t="s">
        <v>118</v>
      </c>
      <c r="D107" s="182" t="s">
        <v>14</v>
      </c>
      <c r="E107" s="169">
        <v>7000</v>
      </c>
      <c r="F107" s="343">
        <v>3670</v>
      </c>
      <c r="G107" s="309">
        <f t="shared" si="2"/>
        <v>1.9073569482288828</v>
      </c>
      <c r="H107" s="187" t="s">
        <v>42</v>
      </c>
      <c r="I107" s="175" t="s">
        <v>44</v>
      </c>
      <c r="J107" s="503" t="s">
        <v>263</v>
      </c>
      <c r="K107" s="174" t="s">
        <v>64</v>
      </c>
      <c r="L107" s="174" t="s">
        <v>45</v>
      </c>
      <c r="M107" s="417"/>
      <c r="N107" s="344"/>
    </row>
    <row r="108" spans="1:14" s="2" customFormat="1" ht="15" customHeight="1" x14ac:dyDescent="0.25">
      <c r="A108" s="173">
        <v>45040</v>
      </c>
      <c r="B108" s="157" t="s">
        <v>133</v>
      </c>
      <c r="C108" s="157" t="s">
        <v>133</v>
      </c>
      <c r="D108" s="182" t="s">
        <v>81</v>
      </c>
      <c r="E108" s="169">
        <v>20000</v>
      </c>
      <c r="F108" s="343">
        <v>3670</v>
      </c>
      <c r="G108" s="309">
        <f t="shared" si="2"/>
        <v>5.4495912806539506</v>
      </c>
      <c r="H108" s="187" t="s">
        <v>260</v>
      </c>
      <c r="I108" s="175" t="s">
        <v>44</v>
      </c>
      <c r="J108" s="503" t="s">
        <v>343</v>
      </c>
      <c r="K108" s="174" t="s">
        <v>64</v>
      </c>
      <c r="L108" s="174" t="s">
        <v>45</v>
      </c>
      <c r="M108" s="417"/>
      <c r="N108" s="344"/>
    </row>
    <row r="109" spans="1:14" s="2" customFormat="1" ht="15" customHeight="1" x14ac:dyDescent="0.25">
      <c r="A109" s="173">
        <v>45040</v>
      </c>
      <c r="B109" s="174" t="s">
        <v>261</v>
      </c>
      <c r="C109" s="157" t="s">
        <v>139</v>
      </c>
      <c r="D109" s="473" t="s">
        <v>14</v>
      </c>
      <c r="E109" s="169">
        <v>2935000</v>
      </c>
      <c r="F109" s="343">
        <v>3670</v>
      </c>
      <c r="G109" s="309">
        <f t="shared" si="2"/>
        <v>799.72752043596734</v>
      </c>
      <c r="H109" s="187" t="s">
        <v>260</v>
      </c>
      <c r="I109" s="175" t="s">
        <v>44</v>
      </c>
      <c r="J109" s="503" t="s">
        <v>278</v>
      </c>
      <c r="K109" s="174" t="s">
        <v>64</v>
      </c>
      <c r="L109" s="174" t="s">
        <v>45</v>
      </c>
      <c r="M109" s="417"/>
      <c r="N109" s="344"/>
    </row>
    <row r="110" spans="1:14" s="2" customFormat="1" ht="15" customHeight="1" x14ac:dyDescent="0.25">
      <c r="A110" s="173">
        <v>45040</v>
      </c>
      <c r="B110" s="174" t="s">
        <v>133</v>
      </c>
      <c r="C110" s="174" t="s">
        <v>133</v>
      </c>
      <c r="D110" s="473" t="s">
        <v>81</v>
      </c>
      <c r="E110" s="169">
        <v>3000</v>
      </c>
      <c r="F110" s="343">
        <v>3670</v>
      </c>
      <c r="G110" s="309">
        <f t="shared" si="2"/>
        <v>0.81743869209809261</v>
      </c>
      <c r="H110" s="187" t="s">
        <v>260</v>
      </c>
      <c r="I110" s="175" t="s">
        <v>44</v>
      </c>
      <c r="J110" s="412" t="s">
        <v>344</v>
      </c>
      <c r="K110" s="174" t="s">
        <v>64</v>
      </c>
      <c r="L110" s="174" t="s">
        <v>45</v>
      </c>
      <c r="M110" s="417"/>
      <c r="N110" s="344"/>
    </row>
    <row r="111" spans="1:14" s="2" customFormat="1" ht="15" customHeight="1" x14ac:dyDescent="0.25">
      <c r="A111" s="173">
        <v>45041</v>
      </c>
      <c r="B111" s="157" t="s">
        <v>262</v>
      </c>
      <c r="C111" s="157" t="s">
        <v>132</v>
      </c>
      <c r="D111" s="182" t="s">
        <v>81</v>
      </c>
      <c r="E111" s="169">
        <v>150000</v>
      </c>
      <c r="F111" s="343">
        <v>3670</v>
      </c>
      <c r="G111" s="309">
        <f t="shared" si="2"/>
        <v>40.871934604904631</v>
      </c>
      <c r="H111" s="187" t="s">
        <v>42</v>
      </c>
      <c r="I111" s="175" t="s">
        <v>44</v>
      </c>
      <c r="J111" s="412" t="s">
        <v>279</v>
      </c>
      <c r="K111" s="174" t="s">
        <v>64</v>
      </c>
      <c r="L111" s="174" t="s">
        <v>45</v>
      </c>
      <c r="M111" s="417"/>
      <c r="N111" s="344"/>
    </row>
    <row r="112" spans="1:14" s="2" customFormat="1" ht="15" customHeight="1" x14ac:dyDescent="0.25">
      <c r="A112" s="173">
        <v>45041</v>
      </c>
      <c r="B112" s="157" t="s">
        <v>269</v>
      </c>
      <c r="C112" s="157" t="s">
        <v>132</v>
      </c>
      <c r="D112" s="182" t="s">
        <v>81</v>
      </c>
      <c r="E112" s="169">
        <v>48000</v>
      </c>
      <c r="F112" s="343">
        <v>3670</v>
      </c>
      <c r="G112" s="309">
        <f t="shared" si="2"/>
        <v>13.079019073569482</v>
      </c>
      <c r="H112" s="187" t="s">
        <v>42</v>
      </c>
      <c r="I112" s="175" t="s">
        <v>44</v>
      </c>
      <c r="J112" s="412" t="s">
        <v>287</v>
      </c>
      <c r="K112" s="174" t="s">
        <v>64</v>
      </c>
      <c r="L112" s="174" t="s">
        <v>45</v>
      </c>
      <c r="M112" s="417"/>
      <c r="N112" s="344"/>
    </row>
    <row r="113" spans="1:14" s="2" customFormat="1" ht="15" customHeight="1" x14ac:dyDescent="0.25">
      <c r="A113" s="173">
        <v>45041</v>
      </c>
      <c r="B113" s="157" t="s">
        <v>270</v>
      </c>
      <c r="C113" s="157" t="s">
        <v>132</v>
      </c>
      <c r="D113" s="182" t="s">
        <v>81</v>
      </c>
      <c r="E113" s="169">
        <v>23200</v>
      </c>
      <c r="F113" s="343">
        <v>3670</v>
      </c>
      <c r="G113" s="309">
        <f t="shared" si="2"/>
        <v>6.3215258855585832</v>
      </c>
      <c r="H113" s="187" t="s">
        <v>42</v>
      </c>
      <c r="I113" s="175" t="s">
        <v>44</v>
      </c>
      <c r="J113" s="412" t="s">
        <v>287</v>
      </c>
      <c r="K113" s="174" t="s">
        <v>64</v>
      </c>
      <c r="L113" s="174" t="s">
        <v>45</v>
      </c>
      <c r="M113" s="417"/>
      <c r="N113" s="344"/>
    </row>
    <row r="114" spans="1:14" s="2" customFormat="1" ht="15" customHeight="1" x14ac:dyDescent="0.25">
      <c r="A114" s="173">
        <v>45041</v>
      </c>
      <c r="B114" s="157" t="s">
        <v>271</v>
      </c>
      <c r="C114" s="157" t="s">
        <v>132</v>
      </c>
      <c r="D114" s="182" t="s">
        <v>81</v>
      </c>
      <c r="E114" s="169">
        <v>15000</v>
      </c>
      <c r="F114" s="343">
        <v>3670</v>
      </c>
      <c r="G114" s="309">
        <f t="shared" si="2"/>
        <v>4.0871934604904636</v>
      </c>
      <c r="H114" s="187" t="s">
        <v>42</v>
      </c>
      <c r="I114" s="175" t="s">
        <v>44</v>
      </c>
      <c r="J114" s="412" t="s">
        <v>287</v>
      </c>
      <c r="K114" s="174" t="s">
        <v>64</v>
      </c>
      <c r="L114" s="174" t="s">
        <v>45</v>
      </c>
      <c r="M114" s="417"/>
      <c r="N114" s="344"/>
    </row>
    <row r="115" spans="1:14" s="2" customFormat="1" ht="15" customHeight="1" x14ac:dyDescent="0.25">
      <c r="A115" s="173">
        <v>45041</v>
      </c>
      <c r="B115" s="157" t="s">
        <v>272</v>
      </c>
      <c r="C115" s="157" t="s">
        <v>132</v>
      </c>
      <c r="D115" s="182" t="s">
        <v>81</v>
      </c>
      <c r="E115" s="169">
        <v>22500</v>
      </c>
      <c r="F115" s="343">
        <v>3670</v>
      </c>
      <c r="G115" s="309">
        <f t="shared" si="2"/>
        <v>6.130790190735695</v>
      </c>
      <c r="H115" s="187" t="s">
        <v>42</v>
      </c>
      <c r="I115" s="175" t="s">
        <v>44</v>
      </c>
      <c r="J115" s="412" t="s">
        <v>287</v>
      </c>
      <c r="K115" s="174" t="s">
        <v>64</v>
      </c>
      <c r="L115" s="174" t="s">
        <v>45</v>
      </c>
      <c r="M115" s="417"/>
      <c r="N115" s="344"/>
    </row>
    <row r="116" spans="1:14" s="2" customFormat="1" ht="15" customHeight="1" x14ac:dyDescent="0.25">
      <c r="A116" s="173">
        <v>45041</v>
      </c>
      <c r="B116" s="157" t="s">
        <v>117</v>
      </c>
      <c r="C116" s="157" t="s">
        <v>118</v>
      </c>
      <c r="D116" s="182" t="s">
        <v>14</v>
      </c>
      <c r="E116" s="169">
        <v>9000</v>
      </c>
      <c r="F116" s="343">
        <v>3670</v>
      </c>
      <c r="G116" s="309">
        <f t="shared" si="2"/>
        <v>2.4523160762942777</v>
      </c>
      <c r="H116" s="187" t="s">
        <v>42</v>
      </c>
      <c r="I116" s="175" t="s">
        <v>44</v>
      </c>
      <c r="J116" s="503" t="s">
        <v>266</v>
      </c>
      <c r="K116" s="174" t="s">
        <v>64</v>
      </c>
      <c r="L116" s="174" t="s">
        <v>45</v>
      </c>
      <c r="M116" s="417"/>
      <c r="N116" s="344"/>
    </row>
    <row r="117" spans="1:14" s="2" customFormat="1" ht="15" customHeight="1" x14ac:dyDescent="0.25">
      <c r="A117" s="173">
        <v>45041</v>
      </c>
      <c r="B117" s="157" t="s">
        <v>117</v>
      </c>
      <c r="C117" s="157" t="s">
        <v>118</v>
      </c>
      <c r="D117" s="182" t="s">
        <v>14</v>
      </c>
      <c r="E117" s="169">
        <v>6000</v>
      </c>
      <c r="F117" s="343">
        <v>3670</v>
      </c>
      <c r="G117" s="309">
        <f t="shared" si="2"/>
        <v>1.6348773841961852</v>
      </c>
      <c r="H117" s="187" t="s">
        <v>42</v>
      </c>
      <c r="I117" s="175" t="s">
        <v>44</v>
      </c>
      <c r="J117" s="503" t="s">
        <v>266</v>
      </c>
      <c r="K117" s="174" t="s">
        <v>64</v>
      </c>
      <c r="L117" s="174" t="s">
        <v>45</v>
      </c>
      <c r="M117" s="417"/>
      <c r="N117" s="344"/>
    </row>
    <row r="118" spans="1:14" s="2" customFormat="1" ht="15" customHeight="1" x14ac:dyDescent="0.25">
      <c r="A118" s="173">
        <v>45041</v>
      </c>
      <c r="B118" s="157" t="s">
        <v>117</v>
      </c>
      <c r="C118" s="157" t="s">
        <v>118</v>
      </c>
      <c r="D118" s="182" t="s">
        <v>14</v>
      </c>
      <c r="E118" s="169">
        <v>4000</v>
      </c>
      <c r="F118" s="343">
        <v>3670</v>
      </c>
      <c r="G118" s="309">
        <f t="shared" si="2"/>
        <v>1.0899182561307903</v>
      </c>
      <c r="H118" s="187" t="s">
        <v>42</v>
      </c>
      <c r="I118" s="175" t="s">
        <v>44</v>
      </c>
      <c r="J118" s="503" t="s">
        <v>266</v>
      </c>
      <c r="K118" s="174" t="s">
        <v>64</v>
      </c>
      <c r="L118" s="174" t="s">
        <v>45</v>
      </c>
      <c r="M118" s="417"/>
      <c r="N118" s="344"/>
    </row>
    <row r="119" spans="1:14" s="2" customFormat="1" ht="15" customHeight="1" x14ac:dyDescent="0.25">
      <c r="A119" s="173">
        <v>45041</v>
      </c>
      <c r="B119" s="155" t="s">
        <v>128</v>
      </c>
      <c r="C119" s="157" t="s">
        <v>119</v>
      </c>
      <c r="D119" s="166" t="s">
        <v>14</v>
      </c>
      <c r="E119" s="161">
        <v>40000</v>
      </c>
      <c r="F119" s="343">
        <v>3670</v>
      </c>
      <c r="G119" s="309">
        <f t="shared" si="2"/>
        <v>10.899182561307901</v>
      </c>
      <c r="H119" s="187" t="s">
        <v>42</v>
      </c>
      <c r="I119" s="175" t="s">
        <v>44</v>
      </c>
      <c r="J119" s="541" t="s">
        <v>315</v>
      </c>
      <c r="K119" s="174" t="s">
        <v>64</v>
      </c>
      <c r="L119" s="174" t="s">
        <v>45</v>
      </c>
      <c r="M119" s="417"/>
      <c r="N119" s="344"/>
    </row>
    <row r="120" spans="1:14" s="2" customFormat="1" ht="15" customHeight="1" x14ac:dyDescent="0.25">
      <c r="A120" s="173">
        <v>45041</v>
      </c>
      <c r="B120" s="155" t="s">
        <v>140</v>
      </c>
      <c r="C120" s="157" t="s">
        <v>119</v>
      </c>
      <c r="D120" s="166" t="s">
        <v>116</v>
      </c>
      <c r="E120" s="161">
        <v>20000</v>
      </c>
      <c r="F120" s="343">
        <v>3670</v>
      </c>
      <c r="G120" s="309">
        <f t="shared" si="2"/>
        <v>5.4495912806539506</v>
      </c>
      <c r="H120" s="187" t="s">
        <v>129</v>
      </c>
      <c r="I120" s="175" t="s">
        <v>44</v>
      </c>
      <c r="J120" s="541" t="s">
        <v>315</v>
      </c>
      <c r="K120" s="174" t="s">
        <v>64</v>
      </c>
      <c r="L120" s="174" t="s">
        <v>45</v>
      </c>
      <c r="M120" s="417"/>
      <c r="N120" s="344"/>
    </row>
    <row r="121" spans="1:14" s="2" customFormat="1" ht="15" customHeight="1" x14ac:dyDescent="0.25">
      <c r="A121" s="173">
        <v>45041</v>
      </c>
      <c r="B121" s="157" t="s">
        <v>238</v>
      </c>
      <c r="C121" s="157" t="s">
        <v>119</v>
      </c>
      <c r="D121" s="166" t="s">
        <v>116</v>
      </c>
      <c r="E121" s="161">
        <v>20000</v>
      </c>
      <c r="F121" s="343">
        <v>3670</v>
      </c>
      <c r="G121" s="309">
        <f t="shared" si="2"/>
        <v>5.4495912806539506</v>
      </c>
      <c r="H121" s="187" t="s">
        <v>225</v>
      </c>
      <c r="I121" s="175" t="s">
        <v>44</v>
      </c>
      <c r="J121" s="541" t="s">
        <v>315</v>
      </c>
      <c r="K121" s="174" t="s">
        <v>64</v>
      </c>
      <c r="L121" s="174" t="s">
        <v>45</v>
      </c>
      <c r="M121" s="417"/>
      <c r="N121" s="344"/>
    </row>
    <row r="122" spans="1:14" s="2" customFormat="1" ht="15" customHeight="1" x14ac:dyDescent="0.25">
      <c r="A122" s="173">
        <v>45041</v>
      </c>
      <c r="B122" s="157" t="s">
        <v>117</v>
      </c>
      <c r="C122" s="157" t="s">
        <v>118</v>
      </c>
      <c r="D122" s="182" t="s">
        <v>116</v>
      </c>
      <c r="E122" s="161">
        <v>12000</v>
      </c>
      <c r="F122" s="343">
        <v>3670</v>
      </c>
      <c r="G122" s="309">
        <f t="shared" si="2"/>
        <v>3.2697547683923704</v>
      </c>
      <c r="H122" s="187" t="s">
        <v>129</v>
      </c>
      <c r="I122" s="175" t="s">
        <v>44</v>
      </c>
      <c r="J122" s="412" t="s">
        <v>280</v>
      </c>
      <c r="K122" s="174" t="s">
        <v>64</v>
      </c>
      <c r="L122" s="174" t="s">
        <v>45</v>
      </c>
      <c r="M122" s="417"/>
      <c r="N122" s="344"/>
    </row>
    <row r="123" spans="1:14" s="2" customFormat="1" ht="15" customHeight="1" x14ac:dyDescent="0.25">
      <c r="A123" s="173">
        <v>45041</v>
      </c>
      <c r="B123" s="157" t="s">
        <v>117</v>
      </c>
      <c r="C123" s="157" t="s">
        <v>118</v>
      </c>
      <c r="D123" s="182" t="s">
        <v>116</v>
      </c>
      <c r="E123" s="169">
        <v>15000</v>
      </c>
      <c r="F123" s="343">
        <v>3670</v>
      </c>
      <c r="G123" s="309">
        <f t="shared" si="2"/>
        <v>4.0871934604904636</v>
      </c>
      <c r="H123" s="187" t="s">
        <v>129</v>
      </c>
      <c r="I123" s="175" t="s">
        <v>44</v>
      </c>
      <c r="J123" s="412" t="s">
        <v>280</v>
      </c>
      <c r="K123" s="174" t="s">
        <v>64</v>
      </c>
      <c r="L123" s="174" t="s">
        <v>45</v>
      </c>
      <c r="M123" s="417"/>
      <c r="N123" s="344"/>
    </row>
    <row r="124" spans="1:14" s="2" customFormat="1" ht="15" customHeight="1" x14ac:dyDescent="0.25">
      <c r="A124" s="173">
        <v>45041</v>
      </c>
      <c r="B124" s="174" t="s">
        <v>117</v>
      </c>
      <c r="C124" s="174" t="s">
        <v>118</v>
      </c>
      <c r="D124" s="175" t="s">
        <v>116</v>
      </c>
      <c r="E124" s="161">
        <v>6000</v>
      </c>
      <c r="F124" s="343">
        <v>3670</v>
      </c>
      <c r="G124" s="309">
        <f t="shared" si="2"/>
        <v>1.6348773841961852</v>
      </c>
      <c r="H124" s="187" t="s">
        <v>225</v>
      </c>
      <c r="I124" s="175" t="s">
        <v>44</v>
      </c>
      <c r="J124" s="412" t="s">
        <v>284</v>
      </c>
      <c r="K124" s="174" t="s">
        <v>64</v>
      </c>
      <c r="L124" s="174" t="s">
        <v>45</v>
      </c>
      <c r="M124" s="417"/>
      <c r="N124" s="344"/>
    </row>
    <row r="125" spans="1:14" s="2" customFormat="1" ht="15" customHeight="1" x14ac:dyDescent="0.25">
      <c r="A125" s="173">
        <v>45041</v>
      </c>
      <c r="B125" s="174" t="s">
        <v>117</v>
      </c>
      <c r="C125" s="174" t="s">
        <v>118</v>
      </c>
      <c r="D125" s="175" t="s">
        <v>116</v>
      </c>
      <c r="E125" s="169">
        <v>6000</v>
      </c>
      <c r="F125" s="343">
        <v>3670</v>
      </c>
      <c r="G125" s="309">
        <f t="shared" si="2"/>
        <v>1.6348773841961852</v>
      </c>
      <c r="H125" s="187" t="s">
        <v>225</v>
      </c>
      <c r="I125" s="175" t="s">
        <v>44</v>
      </c>
      <c r="J125" s="412" t="s">
        <v>284</v>
      </c>
      <c r="K125" s="174" t="s">
        <v>64</v>
      </c>
      <c r="L125" s="174" t="s">
        <v>45</v>
      </c>
      <c r="M125" s="417"/>
      <c r="N125" s="344"/>
    </row>
    <row r="126" spans="1:14" s="2" customFormat="1" ht="15" customHeight="1" x14ac:dyDescent="0.25">
      <c r="A126" s="173">
        <v>45042</v>
      </c>
      <c r="B126" s="174" t="s">
        <v>117</v>
      </c>
      <c r="C126" s="174" t="s">
        <v>118</v>
      </c>
      <c r="D126" s="175" t="s">
        <v>116</v>
      </c>
      <c r="E126" s="169">
        <v>7000</v>
      </c>
      <c r="F126" s="343">
        <v>3670</v>
      </c>
      <c r="G126" s="309">
        <f t="shared" si="2"/>
        <v>1.9073569482288828</v>
      </c>
      <c r="H126" s="187" t="s">
        <v>225</v>
      </c>
      <c r="I126" s="175" t="s">
        <v>44</v>
      </c>
      <c r="J126" s="412" t="s">
        <v>284</v>
      </c>
      <c r="K126" s="174" t="s">
        <v>64</v>
      </c>
      <c r="L126" s="174" t="s">
        <v>45</v>
      </c>
      <c r="M126" s="417"/>
      <c r="N126" s="344"/>
    </row>
    <row r="127" spans="1:14" s="2" customFormat="1" ht="15" customHeight="1" x14ac:dyDescent="0.25">
      <c r="A127" s="173">
        <v>45042</v>
      </c>
      <c r="B127" s="174" t="s">
        <v>117</v>
      </c>
      <c r="C127" s="174" t="s">
        <v>118</v>
      </c>
      <c r="D127" s="175" t="s">
        <v>116</v>
      </c>
      <c r="E127" s="169">
        <v>5000</v>
      </c>
      <c r="F127" s="343">
        <v>3670</v>
      </c>
      <c r="G127" s="309">
        <f t="shared" si="2"/>
        <v>1.3623978201634876</v>
      </c>
      <c r="H127" s="187" t="s">
        <v>225</v>
      </c>
      <c r="I127" s="175" t="s">
        <v>44</v>
      </c>
      <c r="J127" s="412" t="s">
        <v>284</v>
      </c>
      <c r="K127" s="174" t="s">
        <v>64</v>
      </c>
      <c r="L127" s="174" t="s">
        <v>45</v>
      </c>
      <c r="M127" s="417"/>
      <c r="N127" s="344"/>
    </row>
    <row r="128" spans="1:14" s="2" customFormat="1" ht="15" customHeight="1" x14ac:dyDescent="0.25">
      <c r="A128" s="173">
        <v>45042</v>
      </c>
      <c r="B128" s="174" t="s">
        <v>117</v>
      </c>
      <c r="C128" s="174" t="s">
        <v>118</v>
      </c>
      <c r="D128" s="175" t="s">
        <v>116</v>
      </c>
      <c r="E128" s="169">
        <v>6000</v>
      </c>
      <c r="F128" s="343">
        <v>3670</v>
      </c>
      <c r="G128" s="309">
        <f t="shared" si="2"/>
        <v>1.6348773841961852</v>
      </c>
      <c r="H128" s="187" t="s">
        <v>225</v>
      </c>
      <c r="I128" s="175" t="s">
        <v>44</v>
      </c>
      <c r="J128" s="412" t="s">
        <v>284</v>
      </c>
      <c r="K128" s="174" t="s">
        <v>64</v>
      </c>
      <c r="L128" s="174" t="s">
        <v>45</v>
      </c>
      <c r="M128" s="417"/>
      <c r="N128" s="344"/>
    </row>
    <row r="129" spans="1:14" s="2" customFormat="1" ht="15" customHeight="1" x14ac:dyDescent="0.25">
      <c r="A129" s="173">
        <v>45042</v>
      </c>
      <c r="B129" s="157" t="s">
        <v>117</v>
      </c>
      <c r="C129" s="157" t="s">
        <v>118</v>
      </c>
      <c r="D129" s="182" t="s">
        <v>116</v>
      </c>
      <c r="E129" s="169">
        <v>15000</v>
      </c>
      <c r="F129" s="343">
        <v>3670</v>
      </c>
      <c r="G129" s="309">
        <f t="shared" si="2"/>
        <v>4.0871934604904636</v>
      </c>
      <c r="H129" s="187" t="s">
        <v>129</v>
      </c>
      <c r="I129" s="175" t="s">
        <v>44</v>
      </c>
      <c r="J129" s="412" t="s">
        <v>280</v>
      </c>
      <c r="K129" s="174" t="s">
        <v>64</v>
      </c>
      <c r="L129" s="174" t="s">
        <v>45</v>
      </c>
      <c r="M129" s="417"/>
      <c r="N129" s="344"/>
    </row>
    <row r="130" spans="1:14" s="2" customFormat="1" ht="15" customHeight="1" x14ac:dyDescent="0.25">
      <c r="A130" s="173">
        <v>45042</v>
      </c>
      <c r="B130" s="157" t="s">
        <v>117</v>
      </c>
      <c r="C130" s="157" t="s">
        <v>118</v>
      </c>
      <c r="D130" s="182" t="s">
        <v>116</v>
      </c>
      <c r="E130" s="169">
        <v>9000</v>
      </c>
      <c r="F130" s="343">
        <v>3670</v>
      </c>
      <c r="G130" s="309">
        <f t="shared" si="2"/>
        <v>2.4523160762942777</v>
      </c>
      <c r="H130" s="187" t="s">
        <v>129</v>
      </c>
      <c r="I130" s="175" t="s">
        <v>44</v>
      </c>
      <c r="J130" s="412" t="s">
        <v>280</v>
      </c>
      <c r="K130" s="174" t="s">
        <v>64</v>
      </c>
      <c r="L130" s="174" t="s">
        <v>45</v>
      </c>
      <c r="M130" s="417"/>
      <c r="N130" s="344"/>
    </row>
    <row r="131" spans="1:14" s="2" customFormat="1" ht="15" customHeight="1" x14ac:dyDescent="0.25">
      <c r="A131" s="173">
        <v>45042</v>
      </c>
      <c r="B131" s="157" t="s">
        <v>117</v>
      </c>
      <c r="C131" s="157" t="s">
        <v>118</v>
      </c>
      <c r="D131" s="182" t="s">
        <v>116</v>
      </c>
      <c r="E131" s="169">
        <v>15000</v>
      </c>
      <c r="F131" s="343">
        <v>3670</v>
      </c>
      <c r="G131" s="309">
        <f t="shared" si="2"/>
        <v>4.0871934604904636</v>
      </c>
      <c r="H131" s="187" t="s">
        <v>129</v>
      </c>
      <c r="I131" s="175" t="s">
        <v>44</v>
      </c>
      <c r="J131" s="412" t="s">
        <v>280</v>
      </c>
      <c r="K131" s="174" t="s">
        <v>64</v>
      </c>
      <c r="L131" s="174" t="s">
        <v>45</v>
      </c>
      <c r="M131" s="417"/>
      <c r="N131" s="344"/>
    </row>
    <row r="132" spans="1:14" s="2" customFormat="1" ht="15" customHeight="1" x14ac:dyDescent="0.25">
      <c r="A132" s="528">
        <v>45042</v>
      </c>
      <c r="B132" s="157" t="s">
        <v>117</v>
      </c>
      <c r="C132" s="157" t="s">
        <v>118</v>
      </c>
      <c r="D132" s="182" t="s">
        <v>14</v>
      </c>
      <c r="E132" s="169">
        <v>2000</v>
      </c>
      <c r="F132" s="343">
        <v>3670</v>
      </c>
      <c r="G132" s="309">
        <f t="shared" si="2"/>
        <v>0.54495912806539515</v>
      </c>
      <c r="H132" s="187" t="s">
        <v>42</v>
      </c>
      <c r="I132" s="175" t="s">
        <v>44</v>
      </c>
      <c r="J132" s="412" t="s">
        <v>299</v>
      </c>
      <c r="K132" s="174" t="s">
        <v>64</v>
      </c>
      <c r="L132" s="174" t="s">
        <v>45</v>
      </c>
      <c r="M132" s="417"/>
      <c r="N132" s="344"/>
    </row>
    <row r="133" spans="1:14" ht="14.25" customHeight="1" x14ac:dyDescent="0.25">
      <c r="A133" s="528">
        <v>45042</v>
      </c>
      <c r="B133" s="157" t="s">
        <v>117</v>
      </c>
      <c r="C133" s="157" t="s">
        <v>118</v>
      </c>
      <c r="D133" s="182" t="s">
        <v>14</v>
      </c>
      <c r="E133" s="169">
        <v>3000</v>
      </c>
      <c r="F133" s="343">
        <v>3670</v>
      </c>
      <c r="G133" s="309">
        <f t="shared" si="2"/>
        <v>0.81743869209809261</v>
      </c>
      <c r="H133" s="187" t="s">
        <v>42</v>
      </c>
      <c r="I133" s="175" t="s">
        <v>44</v>
      </c>
      <c r="J133" s="412" t="s">
        <v>299</v>
      </c>
      <c r="K133" s="174" t="s">
        <v>64</v>
      </c>
      <c r="L133" s="174" t="s">
        <v>45</v>
      </c>
      <c r="M133" s="479"/>
      <c r="N133" s="480"/>
    </row>
    <row r="134" spans="1:14" x14ac:dyDescent="0.25">
      <c r="A134" s="528">
        <v>45042</v>
      </c>
      <c r="B134" s="157" t="s">
        <v>117</v>
      </c>
      <c r="C134" s="157" t="s">
        <v>118</v>
      </c>
      <c r="D134" s="182" t="s">
        <v>14</v>
      </c>
      <c r="E134" s="169">
        <v>4000</v>
      </c>
      <c r="F134" s="343">
        <v>3670</v>
      </c>
      <c r="G134" s="309">
        <f t="shared" si="2"/>
        <v>1.0899182561307903</v>
      </c>
      <c r="H134" s="187" t="s">
        <v>42</v>
      </c>
      <c r="I134" s="175" t="s">
        <v>44</v>
      </c>
      <c r="J134" s="412" t="s">
        <v>299</v>
      </c>
      <c r="K134" s="174" t="s">
        <v>64</v>
      </c>
      <c r="L134" s="174" t="s">
        <v>45</v>
      </c>
      <c r="M134" s="455"/>
      <c r="N134" s="456"/>
    </row>
    <row r="135" spans="1:14" ht="18" customHeight="1" x14ac:dyDescent="0.25">
      <c r="A135" s="528">
        <v>45042</v>
      </c>
      <c r="B135" s="478" t="s">
        <v>286</v>
      </c>
      <c r="C135" s="478" t="s">
        <v>204</v>
      </c>
      <c r="D135" s="529" t="s">
        <v>14</v>
      </c>
      <c r="E135" s="475">
        <v>12000</v>
      </c>
      <c r="F135" s="343">
        <v>3670</v>
      </c>
      <c r="G135" s="309">
        <f t="shared" si="2"/>
        <v>3.2697547683923704</v>
      </c>
      <c r="H135" s="187" t="s">
        <v>42</v>
      </c>
      <c r="I135" s="477" t="s">
        <v>44</v>
      </c>
      <c r="J135" s="412" t="s">
        <v>318</v>
      </c>
      <c r="K135" s="183" t="s">
        <v>64</v>
      </c>
      <c r="L135" s="183" t="s">
        <v>45</v>
      </c>
      <c r="M135" s="484"/>
      <c r="N135" s="480"/>
    </row>
    <row r="136" spans="1:14" x14ac:dyDescent="0.25">
      <c r="A136" s="173">
        <v>45042</v>
      </c>
      <c r="B136" s="157" t="s">
        <v>291</v>
      </c>
      <c r="C136" s="157" t="s">
        <v>118</v>
      </c>
      <c r="D136" s="182" t="s">
        <v>14</v>
      </c>
      <c r="E136" s="169">
        <v>10000</v>
      </c>
      <c r="F136" s="343">
        <v>3670</v>
      </c>
      <c r="G136" s="309">
        <f t="shared" si="2"/>
        <v>2.7247956403269753</v>
      </c>
      <c r="H136" s="187" t="s">
        <v>42</v>
      </c>
      <c r="I136" s="175" t="s">
        <v>44</v>
      </c>
      <c r="J136" s="412" t="s">
        <v>299</v>
      </c>
      <c r="K136" s="174" t="s">
        <v>64</v>
      </c>
      <c r="L136" s="174" t="s">
        <v>45</v>
      </c>
      <c r="M136" s="455"/>
      <c r="N136" s="456"/>
    </row>
    <row r="137" spans="1:14" x14ac:dyDescent="0.25">
      <c r="A137" s="173">
        <v>45042</v>
      </c>
      <c r="B137" s="157" t="s">
        <v>311</v>
      </c>
      <c r="C137" s="157" t="s">
        <v>133</v>
      </c>
      <c r="D137" s="182" t="s">
        <v>81</v>
      </c>
      <c r="E137" s="169">
        <f>G137*F137</f>
        <v>62390</v>
      </c>
      <c r="F137" s="343">
        <v>3670</v>
      </c>
      <c r="G137" s="309">
        <v>17</v>
      </c>
      <c r="H137" s="187" t="s">
        <v>312</v>
      </c>
      <c r="I137" s="175" t="s">
        <v>44</v>
      </c>
      <c r="J137" s="412" t="s">
        <v>347</v>
      </c>
      <c r="K137" s="174" t="s">
        <v>64</v>
      </c>
      <c r="L137" s="174" t="s">
        <v>45</v>
      </c>
      <c r="M137" s="455"/>
      <c r="N137" s="456"/>
    </row>
    <row r="138" spans="1:14" x14ac:dyDescent="0.25">
      <c r="A138" s="173">
        <v>45042</v>
      </c>
      <c r="B138" s="157" t="s">
        <v>304</v>
      </c>
      <c r="C138" s="157" t="s">
        <v>133</v>
      </c>
      <c r="D138" s="182" t="s">
        <v>81</v>
      </c>
      <c r="E138" s="169">
        <f>G138*F138</f>
        <v>31598.699999999997</v>
      </c>
      <c r="F138" s="343">
        <v>3670</v>
      </c>
      <c r="G138" s="309">
        <v>8.61</v>
      </c>
      <c r="H138" s="187" t="s">
        <v>312</v>
      </c>
      <c r="I138" s="175" t="s">
        <v>44</v>
      </c>
      <c r="J138" s="412" t="s">
        <v>348</v>
      </c>
      <c r="K138" s="174" t="s">
        <v>64</v>
      </c>
      <c r="L138" s="174" t="s">
        <v>45</v>
      </c>
      <c r="M138" s="455"/>
      <c r="N138" s="456"/>
    </row>
    <row r="139" spans="1:14" x14ac:dyDescent="0.25">
      <c r="A139" s="173">
        <v>45042</v>
      </c>
      <c r="B139" s="157" t="s">
        <v>328</v>
      </c>
      <c r="C139" s="157" t="s">
        <v>121</v>
      </c>
      <c r="D139" s="182" t="s">
        <v>81</v>
      </c>
      <c r="E139" s="169">
        <v>1888000</v>
      </c>
      <c r="F139" s="343">
        <v>3670</v>
      </c>
      <c r="G139" s="309">
        <f>E139/F139</f>
        <v>514.44141689373294</v>
      </c>
      <c r="H139" s="187" t="s">
        <v>260</v>
      </c>
      <c r="I139" s="175" t="s">
        <v>44</v>
      </c>
      <c r="J139" s="412" t="s">
        <v>345</v>
      </c>
      <c r="K139" s="174" t="s">
        <v>64</v>
      </c>
      <c r="L139" s="174" t="s">
        <v>45</v>
      </c>
      <c r="M139" s="455"/>
      <c r="N139" s="456"/>
    </row>
    <row r="140" spans="1:14" x14ac:dyDescent="0.25">
      <c r="A140" s="173">
        <v>45042</v>
      </c>
      <c r="B140" s="157" t="s">
        <v>322</v>
      </c>
      <c r="C140" s="157" t="s">
        <v>133</v>
      </c>
      <c r="D140" s="182" t="s">
        <v>81</v>
      </c>
      <c r="E140" s="169">
        <v>3000</v>
      </c>
      <c r="F140" s="343">
        <v>3670</v>
      </c>
      <c r="G140" s="309">
        <f t="shared" ref="G140:G141" si="3">E140/F140</f>
        <v>0.81743869209809261</v>
      </c>
      <c r="H140" s="187" t="s">
        <v>260</v>
      </c>
      <c r="I140" s="175" t="s">
        <v>44</v>
      </c>
      <c r="J140" s="412" t="s">
        <v>349</v>
      </c>
      <c r="K140" s="174" t="s">
        <v>64</v>
      </c>
      <c r="L140" s="174" t="s">
        <v>45</v>
      </c>
      <c r="M140" s="455"/>
      <c r="N140" s="456"/>
    </row>
    <row r="141" spans="1:14" x14ac:dyDescent="0.25">
      <c r="A141" s="530">
        <v>45043</v>
      </c>
      <c r="B141" s="174" t="s">
        <v>117</v>
      </c>
      <c r="C141" s="174" t="s">
        <v>118</v>
      </c>
      <c r="D141" s="175" t="s">
        <v>116</v>
      </c>
      <c r="E141" s="169">
        <v>13000</v>
      </c>
      <c r="F141" s="343">
        <v>3670</v>
      </c>
      <c r="G141" s="309">
        <f t="shared" si="3"/>
        <v>3.542234332425068</v>
      </c>
      <c r="H141" s="187" t="s">
        <v>225</v>
      </c>
      <c r="I141" s="175" t="s">
        <v>44</v>
      </c>
      <c r="J141" s="412" t="s">
        <v>292</v>
      </c>
      <c r="K141" s="174" t="s">
        <v>64</v>
      </c>
      <c r="L141" s="174" t="s">
        <v>45</v>
      </c>
      <c r="M141" s="455"/>
      <c r="N141" s="456"/>
    </row>
    <row r="142" spans="1:14" x14ac:dyDescent="0.25">
      <c r="A142" s="530">
        <v>45043</v>
      </c>
      <c r="B142" s="174" t="s">
        <v>117</v>
      </c>
      <c r="C142" s="174" t="s">
        <v>118</v>
      </c>
      <c r="D142" s="175" t="s">
        <v>116</v>
      </c>
      <c r="E142" s="169">
        <v>9000</v>
      </c>
      <c r="F142" s="343">
        <v>3670</v>
      </c>
      <c r="G142" s="309">
        <f t="shared" si="2"/>
        <v>2.4523160762942777</v>
      </c>
      <c r="H142" s="187" t="s">
        <v>225</v>
      </c>
      <c r="I142" s="175" t="s">
        <v>44</v>
      </c>
      <c r="J142" s="412" t="s">
        <v>292</v>
      </c>
      <c r="K142" s="174" t="s">
        <v>64</v>
      </c>
      <c r="L142" s="174" t="s">
        <v>45</v>
      </c>
      <c r="M142" s="455"/>
      <c r="N142" s="456"/>
    </row>
    <row r="143" spans="1:14" x14ac:dyDescent="0.25">
      <c r="A143" s="530">
        <v>45043</v>
      </c>
      <c r="B143" s="174" t="s">
        <v>117</v>
      </c>
      <c r="C143" s="174" t="s">
        <v>118</v>
      </c>
      <c r="D143" s="175" t="s">
        <v>116</v>
      </c>
      <c r="E143" s="161">
        <v>6000</v>
      </c>
      <c r="F143" s="343">
        <v>3670</v>
      </c>
      <c r="G143" s="309">
        <f t="shared" si="2"/>
        <v>1.6348773841961852</v>
      </c>
      <c r="H143" s="187" t="s">
        <v>225</v>
      </c>
      <c r="I143" s="175" t="s">
        <v>44</v>
      </c>
      <c r="J143" s="412" t="s">
        <v>292</v>
      </c>
      <c r="K143" s="174" t="s">
        <v>64</v>
      </c>
      <c r="L143" s="174" t="s">
        <v>45</v>
      </c>
      <c r="M143" s="455"/>
      <c r="N143" s="456"/>
    </row>
    <row r="144" spans="1:14" x14ac:dyDescent="0.25">
      <c r="A144" s="173">
        <v>45043</v>
      </c>
      <c r="B144" s="157" t="s">
        <v>117</v>
      </c>
      <c r="C144" s="157" t="s">
        <v>118</v>
      </c>
      <c r="D144" s="182" t="s">
        <v>116</v>
      </c>
      <c r="E144" s="169">
        <v>15000</v>
      </c>
      <c r="F144" s="343">
        <v>3670</v>
      </c>
      <c r="G144" s="309">
        <f t="shared" si="2"/>
        <v>4.0871934604904636</v>
      </c>
      <c r="H144" s="187" t="s">
        <v>129</v>
      </c>
      <c r="I144" s="175" t="s">
        <v>44</v>
      </c>
      <c r="J144" s="412" t="s">
        <v>295</v>
      </c>
      <c r="K144" s="174" t="s">
        <v>64</v>
      </c>
      <c r="L144" s="174" t="s">
        <v>45</v>
      </c>
      <c r="M144" s="455"/>
      <c r="N144" s="456"/>
    </row>
    <row r="145" spans="1:14" ht="19.5" customHeight="1" x14ac:dyDescent="0.25">
      <c r="A145" s="173">
        <v>45043</v>
      </c>
      <c r="B145" s="157" t="s">
        <v>117</v>
      </c>
      <c r="C145" s="157" t="s">
        <v>118</v>
      </c>
      <c r="D145" s="182" t="s">
        <v>116</v>
      </c>
      <c r="E145" s="169">
        <v>9000</v>
      </c>
      <c r="F145" s="343">
        <v>3670</v>
      </c>
      <c r="G145" s="309">
        <f t="shared" si="2"/>
        <v>2.4523160762942777</v>
      </c>
      <c r="H145" s="187" t="s">
        <v>129</v>
      </c>
      <c r="I145" s="175" t="s">
        <v>44</v>
      </c>
      <c r="J145" s="412" t="s">
        <v>295</v>
      </c>
      <c r="K145" s="174" t="s">
        <v>64</v>
      </c>
      <c r="L145" s="174" t="s">
        <v>45</v>
      </c>
      <c r="M145" s="455"/>
      <c r="N145" s="456"/>
    </row>
    <row r="146" spans="1:14" ht="21.75" customHeight="1" x14ac:dyDescent="0.25">
      <c r="A146" s="173">
        <v>45043</v>
      </c>
      <c r="B146" s="157" t="s">
        <v>117</v>
      </c>
      <c r="C146" s="157" t="s">
        <v>118</v>
      </c>
      <c r="D146" s="182" t="s">
        <v>116</v>
      </c>
      <c r="E146" s="161">
        <v>15000</v>
      </c>
      <c r="F146" s="343">
        <v>3670</v>
      </c>
      <c r="G146" s="309">
        <f t="shared" si="2"/>
        <v>4.0871934604904636</v>
      </c>
      <c r="H146" s="187" t="s">
        <v>129</v>
      </c>
      <c r="I146" s="477" t="s">
        <v>44</v>
      </c>
      <c r="J146" s="412" t="s">
        <v>295</v>
      </c>
      <c r="K146" s="183" t="s">
        <v>64</v>
      </c>
      <c r="L146" s="183" t="s">
        <v>45</v>
      </c>
      <c r="M146" s="455"/>
      <c r="N146" s="456"/>
    </row>
    <row r="147" spans="1:14" ht="30" x14ac:dyDescent="0.25">
      <c r="A147" s="528">
        <v>45044</v>
      </c>
      <c r="B147" s="478" t="s">
        <v>298</v>
      </c>
      <c r="C147" s="478" t="s">
        <v>121</v>
      </c>
      <c r="D147" s="529" t="s">
        <v>81</v>
      </c>
      <c r="E147" s="475">
        <v>200000</v>
      </c>
      <c r="F147" s="343">
        <v>3670</v>
      </c>
      <c r="G147" s="309">
        <f t="shared" si="2"/>
        <v>54.495912806539508</v>
      </c>
      <c r="H147" s="187" t="s">
        <v>42</v>
      </c>
      <c r="I147" s="175" t="s">
        <v>44</v>
      </c>
      <c r="J147" s="412" t="s">
        <v>342</v>
      </c>
      <c r="K147" s="174" t="s">
        <v>64</v>
      </c>
      <c r="L147" s="174" t="s">
        <v>45</v>
      </c>
      <c r="M147" s="455"/>
      <c r="N147" s="456"/>
    </row>
    <row r="148" spans="1:14" ht="21" customHeight="1" x14ac:dyDescent="0.25">
      <c r="A148" s="173">
        <v>45044</v>
      </c>
      <c r="B148" s="174" t="s">
        <v>117</v>
      </c>
      <c r="C148" s="174" t="s">
        <v>118</v>
      </c>
      <c r="D148" s="175" t="s">
        <v>116</v>
      </c>
      <c r="E148" s="475">
        <v>6000</v>
      </c>
      <c r="F148" s="343">
        <v>3670</v>
      </c>
      <c r="G148" s="309">
        <f t="shared" si="2"/>
        <v>1.6348773841961852</v>
      </c>
      <c r="H148" s="187" t="s">
        <v>225</v>
      </c>
      <c r="I148" s="175" t="s">
        <v>44</v>
      </c>
      <c r="J148" s="412" t="s">
        <v>300</v>
      </c>
      <c r="K148" s="174" t="s">
        <v>64</v>
      </c>
      <c r="L148" s="174" t="s">
        <v>45</v>
      </c>
      <c r="M148" s="455"/>
      <c r="N148" s="456"/>
    </row>
    <row r="149" spans="1:14" ht="21.75" customHeight="1" x14ac:dyDescent="0.25">
      <c r="A149" s="173">
        <v>45044</v>
      </c>
      <c r="B149" s="174" t="s">
        <v>117</v>
      </c>
      <c r="C149" s="174" t="s">
        <v>118</v>
      </c>
      <c r="D149" s="175" t="s">
        <v>116</v>
      </c>
      <c r="E149" s="475">
        <v>6000</v>
      </c>
      <c r="F149" s="343">
        <v>3670</v>
      </c>
      <c r="G149" s="309">
        <f t="shared" si="2"/>
        <v>1.6348773841961852</v>
      </c>
      <c r="H149" s="187" t="s">
        <v>225</v>
      </c>
      <c r="I149" s="175" t="s">
        <v>44</v>
      </c>
      <c r="J149" s="412" t="s">
        <v>300</v>
      </c>
      <c r="K149" s="174" t="s">
        <v>64</v>
      </c>
      <c r="L149" s="174" t="s">
        <v>45</v>
      </c>
      <c r="M149" s="455"/>
      <c r="N149" s="456"/>
    </row>
    <row r="150" spans="1:14" ht="22.5" customHeight="1" x14ac:dyDescent="0.25">
      <c r="A150" s="173">
        <v>45044</v>
      </c>
      <c r="B150" s="157" t="s">
        <v>117</v>
      </c>
      <c r="C150" s="157" t="s">
        <v>118</v>
      </c>
      <c r="D150" s="182" t="s">
        <v>116</v>
      </c>
      <c r="E150" s="161">
        <v>12000</v>
      </c>
      <c r="F150" s="343">
        <v>3670</v>
      </c>
      <c r="G150" s="309">
        <f t="shared" si="2"/>
        <v>3.2697547683923704</v>
      </c>
      <c r="H150" s="187" t="s">
        <v>129</v>
      </c>
      <c r="I150" s="175" t="s">
        <v>44</v>
      </c>
      <c r="J150" s="412" t="s">
        <v>301</v>
      </c>
      <c r="K150" s="174" t="s">
        <v>64</v>
      </c>
      <c r="L150" s="174" t="s">
        <v>45</v>
      </c>
      <c r="M150" s="455"/>
      <c r="N150" s="456"/>
    </row>
    <row r="151" spans="1:14" ht="20.25" customHeight="1" x14ac:dyDescent="0.25">
      <c r="A151" s="173">
        <v>45044</v>
      </c>
      <c r="B151" s="157" t="s">
        <v>117</v>
      </c>
      <c r="C151" s="157" t="s">
        <v>118</v>
      </c>
      <c r="D151" s="182" t="s">
        <v>116</v>
      </c>
      <c r="E151" s="161">
        <v>14000</v>
      </c>
      <c r="F151" s="343">
        <v>3670</v>
      </c>
      <c r="G151" s="309">
        <f t="shared" si="2"/>
        <v>3.8147138964577656</v>
      </c>
      <c r="H151" s="187" t="s">
        <v>129</v>
      </c>
      <c r="I151" s="175" t="s">
        <v>44</v>
      </c>
      <c r="J151" s="412" t="s">
        <v>301</v>
      </c>
      <c r="K151" s="174" t="s">
        <v>64</v>
      </c>
      <c r="L151" s="174" t="s">
        <v>45</v>
      </c>
      <c r="M151" s="455"/>
      <c r="N151" s="456"/>
    </row>
    <row r="152" spans="1:14" ht="33" customHeight="1" x14ac:dyDescent="0.25">
      <c r="A152" s="173">
        <v>45044</v>
      </c>
      <c r="B152" s="174" t="s">
        <v>313</v>
      </c>
      <c r="C152" s="174" t="s">
        <v>314</v>
      </c>
      <c r="D152" s="473" t="s">
        <v>81</v>
      </c>
      <c r="E152" s="169">
        <f>G152*F152</f>
        <v>8808000</v>
      </c>
      <c r="F152" s="343">
        <v>3670</v>
      </c>
      <c r="G152" s="309">
        <v>2400</v>
      </c>
      <c r="H152" s="187" t="s">
        <v>312</v>
      </c>
      <c r="I152" s="175" t="s">
        <v>44</v>
      </c>
      <c r="J152" s="412" t="s">
        <v>350</v>
      </c>
      <c r="K152" s="174" t="s">
        <v>64</v>
      </c>
      <c r="L152" s="174" t="s">
        <v>45</v>
      </c>
      <c r="M152" s="455"/>
      <c r="N152" s="456"/>
    </row>
    <row r="153" spans="1:14" ht="21.75" customHeight="1" x14ac:dyDescent="0.25">
      <c r="A153" s="173">
        <v>45044</v>
      </c>
      <c r="B153" s="174" t="s">
        <v>252</v>
      </c>
      <c r="C153" s="174" t="s">
        <v>133</v>
      </c>
      <c r="D153" s="473" t="s">
        <v>81</v>
      </c>
      <c r="E153" s="180">
        <f>G153*F153</f>
        <v>2091.8999999999996</v>
      </c>
      <c r="F153" s="343">
        <v>3670</v>
      </c>
      <c r="G153" s="309">
        <v>0.56999999999999995</v>
      </c>
      <c r="H153" s="187" t="s">
        <v>312</v>
      </c>
      <c r="I153" s="175" t="s">
        <v>44</v>
      </c>
      <c r="J153" s="412" t="s">
        <v>351</v>
      </c>
      <c r="K153" s="174" t="s">
        <v>64</v>
      </c>
      <c r="L153" s="174" t="s">
        <v>45</v>
      </c>
      <c r="M153" s="455"/>
      <c r="N153" s="456"/>
    </row>
    <row r="154" spans="1:14" ht="21.75" customHeight="1" x14ac:dyDescent="0.25">
      <c r="A154" s="716">
        <v>45044</v>
      </c>
      <c r="B154" s="717" t="s">
        <v>355</v>
      </c>
      <c r="C154" s="717" t="s">
        <v>204</v>
      </c>
      <c r="D154" s="718" t="s">
        <v>14</v>
      </c>
      <c r="E154" s="719">
        <v>4000</v>
      </c>
      <c r="F154" s="653">
        <v>3670</v>
      </c>
      <c r="G154" s="654">
        <f>E154/F154</f>
        <v>1.0899182561307903</v>
      </c>
      <c r="H154" s="187" t="s">
        <v>42</v>
      </c>
      <c r="I154" s="175" t="s">
        <v>44</v>
      </c>
      <c r="J154" s="412" t="s">
        <v>357</v>
      </c>
      <c r="K154" s="174" t="s">
        <v>64</v>
      </c>
      <c r="L154" s="174" t="s">
        <v>45</v>
      </c>
      <c r="M154" s="455"/>
      <c r="N154" s="456"/>
    </row>
    <row r="155" spans="1:14" ht="21.75" customHeight="1" x14ac:dyDescent="0.25">
      <c r="A155" s="716">
        <v>45044</v>
      </c>
      <c r="B155" s="717" t="s">
        <v>356</v>
      </c>
      <c r="C155" s="717" t="s">
        <v>204</v>
      </c>
      <c r="D155" s="718" t="s">
        <v>14</v>
      </c>
      <c r="E155" s="719">
        <v>7000</v>
      </c>
      <c r="F155" s="653">
        <v>3670</v>
      </c>
      <c r="G155" s="654">
        <f>E155/F155</f>
        <v>1.9073569482288828</v>
      </c>
      <c r="H155" s="187" t="s">
        <v>42</v>
      </c>
      <c r="I155" s="175" t="s">
        <v>44</v>
      </c>
      <c r="J155" s="412" t="s">
        <v>357</v>
      </c>
      <c r="K155" s="174" t="s">
        <v>64</v>
      </c>
      <c r="L155" s="174" t="s">
        <v>45</v>
      </c>
      <c r="M155" s="455"/>
      <c r="N155" s="456"/>
    </row>
    <row r="156" spans="1:14" ht="21.75" customHeight="1" x14ac:dyDescent="0.25">
      <c r="A156" s="720">
        <v>45045</v>
      </c>
      <c r="B156" s="721" t="s">
        <v>128</v>
      </c>
      <c r="C156" s="721" t="s">
        <v>119</v>
      </c>
      <c r="D156" s="722" t="s">
        <v>14</v>
      </c>
      <c r="E156" s="723">
        <v>40000</v>
      </c>
      <c r="F156" s="653">
        <v>3670</v>
      </c>
      <c r="G156" s="654">
        <f>E156/F156</f>
        <v>10.899182561307901</v>
      </c>
      <c r="H156" s="187" t="s">
        <v>42</v>
      </c>
      <c r="I156" s="175" t="s">
        <v>44</v>
      </c>
      <c r="J156" s="541" t="s">
        <v>315</v>
      </c>
      <c r="K156" s="174" t="s">
        <v>64</v>
      </c>
      <c r="L156" s="174" t="s">
        <v>45</v>
      </c>
      <c r="M156" s="455"/>
      <c r="N156" s="456"/>
    </row>
    <row r="157" spans="1:14" ht="21.75" customHeight="1" x14ac:dyDescent="0.25">
      <c r="A157" s="720">
        <v>45045</v>
      </c>
      <c r="B157" s="721" t="s">
        <v>140</v>
      </c>
      <c r="C157" s="721" t="s">
        <v>119</v>
      </c>
      <c r="D157" s="722" t="s">
        <v>116</v>
      </c>
      <c r="E157" s="724">
        <v>20000</v>
      </c>
      <c r="F157" s="653">
        <v>3670</v>
      </c>
      <c r="G157" s="654">
        <f t="shared" ref="G157:G158" si="4">E157/F157</f>
        <v>5.4495912806539506</v>
      </c>
      <c r="H157" s="187" t="s">
        <v>129</v>
      </c>
      <c r="I157" s="175" t="s">
        <v>44</v>
      </c>
      <c r="J157" s="541" t="s">
        <v>315</v>
      </c>
      <c r="K157" s="174" t="s">
        <v>64</v>
      </c>
      <c r="L157" s="174" t="s">
        <v>45</v>
      </c>
      <c r="M157" s="455"/>
      <c r="N157" s="456"/>
    </row>
    <row r="158" spans="1:14" ht="21.75" customHeight="1" x14ac:dyDescent="0.25">
      <c r="A158" s="720">
        <v>45045</v>
      </c>
      <c r="B158" s="721" t="s">
        <v>238</v>
      </c>
      <c r="C158" s="721" t="s">
        <v>119</v>
      </c>
      <c r="D158" s="722" t="s">
        <v>116</v>
      </c>
      <c r="E158" s="724">
        <v>20000</v>
      </c>
      <c r="F158" s="653">
        <v>3670</v>
      </c>
      <c r="G158" s="654">
        <f t="shared" si="4"/>
        <v>5.4495912806539506</v>
      </c>
      <c r="H158" s="187" t="s">
        <v>225</v>
      </c>
      <c r="I158" s="175" t="s">
        <v>44</v>
      </c>
      <c r="J158" s="541" t="s">
        <v>315</v>
      </c>
      <c r="K158" s="174" t="s">
        <v>64</v>
      </c>
      <c r="L158" s="174" t="s">
        <v>45</v>
      </c>
      <c r="M158" s="455"/>
      <c r="N158" s="456"/>
    </row>
    <row r="159" spans="1:14" ht="21.75" customHeight="1" x14ac:dyDescent="0.25">
      <c r="A159" s="173">
        <v>45041</v>
      </c>
      <c r="B159" s="157" t="s">
        <v>275</v>
      </c>
      <c r="C159" s="157" t="s">
        <v>314</v>
      </c>
      <c r="D159" s="182" t="s">
        <v>81</v>
      </c>
      <c r="E159" s="169">
        <v>195000</v>
      </c>
      <c r="F159" s="653">
        <v>3670</v>
      </c>
      <c r="G159" s="654">
        <f>E159/F159</f>
        <v>53.133514986376021</v>
      </c>
      <c r="H159" s="187" t="s">
        <v>42</v>
      </c>
      <c r="I159" s="175" t="s">
        <v>44</v>
      </c>
      <c r="J159" s="412" t="s">
        <v>352</v>
      </c>
      <c r="K159" s="174" t="s">
        <v>64</v>
      </c>
      <c r="L159" s="174" t="s">
        <v>45</v>
      </c>
      <c r="M159" s="455"/>
      <c r="N159" s="456"/>
    </row>
    <row r="160" spans="1:14" ht="21.75" customHeight="1" x14ac:dyDescent="0.25">
      <c r="A160" s="173">
        <v>45041</v>
      </c>
      <c r="B160" s="157" t="s">
        <v>135</v>
      </c>
      <c r="C160" s="157" t="s">
        <v>276</v>
      </c>
      <c r="D160" s="182" t="s">
        <v>81</v>
      </c>
      <c r="E160" s="169">
        <v>5000</v>
      </c>
      <c r="F160" s="653">
        <v>3670</v>
      </c>
      <c r="G160" s="654">
        <f>E160/F160</f>
        <v>1.3623978201634876</v>
      </c>
      <c r="H160" s="187" t="s">
        <v>42</v>
      </c>
      <c r="I160" s="175" t="s">
        <v>44</v>
      </c>
      <c r="J160" s="412" t="s">
        <v>352</v>
      </c>
      <c r="K160" s="174" t="s">
        <v>64</v>
      </c>
      <c r="L160" s="174" t="s">
        <v>45</v>
      </c>
      <c r="M160" s="455"/>
      <c r="N160" s="456"/>
    </row>
    <row r="161" spans="1:14" ht="30" customHeight="1" thickBot="1" x14ac:dyDescent="0.3">
      <c r="A161" s="528">
        <v>45046</v>
      </c>
      <c r="B161" s="478" t="s">
        <v>317</v>
      </c>
      <c r="C161" s="478" t="s">
        <v>121</v>
      </c>
      <c r="D161" s="529" t="s">
        <v>81</v>
      </c>
      <c r="E161" s="652">
        <v>50000</v>
      </c>
      <c r="F161" s="653">
        <v>3670</v>
      </c>
      <c r="G161" s="654">
        <f t="shared" si="2"/>
        <v>13.623978201634877</v>
      </c>
      <c r="H161" s="485" t="s">
        <v>42</v>
      </c>
      <c r="I161" s="477" t="s">
        <v>44</v>
      </c>
      <c r="J161" s="412" t="s">
        <v>353</v>
      </c>
      <c r="K161" s="183" t="s">
        <v>64</v>
      </c>
      <c r="L161" s="183" t="s">
        <v>45</v>
      </c>
      <c r="M161" s="484"/>
      <c r="N161" s="480"/>
    </row>
    <row r="162" spans="1:14" ht="26.25" customHeight="1" thickBot="1" x14ac:dyDescent="0.3">
      <c r="A162" s="531"/>
      <c r="B162" s="455"/>
      <c r="C162" s="455"/>
      <c r="D162" s="650"/>
      <c r="E162" s="655">
        <f>SUM(E3:E161)</f>
        <v>18560840.599999998</v>
      </c>
      <c r="F162" s="656"/>
      <c r="G162" s="657">
        <f>SUM(G3:G161)</f>
        <v>4990.0380108991822</v>
      </c>
      <c r="H162" s="651"/>
      <c r="I162" s="455"/>
      <c r="J162" s="455"/>
      <c r="K162" s="183"/>
      <c r="L162" s="183"/>
      <c r="M162" s="455"/>
      <c r="N162" s="456"/>
    </row>
    <row r="163" spans="1:14" x14ac:dyDescent="0.25">
      <c r="E163" s="658"/>
      <c r="F163" s="658"/>
      <c r="G163" s="658"/>
    </row>
    <row r="165" spans="1:14" x14ac:dyDescent="0.25">
      <c r="D165" s="536"/>
    </row>
    <row r="166" spans="1:14" x14ac:dyDescent="0.25">
      <c r="D166" s="536"/>
    </row>
    <row r="167" spans="1:14" x14ac:dyDescent="0.25">
      <c r="D167" s="536"/>
    </row>
  </sheetData>
  <autoFilter ref="A2:N162">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workbookViewId="0">
      <selection activeCell="L12" sqref="L12"/>
    </sheetView>
  </sheetViews>
  <sheetFormatPr defaultRowHeight="15" x14ac:dyDescent="0.25"/>
  <cols>
    <col min="1" max="1" width="13.140625" customWidth="1"/>
    <col min="2" max="2" width="36.5703125" customWidth="1"/>
    <col min="3" max="3" width="15.85546875" customWidth="1"/>
    <col min="4" max="4" width="13.28515625" customWidth="1"/>
    <col min="5" max="25" width="6" customWidth="1"/>
    <col min="26" max="31" width="7" customWidth="1"/>
    <col min="32" max="32" width="7.28515625" customWidth="1"/>
    <col min="33" max="33" width="11.28515625" bestFit="1" customWidth="1"/>
  </cols>
  <sheetData>
    <row r="3" spans="1:4" x14ac:dyDescent="0.25">
      <c r="A3" s="432" t="s">
        <v>106</v>
      </c>
      <c r="B3" t="s">
        <v>113</v>
      </c>
      <c r="C3" t="s">
        <v>112</v>
      </c>
    </row>
    <row r="4" spans="1:4" x14ac:dyDescent="0.25">
      <c r="A4" s="181" t="s">
        <v>65</v>
      </c>
      <c r="B4" s="661">
        <v>300000</v>
      </c>
      <c r="C4" s="661"/>
      <c r="D4" s="509">
        <f>GETPIVOTDATA("Sum of spent in national currency (Ugx)",$A$3,"Name","Airtime")-GETPIVOTDATA("Sum of Received",$A$3,"Name","Airtime")</f>
        <v>300000</v>
      </c>
    </row>
    <row r="5" spans="1:4" x14ac:dyDescent="0.25">
      <c r="A5" s="181" t="s">
        <v>129</v>
      </c>
      <c r="B5" s="661">
        <v>620000</v>
      </c>
      <c r="C5" s="661">
        <v>1000</v>
      </c>
      <c r="D5" s="509">
        <f>GETPIVOTDATA("Sum of spent in national currency (Ugx)",$A$3,"Name","Deborah")-GETPIVOTDATA("Sum of Received",$A$3,"Name","Deborah")</f>
        <v>619000</v>
      </c>
    </row>
    <row r="6" spans="1:4" x14ac:dyDescent="0.25">
      <c r="A6" s="181" t="s">
        <v>225</v>
      </c>
      <c r="B6" s="661">
        <v>117000</v>
      </c>
      <c r="C6" s="661"/>
      <c r="D6" s="509">
        <f>GETPIVOTDATA("Sum of spent in national currency (Ugx)",$A$3,"Name","Eva")-GETPIVOTDATA("Sum of Received",$A$3,"Name","Eva")</f>
        <v>117000</v>
      </c>
    </row>
    <row r="7" spans="1:4" x14ac:dyDescent="0.25">
      <c r="A7" s="181" t="s">
        <v>42</v>
      </c>
      <c r="B7" s="661">
        <v>1720000</v>
      </c>
      <c r="C7" s="661">
        <v>78300</v>
      </c>
      <c r="D7" s="509">
        <f>GETPIVOTDATA("Sum of spent in national currency (Ugx)",$A$3,"Name","Lydia")-GETPIVOTDATA("Sum of Received",$A$3,"Name","Lydia")</f>
        <v>1641700</v>
      </c>
    </row>
    <row r="8" spans="1:4" x14ac:dyDescent="0.25">
      <c r="A8" s="181" t="s">
        <v>107</v>
      </c>
      <c r="B8" s="661"/>
      <c r="C8" s="661">
        <v>1943000</v>
      </c>
      <c r="D8" s="509"/>
    </row>
    <row r="9" spans="1:4" x14ac:dyDescent="0.25">
      <c r="A9" s="181" t="s">
        <v>108</v>
      </c>
      <c r="B9" s="661">
        <v>2757000</v>
      </c>
      <c r="C9" s="661">
        <v>2022300</v>
      </c>
      <c r="D9" s="509"/>
    </row>
    <row r="11" spans="1:4" x14ac:dyDescent="0.25">
      <c r="C11" s="509">
        <f>GETPIVOTDATA("Sum of Received",$A$3,"Name","Deborah")+GETPIVOTDATA("Sum of Received",$A$3,"Name","Lydia")</f>
        <v>79300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75"/>
  <sheetViews>
    <sheetView workbookViewId="0">
      <pane xSplit="1" ySplit="2" topLeftCell="B59" activePane="bottomRight" state="frozen"/>
      <selection pane="topRight" activeCell="B1" sqref="B1"/>
      <selection pane="bottomLeft" activeCell="A4" sqref="A4"/>
      <selection pane="bottomRight" activeCell="G71" sqref="G71"/>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670" t="s">
        <v>143</v>
      </c>
      <c r="B1" s="670"/>
      <c r="C1" s="670"/>
      <c r="D1" s="670"/>
      <c r="E1" s="670"/>
      <c r="F1" s="670"/>
      <c r="G1" s="670"/>
      <c r="H1" s="670"/>
      <c r="I1" s="670"/>
      <c r="J1" s="670"/>
      <c r="K1" s="670"/>
      <c r="L1" s="670"/>
      <c r="M1" s="670"/>
      <c r="N1" s="670"/>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4"/>
    </row>
    <row r="3" spans="1:15" s="14" customFormat="1" x14ac:dyDescent="0.25">
      <c r="A3" s="102">
        <v>45017</v>
      </c>
      <c r="B3" s="101" t="s">
        <v>144</v>
      </c>
      <c r="C3" s="394"/>
      <c r="D3" s="394"/>
      <c r="E3" s="395"/>
      <c r="F3" s="172"/>
      <c r="G3" s="172">
        <v>3257946</v>
      </c>
      <c r="H3" s="21"/>
      <c r="I3" s="312" t="s">
        <v>18</v>
      </c>
      <c r="J3" s="416"/>
      <c r="K3" s="312" t="s">
        <v>64</v>
      </c>
      <c r="L3" s="312" t="s">
        <v>58</v>
      </c>
      <c r="M3" s="32"/>
      <c r="N3" s="32"/>
      <c r="O3" s="295"/>
    </row>
    <row r="4" spans="1:15" s="14" customFormat="1" x14ac:dyDescent="0.25">
      <c r="A4" s="173">
        <v>45019</v>
      </c>
      <c r="B4" s="174" t="s">
        <v>115</v>
      </c>
      <c r="C4" s="174" t="s">
        <v>49</v>
      </c>
      <c r="D4" s="175" t="s">
        <v>14</v>
      </c>
      <c r="E4" s="152">
        <v>77000</v>
      </c>
      <c r="F4" s="152"/>
      <c r="G4" s="159">
        <f>G3-E4+F4</f>
        <v>3180946</v>
      </c>
      <c r="H4" s="176" t="s">
        <v>42</v>
      </c>
      <c r="I4" s="176" t="s">
        <v>18</v>
      </c>
      <c r="J4" s="503" t="s">
        <v>150</v>
      </c>
      <c r="K4" s="176" t="s">
        <v>64</v>
      </c>
      <c r="L4" s="176" t="s">
        <v>58</v>
      </c>
      <c r="M4" s="176"/>
      <c r="N4" s="176"/>
      <c r="O4" s="295"/>
    </row>
    <row r="5" spans="1:15" s="14" customFormat="1" x14ac:dyDescent="0.25">
      <c r="A5" s="173">
        <v>45019</v>
      </c>
      <c r="B5" s="174" t="s">
        <v>115</v>
      </c>
      <c r="C5" s="174" t="s">
        <v>49</v>
      </c>
      <c r="D5" s="175" t="s">
        <v>116</v>
      </c>
      <c r="E5" s="158">
        <v>28000</v>
      </c>
      <c r="F5" s="152"/>
      <c r="G5" s="159">
        <f t="shared" ref="G5:G61" si="0">G4-E5+F5</f>
        <v>3152946</v>
      </c>
      <c r="H5" s="190" t="s">
        <v>129</v>
      </c>
      <c r="I5" s="312" t="s">
        <v>18</v>
      </c>
      <c r="J5" s="412" t="s">
        <v>154</v>
      </c>
      <c r="K5" s="312" t="s">
        <v>64</v>
      </c>
      <c r="L5" s="312" t="s">
        <v>58</v>
      </c>
      <c r="M5" s="191"/>
      <c r="N5" s="312"/>
      <c r="O5" s="295"/>
    </row>
    <row r="6" spans="1:15" s="14" customFormat="1" x14ac:dyDescent="0.25">
      <c r="A6" s="173">
        <v>45019</v>
      </c>
      <c r="B6" s="174" t="s">
        <v>115</v>
      </c>
      <c r="C6" s="174" t="s">
        <v>49</v>
      </c>
      <c r="D6" s="175" t="s">
        <v>14</v>
      </c>
      <c r="E6" s="158">
        <v>22000</v>
      </c>
      <c r="F6" s="163"/>
      <c r="G6" s="159">
        <f t="shared" si="0"/>
        <v>3130946</v>
      </c>
      <c r="H6" s="268" t="s">
        <v>42</v>
      </c>
      <c r="I6" s="312" t="s">
        <v>18</v>
      </c>
      <c r="J6" s="503" t="s">
        <v>156</v>
      </c>
      <c r="K6" s="312" t="s">
        <v>64</v>
      </c>
      <c r="L6" s="312" t="s">
        <v>58</v>
      </c>
      <c r="M6" s="191"/>
      <c r="N6" s="312"/>
      <c r="O6" s="295"/>
    </row>
    <row r="7" spans="1:15" s="14" customFormat="1" x14ac:dyDescent="0.25">
      <c r="A7" s="173">
        <v>45020</v>
      </c>
      <c r="B7" s="174" t="s">
        <v>115</v>
      </c>
      <c r="C7" s="174" t="s">
        <v>49</v>
      </c>
      <c r="D7" s="175" t="s">
        <v>116</v>
      </c>
      <c r="E7" s="158">
        <v>48000</v>
      </c>
      <c r="F7" s="163"/>
      <c r="G7" s="159">
        <f t="shared" si="0"/>
        <v>3082946</v>
      </c>
      <c r="H7" s="268" t="s">
        <v>129</v>
      </c>
      <c r="I7" s="312" t="s">
        <v>18</v>
      </c>
      <c r="J7" s="412" t="s">
        <v>158</v>
      </c>
      <c r="K7" s="312" t="s">
        <v>64</v>
      </c>
      <c r="L7" s="312" t="s">
        <v>58</v>
      </c>
      <c r="M7" s="191"/>
      <c r="N7" s="312"/>
      <c r="O7" s="295"/>
    </row>
    <row r="8" spans="1:15" s="14" customFormat="1" x14ac:dyDescent="0.25">
      <c r="A8" s="530">
        <v>45020</v>
      </c>
      <c r="B8" s="174" t="s">
        <v>115</v>
      </c>
      <c r="C8" s="174" t="s">
        <v>49</v>
      </c>
      <c r="D8" s="175" t="s">
        <v>14</v>
      </c>
      <c r="E8" s="158">
        <v>70000</v>
      </c>
      <c r="F8" s="163"/>
      <c r="G8" s="159">
        <f t="shared" si="0"/>
        <v>3012946</v>
      </c>
      <c r="H8" s="268" t="s">
        <v>42</v>
      </c>
      <c r="I8" s="312" t="s">
        <v>18</v>
      </c>
      <c r="J8" s="412" t="s">
        <v>334</v>
      </c>
      <c r="K8" s="312" t="s">
        <v>64</v>
      </c>
      <c r="L8" s="312" t="s">
        <v>58</v>
      </c>
      <c r="M8" s="191"/>
      <c r="N8" s="312"/>
      <c r="O8" s="295"/>
    </row>
    <row r="9" spans="1:15" s="14" customFormat="1" x14ac:dyDescent="0.25">
      <c r="A9" s="530">
        <v>45021</v>
      </c>
      <c r="B9" s="174" t="s">
        <v>115</v>
      </c>
      <c r="C9" s="174" t="s">
        <v>49</v>
      </c>
      <c r="D9" s="175" t="s">
        <v>116</v>
      </c>
      <c r="E9" s="158">
        <v>41000</v>
      </c>
      <c r="F9" s="163"/>
      <c r="G9" s="159">
        <f t="shared" si="0"/>
        <v>2971946</v>
      </c>
      <c r="H9" s="268" t="s">
        <v>129</v>
      </c>
      <c r="I9" s="312" t="s">
        <v>18</v>
      </c>
      <c r="J9" s="412" t="s">
        <v>163</v>
      </c>
      <c r="K9" s="312" t="s">
        <v>64</v>
      </c>
      <c r="L9" s="312" t="s">
        <v>58</v>
      </c>
      <c r="M9" s="191"/>
      <c r="N9" s="312"/>
      <c r="O9" s="295"/>
    </row>
    <row r="10" spans="1:15" s="14" customFormat="1" x14ac:dyDescent="0.25">
      <c r="A10" s="530">
        <v>45022</v>
      </c>
      <c r="B10" s="174" t="s">
        <v>127</v>
      </c>
      <c r="C10" s="174" t="s">
        <v>49</v>
      </c>
      <c r="D10" s="175" t="s">
        <v>116</v>
      </c>
      <c r="E10" s="158"/>
      <c r="F10" s="163">
        <v>1000</v>
      </c>
      <c r="G10" s="159">
        <f t="shared" si="0"/>
        <v>2972946</v>
      </c>
      <c r="H10" s="268" t="s">
        <v>129</v>
      </c>
      <c r="I10" s="312" t="s">
        <v>18</v>
      </c>
      <c r="J10" s="412" t="s">
        <v>163</v>
      </c>
      <c r="K10" s="312" t="s">
        <v>64</v>
      </c>
      <c r="L10" s="312" t="s">
        <v>58</v>
      </c>
      <c r="M10" s="191"/>
      <c r="N10" s="312"/>
      <c r="O10" s="295"/>
    </row>
    <row r="11" spans="1:15" s="14" customFormat="1" x14ac:dyDescent="0.25">
      <c r="A11" s="530">
        <v>45022</v>
      </c>
      <c r="B11" s="174" t="s">
        <v>115</v>
      </c>
      <c r="C11" s="174" t="s">
        <v>49</v>
      </c>
      <c r="D11" s="175" t="s">
        <v>116</v>
      </c>
      <c r="E11" s="158">
        <v>40000</v>
      </c>
      <c r="F11" s="152"/>
      <c r="G11" s="159">
        <f t="shared" si="0"/>
        <v>2932946</v>
      </c>
      <c r="H11" s="268" t="s">
        <v>129</v>
      </c>
      <c r="I11" s="312" t="s">
        <v>18</v>
      </c>
      <c r="J11" s="412" t="s">
        <v>166</v>
      </c>
      <c r="K11" s="312" t="s">
        <v>64</v>
      </c>
      <c r="L11" s="312" t="s">
        <v>58</v>
      </c>
      <c r="M11" s="191"/>
      <c r="N11" s="312"/>
      <c r="O11" s="295"/>
    </row>
    <row r="12" spans="1:15" s="14" customFormat="1" x14ac:dyDescent="0.25">
      <c r="A12" s="530">
        <v>45022</v>
      </c>
      <c r="B12" s="174" t="s">
        <v>115</v>
      </c>
      <c r="C12" s="174" t="s">
        <v>49</v>
      </c>
      <c r="D12" s="175" t="s">
        <v>14</v>
      </c>
      <c r="E12" s="158">
        <v>113000</v>
      </c>
      <c r="F12" s="163"/>
      <c r="G12" s="159">
        <f t="shared" si="0"/>
        <v>2819946</v>
      </c>
      <c r="H12" s="268" t="s">
        <v>42</v>
      </c>
      <c r="I12" s="312" t="s">
        <v>18</v>
      </c>
      <c r="J12" s="412" t="s">
        <v>171</v>
      </c>
      <c r="K12" s="312" t="s">
        <v>64</v>
      </c>
      <c r="L12" s="312" t="s">
        <v>58</v>
      </c>
      <c r="M12" s="191"/>
      <c r="N12" s="312"/>
      <c r="O12" s="295"/>
    </row>
    <row r="13" spans="1:15" s="14" customFormat="1" x14ac:dyDescent="0.25">
      <c r="A13" s="530">
        <v>45022</v>
      </c>
      <c r="B13" s="174" t="s">
        <v>127</v>
      </c>
      <c r="C13" s="174" t="s">
        <v>49</v>
      </c>
      <c r="D13" s="175" t="s">
        <v>14</v>
      </c>
      <c r="E13" s="158"/>
      <c r="F13" s="163">
        <v>35000</v>
      </c>
      <c r="G13" s="159">
        <f t="shared" si="0"/>
        <v>2854946</v>
      </c>
      <c r="H13" s="268" t="s">
        <v>42</v>
      </c>
      <c r="I13" s="312" t="s">
        <v>18</v>
      </c>
      <c r="J13" s="503" t="s">
        <v>171</v>
      </c>
      <c r="K13" s="312" t="s">
        <v>64</v>
      </c>
      <c r="L13" s="312" t="s">
        <v>58</v>
      </c>
      <c r="M13" s="191"/>
      <c r="N13" s="312"/>
      <c r="O13" s="295"/>
    </row>
    <row r="14" spans="1:15" s="14" customFormat="1" x14ac:dyDescent="0.25">
      <c r="A14" s="530">
        <v>45027</v>
      </c>
      <c r="B14" s="174" t="s">
        <v>115</v>
      </c>
      <c r="C14" s="174" t="s">
        <v>49</v>
      </c>
      <c r="D14" s="175" t="s">
        <v>116</v>
      </c>
      <c r="E14" s="158">
        <v>48000</v>
      </c>
      <c r="F14" s="163"/>
      <c r="G14" s="159">
        <f t="shared" si="0"/>
        <v>2806946</v>
      </c>
      <c r="H14" s="268" t="s">
        <v>129</v>
      </c>
      <c r="I14" s="312" t="s">
        <v>18</v>
      </c>
      <c r="J14" s="412" t="s">
        <v>174</v>
      </c>
      <c r="K14" s="312" t="s">
        <v>64</v>
      </c>
      <c r="L14" s="312" t="s">
        <v>58</v>
      </c>
      <c r="M14" s="191"/>
      <c r="N14" s="312"/>
      <c r="O14" s="295"/>
    </row>
    <row r="15" spans="1:15" s="14" customFormat="1" x14ac:dyDescent="0.25">
      <c r="A15" s="530">
        <v>45027</v>
      </c>
      <c r="B15" s="174" t="s">
        <v>115</v>
      </c>
      <c r="C15" s="174" t="s">
        <v>49</v>
      </c>
      <c r="D15" s="175" t="s">
        <v>14</v>
      </c>
      <c r="E15" s="158">
        <v>85000</v>
      </c>
      <c r="F15" s="163"/>
      <c r="G15" s="159">
        <f t="shared" si="0"/>
        <v>2721946</v>
      </c>
      <c r="H15" s="268" t="s">
        <v>42</v>
      </c>
      <c r="I15" s="312" t="s">
        <v>18</v>
      </c>
      <c r="J15" s="503" t="s">
        <v>178</v>
      </c>
      <c r="K15" s="312" t="s">
        <v>64</v>
      </c>
      <c r="L15" s="312" t="s">
        <v>58</v>
      </c>
      <c r="M15" s="191"/>
      <c r="N15" s="312"/>
      <c r="O15" s="295"/>
    </row>
    <row r="16" spans="1:15" s="14" customFormat="1" x14ac:dyDescent="0.25">
      <c r="A16" s="173">
        <v>45027</v>
      </c>
      <c r="B16" s="174" t="s">
        <v>115</v>
      </c>
      <c r="C16" s="174" t="s">
        <v>49</v>
      </c>
      <c r="D16" s="175" t="s">
        <v>14</v>
      </c>
      <c r="E16" s="419">
        <v>14000</v>
      </c>
      <c r="F16" s="152"/>
      <c r="G16" s="159">
        <f t="shared" si="0"/>
        <v>2707946</v>
      </c>
      <c r="H16" s="268" t="s">
        <v>42</v>
      </c>
      <c r="I16" s="312" t="s">
        <v>18</v>
      </c>
      <c r="J16" s="503" t="s">
        <v>179</v>
      </c>
      <c r="K16" s="312" t="s">
        <v>64</v>
      </c>
      <c r="L16" s="312" t="s">
        <v>58</v>
      </c>
      <c r="M16" s="176"/>
      <c r="N16" s="176"/>
      <c r="O16" s="295"/>
    </row>
    <row r="17" spans="1:15" s="14" customFormat="1" x14ac:dyDescent="0.25">
      <c r="A17" s="173">
        <v>45027</v>
      </c>
      <c r="B17" s="174" t="s">
        <v>115</v>
      </c>
      <c r="C17" s="174" t="s">
        <v>49</v>
      </c>
      <c r="D17" s="175" t="s">
        <v>14</v>
      </c>
      <c r="E17" s="419">
        <v>319000</v>
      </c>
      <c r="F17" s="167"/>
      <c r="G17" s="159">
        <f t="shared" si="0"/>
        <v>2388946</v>
      </c>
      <c r="H17" s="268" t="s">
        <v>42</v>
      </c>
      <c r="I17" s="312" t="s">
        <v>18</v>
      </c>
      <c r="J17" s="503" t="s">
        <v>189</v>
      </c>
      <c r="K17" s="312" t="s">
        <v>64</v>
      </c>
      <c r="L17" s="312" t="s">
        <v>58</v>
      </c>
      <c r="M17" s="176"/>
      <c r="N17" s="176"/>
      <c r="O17" s="295"/>
    </row>
    <row r="18" spans="1:15" s="14" customFormat="1" x14ac:dyDescent="0.25">
      <c r="A18" s="173">
        <v>45027</v>
      </c>
      <c r="B18" s="174" t="s">
        <v>115</v>
      </c>
      <c r="C18" s="174" t="s">
        <v>49</v>
      </c>
      <c r="D18" s="175" t="s">
        <v>14</v>
      </c>
      <c r="E18" s="419">
        <v>120000</v>
      </c>
      <c r="F18" s="167"/>
      <c r="G18" s="159">
        <f t="shared" si="0"/>
        <v>2268946</v>
      </c>
      <c r="H18" s="268" t="s">
        <v>65</v>
      </c>
      <c r="I18" s="312" t="s">
        <v>18</v>
      </c>
      <c r="J18" s="503" t="s">
        <v>180</v>
      </c>
      <c r="K18" s="312" t="s">
        <v>64</v>
      </c>
      <c r="L18" s="312" t="s">
        <v>58</v>
      </c>
      <c r="M18" s="176"/>
      <c r="N18" s="176"/>
      <c r="O18" s="295"/>
    </row>
    <row r="19" spans="1:15" s="14" customFormat="1" x14ac:dyDescent="0.25">
      <c r="A19" s="173">
        <v>45027</v>
      </c>
      <c r="B19" s="174" t="s">
        <v>127</v>
      </c>
      <c r="C19" s="174" t="s">
        <v>49</v>
      </c>
      <c r="D19" s="175" t="s">
        <v>14</v>
      </c>
      <c r="E19" s="419"/>
      <c r="F19" s="167">
        <v>6000</v>
      </c>
      <c r="G19" s="159">
        <f t="shared" si="0"/>
        <v>2274946</v>
      </c>
      <c r="H19" s="268" t="s">
        <v>42</v>
      </c>
      <c r="I19" s="312" t="s">
        <v>18</v>
      </c>
      <c r="J19" s="503" t="s">
        <v>179</v>
      </c>
      <c r="K19" s="312" t="s">
        <v>64</v>
      </c>
      <c r="L19" s="312" t="s">
        <v>58</v>
      </c>
      <c r="M19" s="176"/>
      <c r="N19" s="176"/>
      <c r="O19" s="295"/>
    </row>
    <row r="20" spans="1:15" s="14" customFormat="1" x14ac:dyDescent="0.25">
      <c r="A20" s="173">
        <v>45028</v>
      </c>
      <c r="B20" s="174" t="s">
        <v>115</v>
      </c>
      <c r="C20" s="174" t="s">
        <v>49</v>
      </c>
      <c r="D20" s="175" t="s">
        <v>116</v>
      </c>
      <c r="E20" s="419">
        <v>41000</v>
      </c>
      <c r="F20" s="167"/>
      <c r="G20" s="159">
        <f t="shared" si="0"/>
        <v>2233946</v>
      </c>
      <c r="H20" s="268" t="s">
        <v>129</v>
      </c>
      <c r="I20" s="312" t="s">
        <v>18</v>
      </c>
      <c r="J20" s="412" t="s">
        <v>195</v>
      </c>
      <c r="K20" s="312" t="s">
        <v>64</v>
      </c>
      <c r="L20" s="312" t="s">
        <v>58</v>
      </c>
      <c r="M20" s="176"/>
      <c r="N20" s="176"/>
      <c r="O20" s="295"/>
    </row>
    <row r="21" spans="1:15" s="14" customFormat="1" x14ac:dyDescent="0.25">
      <c r="A21" s="173">
        <v>45028</v>
      </c>
      <c r="B21" s="174" t="s">
        <v>177</v>
      </c>
      <c r="C21" s="174" t="s">
        <v>49</v>
      </c>
      <c r="D21" s="175" t="s">
        <v>116</v>
      </c>
      <c r="E21" s="419">
        <v>3000</v>
      </c>
      <c r="F21" s="167"/>
      <c r="G21" s="159">
        <f t="shared" si="0"/>
        <v>2230946</v>
      </c>
      <c r="H21" s="268" t="s">
        <v>129</v>
      </c>
      <c r="I21" s="312" t="s">
        <v>18</v>
      </c>
      <c r="J21" s="412" t="s">
        <v>174</v>
      </c>
      <c r="K21" s="312" t="s">
        <v>64</v>
      </c>
      <c r="L21" s="312" t="s">
        <v>58</v>
      </c>
      <c r="M21" s="176"/>
      <c r="N21" s="176"/>
      <c r="O21" s="295"/>
    </row>
    <row r="22" spans="1:15" s="14" customFormat="1" x14ac:dyDescent="0.25">
      <c r="A22" s="173">
        <v>45029</v>
      </c>
      <c r="B22" s="174" t="s">
        <v>115</v>
      </c>
      <c r="C22" s="174" t="s">
        <v>49</v>
      </c>
      <c r="D22" s="175" t="s">
        <v>14</v>
      </c>
      <c r="E22" s="419">
        <v>59000</v>
      </c>
      <c r="F22" s="167"/>
      <c r="G22" s="159">
        <f t="shared" si="0"/>
        <v>2171946</v>
      </c>
      <c r="H22" s="268" t="s">
        <v>42</v>
      </c>
      <c r="I22" s="312" t="s">
        <v>18</v>
      </c>
      <c r="J22" s="412" t="s">
        <v>181</v>
      </c>
      <c r="K22" s="312" t="s">
        <v>64</v>
      </c>
      <c r="L22" s="312" t="s">
        <v>58</v>
      </c>
      <c r="M22" s="176"/>
      <c r="N22" s="176"/>
      <c r="O22" s="295"/>
    </row>
    <row r="23" spans="1:15" s="14" customFormat="1" x14ac:dyDescent="0.25">
      <c r="A23" s="173">
        <v>45029</v>
      </c>
      <c r="B23" s="174" t="s">
        <v>115</v>
      </c>
      <c r="C23" s="174" t="s">
        <v>49</v>
      </c>
      <c r="D23" s="175" t="s">
        <v>116</v>
      </c>
      <c r="E23" s="419">
        <v>28000</v>
      </c>
      <c r="F23" s="167"/>
      <c r="G23" s="159">
        <f t="shared" si="0"/>
        <v>2143946</v>
      </c>
      <c r="H23" s="268" t="s">
        <v>129</v>
      </c>
      <c r="I23" s="312" t="s">
        <v>18</v>
      </c>
      <c r="J23" s="412" t="s">
        <v>201</v>
      </c>
      <c r="K23" s="312" t="s">
        <v>64</v>
      </c>
      <c r="L23" s="312" t="s">
        <v>58</v>
      </c>
      <c r="M23" s="176"/>
      <c r="N23" s="176"/>
      <c r="O23" s="295"/>
    </row>
    <row r="24" spans="1:15" s="14" customFormat="1" x14ac:dyDescent="0.25">
      <c r="A24" s="173">
        <v>45029</v>
      </c>
      <c r="B24" s="174" t="s">
        <v>127</v>
      </c>
      <c r="C24" s="174" t="s">
        <v>49</v>
      </c>
      <c r="D24" s="175" t="s">
        <v>14</v>
      </c>
      <c r="E24" s="419"/>
      <c r="F24" s="167">
        <v>15000</v>
      </c>
      <c r="G24" s="159">
        <f t="shared" si="0"/>
        <v>2158946</v>
      </c>
      <c r="H24" s="268" t="s">
        <v>42</v>
      </c>
      <c r="I24" s="312" t="s">
        <v>18</v>
      </c>
      <c r="J24" s="503" t="s">
        <v>181</v>
      </c>
      <c r="K24" s="312" t="s">
        <v>64</v>
      </c>
      <c r="L24" s="312" t="s">
        <v>58</v>
      </c>
      <c r="M24" s="176"/>
      <c r="N24" s="176"/>
      <c r="O24" s="295"/>
    </row>
    <row r="25" spans="1:15" s="14" customFormat="1" x14ac:dyDescent="0.25">
      <c r="A25" s="173">
        <v>45030</v>
      </c>
      <c r="B25" s="174" t="s">
        <v>115</v>
      </c>
      <c r="C25" s="174" t="s">
        <v>49</v>
      </c>
      <c r="D25" s="175" t="s">
        <v>14</v>
      </c>
      <c r="E25" s="419">
        <v>40000</v>
      </c>
      <c r="F25" s="167"/>
      <c r="G25" s="159">
        <f t="shared" si="0"/>
        <v>2118946</v>
      </c>
      <c r="H25" s="268" t="s">
        <v>42</v>
      </c>
      <c r="I25" s="312" t="s">
        <v>18</v>
      </c>
      <c r="J25" s="503" t="s">
        <v>205</v>
      </c>
      <c r="K25" s="312" t="s">
        <v>64</v>
      </c>
      <c r="L25" s="312" t="s">
        <v>58</v>
      </c>
      <c r="M25" s="176"/>
      <c r="N25" s="176"/>
      <c r="O25" s="295"/>
    </row>
    <row r="26" spans="1:15" s="14" customFormat="1" x14ac:dyDescent="0.25">
      <c r="A26" s="173">
        <v>45030</v>
      </c>
      <c r="B26" s="174" t="s">
        <v>208</v>
      </c>
      <c r="C26" s="174" t="s">
        <v>49</v>
      </c>
      <c r="D26" s="175" t="s">
        <v>14</v>
      </c>
      <c r="E26" s="419"/>
      <c r="F26" s="167">
        <v>2000</v>
      </c>
      <c r="G26" s="159">
        <f t="shared" si="0"/>
        <v>2120946</v>
      </c>
      <c r="H26" s="268" t="s">
        <v>42</v>
      </c>
      <c r="I26" s="312" t="s">
        <v>18</v>
      </c>
      <c r="J26" s="503" t="s">
        <v>205</v>
      </c>
      <c r="K26" s="312" t="s">
        <v>64</v>
      </c>
      <c r="L26" s="312" t="s">
        <v>58</v>
      </c>
      <c r="M26" s="176"/>
      <c r="N26" s="176"/>
      <c r="O26" s="295"/>
    </row>
    <row r="27" spans="1:15" s="14" customFormat="1" x14ac:dyDescent="0.25">
      <c r="A27" s="173">
        <v>45030</v>
      </c>
      <c r="B27" s="174" t="s">
        <v>115</v>
      </c>
      <c r="C27" s="174" t="s">
        <v>49</v>
      </c>
      <c r="D27" s="175" t="s">
        <v>116</v>
      </c>
      <c r="E27" s="419">
        <v>27000</v>
      </c>
      <c r="F27" s="167"/>
      <c r="G27" s="159">
        <f t="shared" si="0"/>
        <v>2093946</v>
      </c>
      <c r="H27" s="268" t="s">
        <v>129</v>
      </c>
      <c r="I27" s="312" t="s">
        <v>18</v>
      </c>
      <c r="J27" s="412" t="s">
        <v>209</v>
      </c>
      <c r="K27" s="312" t="s">
        <v>64</v>
      </c>
      <c r="L27" s="312" t="s">
        <v>58</v>
      </c>
      <c r="M27" s="176"/>
      <c r="N27" s="176"/>
      <c r="O27" s="295"/>
    </row>
    <row r="28" spans="1:15" s="14" customFormat="1" x14ac:dyDescent="0.25">
      <c r="A28" s="173">
        <v>45033</v>
      </c>
      <c r="B28" s="174" t="s">
        <v>115</v>
      </c>
      <c r="C28" s="174" t="s">
        <v>49</v>
      </c>
      <c r="D28" s="175" t="s">
        <v>116</v>
      </c>
      <c r="E28" s="419">
        <v>27000</v>
      </c>
      <c r="F28" s="167"/>
      <c r="G28" s="159">
        <f t="shared" si="0"/>
        <v>2066946</v>
      </c>
      <c r="H28" s="268" t="s">
        <v>129</v>
      </c>
      <c r="I28" s="312" t="s">
        <v>18</v>
      </c>
      <c r="J28" s="412" t="s">
        <v>221</v>
      </c>
      <c r="K28" s="312" t="s">
        <v>64</v>
      </c>
      <c r="L28" s="312" t="s">
        <v>58</v>
      </c>
      <c r="M28" s="176"/>
      <c r="N28" s="176"/>
      <c r="O28" s="295"/>
    </row>
    <row r="29" spans="1:15" s="14" customFormat="1" x14ac:dyDescent="0.25">
      <c r="A29" s="173">
        <v>45033</v>
      </c>
      <c r="B29" s="174" t="s">
        <v>115</v>
      </c>
      <c r="C29" s="174" t="s">
        <v>49</v>
      </c>
      <c r="D29" s="175" t="s">
        <v>14</v>
      </c>
      <c r="E29" s="419">
        <v>48000</v>
      </c>
      <c r="F29" s="167"/>
      <c r="G29" s="159">
        <f t="shared" si="0"/>
        <v>2018946</v>
      </c>
      <c r="H29" s="268" t="s">
        <v>42</v>
      </c>
      <c r="I29" s="312" t="s">
        <v>18</v>
      </c>
      <c r="J29" s="412" t="s">
        <v>212</v>
      </c>
      <c r="K29" s="312" t="s">
        <v>64</v>
      </c>
      <c r="L29" s="312" t="s">
        <v>58</v>
      </c>
      <c r="M29" s="176"/>
      <c r="N29" s="176"/>
      <c r="O29" s="295"/>
    </row>
    <row r="30" spans="1:15" s="14" customFormat="1" x14ac:dyDescent="0.25">
      <c r="A30" s="173">
        <v>45033</v>
      </c>
      <c r="B30" s="174" t="s">
        <v>115</v>
      </c>
      <c r="C30" s="174" t="s">
        <v>49</v>
      </c>
      <c r="D30" s="175" t="s">
        <v>14</v>
      </c>
      <c r="E30" s="419">
        <v>15000</v>
      </c>
      <c r="F30" s="167"/>
      <c r="G30" s="159">
        <f t="shared" si="0"/>
        <v>2003946</v>
      </c>
      <c r="H30" s="268" t="s">
        <v>42</v>
      </c>
      <c r="I30" s="312" t="s">
        <v>18</v>
      </c>
      <c r="J30" s="412" t="s">
        <v>213</v>
      </c>
      <c r="K30" s="312" t="s">
        <v>64</v>
      </c>
      <c r="L30" s="312" t="s">
        <v>58</v>
      </c>
      <c r="M30" s="176"/>
      <c r="N30" s="176"/>
      <c r="O30" s="295"/>
    </row>
    <row r="31" spans="1:15" s="14" customFormat="1" x14ac:dyDescent="0.25">
      <c r="A31" s="173">
        <v>45034</v>
      </c>
      <c r="B31" s="174" t="s">
        <v>177</v>
      </c>
      <c r="C31" s="174" t="s">
        <v>49</v>
      </c>
      <c r="D31" s="175" t="s">
        <v>116</v>
      </c>
      <c r="E31" s="419">
        <v>3000</v>
      </c>
      <c r="F31" s="167"/>
      <c r="G31" s="159">
        <f t="shared" si="0"/>
        <v>2000946</v>
      </c>
      <c r="H31" s="268" t="s">
        <v>129</v>
      </c>
      <c r="I31" s="312" t="s">
        <v>18</v>
      </c>
      <c r="J31" s="412" t="s">
        <v>221</v>
      </c>
      <c r="K31" s="312" t="s">
        <v>64</v>
      </c>
      <c r="L31" s="312" t="s">
        <v>58</v>
      </c>
      <c r="M31" s="176"/>
      <c r="N31" s="176"/>
      <c r="O31" s="295"/>
    </row>
    <row r="32" spans="1:15" s="14" customFormat="1" x14ac:dyDescent="0.25">
      <c r="A32" s="173">
        <v>45034</v>
      </c>
      <c r="B32" s="174" t="s">
        <v>115</v>
      </c>
      <c r="C32" s="174" t="s">
        <v>49</v>
      </c>
      <c r="D32" s="175" t="s">
        <v>116</v>
      </c>
      <c r="E32" s="419">
        <v>46000</v>
      </c>
      <c r="F32" s="167"/>
      <c r="G32" s="159">
        <f t="shared" si="0"/>
        <v>1954946</v>
      </c>
      <c r="H32" s="268" t="s">
        <v>129</v>
      </c>
      <c r="I32" s="312" t="s">
        <v>18</v>
      </c>
      <c r="J32" s="412" t="s">
        <v>223</v>
      </c>
      <c r="K32" s="312" t="s">
        <v>64</v>
      </c>
      <c r="L32" s="312" t="s">
        <v>58</v>
      </c>
      <c r="M32" s="176"/>
      <c r="N32" s="176"/>
      <c r="O32" s="295"/>
    </row>
    <row r="33" spans="1:15" s="14" customFormat="1" x14ac:dyDescent="0.25">
      <c r="A33" s="173">
        <v>45035</v>
      </c>
      <c r="B33" s="174" t="s">
        <v>115</v>
      </c>
      <c r="C33" s="174" t="s">
        <v>49</v>
      </c>
      <c r="D33" s="175" t="s">
        <v>14</v>
      </c>
      <c r="E33" s="419">
        <v>40000</v>
      </c>
      <c r="F33" s="167"/>
      <c r="G33" s="159">
        <f t="shared" si="0"/>
        <v>1914946</v>
      </c>
      <c r="H33" s="268" t="s">
        <v>42</v>
      </c>
      <c r="I33" s="312" t="s">
        <v>18</v>
      </c>
      <c r="J33" s="412" t="s">
        <v>226</v>
      </c>
      <c r="K33" s="312" t="s">
        <v>64</v>
      </c>
      <c r="L33" s="312" t="s">
        <v>58</v>
      </c>
      <c r="M33" s="176"/>
      <c r="N33" s="176"/>
      <c r="O33" s="295"/>
    </row>
    <row r="34" spans="1:15" s="14" customFormat="1" x14ac:dyDescent="0.25">
      <c r="A34" s="173">
        <v>45035</v>
      </c>
      <c r="B34" s="174" t="s">
        <v>115</v>
      </c>
      <c r="C34" s="174" t="s">
        <v>49</v>
      </c>
      <c r="D34" s="175" t="s">
        <v>116</v>
      </c>
      <c r="E34" s="419">
        <v>11000</v>
      </c>
      <c r="F34" s="167"/>
      <c r="G34" s="159">
        <f t="shared" si="0"/>
        <v>1903946</v>
      </c>
      <c r="H34" s="268" t="s">
        <v>225</v>
      </c>
      <c r="I34" s="312" t="s">
        <v>18</v>
      </c>
      <c r="J34" s="412" t="s">
        <v>229</v>
      </c>
      <c r="K34" s="312" t="s">
        <v>64</v>
      </c>
      <c r="L34" s="312" t="s">
        <v>58</v>
      </c>
      <c r="M34" s="176"/>
      <c r="N34" s="176"/>
      <c r="O34" s="295"/>
    </row>
    <row r="35" spans="1:15" s="14" customFormat="1" x14ac:dyDescent="0.25">
      <c r="A35" s="173">
        <v>45035</v>
      </c>
      <c r="B35" s="174" t="s">
        <v>115</v>
      </c>
      <c r="C35" s="174" t="s">
        <v>49</v>
      </c>
      <c r="D35" s="521" t="s">
        <v>116</v>
      </c>
      <c r="E35" s="419">
        <v>28000</v>
      </c>
      <c r="F35" s="167"/>
      <c r="G35" s="159">
        <f t="shared" si="0"/>
        <v>1875946</v>
      </c>
      <c r="H35" s="268" t="s">
        <v>129</v>
      </c>
      <c r="I35" s="312" t="s">
        <v>18</v>
      </c>
      <c r="J35" s="412" t="s">
        <v>228</v>
      </c>
      <c r="K35" s="312" t="s">
        <v>64</v>
      </c>
      <c r="L35" s="312" t="s">
        <v>58</v>
      </c>
      <c r="M35" s="176"/>
      <c r="N35" s="176"/>
      <c r="O35" s="295"/>
    </row>
    <row r="36" spans="1:15" s="14" customFormat="1" x14ac:dyDescent="0.25">
      <c r="A36" s="173">
        <v>45035</v>
      </c>
      <c r="B36" s="174" t="s">
        <v>115</v>
      </c>
      <c r="C36" s="174" t="s">
        <v>49</v>
      </c>
      <c r="D36" s="521" t="s">
        <v>14</v>
      </c>
      <c r="E36" s="419">
        <v>27000</v>
      </c>
      <c r="F36" s="167"/>
      <c r="G36" s="159">
        <f t="shared" si="0"/>
        <v>1848946</v>
      </c>
      <c r="H36" s="268" t="s">
        <v>42</v>
      </c>
      <c r="I36" s="312" t="s">
        <v>18</v>
      </c>
      <c r="J36" s="503" t="s">
        <v>230</v>
      </c>
      <c r="K36" s="312" t="s">
        <v>64</v>
      </c>
      <c r="L36" s="312" t="s">
        <v>58</v>
      </c>
      <c r="M36" s="176"/>
      <c r="N36" s="176"/>
      <c r="O36" s="295"/>
    </row>
    <row r="37" spans="1:15" s="14" customFormat="1" x14ac:dyDescent="0.25">
      <c r="A37" s="173">
        <v>45035</v>
      </c>
      <c r="B37" s="174" t="s">
        <v>115</v>
      </c>
      <c r="C37" s="174" t="s">
        <v>49</v>
      </c>
      <c r="D37" s="521" t="s">
        <v>14</v>
      </c>
      <c r="E37" s="419">
        <v>20000</v>
      </c>
      <c r="F37" s="167"/>
      <c r="G37" s="159">
        <f t="shared" si="0"/>
        <v>1828946</v>
      </c>
      <c r="H37" s="268" t="s">
        <v>65</v>
      </c>
      <c r="I37" s="312" t="s">
        <v>18</v>
      </c>
      <c r="J37" s="412" t="s">
        <v>231</v>
      </c>
      <c r="K37" s="312" t="s">
        <v>64</v>
      </c>
      <c r="L37" s="312" t="s">
        <v>58</v>
      </c>
      <c r="M37" s="176"/>
      <c r="N37" s="176"/>
      <c r="O37" s="295"/>
    </row>
    <row r="38" spans="1:15" s="14" customFormat="1" x14ac:dyDescent="0.25">
      <c r="A38" s="173">
        <v>45035</v>
      </c>
      <c r="B38" s="174" t="s">
        <v>115</v>
      </c>
      <c r="C38" s="174" t="s">
        <v>49</v>
      </c>
      <c r="D38" s="412" t="s">
        <v>14</v>
      </c>
      <c r="E38" s="419">
        <v>50000</v>
      </c>
      <c r="F38" s="167"/>
      <c r="G38" s="159">
        <f t="shared" si="0"/>
        <v>1778946</v>
      </c>
      <c r="H38" s="268" t="s">
        <v>42</v>
      </c>
      <c r="I38" s="312" t="s">
        <v>18</v>
      </c>
      <c r="J38" s="412" t="s">
        <v>232</v>
      </c>
      <c r="K38" s="312" t="s">
        <v>64</v>
      </c>
      <c r="L38" s="312" t="s">
        <v>58</v>
      </c>
      <c r="M38" s="176"/>
      <c r="N38" s="176"/>
      <c r="O38" s="295"/>
    </row>
    <row r="39" spans="1:15" s="14" customFormat="1" x14ac:dyDescent="0.25">
      <c r="A39" s="173">
        <v>45036</v>
      </c>
      <c r="B39" s="174" t="s">
        <v>115</v>
      </c>
      <c r="C39" s="174" t="s">
        <v>49</v>
      </c>
      <c r="D39" s="175" t="s">
        <v>116</v>
      </c>
      <c r="E39" s="419">
        <v>12000</v>
      </c>
      <c r="F39" s="167"/>
      <c r="G39" s="159">
        <f t="shared" si="0"/>
        <v>1766946</v>
      </c>
      <c r="H39" s="268" t="s">
        <v>225</v>
      </c>
      <c r="I39" s="312" t="s">
        <v>18</v>
      </c>
      <c r="J39" s="412" t="s">
        <v>245</v>
      </c>
      <c r="K39" s="312" t="s">
        <v>64</v>
      </c>
      <c r="L39" s="312" t="s">
        <v>58</v>
      </c>
      <c r="M39" s="176"/>
      <c r="N39" s="176"/>
      <c r="O39" s="295"/>
    </row>
    <row r="40" spans="1:15" s="14" customFormat="1" x14ac:dyDescent="0.25">
      <c r="A40" s="173">
        <v>45036</v>
      </c>
      <c r="B40" s="174" t="s">
        <v>115</v>
      </c>
      <c r="C40" s="174" t="s">
        <v>49</v>
      </c>
      <c r="D40" s="175" t="s">
        <v>116</v>
      </c>
      <c r="E40" s="419">
        <v>27000</v>
      </c>
      <c r="F40" s="167"/>
      <c r="G40" s="159">
        <f t="shared" si="0"/>
        <v>1739946</v>
      </c>
      <c r="H40" s="268" t="s">
        <v>129</v>
      </c>
      <c r="I40" s="312" t="s">
        <v>18</v>
      </c>
      <c r="J40" s="412" t="s">
        <v>227</v>
      </c>
      <c r="K40" s="312" t="s">
        <v>64</v>
      </c>
      <c r="L40" s="312" t="s">
        <v>58</v>
      </c>
      <c r="M40" s="176"/>
      <c r="N40" s="176"/>
      <c r="O40" s="295"/>
    </row>
    <row r="41" spans="1:15" s="14" customFormat="1" x14ac:dyDescent="0.25">
      <c r="A41" s="173">
        <v>45038</v>
      </c>
      <c r="B41" s="174" t="s">
        <v>115</v>
      </c>
      <c r="C41" s="174" t="s">
        <v>49</v>
      </c>
      <c r="D41" s="175" t="s">
        <v>116</v>
      </c>
      <c r="E41" s="419">
        <v>26000</v>
      </c>
      <c r="F41" s="167"/>
      <c r="G41" s="159">
        <f t="shared" si="0"/>
        <v>1713946</v>
      </c>
      <c r="H41" s="268" t="s">
        <v>129</v>
      </c>
      <c r="I41" s="312" t="s">
        <v>18</v>
      </c>
      <c r="J41" s="412" t="s">
        <v>246</v>
      </c>
      <c r="K41" s="312" t="s">
        <v>64</v>
      </c>
      <c r="L41" s="312" t="s">
        <v>58</v>
      </c>
      <c r="M41" s="176"/>
      <c r="N41" s="176"/>
      <c r="O41" s="295"/>
    </row>
    <row r="42" spans="1:15" s="14" customFormat="1" x14ac:dyDescent="0.25">
      <c r="A42" s="173">
        <v>45038</v>
      </c>
      <c r="B42" s="174" t="s">
        <v>115</v>
      </c>
      <c r="C42" s="174" t="s">
        <v>49</v>
      </c>
      <c r="D42" s="175" t="s">
        <v>116</v>
      </c>
      <c r="E42" s="419">
        <v>12000</v>
      </c>
      <c r="F42" s="161"/>
      <c r="G42" s="159">
        <f t="shared" si="0"/>
        <v>1701946</v>
      </c>
      <c r="H42" s="268" t="s">
        <v>225</v>
      </c>
      <c r="I42" s="312" t="s">
        <v>18</v>
      </c>
      <c r="J42" s="412" t="s">
        <v>247</v>
      </c>
      <c r="K42" s="312" t="s">
        <v>64</v>
      </c>
      <c r="L42" s="312" t="s">
        <v>58</v>
      </c>
      <c r="M42" s="176"/>
      <c r="N42" s="176"/>
      <c r="O42" s="295"/>
    </row>
    <row r="43" spans="1:15" s="14" customFormat="1" x14ac:dyDescent="0.25">
      <c r="A43" s="173">
        <v>45040</v>
      </c>
      <c r="B43" s="174" t="s">
        <v>115</v>
      </c>
      <c r="C43" s="174" t="s">
        <v>49</v>
      </c>
      <c r="D43" s="473" t="s">
        <v>116</v>
      </c>
      <c r="E43" s="419">
        <v>28000</v>
      </c>
      <c r="F43" s="161"/>
      <c r="G43" s="159">
        <f>G42-E43+F43</f>
        <v>1673946</v>
      </c>
      <c r="H43" s="268" t="s">
        <v>129</v>
      </c>
      <c r="I43" s="312" t="s">
        <v>18</v>
      </c>
      <c r="J43" s="412" t="s">
        <v>253</v>
      </c>
      <c r="K43" s="312" t="s">
        <v>64</v>
      </c>
      <c r="L43" s="312" t="s">
        <v>58</v>
      </c>
      <c r="M43" s="176"/>
      <c r="N43" s="176"/>
      <c r="O43" s="295"/>
    </row>
    <row r="44" spans="1:15" s="14" customFormat="1" x14ac:dyDescent="0.25">
      <c r="A44" s="173">
        <v>45040</v>
      </c>
      <c r="B44" s="174" t="s">
        <v>115</v>
      </c>
      <c r="C44" s="174" t="s">
        <v>49</v>
      </c>
      <c r="D44" s="473" t="s">
        <v>116</v>
      </c>
      <c r="E44" s="419">
        <v>12000</v>
      </c>
      <c r="F44" s="161"/>
      <c r="G44" s="159">
        <f t="shared" ref="G44:G46" si="1">G43-E44+F44</f>
        <v>1661946</v>
      </c>
      <c r="H44" s="268" t="s">
        <v>225</v>
      </c>
      <c r="I44" s="312" t="s">
        <v>18</v>
      </c>
      <c r="J44" s="412" t="s">
        <v>255</v>
      </c>
      <c r="K44" s="312" t="s">
        <v>64</v>
      </c>
      <c r="L44" s="312" t="s">
        <v>58</v>
      </c>
      <c r="M44" s="176"/>
      <c r="N44" s="176"/>
      <c r="O44" s="295"/>
    </row>
    <row r="45" spans="1:15" s="14" customFormat="1" x14ac:dyDescent="0.25">
      <c r="A45" s="173">
        <v>45040</v>
      </c>
      <c r="B45" s="174" t="s">
        <v>115</v>
      </c>
      <c r="C45" s="174" t="s">
        <v>49</v>
      </c>
      <c r="D45" s="473" t="s">
        <v>14</v>
      </c>
      <c r="E45" s="419">
        <v>14000</v>
      </c>
      <c r="F45" s="161"/>
      <c r="G45" s="159">
        <f t="shared" si="1"/>
        <v>1647946</v>
      </c>
      <c r="H45" s="268" t="s">
        <v>42</v>
      </c>
      <c r="I45" s="312" t="s">
        <v>18</v>
      </c>
      <c r="J45" s="503" t="s">
        <v>263</v>
      </c>
      <c r="K45" s="312" t="s">
        <v>64</v>
      </c>
      <c r="L45" s="312" t="s">
        <v>58</v>
      </c>
      <c r="M45" s="176"/>
      <c r="N45" s="176"/>
      <c r="O45" s="295"/>
    </row>
    <row r="46" spans="1:15" s="14" customFormat="1" x14ac:dyDescent="0.25">
      <c r="A46" s="173">
        <v>45040</v>
      </c>
      <c r="B46" s="174" t="s">
        <v>257</v>
      </c>
      <c r="C46" s="174" t="s">
        <v>258</v>
      </c>
      <c r="D46" s="473"/>
      <c r="E46" s="419"/>
      <c r="F46" s="161">
        <v>1943000</v>
      </c>
      <c r="G46" s="159">
        <f t="shared" si="1"/>
        <v>3590946</v>
      </c>
      <c r="H46" s="268"/>
      <c r="I46" s="312" t="s">
        <v>18</v>
      </c>
      <c r="J46" s="412" t="s">
        <v>277</v>
      </c>
      <c r="K46" s="312" t="s">
        <v>64</v>
      </c>
      <c r="L46" s="312" t="s">
        <v>58</v>
      </c>
      <c r="M46" s="176"/>
      <c r="N46" s="176"/>
      <c r="O46" s="295"/>
    </row>
    <row r="47" spans="1:15" s="14" customFormat="1" x14ac:dyDescent="0.25">
      <c r="A47" s="173">
        <v>45041</v>
      </c>
      <c r="B47" s="174" t="s">
        <v>115</v>
      </c>
      <c r="C47" s="174" t="s">
        <v>49</v>
      </c>
      <c r="D47" s="473" t="s">
        <v>14</v>
      </c>
      <c r="E47" s="419">
        <v>150000</v>
      </c>
      <c r="F47" s="161"/>
      <c r="G47" s="159">
        <f t="shared" si="0"/>
        <v>3440946</v>
      </c>
      <c r="H47" s="268" t="s">
        <v>42</v>
      </c>
      <c r="I47" s="312" t="s">
        <v>18</v>
      </c>
      <c r="J47" s="503" t="s">
        <v>264</v>
      </c>
      <c r="K47" s="312" t="s">
        <v>64</v>
      </c>
      <c r="L47" s="312" t="s">
        <v>58</v>
      </c>
      <c r="M47" s="176"/>
      <c r="N47" s="176"/>
      <c r="O47" s="295"/>
    </row>
    <row r="48" spans="1:15" s="14" customFormat="1" x14ac:dyDescent="0.25">
      <c r="A48" s="173">
        <v>45041</v>
      </c>
      <c r="B48" s="174" t="s">
        <v>115</v>
      </c>
      <c r="C48" s="174" t="s">
        <v>49</v>
      </c>
      <c r="D48" s="473" t="s">
        <v>14</v>
      </c>
      <c r="E48" s="419">
        <v>113000</v>
      </c>
      <c r="F48" s="161"/>
      <c r="G48" s="159">
        <f t="shared" si="0"/>
        <v>3327946</v>
      </c>
      <c r="H48" s="268" t="s">
        <v>42</v>
      </c>
      <c r="I48" s="312" t="s">
        <v>18</v>
      </c>
      <c r="J48" s="503" t="s">
        <v>265</v>
      </c>
      <c r="K48" s="312" t="s">
        <v>64</v>
      </c>
      <c r="L48" s="312" t="s">
        <v>58</v>
      </c>
      <c r="M48" s="176"/>
      <c r="N48" s="176"/>
      <c r="O48" s="295"/>
    </row>
    <row r="49" spans="1:15" s="14" customFormat="1" x14ac:dyDescent="0.25">
      <c r="A49" s="173">
        <v>45041</v>
      </c>
      <c r="B49" s="174" t="s">
        <v>115</v>
      </c>
      <c r="C49" s="174" t="s">
        <v>49</v>
      </c>
      <c r="D49" s="473" t="s">
        <v>14</v>
      </c>
      <c r="E49" s="419">
        <v>17000</v>
      </c>
      <c r="F49" s="161"/>
      <c r="G49" s="159">
        <f t="shared" si="0"/>
        <v>3310946</v>
      </c>
      <c r="H49" s="268" t="s">
        <v>42</v>
      </c>
      <c r="I49" s="312" t="s">
        <v>18</v>
      </c>
      <c r="J49" s="503" t="s">
        <v>266</v>
      </c>
      <c r="K49" s="312" t="s">
        <v>64</v>
      </c>
      <c r="L49" s="312" t="s">
        <v>58</v>
      </c>
      <c r="M49" s="176"/>
      <c r="N49" s="176"/>
      <c r="O49" s="295"/>
    </row>
    <row r="50" spans="1:15" s="14" customFormat="1" x14ac:dyDescent="0.25">
      <c r="A50" s="173">
        <v>45041</v>
      </c>
      <c r="B50" s="174" t="s">
        <v>115</v>
      </c>
      <c r="C50" s="174" t="s">
        <v>49</v>
      </c>
      <c r="D50" s="473" t="s">
        <v>14</v>
      </c>
      <c r="E50" s="419">
        <v>200000</v>
      </c>
      <c r="F50" s="161"/>
      <c r="G50" s="159">
        <f t="shared" si="0"/>
        <v>3110946</v>
      </c>
      <c r="H50" s="268" t="s">
        <v>42</v>
      </c>
      <c r="I50" s="312" t="s">
        <v>18</v>
      </c>
      <c r="J50" s="503" t="s">
        <v>267</v>
      </c>
      <c r="K50" s="312" t="s">
        <v>64</v>
      </c>
      <c r="L50" s="312" t="s">
        <v>58</v>
      </c>
      <c r="M50" s="176"/>
      <c r="N50" s="176"/>
      <c r="O50" s="295"/>
    </row>
    <row r="51" spans="1:15" s="14" customFormat="1" x14ac:dyDescent="0.25">
      <c r="A51" s="173">
        <v>45041</v>
      </c>
      <c r="B51" s="174" t="s">
        <v>115</v>
      </c>
      <c r="C51" s="174" t="s">
        <v>49</v>
      </c>
      <c r="D51" s="473" t="s">
        <v>14</v>
      </c>
      <c r="E51" s="419">
        <v>160000</v>
      </c>
      <c r="F51" s="161"/>
      <c r="G51" s="159">
        <f t="shared" si="0"/>
        <v>2950946</v>
      </c>
      <c r="H51" s="268" t="s">
        <v>65</v>
      </c>
      <c r="I51" s="312" t="s">
        <v>18</v>
      </c>
      <c r="J51" s="503" t="s">
        <v>268</v>
      </c>
      <c r="K51" s="312" t="s">
        <v>64</v>
      </c>
      <c r="L51" s="312" t="s">
        <v>58</v>
      </c>
      <c r="M51" s="176"/>
      <c r="N51" s="176"/>
      <c r="O51" s="295"/>
    </row>
    <row r="52" spans="1:15" s="14" customFormat="1" x14ac:dyDescent="0.25">
      <c r="A52" s="173">
        <v>45041</v>
      </c>
      <c r="B52" s="174" t="s">
        <v>115</v>
      </c>
      <c r="C52" s="174" t="s">
        <v>49</v>
      </c>
      <c r="D52" s="473" t="s">
        <v>116</v>
      </c>
      <c r="E52" s="419">
        <v>66000</v>
      </c>
      <c r="F52" s="161"/>
      <c r="G52" s="159">
        <f t="shared" si="0"/>
        <v>2884946</v>
      </c>
      <c r="H52" s="268" t="s">
        <v>129</v>
      </c>
      <c r="I52" s="312" t="s">
        <v>18</v>
      </c>
      <c r="J52" s="412" t="s">
        <v>280</v>
      </c>
      <c r="K52" s="312" t="s">
        <v>64</v>
      </c>
      <c r="L52" s="312" t="s">
        <v>58</v>
      </c>
      <c r="M52" s="176"/>
      <c r="N52" s="176"/>
      <c r="O52" s="295"/>
    </row>
    <row r="53" spans="1:15" s="14" customFormat="1" x14ac:dyDescent="0.25">
      <c r="A53" s="173">
        <v>45041</v>
      </c>
      <c r="B53" s="174" t="s">
        <v>115</v>
      </c>
      <c r="C53" s="174" t="s">
        <v>49</v>
      </c>
      <c r="D53" s="473" t="s">
        <v>116</v>
      </c>
      <c r="E53" s="419">
        <v>30000</v>
      </c>
      <c r="F53" s="161"/>
      <c r="G53" s="159">
        <f t="shared" si="0"/>
        <v>2854946</v>
      </c>
      <c r="H53" s="268" t="s">
        <v>225</v>
      </c>
      <c r="I53" s="312" t="s">
        <v>18</v>
      </c>
      <c r="J53" s="412" t="s">
        <v>284</v>
      </c>
      <c r="K53" s="312" t="s">
        <v>64</v>
      </c>
      <c r="L53" s="312" t="s">
        <v>58</v>
      </c>
      <c r="M53" s="176"/>
      <c r="N53" s="176"/>
      <c r="O53" s="295"/>
    </row>
    <row r="54" spans="1:15" s="14" customFormat="1" x14ac:dyDescent="0.25">
      <c r="A54" s="173">
        <v>45041</v>
      </c>
      <c r="B54" s="174" t="s">
        <v>127</v>
      </c>
      <c r="C54" s="174" t="s">
        <v>49</v>
      </c>
      <c r="D54" s="473" t="s">
        <v>14</v>
      </c>
      <c r="E54" s="419"/>
      <c r="F54" s="161">
        <v>4300</v>
      </c>
      <c r="G54" s="159">
        <f t="shared" si="0"/>
        <v>2859246</v>
      </c>
      <c r="H54" s="268" t="s">
        <v>42</v>
      </c>
      <c r="I54" s="312" t="s">
        <v>18</v>
      </c>
      <c r="J54" s="503" t="s">
        <v>265</v>
      </c>
      <c r="K54" s="312" t="s">
        <v>64</v>
      </c>
      <c r="L54" s="312" t="s">
        <v>58</v>
      </c>
      <c r="M54" s="176"/>
      <c r="N54" s="176"/>
      <c r="O54" s="295"/>
    </row>
    <row r="55" spans="1:15" s="14" customFormat="1" x14ac:dyDescent="0.25">
      <c r="A55" s="173">
        <v>45042</v>
      </c>
      <c r="B55" s="174" t="s">
        <v>115</v>
      </c>
      <c r="C55" s="174" t="s">
        <v>49</v>
      </c>
      <c r="D55" s="473" t="s">
        <v>14</v>
      </c>
      <c r="E55" s="419">
        <v>47000</v>
      </c>
      <c r="F55" s="161"/>
      <c r="G55" s="159">
        <f t="shared" si="0"/>
        <v>2812246</v>
      </c>
      <c r="H55" s="268" t="s">
        <v>42</v>
      </c>
      <c r="I55" s="312" t="s">
        <v>18</v>
      </c>
      <c r="J55" s="503" t="s">
        <v>299</v>
      </c>
      <c r="K55" s="312" t="s">
        <v>64</v>
      </c>
      <c r="L55" s="312" t="s">
        <v>58</v>
      </c>
      <c r="M55" s="176"/>
      <c r="N55" s="176"/>
      <c r="O55" s="295"/>
    </row>
    <row r="56" spans="1:15" s="14" customFormat="1" x14ac:dyDescent="0.25">
      <c r="A56" s="173">
        <v>45042</v>
      </c>
      <c r="B56" s="174" t="s">
        <v>127</v>
      </c>
      <c r="C56" s="174" t="s">
        <v>49</v>
      </c>
      <c r="D56" s="473" t="s">
        <v>14</v>
      </c>
      <c r="E56" s="419"/>
      <c r="F56" s="161">
        <v>16000</v>
      </c>
      <c r="G56" s="159">
        <f t="shared" si="0"/>
        <v>2828246</v>
      </c>
      <c r="H56" s="268" t="s">
        <v>42</v>
      </c>
      <c r="I56" s="312" t="s">
        <v>18</v>
      </c>
      <c r="J56" s="503" t="s">
        <v>299</v>
      </c>
      <c r="K56" s="312" t="s">
        <v>64</v>
      </c>
      <c r="L56" s="312" t="s">
        <v>58</v>
      </c>
      <c r="M56" s="176"/>
      <c r="N56" s="176"/>
      <c r="O56" s="295"/>
    </row>
    <row r="57" spans="1:15" s="14" customFormat="1" x14ac:dyDescent="0.25">
      <c r="A57" s="173">
        <v>45043</v>
      </c>
      <c r="B57" s="174" t="s">
        <v>115</v>
      </c>
      <c r="C57" s="174" t="s">
        <v>49</v>
      </c>
      <c r="D57" s="473" t="s">
        <v>116</v>
      </c>
      <c r="E57" s="419">
        <v>28000</v>
      </c>
      <c r="F57" s="161"/>
      <c r="G57" s="159">
        <f t="shared" si="0"/>
        <v>2800246</v>
      </c>
      <c r="H57" s="268" t="s">
        <v>225</v>
      </c>
      <c r="I57" s="312" t="s">
        <v>18</v>
      </c>
      <c r="J57" s="412" t="s">
        <v>292</v>
      </c>
      <c r="K57" s="312" t="s">
        <v>64</v>
      </c>
      <c r="L57" s="312" t="s">
        <v>58</v>
      </c>
      <c r="M57" s="176"/>
      <c r="N57" s="176"/>
      <c r="O57" s="295"/>
    </row>
    <row r="58" spans="1:15" s="14" customFormat="1" x14ac:dyDescent="0.25">
      <c r="A58" s="173">
        <v>45043</v>
      </c>
      <c r="B58" s="157" t="s">
        <v>115</v>
      </c>
      <c r="C58" s="345" t="s">
        <v>49</v>
      </c>
      <c r="D58" s="346" t="s">
        <v>116</v>
      </c>
      <c r="E58" s="419">
        <v>39000</v>
      </c>
      <c r="F58" s="161"/>
      <c r="G58" s="159">
        <f t="shared" si="0"/>
        <v>2761246</v>
      </c>
      <c r="H58" s="268" t="s">
        <v>129</v>
      </c>
      <c r="I58" s="312" t="s">
        <v>18</v>
      </c>
      <c r="J58" s="412" t="s">
        <v>295</v>
      </c>
      <c r="K58" s="312" t="s">
        <v>64</v>
      </c>
      <c r="L58" s="312" t="s">
        <v>58</v>
      </c>
      <c r="M58" s="176"/>
      <c r="N58" s="176"/>
      <c r="O58" s="295"/>
    </row>
    <row r="59" spans="1:15" s="14" customFormat="1" x14ac:dyDescent="0.25">
      <c r="A59" s="173">
        <v>45044</v>
      </c>
      <c r="B59" s="157" t="s">
        <v>115</v>
      </c>
      <c r="C59" s="345" t="s">
        <v>49</v>
      </c>
      <c r="D59" s="346" t="s">
        <v>14</v>
      </c>
      <c r="E59" s="419">
        <v>200000</v>
      </c>
      <c r="F59" s="161"/>
      <c r="G59" s="159">
        <f t="shared" si="0"/>
        <v>2561246</v>
      </c>
      <c r="H59" s="268" t="s">
        <v>42</v>
      </c>
      <c r="I59" s="312" t="s">
        <v>18</v>
      </c>
      <c r="J59" s="412" t="s">
        <v>342</v>
      </c>
      <c r="K59" s="312" t="s">
        <v>64</v>
      </c>
      <c r="L59" s="312" t="s">
        <v>58</v>
      </c>
      <c r="M59" s="176"/>
      <c r="N59" s="176"/>
      <c r="O59" s="295"/>
    </row>
    <row r="60" spans="1:15" s="14" customFormat="1" x14ac:dyDescent="0.25">
      <c r="A60" s="173">
        <v>45044</v>
      </c>
      <c r="B60" s="157" t="s">
        <v>115</v>
      </c>
      <c r="C60" s="345" t="s">
        <v>49</v>
      </c>
      <c r="D60" s="346" t="s">
        <v>116</v>
      </c>
      <c r="E60" s="419">
        <v>12000</v>
      </c>
      <c r="F60" s="161"/>
      <c r="G60" s="159">
        <f t="shared" si="0"/>
        <v>2549246</v>
      </c>
      <c r="H60" s="268" t="s">
        <v>225</v>
      </c>
      <c r="I60" s="312" t="s">
        <v>18</v>
      </c>
      <c r="J60" s="412" t="s">
        <v>300</v>
      </c>
      <c r="K60" s="312" t="s">
        <v>64</v>
      </c>
      <c r="L60" s="312" t="s">
        <v>58</v>
      </c>
      <c r="M60" s="176"/>
      <c r="N60" s="176"/>
      <c r="O60" s="295"/>
    </row>
    <row r="61" spans="1:15" s="14" customFormat="1" ht="15.75" thickBot="1" x14ac:dyDescent="0.3">
      <c r="A61" s="173">
        <v>45044</v>
      </c>
      <c r="B61" s="157" t="s">
        <v>115</v>
      </c>
      <c r="C61" s="345" t="s">
        <v>49</v>
      </c>
      <c r="D61" s="346" t="s">
        <v>116</v>
      </c>
      <c r="E61" s="419">
        <v>26000</v>
      </c>
      <c r="F61" s="161"/>
      <c r="G61" s="159">
        <f t="shared" si="0"/>
        <v>2523246</v>
      </c>
      <c r="H61" s="268" t="s">
        <v>129</v>
      </c>
      <c r="I61" s="312" t="s">
        <v>18</v>
      </c>
      <c r="J61" s="412" t="s">
        <v>301</v>
      </c>
      <c r="K61" s="312" t="s">
        <v>64</v>
      </c>
      <c r="L61" s="312" t="s">
        <v>58</v>
      </c>
      <c r="M61" s="176"/>
      <c r="N61" s="176"/>
      <c r="O61" s="295"/>
    </row>
    <row r="62" spans="1:15" ht="16.5" customHeight="1" thickBot="1" x14ac:dyDescent="0.3">
      <c r="E62" s="510">
        <f>SUM(E4:E61)</f>
        <v>2757000</v>
      </c>
      <c r="F62" s="511">
        <f>SUM(F4:F61)+G3</f>
        <v>5280246</v>
      </c>
      <c r="G62" s="512">
        <f>F62-E62</f>
        <v>2523246</v>
      </c>
      <c r="J62" s="412"/>
    </row>
    <row r="68" spans="7:7" x14ac:dyDescent="0.25">
      <c r="G68" s="523"/>
    </row>
    <row r="1475" spans="5:5" x14ac:dyDescent="0.25">
      <c r="E1475" s="522" t="s">
        <v>120</v>
      </c>
    </row>
  </sheetData>
  <autoFilter ref="A2:N62">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F12" sqref="F12"/>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671" t="s">
        <v>43</v>
      </c>
      <c r="B1" s="672"/>
      <c r="C1" s="672"/>
      <c r="D1" s="672"/>
      <c r="E1" s="672"/>
      <c r="F1" s="672"/>
      <c r="G1" s="672"/>
      <c r="H1" s="672"/>
      <c r="I1" s="672"/>
      <c r="J1" s="672"/>
      <c r="K1" s="672"/>
      <c r="L1" s="672"/>
      <c r="M1" s="672"/>
      <c r="N1" s="672"/>
    </row>
    <row r="2" spans="1:19" s="2" customFormat="1" ht="18.75" x14ac:dyDescent="0.25">
      <c r="A2" s="673" t="s">
        <v>123</v>
      </c>
      <c r="B2" s="673"/>
      <c r="C2" s="673"/>
      <c r="D2" s="673"/>
      <c r="E2" s="673"/>
      <c r="F2" s="673"/>
      <c r="G2" s="673"/>
      <c r="H2" s="673"/>
      <c r="I2" s="673"/>
      <c r="J2" s="673"/>
      <c r="K2" s="673"/>
      <c r="L2" s="673"/>
      <c r="M2" s="673"/>
      <c r="N2" s="673"/>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40">
        <v>45017</v>
      </c>
      <c r="B4" s="147" t="s">
        <v>144</v>
      </c>
      <c r="C4" s="308"/>
      <c r="D4" s="308"/>
      <c r="E4" s="347"/>
      <c r="F4" s="409">
        <v>5</v>
      </c>
      <c r="G4" s="410">
        <v>5</v>
      </c>
      <c r="H4" s="21"/>
      <c r="I4" s="32"/>
      <c r="J4" s="30"/>
      <c r="K4" s="32"/>
      <c r="L4" s="32"/>
      <c r="M4" s="32"/>
      <c r="N4" s="32"/>
    </row>
    <row r="5" spans="1:19" s="54" customFormat="1" ht="15.75" thickBot="1" x14ac:dyDescent="0.3">
      <c r="A5" s="89"/>
      <c r="B5" s="88"/>
      <c r="C5" s="144"/>
      <c r="D5" s="146"/>
      <c r="E5" s="415">
        <f>SUM(E4:E4)</f>
        <v>0</v>
      </c>
      <c r="F5" s="415">
        <f>SUM(F4:F4)</f>
        <v>5</v>
      </c>
      <c r="G5" s="411">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2"/>
  <sheetViews>
    <sheetView topLeftCell="D10" zoomScale="115" zoomScaleNormal="115" workbookViewId="0">
      <selection activeCell="F25" sqref="F25"/>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203" t="s">
        <v>2</v>
      </c>
      <c r="B1" s="204" t="s">
        <v>8</v>
      </c>
      <c r="C1" s="204" t="s">
        <v>306</v>
      </c>
      <c r="D1" s="204" t="s">
        <v>34</v>
      </c>
      <c r="E1" s="205" t="s">
        <v>35</v>
      </c>
      <c r="F1" s="205" t="s">
        <v>87</v>
      </c>
      <c r="G1" s="206" t="s">
        <v>89</v>
      </c>
      <c r="H1" s="204" t="s">
        <v>307</v>
      </c>
      <c r="I1" s="207" t="s">
        <v>36</v>
      </c>
      <c r="J1" s="208" t="s">
        <v>74</v>
      </c>
      <c r="L1" s="142" t="s">
        <v>66</v>
      </c>
      <c r="M1" s="192"/>
    </row>
    <row r="2" spans="1:13" ht="15" x14ac:dyDescent="0.25">
      <c r="A2" s="99" t="s">
        <v>42</v>
      </c>
      <c r="B2" s="99" t="s">
        <v>14</v>
      </c>
      <c r="C2" s="209">
        <f>Lydia!G4</f>
        <v>80100</v>
      </c>
      <c r="D2" s="210">
        <f>'Personal Received'!D7+'Balance UGX'!M2</f>
        <v>1841700</v>
      </c>
      <c r="E2" s="210">
        <f>GETPIVOTDATA("Sum of Spent  in national currency (UGX)",'Personal Costs'!$A$3,"Name","Lydia")</f>
        <v>1864100</v>
      </c>
      <c r="F2" s="210"/>
      <c r="G2" s="209"/>
      <c r="H2" s="211">
        <f>Lydia!G92</f>
        <v>57700</v>
      </c>
      <c r="I2" s="212">
        <f>C2+D2-E2+F2-G2</f>
        <v>57700</v>
      </c>
      <c r="J2" s="213">
        <f t="shared" ref="J2:J5" si="0">H2-I2</f>
        <v>0</v>
      </c>
      <c r="K2" s="93" t="s">
        <v>15</v>
      </c>
      <c r="L2" s="99" t="s">
        <v>42</v>
      </c>
      <c r="M2" s="143">
        <f>GETPIVOTDATA("Spent  in national currency (UGX)",'Airtime summary'!$A$23,"Name","Lydia")</f>
        <v>200000</v>
      </c>
    </row>
    <row r="3" spans="1:13" ht="15" x14ac:dyDescent="0.25">
      <c r="A3" s="99" t="s">
        <v>129</v>
      </c>
      <c r="B3" s="99" t="s">
        <v>116</v>
      </c>
      <c r="C3" s="209">
        <f>Deborah!G4</f>
        <v>0</v>
      </c>
      <c r="D3" s="210">
        <f>'Personal Received'!D5+'Balance UGX'!M3</f>
        <v>719000</v>
      </c>
      <c r="E3" s="210">
        <f>GETPIVOTDATA("Sum of Spent  in national currency (UGX)",'Personal Costs'!$A$3,"Name","Deborah")</f>
        <v>719000</v>
      </c>
      <c r="F3" s="210"/>
      <c r="G3" s="209"/>
      <c r="H3" s="211">
        <f>Deborah!G75</f>
        <v>0</v>
      </c>
      <c r="I3" s="212">
        <f t="shared" ref="I3" si="1">C3+D3-E3+F3-G3</f>
        <v>0</v>
      </c>
      <c r="J3" s="213">
        <f t="shared" si="0"/>
        <v>0</v>
      </c>
      <c r="L3" s="99" t="s">
        <v>129</v>
      </c>
      <c r="M3" s="143">
        <f>GETPIVOTDATA("Spent  in national currency (UGX)",'Airtime summary'!$A$23,"Name","Deborah")</f>
        <v>100000</v>
      </c>
    </row>
    <row r="4" spans="1:13" ht="15" x14ac:dyDescent="0.25">
      <c r="A4" s="99" t="s">
        <v>225</v>
      </c>
      <c r="B4" s="99" t="s">
        <v>116</v>
      </c>
      <c r="C4" s="209">
        <f>Deborah!G4</f>
        <v>0</v>
      </c>
      <c r="D4" s="210">
        <f>'Personal Received'!D6+'Balance UGX'!M4</f>
        <v>177000</v>
      </c>
      <c r="E4" s="210">
        <f>GETPIVOTDATA("Sum of Spent  in national currency (UGX)",'Personal Costs'!$A$3,"Name","Eva")</f>
        <v>177000</v>
      </c>
      <c r="F4" s="210"/>
      <c r="G4" s="209"/>
      <c r="H4" s="211">
        <f>Eva!G30</f>
        <v>0</v>
      </c>
      <c r="I4" s="212">
        <f>C4+D4-E4+F4-G4</f>
        <v>0</v>
      </c>
      <c r="J4" s="213">
        <f t="shared" si="0"/>
        <v>0</v>
      </c>
      <c r="L4" s="99" t="s">
        <v>225</v>
      </c>
      <c r="M4" s="143">
        <f>GETPIVOTDATA("Spent  in national currency (UGX)",'Airtime summary'!$A$23,"Name","Eva")</f>
        <v>60000</v>
      </c>
    </row>
    <row r="5" spans="1:13" ht="15" x14ac:dyDescent="0.25">
      <c r="A5" s="99" t="s">
        <v>65</v>
      </c>
      <c r="B5" s="179"/>
      <c r="C5" s="209">
        <f>'Airtime summary'!G4</f>
        <v>60000</v>
      </c>
      <c r="D5" s="210">
        <v>0</v>
      </c>
      <c r="E5" s="210">
        <v>0</v>
      </c>
      <c r="F5" s="210"/>
      <c r="G5" s="209"/>
      <c r="H5" s="211">
        <f>'Airtime summary'!G20</f>
        <v>0</v>
      </c>
      <c r="I5" s="212">
        <f>'Airtime summary'!G21</f>
        <v>0</v>
      </c>
      <c r="J5" s="213">
        <f t="shared" si="0"/>
        <v>0</v>
      </c>
      <c r="L5" s="193"/>
      <c r="M5" s="192"/>
    </row>
    <row r="6" spans="1:13" s="94" customFormat="1" ht="15" x14ac:dyDescent="0.25">
      <c r="A6" s="214"/>
      <c r="B6" s="215"/>
      <c r="C6" s="216"/>
      <c r="D6" s="216"/>
      <c r="E6" s="217"/>
      <c r="F6" s="292" t="s">
        <v>88</v>
      </c>
      <c r="G6" s="293" t="s">
        <v>73</v>
      </c>
      <c r="H6" s="216"/>
      <c r="I6" s="218"/>
      <c r="J6" s="213"/>
      <c r="L6"/>
      <c r="M6" s="261">
        <f>SUM(M2:M4)</f>
        <v>360000</v>
      </c>
    </row>
    <row r="7" spans="1:13" x14ac:dyDescent="0.2">
      <c r="A7" s="219" t="s">
        <v>75</v>
      </c>
      <c r="B7" s="220"/>
      <c r="C7" s="221">
        <f>SUM(C2:C6)</f>
        <v>140100</v>
      </c>
      <c r="D7" s="221">
        <f>SUM(D2:D6)</f>
        <v>2737700</v>
      </c>
      <c r="E7" s="221">
        <f>SUM(E2:E6)</f>
        <v>2760100</v>
      </c>
      <c r="F7" s="220"/>
      <c r="G7" s="222"/>
      <c r="H7" s="223">
        <f>SUM(H2:H6)</f>
        <v>57700</v>
      </c>
      <c r="I7" s="224">
        <f>SUM(I2:I6)</f>
        <v>57700</v>
      </c>
      <c r="J7" s="225">
        <f>H7-I7</f>
        <v>0</v>
      </c>
    </row>
    <row r="8" spans="1:13" x14ac:dyDescent="0.2">
      <c r="A8" s="226"/>
      <c r="B8" s="227"/>
      <c r="C8" s="228"/>
      <c r="D8" s="229"/>
      <c r="E8" s="229"/>
      <c r="F8" s="229"/>
      <c r="G8" s="229"/>
      <c r="H8" s="228"/>
      <c r="I8" s="230"/>
      <c r="J8" s="213"/>
    </row>
    <row r="9" spans="1:13" x14ac:dyDescent="0.2">
      <c r="A9" s="231" t="s">
        <v>76</v>
      </c>
      <c r="B9" s="232"/>
      <c r="C9" s="233">
        <f>'Bank reconciliation UGX'!D14</f>
        <v>18555311</v>
      </c>
      <c r="D9" s="270">
        <f>'Bank reconciliation UGX'!D18</f>
        <v>0</v>
      </c>
      <c r="E9" s="233">
        <f>GETPIVOTDATA("Sum of Spent  in national currency (UGX)",'Personal Costs'!$A$3,"Name","Bank UGX")</f>
        <v>154000</v>
      </c>
      <c r="F9" s="233"/>
      <c r="G9" s="233">
        <f>'Bank reconciliation UGX'!E16+'Bank reconciliation UGX'!E18</f>
        <v>8632160</v>
      </c>
      <c r="H9" s="233">
        <f>'Bank reconciliation UGX'!D20</f>
        <v>9769151</v>
      </c>
      <c r="I9" s="234">
        <f>C9+D9-E9+F9-G9</f>
        <v>9769151</v>
      </c>
      <c r="J9" s="213">
        <f>H9-I9</f>
        <v>0</v>
      </c>
    </row>
    <row r="10" spans="1:13" x14ac:dyDescent="0.2">
      <c r="A10" s="231" t="s">
        <v>93</v>
      </c>
      <c r="B10" s="232"/>
      <c r="C10" s="233">
        <f>'UGX-Operational Account'!D14</f>
        <v>1976123</v>
      </c>
      <c r="D10" s="270">
        <v>0</v>
      </c>
      <c r="E10" s="233">
        <f>GETPIVOTDATA("Sum of Spent  in national currency (UGX)",'Personal Costs'!$A$3,"Name","Bank OPP")</f>
        <v>6742660</v>
      </c>
      <c r="F10" s="233">
        <f>'UGX-Operational Account'!D19+'UGX-Operational Account'!D24</f>
        <v>8632160</v>
      </c>
      <c r="G10" s="233">
        <f>'UGX-Operational Account'!E25</f>
        <v>1943000</v>
      </c>
      <c r="H10" s="233">
        <f>'UGX-Operational Account'!D31</f>
        <v>1922623</v>
      </c>
      <c r="I10" s="234">
        <f>C10+D10-E10+F10-G10</f>
        <v>1922623</v>
      </c>
      <c r="J10" s="213">
        <f>H10-I10</f>
        <v>0</v>
      </c>
    </row>
    <row r="11" spans="1:13" x14ac:dyDescent="0.2">
      <c r="A11" s="235" t="s">
        <v>77</v>
      </c>
      <c r="B11" s="236"/>
      <c r="C11" s="236">
        <f t="shared" ref="C11:I11" si="2">SUM(C9:C10)</f>
        <v>20531434</v>
      </c>
      <c r="D11" s="236">
        <f t="shared" si="2"/>
        <v>0</v>
      </c>
      <c r="E11" s="406">
        <f t="shared" si="2"/>
        <v>6896660</v>
      </c>
      <c r="F11" s="236">
        <f t="shared" si="2"/>
        <v>8632160</v>
      </c>
      <c r="G11" s="236">
        <f t="shared" si="2"/>
        <v>10575160</v>
      </c>
      <c r="H11" s="236">
        <f t="shared" si="2"/>
        <v>11691774</v>
      </c>
      <c r="I11" s="237">
        <f t="shared" si="2"/>
        <v>11691774</v>
      </c>
      <c r="J11" s="238">
        <f>H11-I11</f>
        <v>0</v>
      </c>
    </row>
    <row r="12" spans="1:13" x14ac:dyDescent="0.2">
      <c r="A12" s="239" t="s">
        <v>78</v>
      </c>
      <c r="B12" s="240"/>
      <c r="C12" s="240"/>
      <c r="D12" s="300"/>
      <c r="E12" s="405"/>
      <c r="F12" s="240"/>
      <c r="G12" s="240"/>
      <c r="H12" s="240"/>
      <c r="I12" s="241"/>
      <c r="J12" s="242"/>
    </row>
    <row r="13" spans="1:13" ht="13.5" thickBot="1" x14ac:dyDescent="0.25">
      <c r="A13" s="243"/>
      <c r="B13" s="244"/>
      <c r="C13" s="244"/>
      <c r="D13" s="244"/>
      <c r="E13" s="244"/>
      <c r="F13" s="244"/>
      <c r="G13" s="244"/>
      <c r="H13" s="244"/>
      <c r="I13" s="245"/>
      <c r="J13" s="213"/>
    </row>
    <row r="14" spans="1:13" ht="13.5" thickBot="1" x14ac:dyDescent="0.25">
      <c r="A14" s="246" t="s">
        <v>79</v>
      </c>
      <c r="B14" s="247"/>
      <c r="C14" s="247"/>
      <c r="D14" s="247"/>
      <c r="E14" s="247">
        <f>E7+E11</f>
        <v>9656760</v>
      </c>
      <c r="F14" s="247"/>
      <c r="G14" s="247"/>
      <c r="H14" s="247"/>
      <c r="I14" s="248"/>
      <c r="J14" s="249"/>
    </row>
    <row r="15" spans="1:13" x14ac:dyDescent="0.2">
      <c r="A15" s="250"/>
      <c r="B15" s="251"/>
      <c r="C15" s="251"/>
      <c r="D15" s="251"/>
      <c r="E15" s="251"/>
      <c r="F15" s="251"/>
      <c r="G15" s="251"/>
      <c r="H15" s="251"/>
      <c r="I15" s="252"/>
      <c r="J15" s="213"/>
    </row>
    <row r="16" spans="1:13" ht="15.75" x14ac:dyDescent="0.25">
      <c r="A16" s="253" t="s">
        <v>37</v>
      </c>
      <c r="B16" s="254"/>
      <c r="C16" s="255">
        <f>'UGX Cash Box April'!G3</f>
        <v>3257946</v>
      </c>
      <c r="D16" s="256">
        <f>'Personal Received'!C11</f>
        <v>79300</v>
      </c>
      <c r="E16" s="256">
        <f>GETPIVOTDATA("Sum of spent in national currency (Ugx)",'Personal Received'!$A$3)</f>
        <v>2757000</v>
      </c>
      <c r="F16" s="256">
        <f>'UGX-Operational Account'!E25</f>
        <v>1943000</v>
      </c>
      <c r="G16" s="256">
        <v>0</v>
      </c>
      <c r="H16" s="256">
        <f>'UGX Cash Box April'!G62</f>
        <v>2523246</v>
      </c>
      <c r="I16" s="257">
        <f>C16+D16-E16+F16</f>
        <v>2523246</v>
      </c>
      <c r="J16" s="213">
        <f t="shared" ref="J16" si="3">H16-I16</f>
        <v>0</v>
      </c>
      <c r="K16" s="263"/>
    </row>
    <row r="17" spans="1:11" ht="16.5" thickBot="1" x14ac:dyDescent="0.3">
      <c r="A17" s="258"/>
      <c r="B17" s="259"/>
      <c r="C17" s="259"/>
      <c r="D17" s="259"/>
      <c r="E17" s="259"/>
      <c r="F17" s="259"/>
      <c r="G17" s="259"/>
      <c r="H17" s="259"/>
      <c r="I17" s="259"/>
      <c r="J17" s="404"/>
      <c r="K17" s="264"/>
    </row>
    <row r="18" spans="1:11" ht="15.75" x14ac:dyDescent="0.25">
      <c r="A18" s="194"/>
      <c r="B18" s="195"/>
      <c r="C18" s="195"/>
      <c r="D18" s="674" t="s">
        <v>38</v>
      </c>
      <c r="E18" s="674"/>
      <c r="F18" s="195"/>
      <c r="G18" s="195"/>
      <c r="H18" s="195"/>
      <c r="I18" s="266"/>
      <c r="J18" s="267"/>
      <c r="K18" s="265"/>
    </row>
    <row r="19" spans="1:11" ht="47.25" x14ac:dyDescent="0.25">
      <c r="A19" s="197"/>
      <c r="B19" s="198"/>
      <c r="C19" s="198" t="s">
        <v>308</v>
      </c>
      <c r="D19" s="198" t="s">
        <v>67</v>
      </c>
      <c r="E19" s="198" t="s">
        <v>68</v>
      </c>
      <c r="F19" s="198"/>
      <c r="G19" s="198"/>
      <c r="H19" s="198" t="s">
        <v>309</v>
      </c>
      <c r="I19" s="198" t="s">
        <v>69</v>
      </c>
      <c r="J19" s="199" t="s">
        <v>70</v>
      </c>
    </row>
    <row r="20" spans="1:11" ht="32.25" thickBot="1" x14ac:dyDescent="0.3">
      <c r="A20" s="200" t="s">
        <v>71</v>
      </c>
      <c r="B20" s="201"/>
      <c r="C20" s="201">
        <f>C16+C11+C7</f>
        <v>23929480</v>
      </c>
      <c r="D20" s="201">
        <f>D9</f>
        <v>0</v>
      </c>
      <c r="E20" s="201">
        <f>E14</f>
        <v>9656760</v>
      </c>
      <c r="F20" s="201"/>
      <c r="G20" s="201"/>
      <c r="H20" s="201">
        <f>H16+H11+H7</f>
        <v>14272720</v>
      </c>
      <c r="I20" s="201">
        <f>C20+D20-E20</f>
        <v>14272720</v>
      </c>
      <c r="J20" s="202">
        <f>H20-I20</f>
        <v>0</v>
      </c>
      <c r="K20" s="269"/>
    </row>
    <row r="24" spans="1:11" x14ac:dyDescent="0.25">
      <c r="G24" s="446"/>
    </row>
    <row r="181" spans="1:15" x14ac:dyDescent="0.25">
      <c r="A181" s="262"/>
      <c r="B181" s="262"/>
      <c r="C181" s="262"/>
      <c r="D181" s="262"/>
      <c r="E181" s="262"/>
      <c r="F181" s="262"/>
      <c r="G181" s="262"/>
      <c r="H181" s="262"/>
      <c r="I181" s="262"/>
      <c r="J181" s="262"/>
      <c r="K181" s="299"/>
      <c r="L181" s="299"/>
      <c r="M181" s="299"/>
      <c r="N181" s="299"/>
      <c r="O181" s="299"/>
    </row>
    <row r="182" spans="1:15" x14ac:dyDescent="0.25">
      <c r="A182" s="262"/>
      <c r="B182" s="262"/>
      <c r="C182" s="262"/>
      <c r="D182" s="262"/>
      <c r="E182" s="262"/>
      <c r="F182" s="262"/>
      <c r="G182" s="262"/>
      <c r="H182" s="262"/>
      <c r="I182" s="262"/>
      <c r="J182" s="262"/>
      <c r="K182" s="299"/>
      <c r="L182" s="299"/>
      <c r="M182" s="299"/>
      <c r="N182" s="299"/>
      <c r="O182" s="299"/>
    </row>
    <row r="183" spans="1:15" x14ac:dyDescent="0.25">
      <c r="A183" s="262"/>
      <c r="B183" s="262"/>
      <c r="C183" s="262"/>
      <c r="D183" s="262"/>
      <c r="E183" s="262"/>
      <c r="F183" s="262"/>
      <c r="G183" s="262"/>
      <c r="H183" s="262"/>
      <c r="I183" s="262"/>
      <c r="J183" s="262"/>
      <c r="K183" s="299"/>
      <c r="L183" s="299"/>
      <c r="M183" s="299"/>
      <c r="N183" s="299"/>
      <c r="O183" s="299"/>
    </row>
    <row r="184" spans="1:15" x14ac:dyDescent="0.25">
      <c r="A184" s="262"/>
      <c r="B184" s="262"/>
      <c r="C184" s="262"/>
      <c r="D184" s="262"/>
      <c r="E184" s="262"/>
      <c r="F184" s="262"/>
      <c r="G184" s="262"/>
      <c r="H184" s="262"/>
      <c r="I184" s="262"/>
      <c r="J184" s="262"/>
      <c r="K184" s="299"/>
      <c r="L184" s="299"/>
      <c r="M184" s="299"/>
      <c r="N184" s="299"/>
      <c r="O184" s="299"/>
    </row>
    <row r="185" spans="1:15" x14ac:dyDescent="0.25">
      <c r="A185" s="262"/>
      <c r="B185" s="262"/>
      <c r="C185" s="262"/>
      <c r="D185" s="262"/>
      <c r="E185" s="262"/>
      <c r="F185" s="262"/>
      <c r="G185" s="262"/>
      <c r="H185" s="262"/>
      <c r="I185" s="262"/>
      <c r="J185" s="262"/>
      <c r="K185" s="299"/>
      <c r="L185" s="299"/>
      <c r="M185" s="299"/>
      <c r="N185" s="299"/>
      <c r="O185" s="299"/>
    </row>
    <row r="186" spans="1:15" x14ac:dyDescent="0.25">
      <c r="A186" s="262"/>
      <c r="B186" s="262"/>
      <c r="C186" s="262"/>
      <c r="D186" s="262"/>
      <c r="E186" s="262"/>
      <c r="F186" s="262"/>
      <c r="G186" s="262"/>
      <c r="H186" s="262"/>
      <c r="I186" s="262"/>
      <c r="J186" s="262"/>
      <c r="K186" s="299"/>
      <c r="L186" s="299"/>
      <c r="M186" s="299"/>
      <c r="N186" s="299"/>
      <c r="O186" s="299"/>
    </row>
    <row r="187" spans="1:15" x14ac:dyDescent="0.25">
      <c r="A187" s="262"/>
      <c r="B187" s="262"/>
      <c r="C187" s="262"/>
      <c r="D187" s="262"/>
      <c r="E187" s="262"/>
      <c r="F187" s="262"/>
      <c r="G187" s="262"/>
      <c r="H187" s="262"/>
      <c r="I187" s="262"/>
      <c r="J187" s="262"/>
      <c r="K187" s="299"/>
      <c r="L187" s="299"/>
      <c r="M187" s="299"/>
      <c r="N187" s="299"/>
      <c r="O187" s="299"/>
    </row>
    <row r="188" spans="1:15" x14ac:dyDescent="0.25">
      <c r="A188" s="262"/>
      <c r="B188" s="262"/>
      <c r="C188" s="262"/>
      <c r="D188" s="262"/>
      <c r="E188" s="262"/>
      <c r="F188" s="262"/>
      <c r="G188" s="262"/>
      <c r="H188" s="262"/>
      <c r="I188" s="262"/>
      <c r="J188" s="262"/>
      <c r="K188" s="299"/>
      <c r="L188" s="299"/>
      <c r="M188" s="299"/>
      <c r="N188" s="299"/>
      <c r="O188" s="299"/>
    </row>
    <row r="189" spans="1:15" x14ac:dyDescent="0.25">
      <c r="A189" s="262"/>
      <c r="B189" s="262"/>
      <c r="C189" s="262"/>
      <c r="D189" s="262"/>
      <c r="E189" s="262"/>
      <c r="F189" s="262"/>
      <c r="G189" s="262"/>
      <c r="H189" s="262"/>
      <c r="I189" s="262"/>
      <c r="J189" s="262"/>
      <c r="K189" s="299"/>
      <c r="L189" s="299"/>
      <c r="M189" s="299"/>
      <c r="N189" s="299"/>
      <c r="O189" s="299"/>
    </row>
    <row r="190" spans="1:15" x14ac:dyDescent="0.25">
      <c r="A190" s="262"/>
      <c r="B190" s="262"/>
      <c r="C190" s="262"/>
      <c r="D190" s="262"/>
      <c r="E190" s="262"/>
      <c r="F190" s="262"/>
      <c r="G190" s="262"/>
      <c r="H190" s="262"/>
      <c r="I190" s="262"/>
      <c r="J190" s="262"/>
      <c r="K190" s="299"/>
      <c r="L190" s="299"/>
      <c r="M190" s="299"/>
      <c r="N190" s="299"/>
      <c r="O190" s="299"/>
    </row>
    <row r="191" spans="1:15" x14ac:dyDescent="0.25">
      <c r="A191" s="262"/>
      <c r="B191" s="262"/>
      <c r="C191" s="262"/>
      <c r="D191" s="262"/>
      <c r="E191" s="262"/>
      <c r="F191" s="262"/>
      <c r="G191" s="262"/>
      <c r="H191" s="262"/>
      <c r="I191" s="262"/>
      <c r="J191" s="262"/>
      <c r="K191" s="299"/>
      <c r="L191" s="299"/>
      <c r="M191" s="299"/>
      <c r="N191" s="299"/>
      <c r="O191" s="299"/>
    </row>
    <row r="192" spans="1:15" x14ac:dyDescent="0.25">
      <c r="A192" s="262"/>
      <c r="B192" s="262"/>
      <c r="C192" s="262"/>
      <c r="D192" s="262"/>
      <c r="E192" s="262"/>
      <c r="F192" s="262"/>
      <c r="G192" s="262"/>
      <c r="H192" s="262"/>
      <c r="I192" s="262"/>
      <c r="J192" s="262"/>
      <c r="K192" s="299"/>
      <c r="L192" s="299"/>
      <c r="M192" s="299"/>
      <c r="N192" s="299"/>
      <c r="O192" s="299"/>
    </row>
    <row r="193" spans="1:15" x14ac:dyDescent="0.25">
      <c r="A193" s="262"/>
      <c r="B193" s="262"/>
      <c r="C193" s="262"/>
      <c r="D193" s="262"/>
      <c r="E193" s="262"/>
      <c r="F193" s="262"/>
      <c r="G193" s="262"/>
      <c r="H193" s="262"/>
      <c r="I193" s="262"/>
      <c r="J193" s="262"/>
      <c r="K193" s="299"/>
      <c r="L193" s="299"/>
      <c r="M193" s="299"/>
      <c r="N193" s="299"/>
      <c r="O193" s="299"/>
    </row>
    <row r="194" spans="1:15" x14ac:dyDescent="0.25">
      <c r="A194" s="262"/>
      <c r="B194" s="262"/>
      <c r="C194" s="262"/>
      <c r="D194" s="262"/>
      <c r="E194" s="262"/>
      <c r="F194" s="262"/>
      <c r="G194" s="262"/>
      <c r="H194" s="262"/>
      <c r="I194" s="262"/>
      <c r="J194" s="262"/>
      <c r="K194" s="299"/>
      <c r="L194" s="299"/>
      <c r="M194" s="299"/>
      <c r="N194" s="299"/>
      <c r="O194" s="299"/>
    </row>
    <row r="195" spans="1:15" x14ac:dyDescent="0.25">
      <c r="A195" s="262"/>
      <c r="B195" s="262"/>
      <c r="C195" s="262"/>
      <c r="D195" s="262"/>
      <c r="E195" s="262"/>
      <c r="F195" s="262"/>
      <c r="G195" s="262"/>
      <c r="H195" s="262"/>
      <c r="I195" s="262"/>
      <c r="J195" s="262"/>
      <c r="K195" s="299"/>
      <c r="L195" s="299"/>
      <c r="M195" s="299"/>
      <c r="N195" s="299"/>
      <c r="O195" s="299"/>
    </row>
    <row r="196" spans="1:15" x14ac:dyDescent="0.25">
      <c r="A196" s="262"/>
      <c r="B196" s="262"/>
      <c r="C196" s="262"/>
      <c r="D196" s="262"/>
      <c r="E196" s="262"/>
      <c r="F196" s="262"/>
      <c r="G196" s="262"/>
      <c r="H196" s="262"/>
      <c r="I196" s="262"/>
      <c r="J196" s="262"/>
      <c r="K196" s="299"/>
      <c r="L196" s="299"/>
      <c r="M196" s="299"/>
      <c r="N196" s="299"/>
      <c r="O196" s="299"/>
    </row>
    <row r="197" spans="1:15" x14ac:dyDescent="0.25">
      <c r="A197" s="262"/>
      <c r="B197" s="262"/>
      <c r="C197" s="262"/>
      <c r="D197" s="262"/>
      <c r="E197" s="262"/>
      <c r="F197" s="262"/>
      <c r="G197" s="262"/>
      <c r="H197" s="262"/>
      <c r="I197" s="262"/>
      <c r="J197" s="262"/>
      <c r="K197" s="299"/>
      <c r="L197" s="299"/>
      <c r="M197" s="299"/>
      <c r="N197" s="299"/>
      <c r="O197" s="299"/>
    </row>
    <row r="198" spans="1:15" x14ac:dyDescent="0.25">
      <c r="A198" s="262"/>
      <c r="B198" s="262"/>
      <c r="C198" s="262"/>
      <c r="D198" s="262"/>
      <c r="E198" s="262"/>
      <c r="F198" s="262"/>
      <c r="G198" s="262"/>
      <c r="H198" s="262"/>
      <c r="I198" s="262"/>
      <c r="J198" s="262"/>
      <c r="K198" s="299"/>
      <c r="L198" s="299"/>
      <c r="M198" s="299"/>
      <c r="N198" s="299"/>
      <c r="O198" s="299"/>
    </row>
    <row r="199" spans="1:15" x14ac:dyDescent="0.25">
      <c r="A199" s="262"/>
      <c r="B199" s="262"/>
      <c r="C199" s="262"/>
      <c r="D199" s="262"/>
      <c r="E199" s="262"/>
      <c r="F199" s="262"/>
      <c r="G199" s="262"/>
      <c r="H199" s="262"/>
      <c r="I199" s="262"/>
      <c r="J199" s="262"/>
      <c r="K199" s="299"/>
      <c r="L199" s="299"/>
      <c r="M199" s="299"/>
      <c r="N199" s="299"/>
      <c r="O199" s="299"/>
    </row>
    <row r="200" spans="1:15" x14ac:dyDescent="0.25">
      <c r="A200" s="262"/>
      <c r="B200" s="262"/>
      <c r="C200" s="262"/>
      <c r="D200" s="262"/>
      <c r="E200" s="262"/>
      <c r="F200" s="262"/>
      <c r="G200" s="262"/>
      <c r="H200" s="262"/>
      <c r="I200" s="262"/>
      <c r="J200" s="262"/>
      <c r="K200" s="299"/>
      <c r="L200" s="299"/>
      <c r="M200" s="299"/>
      <c r="N200" s="299"/>
      <c r="O200" s="299"/>
    </row>
    <row r="201" spans="1:15" x14ac:dyDescent="0.25">
      <c r="A201" s="262"/>
      <c r="B201" s="262"/>
      <c r="C201" s="262"/>
      <c r="D201" s="262"/>
      <c r="E201" s="262"/>
      <c r="F201" s="262"/>
      <c r="G201" s="262"/>
      <c r="H201" s="262"/>
      <c r="I201" s="262"/>
      <c r="J201" s="262"/>
      <c r="K201" s="299"/>
      <c r="L201" s="299"/>
      <c r="M201" s="299"/>
      <c r="N201" s="299"/>
      <c r="O201" s="299"/>
    </row>
    <row r="202" spans="1:15" x14ac:dyDescent="0.25">
      <c r="A202" s="262"/>
      <c r="B202" s="262"/>
      <c r="C202" s="262"/>
      <c r="D202" s="262"/>
      <c r="E202" s="262"/>
      <c r="F202" s="262"/>
      <c r="G202" s="262"/>
      <c r="H202" s="262"/>
      <c r="I202" s="262"/>
      <c r="J202" s="262"/>
      <c r="K202" s="299"/>
      <c r="L202" s="299"/>
      <c r="M202" s="299"/>
      <c r="N202" s="299"/>
      <c r="O202" s="299"/>
    </row>
    <row r="203" spans="1:15" x14ac:dyDescent="0.25">
      <c r="A203" s="262"/>
      <c r="B203" s="262"/>
      <c r="C203" s="262"/>
      <c r="D203" s="262"/>
      <c r="E203" s="262"/>
      <c r="F203" s="262"/>
      <c r="G203" s="262"/>
      <c r="H203" s="262"/>
      <c r="I203" s="262"/>
      <c r="J203" s="262"/>
      <c r="K203" s="299"/>
      <c r="L203" s="299"/>
      <c r="M203" s="299"/>
      <c r="N203" s="299"/>
      <c r="O203" s="299"/>
    </row>
    <row r="204" spans="1:15" x14ac:dyDescent="0.25">
      <c r="A204" s="262"/>
      <c r="B204" s="262"/>
      <c r="C204" s="262"/>
      <c r="D204" s="262"/>
      <c r="E204" s="262"/>
      <c r="F204" s="262"/>
      <c r="G204" s="262"/>
      <c r="H204" s="262"/>
      <c r="I204" s="262"/>
      <c r="J204" s="262"/>
      <c r="K204" s="299"/>
      <c r="L204" s="299"/>
      <c r="M204" s="299"/>
      <c r="N204" s="299"/>
      <c r="O204" s="299"/>
    </row>
    <row r="205" spans="1:15" x14ac:dyDescent="0.25">
      <c r="A205" s="262"/>
      <c r="B205" s="262"/>
      <c r="C205" s="262"/>
      <c r="D205" s="262"/>
      <c r="E205" s="262"/>
      <c r="F205" s="262"/>
      <c r="G205" s="262"/>
      <c r="H205" s="262"/>
      <c r="I205" s="262"/>
      <c r="J205" s="262"/>
      <c r="K205" s="299"/>
      <c r="L205" s="299"/>
      <c r="M205" s="299"/>
      <c r="N205" s="299"/>
      <c r="O205" s="299"/>
    </row>
    <row r="206" spans="1:15" x14ac:dyDescent="0.25">
      <c r="A206" s="262"/>
      <c r="B206" s="262"/>
      <c r="C206" s="262"/>
      <c r="D206" s="262"/>
      <c r="E206" s="262"/>
      <c r="F206" s="262"/>
      <c r="G206" s="262"/>
      <c r="H206" s="262"/>
      <c r="I206" s="262"/>
      <c r="J206" s="262"/>
      <c r="K206" s="299"/>
      <c r="L206" s="299"/>
      <c r="M206" s="299"/>
      <c r="N206" s="299"/>
      <c r="O206" s="299"/>
    </row>
    <row r="207" spans="1:15" x14ac:dyDescent="0.25">
      <c r="A207" s="262"/>
      <c r="B207" s="262"/>
      <c r="C207" s="262"/>
      <c r="D207" s="262"/>
      <c r="E207" s="262"/>
      <c r="F207" s="262"/>
      <c r="G207" s="262"/>
      <c r="H207" s="262"/>
      <c r="I207" s="262"/>
      <c r="J207" s="262"/>
      <c r="K207" s="299"/>
      <c r="L207" s="299"/>
      <c r="M207" s="299"/>
      <c r="N207" s="299"/>
      <c r="O207" s="299"/>
    </row>
    <row r="208" spans="1:15" x14ac:dyDescent="0.25">
      <c r="A208" s="262"/>
      <c r="B208" s="262"/>
      <c r="C208" s="262"/>
      <c r="D208" s="262"/>
      <c r="E208" s="262"/>
      <c r="F208" s="262"/>
      <c r="G208" s="262"/>
      <c r="H208" s="262"/>
      <c r="I208" s="262"/>
      <c r="J208" s="262"/>
      <c r="K208" s="299"/>
      <c r="L208" s="299"/>
      <c r="M208" s="299"/>
      <c r="N208" s="299"/>
      <c r="O208" s="299"/>
    </row>
    <row r="209" spans="1:15" x14ac:dyDescent="0.25">
      <c r="A209" s="262"/>
      <c r="B209" s="262"/>
      <c r="C209" s="262"/>
      <c r="D209" s="262"/>
      <c r="E209" s="262"/>
      <c r="F209" s="262"/>
      <c r="G209" s="262"/>
      <c r="H209" s="262"/>
      <c r="I209" s="262"/>
      <c r="J209" s="262"/>
      <c r="K209" s="299"/>
      <c r="L209" s="299"/>
      <c r="M209" s="299"/>
      <c r="N209" s="299"/>
      <c r="O209" s="299"/>
    </row>
    <row r="210" spans="1:15" x14ac:dyDescent="0.25">
      <c r="A210" s="262"/>
      <c r="B210" s="262"/>
      <c r="C210" s="262"/>
      <c r="D210" s="262"/>
      <c r="E210" s="262"/>
      <c r="F210" s="262"/>
      <c r="G210" s="262"/>
      <c r="H210" s="262"/>
      <c r="I210" s="262"/>
      <c r="J210" s="262"/>
      <c r="K210" s="299"/>
      <c r="L210" s="299"/>
      <c r="M210" s="299"/>
      <c r="N210" s="299"/>
      <c r="O210" s="299"/>
    </row>
    <row r="211" spans="1:15" x14ac:dyDescent="0.25">
      <c r="A211" s="262"/>
      <c r="B211" s="262"/>
      <c r="C211" s="262"/>
      <c r="D211" s="262"/>
      <c r="E211" s="262"/>
      <c r="F211" s="262"/>
      <c r="G211" s="262"/>
      <c r="H211" s="262"/>
      <c r="I211" s="262"/>
      <c r="J211" s="262"/>
      <c r="K211" s="299"/>
      <c r="L211" s="299"/>
      <c r="M211" s="299"/>
      <c r="N211" s="299"/>
      <c r="O211" s="299"/>
    </row>
    <row r="212" spans="1:15" x14ac:dyDescent="0.25">
      <c r="A212" s="262"/>
      <c r="B212" s="262"/>
      <c r="C212" s="262"/>
      <c r="D212" s="262"/>
      <c r="E212" s="262"/>
      <c r="F212" s="262"/>
      <c r="G212" s="262"/>
      <c r="H212" s="262"/>
      <c r="I212" s="262"/>
      <c r="J212" s="262"/>
      <c r="K212" s="299"/>
      <c r="L212" s="299"/>
      <c r="M212" s="299"/>
      <c r="N212" s="299"/>
      <c r="O212" s="299"/>
    </row>
    <row r="213" spans="1:15" x14ac:dyDescent="0.25">
      <c r="A213" s="262"/>
      <c r="B213" s="262"/>
      <c r="C213" s="262"/>
      <c r="D213" s="262"/>
      <c r="E213" s="262"/>
      <c r="F213" s="262"/>
      <c r="G213" s="262"/>
      <c r="H213" s="262"/>
      <c r="I213" s="262"/>
      <c r="J213" s="262"/>
      <c r="K213" s="299"/>
      <c r="L213" s="299"/>
      <c r="M213" s="299"/>
      <c r="N213" s="299"/>
      <c r="O213" s="299"/>
    </row>
    <row r="214" spans="1:15" x14ac:dyDescent="0.25">
      <c r="A214" s="262"/>
      <c r="B214" s="262"/>
      <c r="C214" s="262"/>
      <c r="D214" s="262"/>
      <c r="E214" s="262"/>
      <c r="F214" s="262"/>
      <c r="G214" s="262"/>
      <c r="H214" s="262"/>
      <c r="I214" s="262"/>
      <c r="J214" s="262"/>
      <c r="K214" s="299"/>
      <c r="L214" s="299"/>
      <c r="M214" s="299"/>
      <c r="N214" s="299"/>
      <c r="O214" s="299"/>
    </row>
    <row r="215" spans="1:15" x14ac:dyDescent="0.25">
      <c r="A215" s="262"/>
      <c r="B215" s="262"/>
      <c r="C215" s="262"/>
      <c r="D215" s="262"/>
      <c r="E215" s="262"/>
      <c r="F215" s="262"/>
      <c r="G215" s="262"/>
      <c r="H215" s="262"/>
      <c r="I215" s="262"/>
      <c r="J215" s="262"/>
      <c r="K215" s="299"/>
      <c r="L215" s="299"/>
      <c r="M215" s="299"/>
      <c r="N215" s="299"/>
      <c r="O215" s="299"/>
    </row>
    <row r="216" spans="1:15" x14ac:dyDescent="0.25">
      <c r="A216" s="262"/>
      <c r="B216" s="262"/>
      <c r="C216" s="262"/>
      <c r="D216" s="262"/>
      <c r="E216" s="262"/>
      <c r="F216" s="262"/>
      <c r="G216" s="262"/>
      <c r="H216" s="262"/>
      <c r="I216" s="262"/>
      <c r="J216" s="262"/>
      <c r="K216" s="299"/>
      <c r="L216" s="299"/>
      <c r="M216" s="299"/>
      <c r="N216" s="299"/>
      <c r="O216" s="299"/>
    </row>
    <row r="217" spans="1:15" x14ac:dyDescent="0.25">
      <c r="A217" s="262"/>
      <c r="B217" s="262"/>
      <c r="C217" s="262"/>
      <c r="D217" s="262"/>
      <c r="E217" s="262"/>
      <c r="F217" s="262"/>
      <c r="G217" s="262"/>
      <c r="H217" s="262"/>
      <c r="I217" s="262"/>
      <c r="J217" s="262"/>
      <c r="K217" s="299"/>
      <c r="L217" s="299"/>
      <c r="M217" s="299"/>
      <c r="N217" s="299"/>
      <c r="O217" s="299"/>
    </row>
    <row r="218" spans="1:15" x14ac:dyDescent="0.25">
      <c r="A218" s="262"/>
      <c r="B218" s="262"/>
      <c r="C218" s="262"/>
      <c r="D218" s="262"/>
      <c r="E218" s="262"/>
      <c r="F218" s="262"/>
      <c r="G218" s="262"/>
      <c r="H218" s="262"/>
      <c r="I218" s="262"/>
      <c r="J218" s="262"/>
      <c r="K218" s="299"/>
      <c r="L218" s="299"/>
      <c r="M218" s="299"/>
      <c r="N218" s="299"/>
      <c r="O218" s="299"/>
    </row>
    <row r="219" spans="1:15" x14ac:dyDescent="0.25">
      <c r="A219" s="262"/>
      <c r="B219" s="262"/>
      <c r="C219" s="262"/>
      <c r="D219" s="262"/>
      <c r="E219" s="262"/>
      <c r="F219" s="262"/>
      <c r="G219" s="262"/>
      <c r="H219" s="262"/>
      <c r="I219" s="262"/>
      <c r="J219" s="262"/>
      <c r="K219" s="299"/>
      <c r="L219" s="299"/>
      <c r="M219" s="299"/>
      <c r="N219" s="299"/>
      <c r="O219" s="299"/>
    </row>
    <row r="220" spans="1:15" x14ac:dyDescent="0.25">
      <c r="A220" s="262"/>
      <c r="B220" s="262"/>
      <c r="C220" s="262"/>
      <c r="D220" s="262"/>
      <c r="E220" s="262"/>
      <c r="F220" s="262"/>
      <c r="G220" s="262"/>
      <c r="H220" s="262"/>
      <c r="I220" s="262"/>
      <c r="J220" s="262"/>
      <c r="K220" s="299"/>
      <c r="L220" s="299"/>
      <c r="M220" s="299"/>
      <c r="N220" s="299"/>
      <c r="O220" s="299"/>
    </row>
    <row r="221" spans="1:15" x14ac:dyDescent="0.25">
      <c r="A221" s="262"/>
      <c r="B221" s="262"/>
      <c r="C221" s="262"/>
      <c r="D221" s="262"/>
      <c r="E221" s="262"/>
      <c r="F221" s="262"/>
      <c r="G221" s="262"/>
      <c r="H221" s="262"/>
      <c r="I221" s="262"/>
      <c r="J221" s="262"/>
      <c r="K221" s="299"/>
      <c r="L221" s="299"/>
      <c r="M221" s="299"/>
      <c r="N221" s="299"/>
      <c r="O221" s="299"/>
    </row>
    <row r="222" spans="1:15" x14ac:dyDescent="0.25">
      <c r="A222" s="262"/>
      <c r="B222" s="262"/>
      <c r="C222" s="262"/>
      <c r="D222" s="262"/>
      <c r="E222" s="262"/>
      <c r="F222" s="262"/>
      <c r="G222" s="262"/>
      <c r="H222" s="262"/>
      <c r="I222" s="262"/>
      <c r="J222" s="262"/>
      <c r="K222" s="299"/>
      <c r="L222" s="299"/>
      <c r="M222" s="299"/>
      <c r="N222" s="299"/>
      <c r="O222" s="299"/>
    </row>
  </sheetData>
  <mergeCells count="1">
    <mergeCell ref="D18:E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D10" workbookViewId="0">
      <selection activeCell="F23" sqref="F23"/>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03" t="s">
        <v>2</v>
      </c>
      <c r="B1" s="204" t="s">
        <v>8</v>
      </c>
      <c r="C1" s="204" t="s">
        <v>310</v>
      </c>
      <c r="D1" s="204" t="s">
        <v>34</v>
      </c>
      <c r="E1" s="205" t="s">
        <v>35</v>
      </c>
      <c r="F1" s="205" t="s">
        <v>72</v>
      </c>
      <c r="G1" s="206" t="s">
        <v>73</v>
      </c>
      <c r="H1" s="204" t="s">
        <v>307</v>
      </c>
      <c r="I1" s="207" t="s">
        <v>36</v>
      </c>
      <c r="J1" s="208" t="s">
        <v>74</v>
      </c>
      <c r="K1" s="93"/>
    </row>
    <row r="2" spans="1:11" x14ac:dyDescent="0.25">
      <c r="A2" s="99" t="s">
        <v>42</v>
      </c>
      <c r="B2" s="99" t="s">
        <v>14</v>
      </c>
      <c r="C2" s="209">
        <v>0</v>
      </c>
      <c r="D2" s="210">
        <v>0</v>
      </c>
      <c r="E2" s="210">
        <v>0</v>
      </c>
      <c r="F2" s="210"/>
      <c r="G2" s="209"/>
      <c r="H2" s="211">
        <v>0</v>
      </c>
      <c r="I2" s="212">
        <f>C2+D2-E2</f>
        <v>0</v>
      </c>
      <c r="J2" s="213">
        <f>H2-I2</f>
        <v>0</v>
      </c>
      <c r="K2" s="93" t="s">
        <v>15</v>
      </c>
    </row>
    <row r="3" spans="1:11" x14ac:dyDescent="0.25">
      <c r="A3" s="99" t="s">
        <v>129</v>
      </c>
      <c r="B3" s="99" t="s">
        <v>116</v>
      </c>
      <c r="C3" s="209">
        <v>0</v>
      </c>
      <c r="D3" s="210">
        <v>0</v>
      </c>
      <c r="E3" s="210">
        <v>0</v>
      </c>
      <c r="F3" s="210"/>
      <c r="G3" s="209"/>
      <c r="H3" s="211">
        <v>0</v>
      </c>
      <c r="I3" s="212">
        <f t="shared" ref="I3:I5" si="0">C3+D3-E3</f>
        <v>0</v>
      </c>
      <c r="J3" s="213">
        <f t="shared" ref="J3:J5" si="1">H3-I3</f>
        <v>0</v>
      </c>
      <c r="K3" s="93"/>
    </row>
    <row r="4" spans="1:11" x14ac:dyDescent="0.25">
      <c r="A4" s="99" t="s">
        <v>225</v>
      </c>
      <c r="B4" s="99" t="s">
        <v>116</v>
      </c>
      <c r="C4" s="209">
        <v>0</v>
      </c>
      <c r="D4" s="210">
        <v>0</v>
      </c>
      <c r="E4" s="210">
        <v>0</v>
      </c>
      <c r="F4" s="210"/>
      <c r="G4" s="209"/>
      <c r="H4" s="211">
        <v>0</v>
      </c>
      <c r="I4" s="212">
        <f t="shared" si="0"/>
        <v>0</v>
      </c>
      <c r="J4" s="213">
        <f t="shared" si="1"/>
        <v>0</v>
      </c>
      <c r="K4" s="93"/>
    </row>
    <row r="5" spans="1:11" x14ac:dyDescent="0.25">
      <c r="A5" s="99" t="s">
        <v>65</v>
      </c>
      <c r="B5" s="179"/>
      <c r="C5" s="209">
        <v>0</v>
      </c>
      <c r="D5" s="210">
        <v>0</v>
      </c>
      <c r="E5" s="210">
        <v>0</v>
      </c>
      <c r="F5" s="210"/>
      <c r="G5" s="209"/>
      <c r="H5" s="211">
        <v>0</v>
      </c>
      <c r="I5" s="212">
        <f t="shared" si="0"/>
        <v>0</v>
      </c>
      <c r="J5" s="213">
        <f t="shared" si="1"/>
        <v>0</v>
      </c>
      <c r="K5" s="93"/>
    </row>
    <row r="6" spans="1:11" x14ac:dyDescent="0.25">
      <c r="A6" s="214"/>
      <c r="B6" s="215"/>
      <c r="C6" s="216"/>
      <c r="D6" s="216"/>
      <c r="E6" s="217"/>
      <c r="F6" s="217"/>
      <c r="G6" s="216"/>
      <c r="H6" s="216"/>
      <c r="I6" s="218"/>
      <c r="J6" s="213"/>
      <c r="K6" s="94"/>
    </row>
    <row r="7" spans="1:11" x14ac:dyDescent="0.25">
      <c r="A7" s="219" t="s">
        <v>75</v>
      </c>
      <c r="B7" s="220"/>
      <c r="C7" s="221">
        <f>SUM(C2:C6)</f>
        <v>0</v>
      </c>
      <c r="D7" s="221">
        <f>SUM(D2:D6)</f>
        <v>0</v>
      </c>
      <c r="E7" s="221">
        <f>SUM(E2:E6)</f>
        <v>0</v>
      </c>
      <c r="F7" s="220"/>
      <c r="G7" s="222"/>
      <c r="H7" s="223">
        <f>SUM(H2:H6)</f>
        <v>0</v>
      </c>
      <c r="I7" s="224">
        <f>SUM(I2:I6)</f>
        <v>0</v>
      </c>
      <c r="J7" s="225">
        <f>H7-I7</f>
        <v>0</v>
      </c>
      <c r="K7" s="93"/>
    </row>
    <row r="8" spans="1:11" x14ac:dyDescent="0.25">
      <c r="A8" s="226"/>
      <c r="B8" s="227"/>
      <c r="C8" s="228"/>
      <c r="D8" s="229"/>
      <c r="E8" s="229"/>
      <c r="F8" s="229"/>
      <c r="G8" s="229"/>
      <c r="H8" s="228"/>
      <c r="I8" s="230"/>
      <c r="J8" s="225"/>
      <c r="K8" s="93"/>
    </row>
    <row r="9" spans="1:11" x14ac:dyDescent="0.25">
      <c r="A9" s="231" t="s">
        <v>80</v>
      </c>
      <c r="B9" s="232"/>
      <c r="C9" s="233">
        <f>'Bank reconciliation USD'!D17</f>
        <v>8.8699999999999992</v>
      </c>
      <c r="D9" s="233">
        <f>'Bank reconciliation USD'!D18</f>
        <v>5000</v>
      </c>
      <c r="E9" s="233">
        <f>GETPIVOTDATA("Sum of Spent in $",'Personal Costs'!$A$3,"Name","Bank USD")</f>
        <v>2426.1800000000003</v>
      </c>
      <c r="F9" s="233"/>
      <c r="G9" s="233"/>
      <c r="H9" s="233">
        <f>'Bank reconciliation USD'!D23</f>
        <v>2582.6899999999996</v>
      </c>
      <c r="I9" s="234">
        <f>C9+D9-E9+F9-G9</f>
        <v>2582.6899999999996</v>
      </c>
      <c r="J9" s="213">
        <f t="shared" ref="J9:J10" si="2">H9-I9</f>
        <v>0</v>
      </c>
      <c r="K9" s="93"/>
    </row>
    <row r="10" spans="1:11" x14ac:dyDescent="0.25">
      <c r="A10" s="235" t="s">
        <v>77</v>
      </c>
      <c r="B10" s="236"/>
      <c r="C10" s="236">
        <f t="shared" ref="C10:I10" si="3">SUM(C9:C9)</f>
        <v>8.8699999999999992</v>
      </c>
      <c r="D10" s="236">
        <f t="shared" si="3"/>
        <v>5000</v>
      </c>
      <c r="E10" s="236">
        <f t="shared" si="3"/>
        <v>2426.1800000000003</v>
      </c>
      <c r="F10" s="236">
        <f t="shared" si="3"/>
        <v>0</v>
      </c>
      <c r="G10" s="236">
        <f t="shared" si="3"/>
        <v>0</v>
      </c>
      <c r="H10" s="236">
        <f t="shared" si="3"/>
        <v>2582.6899999999996</v>
      </c>
      <c r="I10" s="237">
        <f t="shared" si="3"/>
        <v>2582.6899999999996</v>
      </c>
      <c r="J10" s="213">
        <f t="shared" si="2"/>
        <v>0</v>
      </c>
      <c r="K10" s="93"/>
    </row>
    <row r="11" spans="1:11" x14ac:dyDescent="0.25">
      <c r="A11" s="239" t="s">
        <v>78</v>
      </c>
      <c r="B11" s="240"/>
      <c r="C11" s="240"/>
      <c r="D11" s="240"/>
      <c r="E11" s="240"/>
      <c r="F11" s="240">
        <f>F10+F15</f>
        <v>0</v>
      </c>
      <c r="G11" s="240">
        <f>G10</f>
        <v>0</v>
      </c>
      <c r="H11" s="240"/>
      <c r="I11" s="241"/>
      <c r="J11" s="242"/>
      <c r="K11" s="93"/>
    </row>
    <row r="12" spans="1:11" ht="15.75" thickBot="1" x14ac:dyDescent="0.3">
      <c r="A12" s="243"/>
      <c r="B12" s="244"/>
      <c r="C12" s="244"/>
      <c r="D12" s="244"/>
      <c r="E12" s="244"/>
      <c r="F12" s="244"/>
      <c r="G12" s="244"/>
      <c r="H12" s="244"/>
      <c r="I12" s="245"/>
      <c r="J12" s="213"/>
      <c r="K12" s="93"/>
    </row>
    <row r="13" spans="1:11" ht="15.75" thickBot="1" x14ac:dyDescent="0.3">
      <c r="A13" s="246" t="s">
        <v>79</v>
      </c>
      <c r="B13" s="247"/>
      <c r="C13" s="247"/>
      <c r="D13" s="247"/>
      <c r="E13" s="247">
        <f>E7+E10</f>
        <v>2426.1800000000003</v>
      </c>
      <c r="F13" s="247"/>
      <c r="G13" s="247"/>
      <c r="H13" s="247"/>
      <c r="I13" s="248"/>
      <c r="J13" s="249"/>
      <c r="K13" s="93"/>
    </row>
    <row r="14" spans="1:11" ht="15.75" thickBot="1" x14ac:dyDescent="0.3">
      <c r="A14" s="250"/>
      <c r="B14" s="251"/>
      <c r="C14" s="251"/>
      <c r="D14" s="251"/>
      <c r="E14" s="251"/>
      <c r="F14" s="251"/>
      <c r="G14" s="251"/>
      <c r="H14" s="251"/>
      <c r="I14" s="252"/>
      <c r="J14" s="213"/>
      <c r="K14" s="93"/>
    </row>
    <row r="15" spans="1:11" ht="15.75" x14ac:dyDescent="0.25">
      <c r="A15" s="253" t="s">
        <v>37</v>
      </c>
      <c r="B15" s="254"/>
      <c r="C15" s="255">
        <f>'USD-cash box April'!G4</f>
        <v>5</v>
      </c>
      <c r="D15" s="256">
        <v>0</v>
      </c>
      <c r="E15" s="256">
        <v>0</v>
      </c>
      <c r="F15" s="256">
        <v>0</v>
      </c>
      <c r="G15" s="256">
        <v>0</v>
      </c>
      <c r="H15" s="256">
        <f>'USD-cash box April'!G5</f>
        <v>5</v>
      </c>
      <c r="I15" s="257">
        <f>C15+D15-E15+F15-G15</f>
        <v>5</v>
      </c>
      <c r="J15" s="213">
        <f t="shared" ref="J15" si="4">H15-I15</f>
        <v>0</v>
      </c>
      <c r="K15" s="196"/>
    </row>
    <row r="16" spans="1:11" ht="15" customHeight="1" thickBot="1" x14ac:dyDescent="0.3">
      <c r="A16" s="258"/>
      <c r="B16" s="259"/>
      <c r="C16" s="259"/>
      <c r="D16" s="259"/>
      <c r="E16" s="259"/>
      <c r="F16" s="259"/>
      <c r="G16" s="259"/>
      <c r="H16" s="259"/>
      <c r="I16" s="259"/>
      <c r="J16" s="260"/>
      <c r="K16" s="199" t="s">
        <v>70</v>
      </c>
    </row>
    <row r="17" spans="1:11" ht="16.5" thickBot="1" x14ac:dyDescent="0.3">
      <c r="A17" s="194"/>
      <c r="B17" s="195"/>
      <c r="C17" s="195"/>
      <c r="D17" s="674" t="s">
        <v>38</v>
      </c>
      <c r="E17" s="674"/>
      <c r="F17" s="195"/>
      <c r="G17" s="195"/>
      <c r="H17" s="195"/>
      <c r="I17" s="195"/>
      <c r="J17" s="196"/>
      <c r="K17" s="202">
        <f>I17-J17</f>
        <v>0</v>
      </c>
    </row>
    <row r="18" spans="1:11" ht="48" thickBot="1" x14ac:dyDescent="0.3">
      <c r="A18" s="197"/>
      <c r="B18" s="198"/>
      <c r="C18" s="198" t="s">
        <v>308</v>
      </c>
      <c r="D18" s="198" t="s">
        <v>83</v>
      </c>
      <c r="E18" s="198" t="s">
        <v>84</v>
      </c>
      <c r="F18" s="198"/>
      <c r="G18" s="198"/>
      <c r="H18" s="198" t="s">
        <v>309</v>
      </c>
      <c r="I18" s="198" t="s">
        <v>69</v>
      </c>
      <c r="J18" s="505" t="s">
        <v>70</v>
      </c>
      <c r="K18" s="93"/>
    </row>
    <row r="19" spans="1:11" ht="32.25" thickBot="1" x14ac:dyDescent="0.3">
      <c r="A19" s="313" t="s">
        <v>71</v>
      </c>
      <c r="B19" s="314"/>
      <c r="C19" s="314">
        <f>C15+C10+C7</f>
        <v>13.87</v>
      </c>
      <c r="D19" s="314">
        <f>D10</f>
        <v>5000</v>
      </c>
      <c r="E19" s="314">
        <f>E13</f>
        <v>2426.1800000000003</v>
      </c>
      <c r="F19" s="314"/>
      <c r="G19" s="314">
        <f>G9</f>
        <v>0</v>
      </c>
      <c r="H19" s="314">
        <f>H15+H10+H7</f>
        <v>2587.6899999999996</v>
      </c>
      <c r="I19" s="504">
        <f>C19+D19-E19-G19</f>
        <v>2587.6899999999996</v>
      </c>
      <c r="J19" s="507">
        <f>H19-I19</f>
        <v>0</v>
      </c>
      <c r="K19" s="93"/>
    </row>
    <row r="20" spans="1:11" x14ac:dyDescent="0.25">
      <c r="A20" s="315"/>
      <c r="B20" s="315"/>
      <c r="C20" s="315"/>
      <c r="D20" s="315"/>
      <c r="E20" s="315"/>
      <c r="F20" s="315"/>
      <c r="G20" s="315"/>
      <c r="H20" s="315"/>
      <c r="I20" s="316"/>
      <c r="J20" s="506"/>
    </row>
    <row r="21" spans="1:11" x14ac:dyDescent="0.25">
      <c r="A21" s="315"/>
      <c r="B21" s="315"/>
      <c r="C21" s="315"/>
      <c r="D21" s="315"/>
      <c r="E21" s="315"/>
      <c r="F21" s="315"/>
      <c r="G21" s="317"/>
      <c r="H21" s="317"/>
      <c r="I21" s="316"/>
      <c r="J21" s="103"/>
    </row>
    <row r="22" spans="1:11" x14ac:dyDescent="0.25">
      <c r="A22" s="317"/>
      <c r="B22" s="317"/>
      <c r="C22" s="315"/>
      <c r="D22" s="317"/>
      <c r="E22" s="317"/>
      <c r="F22" s="315"/>
      <c r="G22" s="315"/>
      <c r="H22" s="315"/>
      <c r="I22" s="316"/>
      <c r="J22" s="103"/>
    </row>
    <row r="23" spans="1:11" x14ac:dyDescent="0.25">
      <c r="A23" s="315"/>
      <c r="B23" s="315"/>
      <c r="C23" s="317"/>
      <c r="D23" s="315"/>
      <c r="E23" s="315"/>
      <c r="F23" s="317"/>
      <c r="G23" s="318"/>
      <c r="H23" s="318"/>
      <c r="I23" s="316"/>
      <c r="J23" s="103"/>
    </row>
    <row r="24" spans="1:11" x14ac:dyDescent="0.25">
      <c r="A24" s="318"/>
      <c r="B24" s="318"/>
      <c r="C24" s="318"/>
      <c r="D24" s="318"/>
      <c r="E24" s="318"/>
      <c r="F24" s="318"/>
      <c r="G24" s="318"/>
      <c r="H24" s="318"/>
      <c r="I24" s="319"/>
      <c r="J24" s="103"/>
    </row>
    <row r="25" spans="1:11" x14ac:dyDescent="0.25">
      <c r="A25" s="318"/>
      <c r="B25" s="318"/>
      <c r="C25" s="318"/>
      <c r="D25" s="320"/>
      <c r="E25" s="320"/>
      <c r="F25" s="321"/>
      <c r="G25" s="318"/>
      <c r="H25" s="318"/>
      <c r="I25" s="319"/>
      <c r="J25" s="103"/>
    </row>
    <row r="26" spans="1:11" x14ac:dyDescent="0.25">
      <c r="A26" s="318"/>
      <c r="B26" s="318"/>
      <c r="C26" s="318"/>
      <c r="D26" s="320"/>
      <c r="E26" s="320"/>
      <c r="F26" s="321"/>
      <c r="G26" s="318"/>
      <c r="H26" s="318"/>
      <c r="I26" s="319"/>
      <c r="J26" s="103"/>
    </row>
    <row r="27" spans="1:11" x14ac:dyDescent="0.25">
      <c r="A27" s="318"/>
      <c r="B27" s="318"/>
      <c r="C27" s="318"/>
      <c r="D27" s="320"/>
      <c r="E27" s="320"/>
      <c r="F27" s="321"/>
      <c r="G27" s="318"/>
      <c r="H27" s="318"/>
      <c r="I27" s="319"/>
      <c r="J27" s="103"/>
    </row>
    <row r="28" spans="1:11" x14ac:dyDescent="0.25">
      <c r="A28" s="322"/>
      <c r="B28" s="322"/>
      <c r="C28" s="322"/>
      <c r="D28" s="322"/>
      <c r="E28" s="322"/>
      <c r="F28" s="322"/>
      <c r="G28" s="322"/>
      <c r="H28" s="322"/>
      <c r="I28" s="103"/>
      <c r="J28" s="103"/>
    </row>
    <row r="29" spans="1:11" x14ac:dyDescent="0.25">
      <c r="A29" s="103"/>
      <c r="B29" s="103"/>
      <c r="C29" s="103"/>
      <c r="D29" s="103"/>
      <c r="E29" s="103"/>
      <c r="F29" s="103"/>
      <c r="G29" s="103"/>
      <c r="H29" s="103"/>
      <c r="I29" s="103"/>
      <c r="J29" s="103"/>
    </row>
    <row r="30" spans="1:11" x14ac:dyDescent="0.25">
      <c r="A30" s="103"/>
      <c r="B30" s="103"/>
      <c r="C30" s="103"/>
      <c r="D30" s="103"/>
      <c r="E30" s="103"/>
      <c r="F30" s="103"/>
      <c r="G30" s="103"/>
      <c r="H30" s="103"/>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sheetData>
  <mergeCells count="1">
    <mergeCell ref="D17:E17"/>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7" zoomScale="125" workbookViewId="0">
      <selection activeCell="D18" sqref="D18"/>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20" customWidth="1"/>
    <col min="5" max="5" width="9.85546875" style="20" customWidth="1"/>
    <col min="6" max="6" width="3.2851562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9"/>
      <c r="B1" s="679"/>
      <c r="C1" s="679"/>
      <c r="D1" s="679"/>
      <c r="E1" s="679"/>
      <c r="F1" s="679"/>
      <c r="G1" s="679"/>
      <c r="H1" s="679"/>
      <c r="I1" s="679"/>
      <c r="J1" s="679"/>
      <c r="K1" s="679"/>
    </row>
    <row r="2" spans="1:11" x14ac:dyDescent="0.2">
      <c r="A2" s="545"/>
      <c r="B2" s="545"/>
      <c r="C2" s="545"/>
      <c r="D2" s="546"/>
      <c r="E2" s="546"/>
      <c r="F2" s="545"/>
      <c r="G2" s="545"/>
      <c r="H2" s="545"/>
      <c r="I2" s="545"/>
      <c r="J2" s="546"/>
      <c r="K2" s="546"/>
    </row>
    <row r="3" spans="1:11" x14ac:dyDescent="0.2">
      <c r="A3" s="544" t="s">
        <v>16</v>
      </c>
      <c r="B3" s="543"/>
      <c r="C3" s="543"/>
      <c r="D3" s="547"/>
      <c r="E3" s="547"/>
      <c r="F3" s="543"/>
      <c r="G3" s="543"/>
      <c r="H3" s="543"/>
      <c r="I3" s="543"/>
      <c r="J3" s="547"/>
      <c r="K3" s="547"/>
    </row>
    <row r="4" spans="1:11" x14ac:dyDescent="0.2">
      <c r="A4" s="544" t="s">
        <v>19</v>
      </c>
      <c r="B4" s="544"/>
      <c r="C4" s="544" t="s">
        <v>18</v>
      </c>
      <c r="D4" s="548"/>
      <c r="E4" s="549"/>
      <c r="F4" s="544"/>
      <c r="G4" s="544"/>
      <c r="H4" s="544"/>
      <c r="I4" s="543"/>
      <c r="J4" s="547"/>
      <c r="K4" s="547"/>
    </row>
    <row r="5" spans="1:11" x14ac:dyDescent="0.2">
      <c r="A5" s="544" t="s">
        <v>82</v>
      </c>
      <c r="B5" s="544"/>
      <c r="C5" s="544" t="s">
        <v>98</v>
      </c>
      <c r="D5" s="549"/>
      <c r="E5" s="549"/>
      <c r="F5" s="544"/>
      <c r="G5" s="544"/>
      <c r="H5" s="544"/>
      <c r="I5" s="543"/>
      <c r="J5" s="547"/>
      <c r="K5" s="547"/>
    </row>
    <row r="6" spans="1:11" x14ac:dyDescent="0.2">
      <c r="A6" s="544"/>
      <c r="B6" s="544"/>
      <c r="C6" s="550">
        <v>2023</v>
      </c>
      <c r="D6" s="549"/>
      <c r="E6" s="549"/>
      <c r="F6" s="544"/>
      <c r="G6" s="544"/>
      <c r="H6" s="544"/>
      <c r="I6" s="543"/>
      <c r="J6" s="547"/>
      <c r="K6" s="547"/>
    </row>
    <row r="7" spans="1:11" x14ac:dyDescent="0.2">
      <c r="A7" s="543"/>
      <c r="B7" s="544"/>
      <c r="C7" s="544"/>
      <c r="D7" s="549"/>
      <c r="E7" s="549"/>
      <c r="F7" s="544"/>
      <c r="G7" s="544"/>
      <c r="H7" s="544"/>
      <c r="I7" s="680" t="s">
        <v>20</v>
      </c>
      <c r="J7" s="681"/>
      <c r="K7" s="682"/>
    </row>
    <row r="8" spans="1:11" x14ac:dyDescent="0.2">
      <c r="A8" s="543"/>
      <c r="B8" s="544"/>
      <c r="C8" s="544"/>
      <c r="D8" s="549"/>
      <c r="E8" s="549"/>
      <c r="F8" s="544"/>
      <c r="G8" s="544"/>
      <c r="H8" s="544"/>
      <c r="I8" s="551" t="s">
        <v>21</v>
      </c>
      <c r="J8" s="683" t="s">
        <v>31</v>
      </c>
      <c r="K8" s="684"/>
    </row>
    <row r="9" spans="1:11" ht="12.75" customHeight="1" x14ac:dyDescent="0.2">
      <c r="A9" s="544"/>
      <c r="B9" s="544"/>
      <c r="C9" s="544"/>
      <c r="D9" s="549"/>
      <c r="E9" s="549"/>
      <c r="F9" s="544"/>
      <c r="G9" s="544"/>
      <c r="H9" s="543"/>
      <c r="I9" s="551" t="s">
        <v>22</v>
      </c>
      <c r="J9" s="685" t="s">
        <v>32</v>
      </c>
      <c r="K9" s="686"/>
    </row>
    <row r="10" spans="1:11" ht="12.75" customHeight="1" x14ac:dyDescent="0.2">
      <c r="A10" s="675" t="s">
        <v>23</v>
      </c>
      <c r="B10" s="675"/>
      <c r="C10" s="675"/>
      <c r="D10" s="675"/>
      <c r="E10" s="675"/>
      <c r="F10" s="675"/>
      <c r="G10" s="675"/>
      <c r="H10" s="675"/>
      <c r="I10" s="552" t="s">
        <v>24</v>
      </c>
      <c r="J10" s="687" t="s">
        <v>33</v>
      </c>
      <c r="K10" s="688"/>
    </row>
    <row r="11" spans="1:11" ht="15.75" customHeight="1" x14ac:dyDescent="0.2">
      <c r="A11" s="675" t="s">
        <v>39</v>
      </c>
      <c r="B11" s="675"/>
      <c r="C11" s="675"/>
      <c r="D11" s="675"/>
      <c r="E11" s="675"/>
      <c r="F11" s="553"/>
      <c r="G11" s="554"/>
      <c r="H11" s="544"/>
      <c r="I11" s="543"/>
      <c r="J11" s="547"/>
      <c r="K11" s="547"/>
    </row>
    <row r="12" spans="1:11" x14ac:dyDescent="0.2">
      <c r="A12" s="543"/>
      <c r="B12" s="543"/>
      <c r="C12" s="543"/>
      <c r="D12" s="547"/>
      <c r="E12" s="547"/>
      <c r="F12" s="543"/>
      <c r="G12" s="543"/>
      <c r="H12" s="543"/>
      <c r="I12" s="543"/>
      <c r="J12" s="547"/>
      <c r="K12" s="547"/>
    </row>
    <row r="13" spans="1:11" ht="13.5" thickBot="1" x14ac:dyDescent="0.25">
      <c r="A13" s="543"/>
      <c r="B13" s="543"/>
      <c r="C13" s="543"/>
      <c r="D13" s="547"/>
      <c r="E13" s="547"/>
      <c r="F13" s="543"/>
      <c r="G13" s="543"/>
      <c r="H13" s="543"/>
      <c r="I13" s="543"/>
      <c r="J13" s="547"/>
      <c r="K13" s="547"/>
    </row>
    <row r="14" spans="1:11" ht="12.75" customHeight="1" x14ac:dyDescent="0.2">
      <c r="A14" s="676" t="s">
        <v>25</v>
      </c>
      <c r="B14" s="677"/>
      <c r="C14" s="677"/>
      <c r="D14" s="677"/>
      <c r="E14" s="678"/>
      <c r="F14" s="553"/>
      <c r="G14" s="676" t="s">
        <v>20</v>
      </c>
      <c r="H14" s="677"/>
      <c r="I14" s="677"/>
      <c r="J14" s="677"/>
      <c r="K14" s="678"/>
    </row>
    <row r="15" spans="1:11" x14ac:dyDescent="0.2">
      <c r="A15" s="555"/>
      <c r="B15" s="556"/>
      <c r="C15" s="556"/>
      <c r="D15" s="557"/>
      <c r="E15" s="558"/>
      <c r="F15" s="543"/>
      <c r="G15" s="555"/>
      <c r="H15" s="556" t="s">
        <v>15</v>
      </c>
      <c r="I15" s="556" t="s">
        <v>15</v>
      </c>
      <c r="J15" s="557" t="s">
        <v>15</v>
      </c>
      <c r="K15" s="558" t="s">
        <v>15</v>
      </c>
    </row>
    <row r="16" spans="1:11" s="6" customFormat="1" ht="13.5" thickBot="1" x14ac:dyDescent="0.25">
      <c r="A16" s="559" t="s">
        <v>0</v>
      </c>
      <c r="B16" s="560" t="s">
        <v>26</v>
      </c>
      <c r="C16" s="560" t="s">
        <v>27</v>
      </c>
      <c r="D16" s="561" t="s">
        <v>28</v>
      </c>
      <c r="E16" s="562" t="s">
        <v>29</v>
      </c>
      <c r="F16" s="563"/>
      <c r="G16" s="564" t="s">
        <v>0</v>
      </c>
      <c r="H16" s="565" t="s">
        <v>26</v>
      </c>
      <c r="I16" s="565" t="s">
        <v>27</v>
      </c>
      <c r="J16" s="566" t="s">
        <v>28</v>
      </c>
      <c r="K16" s="567" t="s">
        <v>29</v>
      </c>
    </row>
    <row r="17" spans="1:11" ht="12.75" customHeight="1" x14ac:dyDescent="0.2">
      <c r="A17" s="568">
        <v>45017</v>
      </c>
      <c r="B17" s="569"/>
      <c r="C17" s="569" t="s">
        <v>63</v>
      </c>
      <c r="D17" s="570">
        <v>8.8699999999999992</v>
      </c>
      <c r="E17" s="571"/>
      <c r="F17" s="542"/>
      <c r="G17" s="572">
        <v>45017</v>
      </c>
      <c r="H17" s="573"/>
      <c r="I17" s="573" t="s">
        <v>63</v>
      </c>
      <c r="J17" s="574"/>
      <c r="K17" s="575">
        <v>8.8699999999999992</v>
      </c>
    </row>
    <row r="18" spans="1:11" ht="12.75" customHeight="1" x14ac:dyDescent="0.2">
      <c r="A18" s="576">
        <v>45042</v>
      </c>
      <c r="B18" s="577">
        <v>1</v>
      </c>
      <c r="C18" s="577" t="s">
        <v>302</v>
      </c>
      <c r="D18" s="578">
        <v>5000</v>
      </c>
      <c r="E18" s="579"/>
      <c r="F18" s="542"/>
      <c r="G18" s="576">
        <v>45042</v>
      </c>
      <c r="H18" s="577">
        <v>1</v>
      </c>
      <c r="I18" s="577" t="s">
        <v>302</v>
      </c>
      <c r="J18" s="578"/>
      <c r="K18" s="578">
        <v>5000</v>
      </c>
    </row>
    <row r="19" spans="1:11" ht="12.75" customHeight="1" x14ac:dyDescent="0.2">
      <c r="A19" s="576">
        <v>45042</v>
      </c>
      <c r="B19" s="577">
        <v>2</v>
      </c>
      <c r="C19" s="577" t="s">
        <v>303</v>
      </c>
      <c r="D19" s="578"/>
      <c r="E19" s="579">
        <v>17</v>
      </c>
      <c r="F19" s="542"/>
      <c r="G19" s="576">
        <v>45042</v>
      </c>
      <c r="H19" s="577">
        <v>2</v>
      </c>
      <c r="I19" s="577" t="s">
        <v>303</v>
      </c>
      <c r="J19" s="578">
        <v>17</v>
      </c>
      <c r="K19" s="578"/>
    </row>
    <row r="20" spans="1:11" ht="12.75" customHeight="1" x14ac:dyDescent="0.2">
      <c r="A20" s="576">
        <v>45042</v>
      </c>
      <c r="B20" s="577">
        <v>3</v>
      </c>
      <c r="C20" s="577" t="s">
        <v>304</v>
      </c>
      <c r="D20" s="578"/>
      <c r="E20" s="579">
        <v>8.61</v>
      </c>
      <c r="F20" s="542"/>
      <c r="G20" s="576">
        <v>45042</v>
      </c>
      <c r="H20" s="577">
        <v>3</v>
      </c>
      <c r="I20" s="577" t="s">
        <v>304</v>
      </c>
      <c r="J20" s="578">
        <v>8.61</v>
      </c>
      <c r="K20" s="578"/>
    </row>
    <row r="21" spans="1:11" ht="12.75" customHeight="1" x14ac:dyDescent="0.2">
      <c r="A21" s="576">
        <v>45044</v>
      </c>
      <c r="B21" s="577">
        <v>4</v>
      </c>
      <c r="C21" s="577" t="s">
        <v>305</v>
      </c>
      <c r="D21" s="578"/>
      <c r="E21" s="579">
        <v>2400</v>
      </c>
      <c r="F21" s="542"/>
      <c r="G21" s="576">
        <v>45044</v>
      </c>
      <c r="H21" s="577">
        <v>4</v>
      </c>
      <c r="I21" s="577" t="s">
        <v>305</v>
      </c>
      <c r="J21" s="580">
        <v>2400</v>
      </c>
      <c r="K21" s="581"/>
    </row>
    <row r="22" spans="1:11" ht="12.75" customHeight="1" thickBot="1" x14ac:dyDescent="0.25">
      <c r="A22" s="576">
        <v>45044</v>
      </c>
      <c r="B22" s="577">
        <v>5</v>
      </c>
      <c r="C22" s="577" t="s">
        <v>252</v>
      </c>
      <c r="D22" s="578"/>
      <c r="E22" s="579">
        <v>0.56999999999999995</v>
      </c>
      <c r="F22" s="542"/>
      <c r="G22" s="576">
        <v>45044</v>
      </c>
      <c r="H22" s="577">
        <v>5</v>
      </c>
      <c r="I22" s="577" t="s">
        <v>252</v>
      </c>
      <c r="J22" s="578">
        <v>0.56999999999999995</v>
      </c>
      <c r="K22" s="578"/>
    </row>
    <row r="23" spans="1:11" ht="12.75" customHeight="1" thickBot="1" x14ac:dyDescent="0.25">
      <c r="A23" s="582">
        <v>45046</v>
      </c>
      <c r="B23" s="583"/>
      <c r="C23" s="584" t="s">
        <v>47</v>
      </c>
      <c r="D23" s="585">
        <f>SUM(D17:D22)-SUM(E17:E22)</f>
        <v>2582.6899999999996</v>
      </c>
      <c r="E23" s="586"/>
      <c r="F23" s="587"/>
      <c r="G23" s="582">
        <v>45046</v>
      </c>
      <c r="H23" s="588"/>
      <c r="I23" s="589" t="s">
        <v>47</v>
      </c>
      <c r="J23" s="585"/>
      <c r="K23" s="586">
        <f>SUM(K17:K22)-SUM(J17:J22)</f>
        <v>2582.6899999999996</v>
      </c>
    </row>
    <row r="24" spans="1:11" ht="12.75" customHeight="1" x14ac:dyDescent="0.2">
      <c r="A24" s="590"/>
      <c r="B24" s="591"/>
      <c r="C24" s="591"/>
      <c r="D24" s="592"/>
      <c r="E24" s="593"/>
      <c r="F24" s="543"/>
      <c r="G24" s="590"/>
      <c r="H24" s="591"/>
      <c r="I24" s="591"/>
      <c r="J24" s="592"/>
      <c r="K24" s="593"/>
    </row>
    <row r="25" spans="1:11" ht="12.75" customHeight="1" x14ac:dyDescent="0.2">
      <c r="A25" s="392"/>
      <c r="B25" s="10"/>
      <c r="C25" s="10"/>
      <c r="D25" s="19"/>
      <c r="E25" s="19"/>
      <c r="F25" s="10"/>
      <c r="G25" s="392"/>
      <c r="H25" s="10"/>
      <c r="I25" s="10"/>
      <c r="J25" s="19"/>
      <c r="K25"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Data Analysis</vt:lpstr>
      <vt:lpstr>Personal Costs</vt:lpstr>
      <vt:lpstr>Total Expenses</vt:lpstr>
      <vt:lpstr>Personal Received</vt:lpstr>
      <vt:lpstr>UGX Cash Box April</vt:lpstr>
      <vt:lpstr>USD-cash box April</vt:lpstr>
      <vt:lpstr>Balance UGX</vt:lpstr>
      <vt:lpstr>Balance USD</vt:lpstr>
      <vt:lpstr>Bank reconciliation USD</vt:lpstr>
      <vt:lpstr>Bank reconciliation UGX</vt:lpstr>
      <vt:lpstr>UGX-Operational Account</vt:lpstr>
      <vt:lpstr>April cashdesk closing</vt:lpstr>
      <vt:lpstr>Advances</vt:lpstr>
      <vt:lpstr>Lydia</vt:lpstr>
      <vt:lpstr>Deborah</vt:lpstr>
      <vt:lpstr>Eva</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2023-05-10T12:24:58Z</cp:lastPrinted>
  <dcterms:created xsi:type="dcterms:W3CDTF">2016-05-26T14:51:01Z</dcterms:created>
  <dcterms:modified xsi:type="dcterms:W3CDTF">2023-05-12T06:58:28Z</dcterms:modified>
</cp:coreProperties>
</file>